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 firstSheet="2" activeTab="2"/>
  </bookViews>
  <sheets>
    <sheet name="PIVOT" sheetId="18" state="hidden" r:id="rId1"/>
    <sheet name="NON_URGENT" sheetId="2" state="hidden" r:id="rId2"/>
    <sheet name="SO" sheetId="19" r:id="rId3"/>
    <sheet name="CLOSED" sheetId="9" state="hidden" r:id="rId4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</externalReferences>
  <definedNames>
    <definedName name="_xlnm._FilterDatabase" localSheetId="1" hidden="1">NON_URGENT!$B$4:$BC$168</definedName>
    <definedName name="_xlnm._FilterDatabase" localSheetId="3" hidden="1">CLOSED!$B$3:$BE$462</definedName>
    <definedName name="Slicer_Type_Req">#N/A</definedName>
    <definedName name="\">#REF!</definedName>
    <definedName name="\A">#REF!</definedName>
    <definedName name="\O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2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htl1" hidden="1">{"'Sheet1'!$A$4:$M$6"}</definedName>
    <definedName name="___key2" hidden="1">[1]PROG_605XX!#REF!</definedName>
    <definedName name="__BH1">#REF!</definedName>
    <definedName name="__DAT1">#REF!</definedName>
    <definedName name="__DAT10">'[2]SMK 2001'!#REF!</definedName>
    <definedName name="__DAT11">'[2]SMK 2001'!#REF!</definedName>
    <definedName name="__DAT12">'[2]SMK 2001'!#REF!</definedName>
    <definedName name="__DAT13">'[2]SMK 2001'!#REF!</definedName>
    <definedName name="__DAT14">'[2]SMK 2001'!#REF!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4">#REF!</definedName>
    <definedName name="__DAT5">#REF!</definedName>
    <definedName name="__DAT6">#REF!</definedName>
    <definedName name="__DAT7">'[3]mgr &amp; staff'!#REF!</definedName>
    <definedName name="__DAT8">'[2]SMK 2001'!#REF!</definedName>
    <definedName name="__DAT9">'[2]SMK 2001'!#REF!</definedName>
    <definedName name="__key2" hidden="1">[1]PROG_605XX!#REF!</definedName>
    <definedName name="__key3" hidden="1">[1]PROG_605XX!#REF!</definedName>
    <definedName name="__Sga6000">#REF!</definedName>
    <definedName name="_BH1">#REF!</definedName>
    <definedName name="_CFM2014">#REF!</definedName>
    <definedName name="_CRC1">[4]Main!$K$48</definedName>
    <definedName name="_CRC10">[4]Main!#REF!</definedName>
    <definedName name="_CRC9">[4]Main!#REF!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[5]ori!#REF!</definedName>
    <definedName name="_DAT2">#REF!</definedName>
    <definedName name="_DAT20">#REF!</definedName>
    <definedName name="_DAT21">[5]ori!#REF!</definedName>
    <definedName name="_DAT22">[6]SAP!#REF!</definedName>
    <definedName name="_DAT23">[7]data!#REF!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ata14">#REF!</definedName>
    <definedName name="_data4">#REF!</definedName>
    <definedName name="_EGT10">[4]Main!#REF!</definedName>
    <definedName name="_EGT9">[4]Main!#REF!</definedName>
    <definedName name="_EIS1">[4]Main!$C$48</definedName>
    <definedName name="_EIS10">[4]Main!#REF!</definedName>
    <definedName name="_EIS9">[4]Main!#REF!</definedName>
    <definedName name="_Fill" hidden="1">[1]PROG_605XX!#REF!</definedName>
    <definedName name="_htl1" hidden="1">{"'Sheet1'!$A$4:$M$6"}</definedName>
    <definedName name="_Key1" hidden="1">[1]PROG_605XX!#REF!</definedName>
    <definedName name="_Key2" hidden="1">[1]PROG_605XX!#REF!</definedName>
    <definedName name="_key3" hidden="1">[1]PROG_605XX!#REF!</definedName>
    <definedName name="_MB1">[4]Main!$I$48</definedName>
    <definedName name="_MB10">[4]Main!#REF!</definedName>
    <definedName name="_MB9">[4]Main!#REF!</definedName>
    <definedName name="_MD1">#REF!</definedName>
    <definedName name="_MD2">#REF!</definedName>
    <definedName name="_MD3">#REF!</definedName>
    <definedName name="_MD4">#REF!</definedName>
    <definedName name="_MD5">#REF!</definedName>
    <definedName name="_MD6">#REF!</definedName>
    <definedName name="_MD7">#REF!</definedName>
    <definedName name="_MM1">#REF!</definedName>
    <definedName name="_MM2">#REF!</definedName>
    <definedName name="_MM3">#REF!</definedName>
    <definedName name="_MM4">#REF!</definedName>
    <definedName name="_MM5">#REF!</definedName>
    <definedName name="_MM6">#REF!</definedName>
    <definedName name="_MM7">#REF!</definedName>
    <definedName name="_MMD1">#REF!</definedName>
    <definedName name="_MMD2">#REF!</definedName>
    <definedName name="_MMM1">#REF!</definedName>
    <definedName name="_MMM2">#REF!</definedName>
    <definedName name="_MMM3">#REF!</definedName>
    <definedName name="_MMM4">#REF!</definedName>
    <definedName name="_MMM5">#REF!</definedName>
    <definedName name="_MMM6">#REF!</definedName>
    <definedName name="_MMM7">#REF!</definedName>
    <definedName name="_MOT1">'[4]PVL Overhaul'!#REF!</definedName>
    <definedName name="_MOT10">'[4]PVL Overhaul'!#REF!</definedName>
    <definedName name="_MOT11">'[4]PVL Overhaul'!#REF!</definedName>
    <definedName name="_MOT12">'[4]PVL Overhaul'!#REF!</definedName>
    <definedName name="_MOT2">'[4]PVL Overhaul'!#REF!</definedName>
    <definedName name="_MOT3">'[4]PVL Overhaul'!#REF!</definedName>
    <definedName name="_MOT4">'[4]PVL Overhaul'!#REF!</definedName>
    <definedName name="_MOT5">'[4]PVL Overhaul'!#REF!</definedName>
    <definedName name="_MOT6">'[4]PVL Overhaul'!#REF!</definedName>
    <definedName name="_MOT7">'[4]PVL Overhaul'!#REF!</definedName>
    <definedName name="_MOT8">'[4]PVL Overhaul'!#REF!</definedName>
    <definedName name="_MOT9">'[4]PVL Overhaul'!#REF!</definedName>
    <definedName name="_MP1">#REF!</definedName>
    <definedName name="_MP2">#REF!</definedName>
    <definedName name="_MP3">#REF!</definedName>
    <definedName name="_MP4">#REF!</definedName>
    <definedName name="_MP5">#REF!</definedName>
    <definedName name="_MP6">#REF!</definedName>
    <definedName name="_MP7">#REF!</definedName>
    <definedName name="_MPP1">#REF!</definedName>
    <definedName name="_MPP2">#REF!</definedName>
    <definedName name="_MPP3">#REF!</definedName>
    <definedName name="_MPP4">#REF!</definedName>
    <definedName name="_MPP5">#REF!</definedName>
    <definedName name="_MPP6">#REF!</definedName>
    <definedName name="_MPP7">#REF!</definedName>
    <definedName name="_NSV1">[4]Main!$H$48</definedName>
    <definedName name="_NSV10">[4]Main!#REF!</definedName>
    <definedName name="_NSV9">[4]Main!#REF!</definedName>
    <definedName name="_Order1" hidden="1">255</definedName>
    <definedName name="_Order2" hidden="1">255</definedName>
    <definedName name="_Sga6000">#REF!</definedName>
    <definedName name="_Sort" hidden="1">#REF!</definedName>
    <definedName name="_TAT5">[4]Main!$B$24</definedName>
    <definedName name="_TSN10">[4]Main!#REF!</definedName>
    <definedName name="_TSN9">[4]Main!#REF!</definedName>
    <definedName name="a">#REF!</definedName>
    <definedName name="a4278\">#REF!</definedName>
    <definedName name="aa" hidden="1">{"'Sheet1'!$A$4:$M$6"}</definedName>
    <definedName name="aasdsa">#REF!</definedName>
    <definedName name="ab" hidden="1">{"'Sheet1'!$A$4:$M$6"}</definedName>
    <definedName name="abc">#REF!</definedName>
    <definedName name="abcdef" hidden="1">{"'Sheet1'!$A$4:$M$6"}</definedName>
    <definedName name="AC_REG">[8]Data!$O$1:$O$100</definedName>
    <definedName name="AC_TYPE">[9]Sheet3!$B$3:$B$15</definedName>
    <definedName name="Action">[8]Data!#REF!</definedName>
    <definedName name="ACTU">'[4]Economical Hypothesis'!$C$4</definedName>
    <definedName name="ActualIdxChartRange">OFFSET([10]Dynamic_Charts!#REF!,0,1,1,COUNT([10]Dynamic_Charts!#REF!))</definedName>
    <definedName name="ActualMonth">[10]Menu!$E$93</definedName>
    <definedName name="ActualValChartRange">OFFSET([10]Dynamic_Charts!#REF!,0,1,1,COUNT([10]Dynamic_Charts!#REF!))</definedName>
    <definedName name="ACTUYEAR">[4]Main!$E$12</definedName>
    <definedName name="ad" hidden="1">{"'Sheet1'!$A$4:$M$6"}</definedName>
    <definedName name="AGF">#REF!</definedName>
    <definedName name="aircrafttype">#REF!</definedName>
    <definedName name="alldata">[11]dataOL!$A$5:$Z$2191</definedName>
    <definedName name="ANNEEDUBAT">'[4]FSE 2014'!$G$12</definedName>
    <definedName name="anscount" hidden="1">6</definedName>
    <definedName name="APSUMMARY">#REF!</definedName>
    <definedName name="APU3685OWS">[12]MARKETAV!$N$150:$AJ$150</definedName>
    <definedName name="ARA_Threshold">#REF!</definedName>
    <definedName name="ARP_Threshold">#REF!</definedName>
    <definedName name="AS2DocOpenMode" hidden="1">"AS2DocumentEdit"</definedName>
    <definedName name="AS2ReportLS" hidden="1">1</definedName>
    <definedName name="AS2SyncStepLS" hidden="1">0</definedName>
    <definedName name="AS2TickmarkLS" hidden="1">#REF!</definedName>
    <definedName name="AS2VersionLS" hidden="1">300</definedName>
    <definedName name="ASA">#REF!</definedName>
    <definedName name="asas">#REF!</definedName>
    <definedName name="aSAsaSA">#REF!</definedName>
    <definedName name="ASDASAD">#REF!</definedName>
    <definedName name="asdasd" hidden="1">{"'Sheet1'!$A$4:$M$6"}</definedName>
    <definedName name="Asset_Number">#REF!</definedName>
    <definedName name="ATKCargoOps">#REF!</definedName>
    <definedName name="ATKCOps">[11]output!$FO$6:$GF$900</definedName>
    <definedName name="ATKCOps_persvc_perac">[11]per_ac_svc!$EY$249:$FP$496</definedName>
    <definedName name="Author">[10]Menu!$C$7</definedName>
    <definedName name="b" hidden="1">{"'Sheet1'!$A$4:$M$6"}</definedName>
    <definedName name="bb" hidden="1">{"'Sheet1'!$A$4:$M$6"}</definedName>
    <definedName name="bbb" hidden="1">{"'Sheet1'!$A$4:$M$6"}</definedName>
    <definedName name="bc" hidden="1">{"'Sheet1'!$A$4:$M$6"}</definedName>
    <definedName name="bd" hidden="1">{"'Sheet1'!$A$4:$M$6"}</definedName>
    <definedName name="BG_Del" hidden="1">15</definedName>
    <definedName name="BG_Ins" hidden="1">4</definedName>
    <definedName name="BG_Mod" hidden="1">6</definedName>
    <definedName name="bh_perac_persvc">[11]per_ac_svc!$AA$251:$AQ$496</definedName>
    <definedName name="BlockHour">[11]output!$AA$6:$AR$1007</definedName>
    <definedName name="Brut">'[13]Synthèse module groupé'!#REF!</definedName>
    <definedName name="BSCheckSum">#REF!</definedName>
    <definedName name="budget10">'[14]08'!$AH$7:$AJ$168</definedName>
    <definedName name="budget11">'[15]SLF-YIELD'!$AQ$7:$AY$592</definedName>
    <definedName name="BudgetPeriod">[10]Input!$C$186</definedName>
    <definedName name="budgetsvc10">'[14]08'!$AH$208:$AJ$216</definedName>
    <definedName name="Burndown">#REF!</definedName>
    <definedName name="cal">[11]convert!$BW$4:$EE$16</definedName>
    <definedName name="CALCUL">[4]Main!$E$3</definedName>
    <definedName name="Canadian">#REF!</definedName>
    <definedName name="capacity">[14]multileg!$L$7:$M$16</definedName>
    <definedName name="Capital_Worksheet">[16]Input!$A$204</definedName>
    <definedName name="Cash_Worksheet">[10]Input!$A$215</definedName>
    <definedName name="CAUSEWSK">'[4]Cause  Wsk'!$H$2:$I$264</definedName>
    <definedName name="cc" hidden="1">{"'Sheet1'!$A$4:$M$6"}</definedName>
    <definedName name="CCMAT">#REF!</definedName>
    <definedName name="CCMO">#REF!</definedName>
    <definedName name="cd" hidden="1">{"'Sheet1'!$A$4:$M$6"}</definedName>
    <definedName name="CF650OWS">[12]MARKETAV!$N$135:$AJ$135</definedName>
    <definedName name="CFCheckSum">#REF!</definedName>
    <definedName name="CharlieFormula">#REF!</definedName>
    <definedName name="Cities">[11]other!$AJ$2:$AM$86</definedName>
    <definedName name="Client">[10]Menu!$C$19</definedName>
    <definedName name="Closed">#REF!</definedName>
    <definedName name="CODE">#REF!</definedName>
    <definedName name="CODE1">#REF!</definedName>
    <definedName name="CODE2">#REF!</definedName>
    <definedName name="Coeff_Rate">'[4]SV Regie'!#REF!</definedName>
    <definedName name="COEFF1">[4]Main!$H$18</definedName>
    <definedName name="COEFF2">[4]Main!$H$20</definedName>
    <definedName name="COEFF3">[4]Main!$H$22</definedName>
    <definedName name="ComboPL_Formula">#REF!</definedName>
    <definedName name="Company">[10]Menu!$C$8</definedName>
    <definedName name="CompFCF">#REF!</definedName>
    <definedName name="CompNI">#REF!</definedName>
    <definedName name="CompPEVal">#REF!</definedName>
    <definedName name="CompPFCFVal">#REF!</definedName>
    <definedName name="CompPSVal">#REF!</definedName>
    <definedName name="CompSales">#REF!</definedName>
    <definedName name="CompVal">#REF!</definedName>
    <definedName name="Contact">[10]Menu!$B$33</definedName>
    <definedName name="control1" hidden="1">{"'Sheet1'!$A$4:$M$6"}</definedName>
    <definedName name="CoPAVal">#REF!</definedName>
    <definedName name="CoPEVal">#REF!</definedName>
    <definedName name="CoPSVal">#REF!</definedName>
    <definedName name="CRC_SP1">[4]Main!#REF!</definedName>
    <definedName name="CRC_SP2">[4]Main!#REF!</definedName>
    <definedName name="CRCLLP_SP1">[4]Main!#REF!</definedName>
    <definedName name="CRCLLP_SP2">[4]Main!#REF!</definedName>
    <definedName name="CRCLLP10">[4]Main!#REF!</definedName>
    <definedName name="CRCLLP9">[4]Main!#REF!</definedName>
    <definedName name="CRLLP1">[4]Main!$L$48</definedName>
    <definedName name="Crown">#REF!</definedName>
    <definedName name="CS">[4]Main!$E$10</definedName>
    <definedName name="Cumm">#REF!</definedName>
    <definedName name="Currency">[10]Menu!$C$25</definedName>
    <definedName name="CurrencyUnit">[10]Menu!$D$82</definedName>
    <definedName name="CurrencyUnits">[16]Menu!$D$82</definedName>
    <definedName name="CurrentDate">#REF!</definedName>
    <definedName name="cy_net_income">'[17]Income Statement'!$D$41</definedName>
    <definedName name="d" hidden="1">{"'Sheet1'!$A$4:$M$6"}</definedName>
    <definedName name="DASBOARD_DISPLAY">[16]Input!#REF!</definedName>
    <definedName name="data">#REF!</definedName>
    <definedName name="DATA.">[18]data!$A$1:$C$65536</definedName>
    <definedName name="DATA_01" hidden="1">'[19]A320-200'!#REF!</definedName>
    <definedName name="DATA_02" hidden="1">'[19]A320-200'!#REF!</definedName>
    <definedName name="DATA_03" hidden="1">'[19]A320-200'!#REF!</definedName>
    <definedName name="DATA_04" hidden="1">'[19]A320-200'!#REF!</definedName>
    <definedName name="DATA_05" hidden="1">'[19]A320-200'!#REF!</definedName>
    <definedName name="DATA_06" hidden="1">'[19]A320-200'!#REF!</definedName>
    <definedName name="DATA_07" hidden="1">'[19]A320-200'!#REF!</definedName>
    <definedName name="DATA_08" hidden="1">'[19]A320-200'!#REF!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atabase">#REF!</definedName>
    <definedName name="DATADATE">[4]Main!$E$11</definedName>
    <definedName name="DATAOL">[14]PayloadPerformance!$A$5:$J$4090</definedName>
    <definedName name="DATATIME">#REF!</definedName>
    <definedName name="Date">#REF!</definedName>
    <definedName name="dayoff">[11]convert!$EM$4:$ET$11</definedName>
    <definedName name="DaysCapexPayable">[16]Input!$D$249</definedName>
    <definedName name="DaysEachPeriod">[10]Input!$C$187</definedName>
    <definedName name="DaysInvAdv">[16]Input!$D$139</definedName>
    <definedName name="DaysInvCre">[10]Input!$G$93</definedName>
    <definedName name="DaysInvCredReceive">[16]Input!$J$139</definedName>
    <definedName name="DaysOutsrcCre">[16]Input!$M$139</definedName>
    <definedName name="DaysPayable">[10]Input!$P$93</definedName>
    <definedName name="DaysSTRepayment">[16]Input!$P$298</definedName>
    <definedName name="DBActCFChartRange">OFFSET(#REF!,0,1,1,COUNT(#REF!))</definedName>
    <definedName name="DBActSalesChartRange">OFFSET(#REF!,0,1,1,COUNT(#REF!))</definedName>
    <definedName name="DBASE">#REF!</definedName>
    <definedName name="DbaseAMT">#REF!</definedName>
    <definedName name="DbaseLanding">#REF!</definedName>
    <definedName name="DCFRW">#REF!</definedName>
    <definedName name="DCFVal">#REF!</definedName>
    <definedName name="DCFWV">#REF!</definedName>
    <definedName name="dd" hidden="1">{"'Sheet1'!$A$4:$M$6"}</definedName>
    <definedName name="ddd" hidden="1">{"'Sheet1'!$A$4:$M$6"}</definedName>
    <definedName name="de" hidden="1">{"'Sheet1'!$A$4:$M$6"}</definedName>
    <definedName name="DEB">#REF!</definedName>
    <definedName name="Debut">'[4]PVL Overhaul'!#REF!</definedName>
    <definedName name="Debut1">'[4]PVL Overhaul'!#REF!</definedName>
    <definedName name="Description_Input">[16]Input!$A$3</definedName>
    <definedName name="Development3">#REF!</definedName>
    <definedName name="df" hidden="1">{"'Sheet1'!$A$4:$M$6"}</definedName>
    <definedName name="DINAS">[20]Quantitatif!$C$4</definedName>
    <definedName name="discRate">'[21]Account No'!$C$5</definedName>
    <definedName name="doctypedescription">#REF!</definedName>
    <definedName name="doctypefull">#REF!</definedName>
    <definedName name="Dollar">#REF!</definedName>
    <definedName name="DURATION">[4]Main!$E$6</definedName>
    <definedName name="DUREE">'[22]1 On Wing Quote'!#REF!</definedName>
    <definedName name="e" hidden="1">{"'Sheet1'!$A$4:$M$6"}</definedName>
    <definedName name="ee" hidden="1">{"'Sheet1'!$A$4:$M$6"}</definedName>
    <definedName name="ef" hidden="1">{"'Sheet1'!$A$4:$M$6"}</definedName>
    <definedName name="EGT_SP1">[4]Main!#REF!</definedName>
    <definedName name="EGT_SP2">[4]Main!#REF!</definedName>
    <definedName name="EIS_SP1">[4]Main!#REF!</definedName>
    <definedName name="EIS_SP2">[4]Main!#REF!</definedName>
    <definedName name="Email">[10]Menu!$C$11</definedName>
    <definedName name="EndDate">[10]Menu!$C$20</definedName>
    <definedName name="ENGINETYPE">[4]Main!$B$4</definedName>
    <definedName name="ESC">#REF!</definedName>
    <definedName name="ESC_COUT">[23]Entrée!$C$26</definedName>
    <definedName name="ESCREC">[23]Entrée!$C$27</definedName>
    <definedName name="Euro">#REF!</definedName>
    <definedName name="EURUSD">'[22]1 On Wing Quote'!#REF!</definedName>
    <definedName name="Excel_BuiltIn_Database">#REF!</definedName>
    <definedName name="Excel_BuiltIn_Database_1">#REF!</definedName>
    <definedName name="Excel_BuiltIn_Database_2">#REF!</definedName>
    <definedName name="Exch_Rate">[10]Input!$F$278</definedName>
    <definedName name="Exch_Rate_Budget">[10]Input!$D$273</definedName>
    <definedName name="Exchange_rate">[24]Assumptions!$C$2</definedName>
    <definedName name="EXIT_SP1">[4]Main!#REF!</definedName>
    <definedName name="EXIT_SP2">[4]Main!#REF!</definedName>
    <definedName name="EXIT1">[4]Main!$D$48</definedName>
    <definedName name="EXIT10">[4]Main!#REF!</definedName>
    <definedName name="EXIT9">[4]Main!#REF!</definedName>
    <definedName name="ExpTbl">#REF!</definedName>
    <definedName name="f" hidden="1">{"'Sheet1'!$A$4:$M$6"}</definedName>
    <definedName name="Fax">[10]Menu!$C$10</definedName>
    <definedName name="FCastlIdxChartRange">OFFSET([10]Dynamic_Charts!#REF!,0,1,1,COUNT([10]Dynamic_Charts!#REF!))</definedName>
    <definedName name="FCastlValChartRange">OFFSET([10]Dynamic_Charts!#REF!,0,1,1,COUNT([10]Dynamic_Charts!#REF!))</definedName>
    <definedName name="fd" hidden="1">{"'Sheet1'!$A$4:$M$6"}</definedName>
    <definedName name="ff" hidden="1">{"'Sheet1'!$A$4:$M$6"}</definedName>
    <definedName name="fg" hidden="1">{"'Sheet1'!$A$4:$M$6"}</definedName>
    <definedName name="fh_perac_persvc">[11]per_ac_svc!$EG$248:$EW$496</definedName>
    <definedName name="fill1" hidden="1">[1]PROG_605XX!#REF!</definedName>
    <definedName name="Financing">#REF!</definedName>
    <definedName name="FINFIN">#REF!</definedName>
    <definedName name="Fleetparam">[25]Parameter!#REF!</definedName>
    <definedName name="FleetParamRows">[25]Parameter!#REF!</definedName>
    <definedName name="Flight_Number">[8]Data!#REF!</definedName>
    <definedName name="FlightHour">[11]output!$EW$6:$FN$1048576</definedName>
    <definedName name="forecast">#REF!</definedName>
    <definedName name="FormatRow">#REF!</definedName>
    <definedName name="Forme">[4]Main!$E$4</definedName>
    <definedName name="FormulaTBC">#REF!</definedName>
    <definedName name="Franc">#REF!</definedName>
    <definedName name="freq_perac_persvc">[11]per_ac_svc!$I$251:$Y$496</definedName>
    <definedName name="Frequency">[11]output!$H$6:$Z$1007</definedName>
    <definedName name="g" hidden="1">{"'Sheet1'!$A$4:$M$6"}</definedName>
    <definedName name="gaji_FO">#REF!</definedName>
    <definedName name="gaji_PS">#REF!</definedName>
    <definedName name="ganttSymbols">[26]Legend!$D$3:$D$6</definedName>
    <definedName name="ganttTypes">[26]Legend!$B$3:$B$4</definedName>
    <definedName name="garanties">'[13]Synthèse module groupé'!#REF!</definedName>
    <definedName name="gh" hidden="1">{"'Sheet1'!$A$4:$M$6"}</definedName>
    <definedName name="ghi" hidden="1">{"'Sheet1'!$A$4:$M$6"}</definedName>
    <definedName name="grafikTrack">OFFSET([27]Track!$B$2,0,0,2,COUNTA([27]Track!$A$4:$IV$4)-1)</definedName>
    <definedName name="GTOCL">#REF!</definedName>
    <definedName name="h" hidden="1">{"'Sheet1'!$A$4:$M$6"}</definedName>
    <definedName name="HARGA">[28]HARGA!$A$2:$D$28277</definedName>
    <definedName name="HARI">[8]Data!$M$2:$M$8</definedName>
    <definedName name="HARI_HARI">#REF!</definedName>
    <definedName name="HC">[4]Main!$B$12</definedName>
    <definedName name="HdV_AF">[23]Entrée!$C$45</definedName>
    <definedName name="HdV_Client">[29]Entrée!$C$18</definedName>
    <definedName name="Header1">#REF!</definedName>
    <definedName name="Header2">#REF!</definedName>
    <definedName name="hera" hidden="1">{"'Sheet1'!$A$4:$M$6"}</definedName>
    <definedName name="Heures_Transport">'[22]1 On Wing Quote'!#REF!</definedName>
    <definedName name="hh" hidden="1">{"'Sheet1'!$A$4:$M$6"}</definedName>
    <definedName name="hi" hidden="1">{"'Sheet1'!$A$4:$M$6"}</definedName>
    <definedName name="hij" hidden="1">{"'Sheet1'!$A$4:$M$6"}</definedName>
    <definedName name="hk" hidden="1">{"'Sheet1'!$A$4:$M$6"}</definedName>
    <definedName name="HPTratio">#REF!</definedName>
    <definedName name="HRGVC">'[30]DATA HRG'!$D$11</definedName>
    <definedName name="HRGVK">'[30]DATA HRG'!$D$8</definedName>
    <definedName name="HRGVM">'[30]DATA HRG'!$D$9</definedName>
    <definedName name="HRGVO">'[30]DATA HRG'!$D$10</definedName>
    <definedName name="HRGVT">'[30]DATA HRG'!$D$7</definedName>
    <definedName name="ht" hidden="1">{"'Sheet1'!$A$4:$M$6"}</definedName>
    <definedName name="htl" hidden="1">{"'Sheet1'!$A$4:$M$6"}</definedName>
    <definedName name="html" hidden="1">{"'Sheet1'!$A$4:$M$6"}</definedName>
    <definedName name="HTML_CodePage" hidden="1">1252</definedName>
    <definedName name="HTML_Control" hidden="1">{"'Sheet1'!$A$4:$M$6"}</definedName>
    <definedName name="HTML_Description" hidden="1">""</definedName>
    <definedName name="HTML_Email" hidden="1">""</definedName>
    <definedName name="HTML_Header" hidden="1">"Sheet1"</definedName>
    <definedName name="HTML_LastUpdate" hidden="1">"30/12/98"</definedName>
    <definedName name="HTML_LineAfter" hidden="1">FALSE</definedName>
    <definedName name="HTML_LineBefore" hidden="1">FALSE</definedName>
    <definedName name="HTML_Name" hidden="1">"Chepy"</definedName>
    <definedName name="HTML_OBDlg2" hidden="1">TRUE</definedName>
    <definedName name="HTML_OBDlg4" hidden="1">TRUE</definedName>
    <definedName name="HTML_OS" hidden="1">0</definedName>
    <definedName name="HTML_PathFile" hidden="1">"\\Adm-umum\sys\HOME\HOME-DTH\DTH-2\ASEP\MyHTML.htm"</definedName>
    <definedName name="HTML_Title" hidden="1">"SPECJAB"</definedName>
    <definedName name="html1" hidden="1">{"'Sheet1'!$A$4:$M$6"}</definedName>
    <definedName name="htt" hidden="1">{"'Sheet1'!$A$4:$M$6"}</definedName>
    <definedName name="I">[31]rekap!$A$5:$IV$8088</definedName>
    <definedName name="ij" hidden="1">{"'Sheet1'!$A$4:$M$6"}</definedName>
    <definedName name="InBeneFactor">#REF!</definedName>
    <definedName name="InBeneRate">#REF!</definedName>
    <definedName name="InBldgDM">#REF!</definedName>
    <definedName name="InBldgLife">#REF!</definedName>
    <definedName name="InBldgPur">#REF!</definedName>
    <definedName name="InCAPEXDaysPay">#REF!</definedName>
    <definedName name="InCAPEXPct">#REF!</definedName>
    <definedName name="InCAPEXPur">#REF!</definedName>
    <definedName name="InCashPct">#REF!</definedName>
    <definedName name="InCashPurch">#REF!</definedName>
    <definedName name="InCasingCPU">#REF!</definedName>
    <definedName name="INCDisclaimer">[25]Parameter!#REF!</definedName>
    <definedName name="INCOTERMS">#REF!</definedName>
    <definedName name="INCRE3">[32]DROPDOWN!$A$1:$A$15</definedName>
    <definedName name="INCREM12">[33]DROPDOWN!$E$1:$E$19</definedName>
    <definedName name="InDaysInv">#REF!</definedName>
    <definedName name="InDaysPay">#REF!</definedName>
    <definedName name="InDSO">#REF!</definedName>
    <definedName name="InEqptDM">#REF!</definedName>
    <definedName name="InEqptLife">#REF!</definedName>
    <definedName name="InEqptPur">#REF!</definedName>
    <definedName name="InEqtInv">#REF!</definedName>
    <definedName name="InExtBldg">#REF!</definedName>
    <definedName name="InExtBldgDep">#REF!</definedName>
    <definedName name="InExtEqpt">#REF!</definedName>
    <definedName name="InExtEqptDep">#REF!</definedName>
    <definedName name="InExtFix">#REF!</definedName>
    <definedName name="InExtFixDep">#REF!</definedName>
    <definedName name="InFCastPeriod">#REF!</definedName>
    <definedName name="InFixDM">#REF!</definedName>
    <definedName name="InFixLife">#REF!</definedName>
    <definedName name="InFixPur">#REF!</definedName>
    <definedName name="InLaborCPU">#REF!</definedName>
    <definedName name="InLTIntAnnual">#REF!</definedName>
    <definedName name="InLTIntPer">#REF!</definedName>
    <definedName name="InLTLoanIncr">#REF!</definedName>
    <definedName name="InLTLoanRepay">#REF!</definedName>
    <definedName name="InLTLoanVal">#REF!</definedName>
    <definedName name="InMaintPct">#REF!</definedName>
    <definedName name="InMinCash">#REF!</definedName>
    <definedName name="InMiscPct">#REF!</definedName>
    <definedName name="InNoAA">#REF!</definedName>
    <definedName name="InNoCA">#REF!</definedName>
    <definedName name="InNoCEO">#REF!</definedName>
    <definedName name="InNoCFO">#REF!</definedName>
    <definedName name="InNoEmp">#REF!</definedName>
    <definedName name="InNoHE">#REF!</definedName>
    <definedName name="InNoSP">#REF!</definedName>
    <definedName name="InNoVPBD">#REF!</definedName>
    <definedName name="InNoVPE">#REF!</definedName>
    <definedName name="InNoVPSM">#REF!</definedName>
    <definedName name="InPeriodUts">#REF!</definedName>
    <definedName name="InPrice">#REF!</definedName>
    <definedName name="Input_only">[16]Input!$A$44</definedName>
    <definedName name="InRentperArea">#REF!</definedName>
    <definedName name="InRentPeriod">#REF!</definedName>
    <definedName name="InRentSpace">#REF!</definedName>
    <definedName name="InSalAA">#REF!</definedName>
    <definedName name="InSalCA">#REF!</definedName>
    <definedName name="InSalCEO">#REF!</definedName>
    <definedName name="InSalCFO">#REF!</definedName>
    <definedName name="InSalHE">#REF!</definedName>
    <definedName name="InSalSP">#REF!</definedName>
    <definedName name="InSalVPBD">#REF!</definedName>
    <definedName name="InSalVPE">#REF!</definedName>
    <definedName name="InSalVPSM">#REF!</definedName>
    <definedName name="InScenarioCase">#REF!</definedName>
    <definedName name="InScreenCPU">#REF!</definedName>
    <definedName name="InSTIntAnnual">#REF!</definedName>
    <definedName name="InSTIntPer">#REF!</definedName>
    <definedName name="InSTLoanIncr">#REF!</definedName>
    <definedName name="InSTLoanRepay">#REF!</definedName>
    <definedName name="InSTLoanVal">#REF!</definedName>
    <definedName name="InTaxPct">#REF!</definedName>
    <definedName name="Interval">[10]Menu!$C$87</definedName>
    <definedName name="InToolsLife">[10]Input!$C$190</definedName>
    <definedName name="IntroPrintArea" hidden="1">#REF!</definedName>
    <definedName name="InUnits">#REF!</definedName>
    <definedName name="J_C_NO">[34]data!$B$3:$B$113</definedName>
    <definedName name="JENIS_MAINTENANCE">#REF!</definedName>
    <definedName name="jik" hidden="1">{"'Sheet1'!$A$4:$M$6"}</definedName>
    <definedName name="JT9DOWS">[12]MARKETAV!$N$130:$AJ$130</definedName>
    <definedName name="JUDUL">'[35]#REF'!$B$4:$Q$8</definedName>
    <definedName name="K" hidden="1">{"'Sheet1'!$A$4:$M$6"}</definedName>
    <definedName name="KDICL">#REF!</definedName>
    <definedName name="Kilometers_Flown">[11]output!$CC$6:$CT$1007</definedName>
    <definedName name="klm" hidden="1">{"'Sheet1'!$A$4:$M$6"}</definedName>
    <definedName name="kmsflown_perac_persvc">[11]per_ac_svc!$CC$251:$CS$496</definedName>
    <definedName name="L_Adjust">[36]Links!$H$1:$H$65536</definedName>
    <definedName name="L_AJE_Tot">[36]Links!$G$1:$G$65536</definedName>
    <definedName name="L_CY_Beg">[36]Links!$F$1:$F$65536</definedName>
    <definedName name="L_CY_End">[36]Links!$J$1:$J$65536</definedName>
    <definedName name="L_PY_End">[36]Links!$K$1:$K$65536</definedName>
    <definedName name="L_RJE_Tot">[36]Links!$I$1:$I$65536</definedName>
    <definedName name="LastDeliverDate">#REF!</definedName>
    <definedName name="lastrundate">#REF!</definedName>
    <definedName name="leaseengine">[12]MARKETAV!$N$157:$AJ$157</definedName>
    <definedName name="leaseprice">[12]OPTIONA!$C$55</definedName>
    <definedName name="LEMBUR">'[35]#REF'!$B$49:$R$81</definedName>
    <definedName name="limcount" hidden="1">2</definedName>
    <definedName name="List">[37]Index!#REF!</definedName>
    <definedName name="lm" hidden="1">{"'Sheet1'!$A$4:$M$6"}</definedName>
    <definedName name="LOCSP1">[4]Spares!#REF!</definedName>
    <definedName name="Look1Area">#REF!</definedName>
    <definedName name="Look2Area">#REF!</definedName>
    <definedName name="Look3Area">#REF!</definedName>
    <definedName name="Look4Area">#REF!</definedName>
    <definedName name="Look5Area">#REF!</definedName>
    <definedName name="LTIntAnnual">#REF!</definedName>
    <definedName name="M">#REF!</definedName>
    <definedName name="MACoAsset">#REF!</definedName>
    <definedName name="MACoNI">#REF!</definedName>
    <definedName name="MACoSales">#REF!</definedName>
    <definedName name="MACoVal">#REF!</definedName>
    <definedName name="MACRW">#REF!</definedName>
    <definedName name="MACVal">#REF!</definedName>
    <definedName name="MACWV">#REF!</definedName>
    <definedName name="Maintenance">#REF!</definedName>
    <definedName name="maj">#REF!</definedName>
    <definedName name="Marge">#REF!</definedName>
    <definedName name="MARGIN">[33]DROPDOWN!$B$1:$B$11</definedName>
    <definedName name="MatRatio">#REF!</definedName>
    <definedName name="MB_SP1">[4]Main!#REF!</definedName>
    <definedName name="MB_SP2">[4]Main!#REF!</definedName>
    <definedName name="MD">#REF!</definedName>
    <definedName name="MedCompPE">#REF!</definedName>
    <definedName name="MedCompPFCF">#REF!</definedName>
    <definedName name="MedCompPS">#REF!</definedName>
    <definedName name="MedCoPA">#REF!</definedName>
    <definedName name="MedCoPE">#REF!</definedName>
    <definedName name="MedCoPS">#REF!</definedName>
    <definedName name="Menu_Account_Receivable">'[16]Analisa Piutang'!$A$1</definedName>
    <definedName name="MktFCF">#REF!</definedName>
    <definedName name="MktNI">#REF!</definedName>
    <definedName name="MktPCF">#REF!</definedName>
    <definedName name="MktPE">#REF!</definedName>
    <definedName name="MktPEVal">#REF!</definedName>
    <definedName name="MktPFCFVal">#REF!</definedName>
    <definedName name="MktPS">#REF!</definedName>
    <definedName name="MktPSVal">#REF!</definedName>
    <definedName name="MktSales">#REF!</definedName>
    <definedName name="MktVal">#REF!</definedName>
    <definedName name="mm">#REF!</definedName>
    <definedName name="MMD">#REF!</definedName>
    <definedName name="MMM">#REF!</definedName>
    <definedName name="MMMD">#REF!</definedName>
    <definedName name="Month">#REF!</definedName>
    <definedName name="MonthsPAtoLastDeliver">#REF!</definedName>
    <definedName name="MOTALL">'[4]PVL Overhaul'!#REF!</definedName>
    <definedName name="MounthLTInstallment">[16]Input!$S$298</definedName>
    <definedName name="MP">#REF!</definedName>
    <definedName name="MPD">#REF!</definedName>
    <definedName name="MPP">#REF!</definedName>
    <definedName name="MPPD">#REF!</definedName>
    <definedName name="MPPF">#REF!</definedName>
    <definedName name="MTBR">#REF!</definedName>
    <definedName name="MTBR1">[4]Main!$E$19</definedName>
    <definedName name="MTBR2">[4]Main!$E$21</definedName>
    <definedName name="MTBR3">[4]Main!$E$23</definedName>
    <definedName name="nama">#REF!</definedName>
    <definedName name="NAMA_NAMA">#REF!</definedName>
    <definedName name="nama_orang">[8]Data!$E$2:$E$12</definedName>
    <definedName name="NAME_SP1">[4]Main!#REF!</definedName>
    <definedName name="NAME_SP2">[4]Main!#REF!</definedName>
    <definedName name="NAME10">[4]Main!#REF!</definedName>
    <definedName name="NAME9">[4]Main!#REF!</definedName>
    <definedName name="NameofAC">[11]other!$B$5:$J$33</definedName>
    <definedName name="nameofairline">#REF!</definedName>
    <definedName name="nameofservice">[11]other!$AE$5:$AF$16</definedName>
    <definedName name="NB_MECH">'[22]1 On Wing Quote'!#REF!</definedName>
    <definedName name="NBAR">[4]Transport!#REF!</definedName>
    <definedName name="NBAV">#REF!</definedName>
    <definedName name="nbrYear">'[21]Account No'!$C$6</definedName>
    <definedName name="NBSPAR">[4]Main!$B$7</definedName>
    <definedName name="nn" hidden="1">{"'Sheet1'!$A$4:$M$6"}</definedName>
    <definedName name="No_of_Landing">[11]output!$EE$6:$EV$1048576</definedName>
    <definedName name="NoEnteredFormula">#REF!</definedName>
    <definedName name="NoMONTH">#REF!</definedName>
    <definedName name="nooflanding">#REF!</definedName>
    <definedName name="nooflanding_persvc_perac">[11]per_ac_svc!$DO$251:$EE$496</definedName>
    <definedName name="note">#REF!</definedName>
    <definedName name="note2">[25]Parameter!#REF!</definedName>
    <definedName name="NSV_SP1">[4]Main!#REF!</definedName>
    <definedName name="NSV_SP2">[4]Main!#REF!</definedName>
    <definedName name="NUMBER">[38]data!$A$3:$A$65536</definedName>
    <definedName name="NUMBER.">[18]data!$A$3:$A$65536</definedName>
    <definedName name="NUMBER..">[18]data!$A$3:$A$65536</definedName>
    <definedName name="NUMBER...">[18]data!$A$3:$A$65536</definedName>
    <definedName name="NumFreq">[11]other!$AC$5</definedName>
    <definedName name="Objective">[10]Menu!$C$14</definedName>
    <definedName name="Open">#REF!</definedName>
    <definedName name="other">#REF!</definedName>
    <definedName name="OutActualAnalysis">[10]Dynamic_Charts!#REF!</definedName>
    <definedName name="OutAssetTurn">'[10]Financial Ratios'!#REF!</definedName>
    <definedName name="OutBEU">#REF!</definedName>
    <definedName name="OutBSCheck">'[10]Consolidated Forecast'!#REF!</definedName>
    <definedName name="OutBSCheck_A">'[10]Consolidated Actual'!#REF!</definedName>
    <definedName name="OutCashBF">[10]Cash!#REF!</definedName>
    <definedName name="OutCashBOP">'[10]Consolidated Forecast'!#REF!</definedName>
    <definedName name="OutCashBOP_A">'[10]Consolidated Actual'!#REF!</definedName>
    <definedName name="OutCashBS">'[10]Consolidated Forecast'!#REF!</definedName>
    <definedName name="OutCashBS_A">'[10]Consolidated Actual'!#REF!</definedName>
    <definedName name="OutCashEOP">'[10]Consolidated Forecast'!#REF!</definedName>
    <definedName name="OutCashEOP_A">'[10]Consolidated Actual'!#REF!</definedName>
    <definedName name="OutCashInvAc">'[10]Consolidated Forecast'!#REF!</definedName>
    <definedName name="OutCashInvAc_A">'[10]Consolidated Actual'!#REF!</definedName>
    <definedName name="OutCashOpAc">'[10]Consolidated Forecast'!#REF!</definedName>
    <definedName name="OutCashOpAc_A">'[10]Consolidated Actual'!#REF!</definedName>
    <definedName name="OutCAsset">'[10]Consolidated Forecast'!#REF!</definedName>
    <definedName name="OutCAsset_A">'[10]Consolidated Actual'!#REF!</definedName>
    <definedName name="OutCFCheck">'[10]Consolidated Forecast'!#REF!</definedName>
    <definedName name="OutCFCheck_A">'[10]Consolidated Actual'!#REF!</definedName>
    <definedName name="OutChgCash">'[10]Consolidated Forecast'!#REF!</definedName>
    <definedName name="OutChgCash_A">'[10]Consolidated Actual'!#REF!</definedName>
    <definedName name="OutChgNWC">'[10]Consolidated Forecast'!#REF!</definedName>
    <definedName name="OutChgNWC_A">'[10]Consolidated Actual'!#REF!</definedName>
    <definedName name="OutCL">'[10]Consolidated Forecast'!#REF!</definedName>
    <definedName name="OutCL_A">'[10]Consolidated Actual'!#REF!</definedName>
    <definedName name="OutCM">#REF!</definedName>
    <definedName name="OutCMPU">#REF!</definedName>
    <definedName name="OutCOGS">'[10]Consolidated Forecast'!#REF!</definedName>
    <definedName name="OutCOGS_A">'[10]Consolidated Actual'!#REF!</definedName>
    <definedName name="OutCOGSYr">'[10]COGS TP'!#REF!</definedName>
    <definedName name="OutEBIT">#REF!</definedName>
    <definedName name="OutEffTaxRt">#REF!</definedName>
    <definedName name="OutEndCash">[10]Cash!#REF!</definedName>
    <definedName name="OutEqtInvYr">[10]Cash!#REF!</definedName>
    <definedName name="OutFcastAnalysis">[10]Dynamic_Charts!#REF!</definedName>
    <definedName name="OutFCF">#REF!</definedName>
    <definedName name="OutFCFYr">#REF!</definedName>
    <definedName name="OutFinCashChg">[10]Cash!#REF!</definedName>
    <definedName name="OutFixCosts">#REF!</definedName>
    <definedName name="OutFlashActual">[10]Variance_Report!$G$11:$G$31</definedName>
    <definedName name="OutFlashBudget">[10]Variance_Report!$E$11:$E$31</definedName>
    <definedName name="OutGrMar">'[10]Financial Ratios'!#REF!</definedName>
    <definedName name="OutGrossP">'[10]Consolidated Forecast'!#REF!</definedName>
    <definedName name="OutGrossP_A">'[10]Consolidated Actual'!#REF!</definedName>
    <definedName name="OutIncEmp">'[10]Financial Ratios'!#REF!</definedName>
    <definedName name="OutIntExp">[10]Cash!#REF!</definedName>
    <definedName name="OutInvTurn">'[10]Financial Ratios'!#REF!</definedName>
    <definedName name="OutLTIntExp">[10]Cash!#REF!</definedName>
    <definedName name="OutLTLoan">'[10]Consolidated Forecast'!#REF!</definedName>
    <definedName name="OutNetInc">'[10]Consolidated Forecast'!#REF!</definedName>
    <definedName name="OutNetInc_A">'[10]Consolidated Actual'!#REF!</definedName>
    <definedName name="OutNetIncYr">'[10]Consolidated Forecast'!#REF!</definedName>
    <definedName name="OutNPMar">'[10]Financial Ratios'!#REF!</definedName>
    <definedName name="OutNPV">#REF!</definedName>
    <definedName name="OutNWC">'[10]Consolidated Forecast'!#REF!</definedName>
    <definedName name="OutNWC_A">'[10]Consolidated Actual'!#REF!</definedName>
    <definedName name="OutOpInc">'[10]Consolidated Forecast'!#REF!</definedName>
    <definedName name="OutOpInc_A">'[10]Consolidated Actual'!#REF!</definedName>
    <definedName name="OutOpIncYr">'[10]Consolidated Forecast'!#REF!</definedName>
    <definedName name="OutPlug">'[10]Consolidated Forecast'!#REF!</definedName>
    <definedName name="OutPrcperUnit">#REF!</definedName>
    <definedName name="OutPTMar">'[10]Financial Ratios'!#REF!</definedName>
    <definedName name="OutRE">'[10]Consolidated Forecast'!#REF!</definedName>
    <definedName name="OutRE_A">'[10]Consolidated Actual'!#REF!</definedName>
    <definedName name="OutRecTurn">'[10]Financial Ratios'!#REF!</definedName>
    <definedName name="OutRevEmp">'[10]Financial Ratios'!#REF!</definedName>
    <definedName name="OutROA">'[10]Financial Ratios'!#REF!</definedName>
    <definedName name="OutROC">'[10]Financial Ratios'!#REF!</definedName>
    <definedName name="OutROE">'[10]Financial Ratios'!#REF!</definedName>
    <definedName name="OutSales">'[10]Consolidated Forecast'!#REF!</definedName>
    <definedName name="OutSales_A">'[10]Consolidated Actual'!#REF!</definedName>
    <definedName name="OutSalesYr">'[10]Consolidated Forecast'!#REF!</definedName>
    <definedName name="OutSTFin">'[10]Consolidated Forecast'!#REF!</definedName>
    <definedName name="OutSTLoan">'[10]Consolidated Forecast'!#REF!</definedName>
    <definedName name="OutTaxExp">'[10]Consolidated Forecast'!#REF!</definedName>
    <definedName name="OutTaxExp_A">'[10]Consolidated Actual'!#REF!</definedName>
    <definedName name="OutTaxInc">'[10]Consolidated Forecast'!#REF!</definedName>
    <definedName name="OutTaxInc_A">'[10]Consolidated Actual'!#REF!</definedName>
    <definedName name="OutTermVal">#REF!</definedName>
    <definedName name="OutTFCF">#REF!</definedName>
    <definedName name="OutTotalOE">'[10]Consolidated Forecast'!#REF!</definedName>
    <definedName name="OutTotalOE_A">'[10]Consolidated Actual'!#REF!</definedName>
    <definedName name="OutTotAsset">'[10]Consolidated Forecast'!#REF!</definedName>
    <definedName name="OutTotAsset_A">'[10]Consolidated Actual'!#REF!</definedName>
    <definedName name="OutTotAssetYr">'[10]Consolidated Forecast'!#REF!</definedName>
    <definedName name="OutTotCosts">#REF!</definedName>
    <definedName name="OutTotLiabs">'[10]Consolidated Forecast'!#REF!</definedName>
    <definedName name="OutTotLiabs_A">'[10]Consolidated Actual'!#REF!</definedName>
    <definedName name="OutVarCosts">#REF!</definedName>
    <definedName name="OutVCperUnit">#REF!</definedName>
    <definedName name="PADate">#REF!</definedName>
    <definedName name="Page_1">[10]Prex!$S$1</definedName>
    <definedName name="Page_2">[10]Prex!$U$76</definedName>
    <definedName name="Page_2A">[10]Prex!$U$52</definedName>
    <definedName name="Page_3">[10]Prex!$T$119</definedName>
    <definedName name="Payment_Actual_to_Projection">'[16]Analisa Piutang'!$B$9</definedName>
    <definedName name="PCCRW">#REF!</definedName>
    <definedName name="PCCVal">#REF!</definedName>
    <definedName name="PCCWV">#REF!</definedName>
    <definedName name="PercCapexPurch">[10]Input!$G$203</definedName>
    <definedName name="PercCreMaterial">[16]Input!$C$129</definedName>
    <definedName name="PerCreOutsource">[16]Input!$C$134</definedName>
    <definedName name="PerctAdvMat">[16]Input!$S$139</definedName>
    <definedName name="PerctAdvOutsrc">[16]Input!$V$139</definedName>
    <definedName name="PERFORMANCE">[8]Data!$N$2:$N$4</definedName>
    <definedName name="PERFORMED">#REF!</definedName>
    <definedName name="Periods">#REF!</definedName>
    <definedName name="plan08">#REF!</definedName>
    <definedName name="PLWCL">#REF!</definedName>
    <definedName name="POSTING">[33]DROPDOWN!$G$1:$G$9</definedName>
    <definedName name="POSTINGS">[32]DROPDOWN!$H$1:$H$9</definedName>
    <definedName name="Pound">#REF!</definedName>
    <definedName name="price">[25]Parameter!#REF!</definedName>
    <definedName name="_xlnm.Print_Area" localSheetId="2">SO!$A$1:$I$80</definedName>
    <definedName name="_xlnm.Print_Area">#REF!</definedName>
    <definedName name="Print_Area_MI">[31]rekap!$B$1:$I$72</definedName>
    <definedName name="_xlnm.Print_Titles">#REF!</definedName>
    <definedName name="PRINT_TITLES_MI">#REF!</definedName>
    <definedName name="PrixUsed">'[4]MAT 5B SV1'!$W$257</definedName>
    <definedName name="Product">[10]Menu!$C$6</definedName>
    <definedName name="qq" hidden="1">{"'Sheet1'!$A$4:$M$6"}</definedName>
    <definedName name="qty">#REF!</definedName>
    <definedName name="RATE">#REF!</definedName>
    <definedName name="rates">#REF!</definedName>
    <definedName name="rateUSD">'[21]Account No'!$C$4</definedName>
    <definedName name="ratio">[14]multileg!$D$7:$I$29</definedName>
    <definedName name="Ratio_CLP">[23]Entrée!$C$43</definedName>
    <definedName name="ratio1" hidden="1">{"'Sheet1'!$A$4:$M$6"}</definedName>
    <definedName name="ratio2">[14]multileg!$R$7:$S$112</definedName>
    <definedName name="RATIO3">[14]multileg!$R$114:$S$147</definedName>
    <definedName name="REG">[39]Sheet2!$C$2:$C$51</definedName>
    <definedName name="REG_PESAWAT">#REF!</definedName>
    <definedName name="RHC">#REF!</definedName>
    <definedName name="s">[40]Parameter!#REF!</definedName>
    <definedName name="S_Adjust_Data">[36]Lead!$I$1:$I$188</definedName>
    <definedName name="S_AJE_Tot_Data">[36]Lead!$H$1:$H$188</definedName>
    <definedName name="S_CompNum">[41]Lead!#REF!</definedName>
    <definedName name="S_CY_Beg_Data">[36]Lead!$F$1:$F$188</definedName>
    <definedName name="S_CY_End_Data">[36]Lead!$K$1:$K$188</definedName>
    <definedName name="S_PY_End_Data">[36]Lead!$M$1:$M$188</definedName>
    <definedName name="S_RJE_Tot_Data">[36]Lead!$J$1:$J$188</definedName>
    <definedName name="sada">#REF!</definedName>
    <definedName name="SAmort_Eng">#REF!</definedName>
    <definedName name="SAmort_Pswt">#REF!</definedName>
    <definedName name="sccReal">OFFSET([42]bth!$A$1,0,0,COUNTA([42]bth!$A$1:$A$65536),19)</definedName>
    <definedName name="Sctg_C">#REF!</definedName>
    <definedName name="sd">#REF!</definedName>
    <definedName name="sdf">#REF!</definedName>
    <definedName name="Seat_Kilometers">[11]output!$AS$6:$BJ$1007</definedName>
    <definedName name="SeatAC">#REF!</definedName>
    <definedName name="SeatConfig">#REF!</definedName>
    <definedName name="seatkm_perac_persvc">[11]per_ac_svc!$AS$251:$BI$496</definedName>
    <definedName name="sencount" hidden="1">2</definedName>
    <definedName name="sh" hidden="1">{"'Sheet1'!$A$4:$M$6"}</definedName>
    <definedName name="Shift">#REF!</definedName>
    <definedName name="SIO">#REF!</definedName>
    <definedName name="Sjkt210">#REF!</definedName>
    <definedName name="speelAC">[11]other!$H$6:$I$32</definedName>
    <definedName name="speelservic">#REF!</definedName>
    <definedName name="speelservice">[11]other!$AF$5:$AG$15</definedName>
    <definedName name="SPEELSRVICE">#REF!</definedName>
    <definedName name="SPest_Ctrl">#REF!</definedName>
    <definedName name="SPEY555OWS">[12]MARKETAV!$N$140:$AJ$140</definedName>
    <definedName name="Spool">#REF!</definedName>
    <definedName name="SPTV">#REF!</definedName>
    <definedName name="SRO_A">#REF!</definedName>
    <definedName name="SRO_tyre">#REF!</definedName>
    <definedName name="sta">'[43]B734'!$G$503:$G$549</definedName>
    <definedName name="STAT">#REF!</definedName>
    <definedName name="STATUS">#REF!</definedName>
    <definedName name="studytitle">#REF!</definedName>
    <definedName name="studytypefulldescription">#REF!</definedName>
    <definedName name="SummerDB">[44]Summer!$A$2:$T$1008</definedName>
    <definedName name="SVX">[4]Main!$E$7</definedName>
    <definedName name="Tabel">#REF!</definedName>
    <definedName name="Table1">#REF!</definedName>
    <definedName name="TANGGAL">#REF!</definedName>
    <definedName name="TAT">[23]Entrée!$C$44</definedName>
    <definedName name="Telephone">[10]Menu!$C$9</definedName>
    <definedName name="tes" hidden="1">{"'Sheet1'!$A$4:$M$6"}</definedName>
    <definedName name="TEST0">#REF!</definedName>
    <definedName name="TEST1">#REF!</definedName>
    <definedName name="TEST2">#REF!</definedName>
    <definedName name="TEST3">#REF!</definedName>
    <definedName name="TEST4">[45]DATA!#REF!</definedName>
    <definedName name="TEST5">[45]DATA!#REF!</definedName>
    <definedName name="TEST6">[45]DATA!#REF!</definedName>
    <definedName name="TEST7">[45]DATA!#REF!</definedName>
    <definedName name="TEST8">#REF!</definedName>
    <definedName name="TESTHKEY">#REF!</definedName>
    <definedName name="TESTKEYS">#REF!</definedName>
    <definedName name="TESTVKEY">#REF!</definedName>
    <definedName name="TextRefCopyRangeCount" hidden="1">9</definedName>
    <definedName name="TIPE_MAINTENANCE">[8]Data!$C$2:$C$13</definedName>
    <definedName name="TKM_Cargo">[11]output!$CU$6:$DL$1007</definedName>
    <definedName name="TKM_Cargo_perac_persvc">[11]per_ac_svc!$CU$251:$DL$496</definedName>
    <definedName name="TKMCARGO">#REF!</definedName>
    <definedName name="Ton_Kilometers">[11]output!$BK$6:$CB$1007</definedName>
    <definedName name="tonkm_perac_persvc">[11]per_ac_svc!$BK$251:$CA$496</definedName>
    <definedName name="Total">'[35]#REF'!$B$296:$R$335</definedName>
    <definedName name="TotWV">#REF!</definedName>
    <definedName name="TP">[20]Quantitatif!$C$3</definedName>
    <definedName name="Trend">#REF!</definedName>
    <definedName name="TRENT700OWS">[12]MARKETAV!$N$145:$AJ$145</definedName>
    <definedName name="TSLSV_SP1">[4]Main!#REF!</definedName>
    <definedName name="TSLSV_SP2">[4]Main!#REF!</definedName>
    <definedName name="TSLSV1">[4]Main!$G$48</definedName>
    <definedName name="TSLSV10">[4]Main!#REF!</definedName>
    <definedName name="TSLSV9">[4]Main!#REF!</definedName>
    <definedName name="TSN_SP1">[4]Main!#REF!</definedName>
    <definedName name="TSN_SP2">[4]Main!#REF!</definedName>
    <definedName name="tu" hidden="1">{"'Sheet1'!$A$4:$M$6"}</definedName>
    <definedName name="TWSK1">[4]Main!$A$20</definedName>
    <definedName name="TYPE">[4]Main!$E$5</definedName>
    <definedName name="Units">[10]Menu!$C$27</definedName>
    <definedName name="Untitled">#REF!</definedName>
    <definedName name="UPGCL">#REF!</definedName>
    <definedName name="USM_Price">'[4]MAT 5A TEST'!#REF!</definedName>
    <definedName name="UTAN">#REF!</definedName>
    <definedName name="Util">#REF!</definedName>
    <definedName name="Util1">#REF!</definedName>
    <definedName name="Util2">#REF!</definedName>
    <definedName name="V" hidden="1">{"'Sheet1'!$A$4:$M$6"}</definedName>
    <definedName name="VALEUR">#REF!</definedName>
    <definedName name="VarianceIdxChartRange">OFFSET(#REF!,0,1,1,COUNT(#REF!))</definedName>
    <definedName name="VariancePctChartRange">OFFSET(#REF!,0,1,1,COUNT(#REF!))</definedName>
    <definedName name="Version">[10]Menu!$C$15</definedName>
    <definedName name="WACC">#REF!</definedName>
    <definedName name="Web">[10]Menu!$C$12</definedName>
    <definedName name="WinterDB">[44]Winter!$A$2:$T$1000</definedName>
    <definedName name="WkAccDep">[10]Capex!#REF!</definedName>
    <definedName name="WkAdvances">[10]Opex!#REF!</definedName>
    <definedName name="WkBaseSal">#REF!</definedName>
    <definedName name="WkCAPEXDis">[10]Capex!#REF!</definedName>
    <definedName name="WkCashPurch">'[10]Inventory&amp;Purchases'!#REF!</definedName>
    <definedName name="WkCashSls">'[10]Sales GA'!#REF!</definedName>
    <definedName name="WkCasing">'[10]COGS TP'!#REF!</definedName>
    <definedName name="WkCOGS">'[10]COGS TP'!#REF!</definedName>
    <definedName name="WkCollections">'[10]Sales GA'!#REF!</definedName>
    <definedName name="WkCreditPurch">'[10]Inventory&amp;Purchases'!#REF!</definedName>
    <definedName name="WkCreditSls">'[10]Sales GA'!#REF!</definedName>
    <definedName name="WkCumCAPEX">[10]Capex!#REF!</definedName>
    <definedName name="WkCumDisCAPEX">[10]Capex!#REF!</definedName>
    <definedName name="WkDep">[10]Capex!#REF!</definedName>
    <definedName name="WkDisburses">'[10]Inventory&amp;Purchases'!#REF!</definedName>
    <definedName name="WkDisOpExp">[10]Opex!#REF!</definedName>
    <definedName name="WkEndAP">'[10]Inventory&amp;Purchases'!#REF!</definedName>
    <definedName name="WkEndAR">'[10]Sales GA'!#REF!</definedName>
    <definedName name="WkEndInv">'[10]Inventory&amp;Purchases'!#REF!</definedName>
    <definedName name="WkFixAsset">[10]Capex!#REF!</definedName>
    <definedName name="WkGrossAsset">[10]Capex!#REF!</definedName>
    <definedName name="WkInvNeed">'[10]Inventory&amp;Purchases'!#REF!</definedName>
    <definedName name="WkLabor">'[10]COGS TP'!#REF!</definedName>
    <definedName name="WkMaintExp">[10]Opex!#REF!</definedName>
    <definedName name="WkMiscExp">[10]Opex!#REF!</definedName>
    <definedName name="WkPayCapex">[10]Capex!#REF!</definedName>
    <definedName name="WkPmtPay">'[10]Inventory&amp;Purchases'!#REF!</definedName>
    <definedName name="WkPurchases">'[10]Inventory&amp;Purchases'!#REF!</definedName>
    <definedName name="WkRentExp">[10]Opex!#REF!</definedName>
    <definedName name="WkSales">'[10]Sales GA'!#REF!</definedName>
    <definedName name="WkSalExp">#REF!</definedName>
    <definedName name="WkScreen">'[10]COGS TP'!#REF!</definedName>
    <definedName name="WP">#REF!</definedName>
    <definedName name="x" hidden="1">{"'Sheet1'!$A$4:$M$6"}</definedName>
    <definedName name="XXX">#REF!</definedName>
    <definedName name="xy" hidden="1">{"'Sheet1'!$A$4:$M$6"}</definedName>
    <definedName name="Y">'[46]Rekap kuantitatif'!#REF!</definedName>
    <definedName name="Yen">#REF!</definedName>
    <definedName name="YFH">[4]Main!$B$11</definedName>
    <definedName name="z" hidden="1">{"'Sheet1'!$A$4:$M$6"}</definedName>
    <definedName name="za" hidden="1">{"'Sheet1'!$A$4:$M$6"}</definedName>
    <definedName name="zczscsa">#REF!</definedName>
    <definedName name="zone">#REF!</definedName>
    <definedName name="Zone_impres_MI">#REF!</definedName>
    <definedName name="zz" hidden="1">{"'Sheet1'!$A$4:$M$6"}</definedName>
  </definedNames>
  <calcPr calcId="144525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</x14:slicerCaches>
    </ext>
  </extLst>
</workbook>
</file>

<file path=xl/sharedStrings.xml><?xml version="1.0" encoding="utf-8"?>
<sst xmlns="http://schemas.openxmlformats.org/spreadsheetml/2006/main" count="7473" uniqueCount="3228">
  <si>
    <t>URGENT</t>
  </si>
  <si>
    <t>NON URGENT</t>
  </si>
  <si>
    <t>CLOSED</t>
  </si>
  <si>
    <t>TOTAL</t>
  </si>
  <si>
    <t>TOTAL REQ</t>
  </si>
  <si>
    <t>Sum of QTY 
Required</t>
  </si>
  <si>
    <t>SLA Serv</t>
  </si>
  <si>
    <t>SLA Core Unit</t>
  </si>
  <si>
    <t>OPEN REQ</t>
  </si>
  <si>
    <t>Years</t>
  </si>
  <si>
    <t>Quarters</t>
  </si>
  <si>
    <t>Entry 
Date</t>
  </si>
  <si>
    <t>LATE</t>
  </si>
  <si>
    <t>ONTIME</t>
  </si>
  <si>
    <t>SLA</t>
  </si>
  <si>
    <t>ONTRACK</t>
  </si>
  <si>
    <t>2019</t>
  </si>
  <si>
    <t>Kuartal4</t>
  </si>
  <si>
    <t>Nov</t>
  </si>
  <si>
    <t>AGING</t>
  </si>
  <si>
    <t>Dec</t>
  </si>
  <si>
    <t>CLOSED REQ</t>
  </si>
  <si>
    <t>2020</t>
  </si>
  <si>
    <t>Kuartal1</t>
  </si>
  <si>
    <t>Jan</t>
  </si>
  <si>
    <t>Feb</t>
  </si>
  <si>
    <t>Mar</t>
  </si>
  <si>
    <t>SHIPMENT STS</t>
  </si>
  <si>
    <t>Kuartal2</t>
  </si>
  <si>
    <t>Apr</t>
  </si>
  <si>
    <t>NEED AWB</t>
  </si>
  <si>
    <t>May</t>
  </si>
  <si>
    <t>CUSTOMS</t>
  </si>
  <si>
    <t>Kuartal3</t>
  </si>
  <si>
    <t>Jul</t>
  </si>
  <si>
    <t>RIC</t>
  </si>
  <si>
    <t>Oct</t>
  </si>
  <si>
    <t>GR</t>
  </si>
  <si>
    <t>Monitoring Pool AFI-KLM A330</t>
  </si>
  <si>
    <t>Remark :
AFAX : AOG                AFAZ : CRITICAL
AFAP : PLANNING     AFAB : REPLENISH</t>
  </si>
  <si>
    <t>ORDER / PO REFERENCE</t>
  </si>
  <si>
    <t xml:space="preserve"> </t>
  </si>
  <si>
    <t>INCOMING</t>
  </si>
  <si>
    <t>OUTGOING</t>
  </si>
  <si>
    <t>LEAD TIME CALCULATION (Days)</t>
  </si>
  <si>
    <t>No.</t>
  </si>
  <si>
    <t>STATUS</t>
  </si>
  <si>
    <t>CORE
UNIT</t>
  </si>
  <si>
    <t>TAT 
SINCE 
PO</t>
  </si>
  <si>
    <t>CORE 
UNIT 
TAT</t>
  </si>
  <si>
    <t>AFI Perfomance</t>
  </si>
  <si>
    <t>SLA Unserv</t>
  </si>
  <si>
    <t>CODE</t>
  </si>
  <si>
    <t>Month</t>
  </si>
  <si>
    <t>Year</t>
  </si>
  <si>
    <t>Type Req</t>
  </si>
  <si>
    <t>PN</t>
  </si>
  <si>
    <t>ALTERNATE</t>
  </si>
  <si>
    <t>DESCRIPTION</t>
  </si>
  <si>
    <t>QTY 
Required</t>
  </si>
  <si>
    <t>EX A/C or FOR A/C</t>
  </si>
  <si>
    <t>REF</t>
  </si>
  <si>
    <t>PR / UMR / 
ORDER REF</t>
  </si>
  <si>
    <t>PO 
NUMBER</t>
  </si>
  <si>
    <t>PO DATE</t>
  </si>
  <si>
    <t>Vendor</t>
  </si>
  <si>
    <t>AWB
CDG to SIN</t>
  </si>
  <si>
    <t>ETA / RELEASE SIN</t>
  </si>
  <si>
    <t>AWB
SIN to CGK</t>
  </si>
  <si>
    <t>AWB Issued
Date</t>
  </si>
  <si>
    <t>ETA DATE</t>
  </si>
  <si>
    <t xml:space="preserve">Inbound </t>
  </si>
  <si>
    <t>Inbound Date</t>
  </si>
  <si>
    <t>SP to RIC</t>
  </si>
  <si>
    <t>Date
Delivered
to RIC</t>
  </si>
  <si>
    <t>GR DATE</t>
  </si>
  <si>
    <t>SN / BATCH
*jika font Merah, SN belum Exist</t>
  </si>
  <si>
    <t>BATCH</t>
  </si>
  <si>
    <t>Date 
Delivered 
to Store</t>
  </si>
  <si>
    <t>PROFORMA INVOICE</t>
  </si>
  <si>
    <t>PN
OUT</t>
  </si>
  <si>
    <t>SN / BATCH
OUT</t>
  </si>
  <si>
    <t>Batch</t>
  </si>
  <si>
    <t>PROCESSED
to EXPORT</t>
  </si>
  <si>
    <t>AWB</t>
  </si>
  <si>
    <t>AWB Date</t>
  </si>
  <si>
    <t>ETA</t>
  </si>
  <si>
    <t>REASON of REMOVAL</t>
  </si>
  <si>
    <t>REMARKS</t>
  </si>
  <si>
    <t>PO 
to AWB</t>
  </si>
  <si>
    <t>AWB 
to GR</t>
  </si>
  <si>
    <t>Inspect
to Store</t>
  </si>
  <si>
    <t>GR to Received
Core Unit</t>
  </si>
  <si>
    <t>Delivered U/S 
to Export until 
confirmed AWB 
(AWB ETD)</t>
  </si>
  <si>
    <t>TOTAL 
TAT</t>
  </si>
  <si>
    <t>CLOSED ON WEEK</t>
  </si>
  <si>
    <t>CLOSED ON YEAR</t>
  </si>
  <si>
    <t>ETA Date</t>
  </si>
  <si>
    <t xml:space="preserve">                                                                                                                               </t>
  </si>
  <si>
    <t>AFAB0218</t>
  </si>
  <si>
    <t>568-1-28301-003</t>
  </si>
  <si>
    <t>CANISTER (CDCCL)</t>
  </si>
  <si>
    <t>1ea</t>
  </si>
  <si>
    <t>PKGPY</t>
  </si>
  <si>
    <t>REPLENISHMENT</t>
  </si>
  <si>
    <t>AFI</t>
  </si>
  <si>
    <t>stock SIN</t>
  </si>
  <si>
    <t>618-79729506</t>
  </si>
  <si>
    <t>915325</t>
  </si>
  <si>
    <t>2453</t>
  </si>
  <si>
    <t>0002350297</t>
  </si>
  <si>
    <t>11413</t>
  </si>
  <si>
    <t>126-41960671</t>
  </si>
  <si>
    <t>AFAB0267</t>
  </si>
  <si>
    <t>PAI2820-01</t>
  </si>
  <si>
    <t>DETECTOR, LAVATORY SMOKE</t>
  </si>
  <si>
    <t>PKGPA</t>
  </si>
  <si>
    <t>085</t>
  </si>
  <si>
    <t>126-43330991</t>
  </si>
  <si>
    <t>AFAP0021</t>
  </si>
  <si>
    <t>C24960000-1</t>
  </si>
  <si>
    <t>VALVE, SAFETY</t>
  </si>
  <si>
    <t>PKGPN</t>
  </si>
  <si>
    <t>PLAN DATE 20 OCT 2020</t>
  </si>
  <si>
    <t>618-81617502</t>
  </si>
  <si>
    <t>H0920</t>
  </si>
  <si>
    <t>A25317-1</t>
  </si>
  <si>
    <t>H1317</t>
  </si>
  <si>
    <t>8569557441</t>
  </si>
  <si>
    <t>AFAB0311-2</t>
  </si>
  <si>
    <t>G540DA74</t>
  </si>
  <si>
    <t>TRANSMITTER, LIQUID LEVEL</t>
  </si>
  <si>
    <t>stock sin</t>
  </si>
  <si>
    <t>8582175243</t>
  </si>
  <si>
    <t>SP 96225</t>
  </si>
  <si>
    <t>4782</t>
  </si>
  <si>
    <t>0002349556</t>
  </si>
  <si>
    <t>C20229001</t>
  </si>
  <si>
    <t>51550</t>
  </si>
  <si>
    <t>9877096600</t>
  </si>
  <si>
    <t>AFAP0022</t>
  </si>
  <si>
    <t>2130161-101</t>
  </si>
  <si>
    <t>OZONE CONVERTER</t>
  </si>
  <si>
    <t>PKGPR</t>
  </si>
  <si>
    <t>CRIMI REQ DATE 07 JAN 2021</t>
  </si>
  <si>
    <t>618-81587870</t>
  </si>
  <si>
    <t>xx</t>
  </si>
  <si>
    <t>AAJ9205</t>
  </si>
  <si>
    <t xml:space="preserve">AAJ9373 </t>
  </si>
  <si>
    <t>3799405772</t>
  </si>
  <si>
    <t>AFAB0336</t>
  </si>
  <si>
    <t>600634-04AG</t>
  </si>
  <si>
    <t>CONTROLLER, VENT</t>
  </si>
  <si>
    <t>PKGHA</t>
  </si>
  <si>
    <t>618-87617062</t>
  </si>
  <si>
    <t>126-99546042</t>
  </si>
  <si>
    <t>SP 992533</t>
  </si>
  <si>
    <t>0470059</t>
  </si>
  <si>
    <t>0002376838</t>
  </si>
  <si>
    <t>1321964</t>
  </si>
  <si>
    <t>1250794053</t>
  </si>
  <si>
    <t>AFAB0337</t>
  </si>
  <si>
    <t>4270-51-00</t>
  </si>
  <si>
    <t>BALLAST UNIT-ADVAND INTEGRATED</t>
  </si>
  <si>
    <t>057-95066694</t>
  </si>
  <si>
    <t xml:space="preserve">4692036495 </t>
  </si>
  <si>
    <t>x</t>
  </si>
  <si>
    <t>SP 95965</t>
  </si>
  <si>
    <t>N/A</t>
  </si>
  <si>
    <t>0002350926</t>
  </si>
  <si>
    <t>Batch 0001302191</t>
  </si>
  <si>
    <t>126-4744746</t>
  </si>
  <si>
    <t>AFAB0338</t>
  </si>
  <si>
    <t>PKGPC</t>
  </si>
  <si>
    <t>n/a</t>
  </si>
  <si>
    <t>0002373783</t>
  </si>
  <si>
    <t>008115</t>
  </si>
  <si>
    <t>0001530677</t>
  </si>
  <si>
    <t>wrong shipment, actual shipped part -50</t>
  </si>
  <si>
    <t>AFAB0338-2</t>
  </si>
  <si>
    <t>1694371490</t>
  </si>
  <si>
    <t>SP 48380</t>
  </si>
  <si>
    <t>0002379826</t>
  </si>
  <si>
    <t>0002383850</t>
  </si>
  <si>
    <t>3865288652</t>
  </si>
  <si>
    <t>AFAB0339</t>
  </si>
  <si>
    <t>PKGPE</t>
  </si>
  <si>
    <t>057-95066683</t>
  </si>
  <si>
    <t>017243</t>
  </si>
  <si>
    <t>0002350925</t>
  </si>
  <si>
    <t>0001599669</t>
  </si>
  <si>
    <t>AFAB0339-2</t>
  </si>
  <si>
    <t>0002379825</t>
  </si>
  <si>
    <t>585-11051821</t>
  </si>
  <si>
    <t>Unused</t>
  </si>
  <si>
    <t>AFAB0360</t>
  </si>
  <si>
    <t>J540AI1-500</t>
  </si>
  <si>
    <t>TOILET ASSEMBLY LH</t>
  </si>
  <si>
    <t>PKGPD</t>
  </si>
  <si>
    <t xml:space="preserve">618-81598521 </t>
  </si>
  <si>
    <t xml:space="preserve">1939494690 </t>
  </si>
  <si>
    <t>99001342</t>
  </si>
  <si>
    <t>0002345948</t>
  </si>
  <si>
    <t>99001136</t>
  </si>
  <si>
    <t>1735299705</t>
  </si>
  <si>
    <t>AFAB0361</t>
  </si>
  <si>
    <t>SP3062C</t>
  </si>
  <si>
    <t>SP3062A</t>
  </si>
  <si>
    <t>UNIT, TRANSFORMER RECTIFIER</t>
  </si>
  <si>
    <t>K5348</t>
  </si>
  <si>
    <t>K5160</t>
  </si>
  <si>
    <t>126-48501014</t>
  </si>
  <si>
    <t>AFAB0362</t>
  </si>
  <si>
    <t>965-0728-003</t>
  </si>
  <si>
    <t>UNIT, ACARS MANAGEMENT (AMU)</t>
  </si>
  <si>
    <t>4101904365</t>
  </si>
  <si>
    <t>549</t>
  </si>
  <si>
    <t>1217</t>
  </si>
  <si>
    <t>6967042504</t>
  </si>
  <si>
    <t>AFAB0363</t>
  </si>
  <si>
    <t>6764B060000</t>
  </si>
  <si>
    <t>6764B040000</t>
  </si>
  <si>
    <t>VALVE, BLEED</t>
  </si>
  <si>
    <t>PKGPF</t>
  </si>
  <si>
    <t>STOCK SIN</t>
  </si>
  <si>
    <t>2263633680</t>
  </si>
  <si>
    <t>6764-01721</t>
  </si>
  <si>
    <t>6764-02780</t>
  </si>
  <si>
    <t>AFAB0364</t>
  </si>
  <si>
    <t>2955T100-9</t>
  </si>
  <si>
    <t>DRIVE UNIT POWER, IDN 492234</t>
  </si>
  <si>
    <t>618-81598576</t>
  </si>
  <si>
    <t xml:space="preserve">4625426002 </t>
  </si>
  <si>
    <t>51864</t>
  </si>
  <si>
    <t>0002349024</t>
  </si>
  <si>
    <t>71594</t>
  </si>
  <si>
    <t>AFAB0365</t>
  </si>
  <si>
    <t>123100-3</t>
  </si>
  <si>
    <t>PDU-ROLLER</t>
  </si>
  <si>
    <t>56736</t>
  </si>
  <si>
    <t>0002349022</t>
  </si>
  <si>
    <t>62504</t>
  </si>
  <si>
    <t>AFAB0366</t>
  </si>
  <si>
    <t>FE127-02-003</t>
  </si>
  <si>
    <t>ACTUATOR, DOOR - PASSENGER</t>
  </si>
  <si>
    <t>2263632335</t>
  </si>
  <si>
    <t>180</t>
  </si>
  <si>
    <t>0002348486</t>
  </si>
  <si>
    <t>1245</t>
  </si>
  <si>
    <t>AFAB0367</t>
  </si>
  <si>
    <t>SPSA340-2-5-2</t>
  </si>
  <si>
    <t>WINDSHIELD, LH</t>
  </si>
  <si>
    <t>PKGHE</t>
  </si>
  <si>
    <t>6079</t>
  </si>
  <si>
    <t>0002349025</t>
  </si>
  <si>
    <t>23123</t>
  </si>
  <si>
    <t>126-48266875</t>
  </si>
  <si>
    <t>AFAB0368</t>
  </si>
  <si>
    <t>618-81598661</t>
  </si>
  <si>
    <t>788</t>
  </si>
  <si>
    <t>0002350918</t>
  </si>
  <si>
    <t>966</t>
  </si>
  <si>
    <t>AFAB0369</t>
  </si>
  <si>
    <t>HG2030BE03</t>
  </si>
  <si>
    <t>ADIRU, AIR DATA &amp; INERTIAL REFERENCE UNI</t>
  </si>
  <si>
    <t>057-99981626</t>
  </si>
  <si>
    <t>6288927470</t>
  </si>
  <si>
    <t>SP 937750</t>
  </si>
  <si>
    <t>56032059</t>
  </si>
  <si>
    <t>0002387545</t>
  </si>
  <si>
    <t>56060092</t>
  </si>
  <si>
    <t>AFAB0370</t>
  </si>
  <si>
    <t>129100-1009</t>
  </si>
  <si>
    <t>PDU-POWER DRIVE UNIT</t>
  </si>
  <si>
    <t>7798782795</t>
  </si>
  <si>
    <t>66335</t>
  </si>
  <si>
    <t>22853</t>
  </si>
  <si>
    <t>AFAB0371</t>
  </si>
  <si>
    <t>6764-02476</t>
  </si>
  <si>
    <t>0002350915</t>
  </si>
  <si>
    <t>6764-01769</t>
  </si>
  <si>
    <t>7445923542</t>
  </si>
  <si>
    <t>AFAP0023</t>
  </si>
  <si>
    <t>Planned</t>
  </si>
  <si>
    <t>40997002</t>
  </si>
  <si>
    <t>CONVERTER, OZONE</t>
  </si>
  <si>
    <t>PK-GPD</t>
  </si>
  <si>
    <t>618-81598904</t>
  </si>
  <si>
    <t xml:space="preserve">3071856130 </t>
  </si>
  <si>
    <t>SP 96226</t>
  </si>
  <si>
    <t>7173</t>
  </si>
  <si>
    <t>0002352094</t>
  </si>
  <si>
    <t>6703</t>
  </si>
  <si>
    <t>5000940103</t>
  </si>
  <si>
    <t>AFAB0372</t>
  </si>
  <si>
    <t>GAI2820-01</t>
  </si>
  <si>
    <t>DETECTOR SMOKE</t>
  </si>
  <si>
    <t>REPLENISH
SN ON: 5708 EX AB24902</t>
  </si>
  <si>
    <t>0002215969</t>
  </si>
  <si>
    <t>AFAB0373</t>
  </si>
  <si>
    <t>PAI2840-01</t>
  </si>
  <si>
    <t>REPLENISH
SN ON: 4611 EX AB28416</t>
  </si>
  <si>
    <t>0002243493</t>
  </si>
  <si>
    <t>AFAB0374</t>
  </si>
  <si>
    <t>4063-16083</t>
  </si>
  <si>
    <t>VALVE,ISOLATION</t>
  </si>
  <si>
    <t>PKGHC</t>
  </si>
  <si>
    <t>REPLENISH
SN ON: 1415768 EX AFAB0188</t>
  </si>
  <si>
    <t>618-81598996</t>
  </si>
  <si>
    <t>126-99415186</t>
  </si>
  <si>
    <t>SP 916086</t>
  </si>
  <si>
    <t>1315807</t>
  </si>
  <si>
    <t>0002359025</t>
  </si>
  <si>
    <t>8531746322</t>
  </si>
  <si>
    <t>AFAB0375</t>
  </si>
  <si>
    <t>6763D090000</t>
  </si>
  <si>
    <t>VALVE, BLEED HP</t>
  </si>
  <si>
    <t>REPLENISH
SN ON: 00593 EX AFAB0184</t>
  </si>
  <si>
    <t>sin stock</t>
  </si>
  <si>
    <t xml:space="preserve">1259840326 </t>
  </si>
  <si>
    <t>SP 917429</t>
  </si>
  <si>
    <t>6763-00849</t>
  </si>
  <si>
    <t>0002352374</t>
  </si>
  <si>
    <t>6763-01001</t>
  </si>
  <si>
    <t>AFAB0376</t>
  </si>
  <si>
    <t>PKGPO</t>
  </si>
  <si>
    <t>REPLENISH
SN ON: 66213 EX AFAB0352</t>
  </si>
  <si>
    <t>66336</t>
  </si>
  <si>
    <t>0002359027</t>
  </si>
  <si>
    <t>AFAB0377</t>
  </si>
  <si>
    <t>4063-18221</t>
  </si>
  <si>
    <t>VALVE ISOLATION, FWD CRG</t>
  </si>
  <si>
    <t>PKGPZ</t>
  </si>
  <si>
    <t>REPLENISH
SN ON: 1070783 EX AFAB0349</t>
  </si>
  <si>
    <t xml:space="preserve">2620230421 </t>
  </si>
  <si>
    <t>SP 95964</t>
  </si>
  <si>
    <t>1070690</t>
  </si>
  <si>
    <t>0002350300</t>
  </si>
  <si>
    <t>0317484</t>
  </si>
  <si>
    <t>AFAB0378</t>
  </si>
  <si>
    <t>REPLENISH
SN ON: 32700 EX AFAB0355</t>
  </si>
  <si>
    <t xml:space="preserve">1673121413 </t>
  </si>
  <si>
    <t>66322</t>
  </si>
  <si>
    <t>0002350298</t>
  </si>
  <si>
    <t>AFAB0379</t>
  </si>
  <si>
    <t>PKGPX</t>
  </si>
  <si>
    <t>REPLENISH
SN ON: 66335 EX AFAB0370</t>
  </si>
  <si>
    <t>SIN stock</t>
  </si>
  <si>
    <t xml:space="preserve">3856027151 </t>
  </si>
  <si>
    <t>4579</t>
  </si>
  <si>
    <t>0002350947</t>
  </si>
  <si>
    <t>AFAB0380</t>
  </si>
  <si>
    <t>4305790547B</t>
  </si>
  <si>
    <t>COMPUTER-TPIS</t>
  </si>
  <si>
    <t>REPLENISH
SN ON 0315 EX AFAB0350</t>
  </si>
  <si>
    <t>1284292844</t>
  </si>
  <si>
    <t>SP 95990</t>
  </si>
  <si>
    <t>0927</t>
  </si>
  <si>
    <t>0002363711</t>
  </si>
  <si>
    <t>0513</t>
  </si>
  <si>
    <t>0002342052</t>
  </si>
  <si>
    <t>AFAB0381</t>
  </si>
  <si>
    <t>REPLENISH. minta postmod PN SP3062C
SN ON UT SP3062A
SN IN K5658</t>
  </si>
  <si>
    <t>618-87617320</t>
  </si>
  <si>
    <t xml:space="preserve">7415928236 </t>
  </si>
  <si>
    <t>SP 48386</t>
  </si>
  <si>
    <t>K5266</t>
  </si>
  <si>
    <t>0002381237</t>
  </si>
  <si>
    <t>SP3062</t>
  </si>
  <si>
    <t>K1963</t>
  </si>
  <si>
    <t>AFAB0382</t>
  </si>
  <si>
    <t>HG2030BE04</t>
  </si>
  <si>
    <t>REPLENISH 
SN ON 56096886 EX AC27027</t>
  </si>
  <si>
    <t xml:space="preserve"> 057-00286602</t>
  </si>
  <si>
    <t xml:space="preserve">9496579282 </t>
  </si>
  <si>
    <t>SP 48443</t>
  </si>
  <si>
    <t>0002394540</t>
  </si>
  <si>
    <t>126-49678786</t>
  </si>
  <si>
    <t>AFAB0383</t>
  </si>
  <si>
    <t>1007B0000-01</t>
  </si>
  <si>
    <t>BRAKE, WING TIP</t>
  </si>
  <si>
    <t>REPLENISH 
SN ON 1007B00GA004569 PN: 1007B0000-01 EX SPARE
1007A0000-06</t>
  </si>
  <si>
    <t>SP 48293</t>
  </si>
  <si>
    <t>1007B00GA004847</t>
  </si>
  <si>
    <t>0002366204</t>
  </si>
  <si>
    <t>1007B00GA005176</t>
  </si>
  <si>
    <t>0002201664</t>
  </si>
  <si>
    <t>AFAB0384</t>
  </si>
  <si>
    <t>REPLENISH 
SN ON 51191  ex AFAB0041</t>
  </si>
  <si>
    <t>7068765163</t>
  </si>
  <si>
    <t>0002363750</t>
  </si>
  <si>
    <t>51114</t>
  </si>
  <si>
    <t>0002351140</t>
  </si>
  <si>
    <t xml:space="preserve">618-34496195 </t>
  </si>
  <si>
    <t>AFAB0385</t>
  </si>
  <si>
    <t>65E63-2</t>
  </si>
  <si>
    <t>VALVE, PRESS REG - ENG ANTI ICE</t>
  </si>
  <si>
    <t>REPLENISH 
SN ON 1217 ex AFAB0121</t>
  </si>
  <si>
    <t>3497382092</t>
  </si>
  <si>
    <t>0002363521</t>
  </si>
  <si>
    <t>0002349962</t>
  </si>
  <si>
    <t>AFAB0386</t>
  </si>
  <si>
    <t>REPLENISH 
SN ON 759 ex AFAB0141</t>
  </si>
  <si>
    <t>057-96109661</t>
  </si>
  <si>
    <t xml:space="preserve">1820084442 </t>
  </si>
  <si>
    <t>SP 48351</t>
  </si>
  <si>
    <t>0002372197</t>
  </si>
  <si>
    <t>0002257928</t>
  </si>
  <si>
    <t>AFAB0387</t>
  </si>
  <si>
    <t>D97C00-682</t>
  </si>
  <si>
    <t>SINGLE MOTOR ACTUATOR</t>
  </si>
  <si>
    <t>REPLENISH 
SN ON G93410 ex PK-GPT</t>
  </si>
  <si>
    <t>7068788893</t>
  </si>
  <si>
    <t>L42631</t>
  </si>
  <si>
    <t>0002363517</t>
  </si>
  <si>
    <t>MRIR 200016913</t>
  </si>
  <si>
    <t>D97C00-664</t>
  </si>
  <si>
    <t>G42948</t>
  </si>
  <si>
    <t>0002351744</t>
  </si>
  <si>
    <t>AFAB0388</t>
  </si>
  <si>
    <t>979786-5</t>
  </si>
  <si>
    <t>878786-5</t>
  </si>
  <si>
    <t>VALVE, SHUTOFF AND BLEED</t>
  </si>
  <si>
    <t>REPLENISH 
SN ON 2662 ex AFAB0208</t>
  </si>
  <si>
    <t>4348852152</t>
  </si>
  <si>
    <t>1548C</t>
  </si>
  <si>
    <t>0002363503</t>
  </si>
  <si>
    <t>1754C</t>
  </si>
  <si>
    <t>0002357692</t>
  </si>
  <si>
    <t>AFAB0389</t>
  </si>
  <si>
    <t>774767-1-1</t>
  </si>
  <si>
    <t>COMPUTER, WINDOW HEAT (WHC)</t>
  </si>
  <si>
    <t>PKGHD</t>
  </si>
  <si>
    <t>REPLENISH 
SN ON: 774767IN01124 EX AFAB0269</t>
  </si>
  <si>
    <t>6101383724</t>
  </si>
  <si>
    <t>774767IN00825</t>
  </si>
  <si>
    <t>0002363746</t>
  </si>
  <si>
    <t>774767IN00989</t>
  </si>
  <si>
    <t>0002348664</t>
  </si>
  <si>
    <t>AFAB0390</t>
  </si>
  <si>
    <t>REPLENISH 
SN ON:  180 PN FE127-02-002 EX AFAB0366</t>
  </si>
  <si>
    <t>7122865444</t>
  </si>
  <si>
    <t>SP 952636</t>
  </si>
  <si>
    <t>0002366194</t>
  </si>
  <si>
    <t>881</t>
  </si>
  <si>
    <t>0002349055</t>
  </si>
  <si>
    <t>AFAB0391</t>
  </si>
  <si>
    <t>409GA01</t>
  </si>
  <si>
    <t>ECMU</t>
  </si>
  <si>
    <t>REPLENISH 
SN ON: 644 EX AFAB0187</t>
  </si>
  <si>
    <t>7068788436</t>
  </si>
  <si>
    <t>SP 95991</t>
  </si>
  <si>
    <t>M256</t>
  </si>
  <si>
    <t>0002365162</t>
  </si>
  <si>
    <t>354</t>
  </si>
  <si>
    <t>0002349327</t>
  </si>
  <si>
    <t>AFAB0392</t>
  </si>
  <si>
    <t>Z031H0000110</t>
  </si>
  <si>
    <t>DEU A</t>
  </si>
  <si>
    <t>SN ON: 28250 ex AFAB0358</t>
  </si>
  <si>
    <t>618-78069106</t>
  </si>
  <si>
    <t>126-99545526</t>
  </si>
  <si>
    <t>SP 916244</t>
  </si>
  <si>
    <t>0002367818</t>
  </si>
  <si>
    <t>08628</t>
  </si>
  <si>
    <t>0002349012</t>
  </si>
  <si>
    <t>618-34496276</t>
  </si>
  <si>
    <t>AFAB0393</t>
  </si>
  <si>
    <t>1-002-0102-0317</t>
  </si>
  <si>
    <t>INVERTER, STATIC</t>
  </si>
  <si>
    <t>SN ON: DB000233 ex gmf stock</t>
  </si>
  <si>
    <t>618-81598404</t>
  </si>
  <si>
    <t>DB000216</t>
  </si>
  <si>
    <t>0002367934</t>
  </si>
  <si>
    <t>DB000243</t>
  </si>
  <si>
    <t>0002350160</t>
  </si>
  <si>
    <t>AFAB0394</t>
  </si>
  <si>
    <t>0006648-801</t>
  </si>
  <si>
    <t>CONTROL BOX, IDN 658562-</t>
  </si>
  <si>
    <t>SN ON: 0089 ex AB27323 (gmf stock)</t>
  </si>
  <si>
    <t>618-78068561</t>
  </si>
  <si>
    <t>0971</t>
  </si>
  <si>
    <t>0002367980</t>
  </si>
  <si>
    <t>1190</t>
  </si>
  <si>
    <t>0002352669</t>
  </si>
  <si>
    <t>AFAB0395</t>
  </si>
  <si>
    <t>SN ON:  7173 PN; 40997003 ex AFAP0023</t>
  </si>
  <si>
    <t>9294694452</t>
  </si>
  <si>
    <t>0002363749</t>
  </si>
  <si>
    <t>6465</t>
  </si>
  <si>
    <t>0002353154</t>
  </si>
  <si>
    <t>AFAB0396</t>
  </si>
  <si>
    <t>40997003</t>
  </si>
  <si>
    <t>SN ON : 7224 EX AFAB0250</t>
  </si>
  <si>
    <t xml:space="preserve">2836068642 </t>
  </si>
  <si>
    <t>SP 48319</t>
  </si>
  <si>
    <t>0002362608</t>
  </si>
  <si>
    <t>8432</t>
  </si>
  <si>
    <t>0002353162</t>
  </si>
  <si>
    <t>AFAB0397</t>
  </si>
  <si>
    <t>mintain PN postmod 6764B060000 ref SBA
SN ON : 6764-01157 ex AFAB0356</t>
  </si>
  <si>
    <t>6764-00910</t>
  </si>
  <si>
    <t>0002367962</t>
  </si>
  <si>
    <t>6764-02247</t>
  </si>
  <si>
    <t>0002353024</t>
  </si>
  <si>
    <t>AFAB0398</t>
  </si>
  <si>
    <t xml:space="preserve">6764B060000 </t>
  </si>
  <si>
    <t>mintain PN postmod 6764B060000 ref SBA
SN ON : 00427 ex AFAB0279</t>
  </si>
  <si>
    <t>7417907114</t>
  </si>
  <si>
    <t>SP 48334</t>
  </si>
  <si>
    <t>0002365163</t>
  </si>
  <si>
    <t>6764-00909</t>
  </si>
  <si>
    <t>0002352930</t>
  </si>
  <si>
    <t>AFAB0399</t>
  </si>
  <si>
    <t>SN ON: 47903 ex AFAB0353</t>
  </si>
  <si>
    <t xml:space="preserve">2883742050 </t>
  </si>
  <si>
    <t>0002362609</t>
  </si>
  <si>
    <t>30197</t>
  </si>
  <si>
    <t>0002341113</t>
  </si>
  <si>
    <t>AFAB0400</t>
  </si>
  <si>
    <t>8378M12</t>
  </si>
  <si>
    <t xml:space="preserve">SN ON: 09100153 ex AB28421 </t>
  </si>
  <si>
    <t>1284269814</t>
  </si>
  <si>
    <t>09060095</t>
  </si>
  <si>
    <t>0002363717</t>
  </si>
  <si>
    <t>01070063</t>
  </si>
  <si>
    <t>0002340727</t>
  </si>
  <si>
    <t>AFAB0401</t>
  </si>
  <si>
    <t>267-16</t>
  </si>
  <si>
    <t>SN ON: 3922 ex PK-GPG</t>
  </si>
  <si>
    <t xml:space="preserve">1864241831 </t>
  </si>
  <si>
    <t>0002364899</t>
  </si>
  <si>
    <t>4292</t>
  </si>
  <si>
    <t>0002315642</t>
  </si>
  <si>
    <t>AFAB0402</t>
  </si>
  <si>
    <t>LA2K01500AG0000</t>
  </si>
  <si>
    <t>SN ON: 368 ex PK-GPC ROBBING FCPC FROM PK-GPA</t>
  </si>
  <si>
    <t>0002367827</t>
  </si>
  <si>
    <t>1017</t>
  </si>
  <si>
    <t>0002353208</t>
  </si>
  <si>
    <t>AFAB0403</t>
  </si>
  <si>
    <t>065-50000-0404</t>
  </si>
  <si>
    <t>085-50000-0509</t>
  </si>
  <si>
    <t>SN ON 1152 ex AB28364 ref konfirmasi WA Bryan 26-2-21</t>
  </si>
  <si>
    <t>7122866380</t>
  </si>
  <si>
    <t>1447</t>
  </si>
  <si>
    <t>0002363744</t>
  </si>
  <si>
    <t>1698</t>
  </si>
  <si>
    <t>0002354655</t>
  </si>
  <si>
    <t>618-34496173</t>
  </si>
  <si>
    <t>AFAB0404</t>
  </si>
  <si>
    <t>SN ON: 56371 ex AB28573</t>
  </si>
  <si>
    <t>7122864604</t>
  </si>
  <si>
    <t>53191</t>
  </si>
  <si>
    <t>0002363747</t>
  </si>
  <si>
    <t>60811</t>
  </si>
  <si>
    <t>0002354153</t>
  </si>
  <si>
    <t>AFAB0405</t>
  </si>
  <si>
    <t>PKGPQ</t>
  </si>
  <si>
    <t>mintain PN postmod 6764B060000 ref SBA
SN ON:  6764-02476 ex AFAB0371</t>
  </si>
  <si>
    <t>618-87616896</t>
  </si>
  <si>
    <t xml:space="preserve">7424471456 </t>
  </si>
  <si>
    <t>SP 96242</t>
  </si>
  <si>
    <t>6764-00802</t>
  </si>
  <si>
    <t>0002375072</t>
  </si>
  <si>
    <t>6764-02936</t>
  </si>
  <si>
    <t>0002354244</t>
  </si>
  <si>
    <t>AFAB0406</t>
  </si>
  <si>
    <t>SN ON: 0317482 ex AFAB0357</t>
  </si>
  <si>
    <t>5408092561</t>
  </si>
  <si>
    <t>17157187</t>
  </si>
  <si>
    <t>0002363751</t>
  </si>
  <si>
    <t>0917532</t>
  </si>
  <si>
    <t>0002354902</t>
  </si>
  <si>
    <t>AFAB0407</t>
  </si>
  <si>
    <t>no installation data</t>
  </si>
  <si>
    <t>6794007776</t>
  </si>
  <si>
    <t>SP 48344</t>
  </si>
  <si>
    <t>B2548</t>
  </si>
  <si>
    <t>0002370887</t>
  </si>
  <si>
    <t>45525</t>
  </si>
  <si>
    <t>0002354686</t>
  </si>
  <si>
    <t>AFAB0408</t>
  </si>
  <si>
    <t>SN ON: 105 ex PK-GHA ROBBING AINTI ICE VLV FROM PK-GPT</t>
  </si>
  <si>
    <t>0002372199</t>
  </si>
  <si>
    <t>1824</t>
  </si>
  <si>
    <t>0002287445</t>
  </si>
  <si>
    <t>AFAB0409</t>
  </si>
  <si>
    <t>SN ON: 885 EX AFAZ0027</t>
  </si>
  <si>
    <t>618-87616992</t>
  </si>
  <si>
    <t>6911925812</t>
  </si>
  <si>
    <t>0002373569</t>
  </si>
  <si>
    <t>561</t>
  </si>
  <si>
    <t>0002353505</t>
  </si>
  <si>
    <t>AFAB0410</t>
  </si>
  <si>
    <t>740GA01Y02</t>
  </si>
  <si>
    <t>740GA01Y03</t>
  </si>
  <si>
    <t>alt PN *Y02. 
SN on 3072  PN; 740GA01Y03:F0214 
ex PK-GPX</t>
  </si>
  <si>
    <t>Stock SIN</t>
  </si>
  <si>
    <t xml:space="preserve">6775074493 </t>
  </si>
  <si>
    <t>0002370166</t>
  </si>
  <si>
    <t>0002261185</t>
  </si>
  <si>
    <t>AFAB0411</t>
  </si>
  <si>
    <t>SN ON: 84333000000023 PN 84333-00-0305 ex AFAB0265</t>
  </si>
  <si>
    <t>618-81599081</t>
  </si>
  <si>
    <t>0002367946</t>
  </si>
  <si>
    <t>0002353924</t>
  </si>
  <si>
    <t>AFAB0412</t>
  </si>
  <si>
    <t>065-50000-0509</t>
  </si>
  <si>
    <t>SN ON: 84333000004218 PN: 84333-00-0305 ex PK-GPO</t>
  </si>
  <si>
    <t xml:space="preserve">2116691216 </t>
  </si>
  <si>
    <t>0002366038</t>
  </si>
  <si>
    <t>0002353479</t>
  </si>
  <si>
    <t>AFAB0413</t>
  </si>
  <si>
    <t>SN ON: G59641 PN D97C00-664 EX PK-GPW</t>
  </si>
  <si>
    <t xml:space="preserve">4103569013 </t>
  </si>
  <si>
    <t>SP 916232</t>
  </si>
  <si>
    <t>L68103</t>
  </si>
  <si>
    <t>0002365683</t>
  </si>
  <si>
    <t>D97C00-654</t>
  </si>
  <si>
    <t>D80376</t>
  </si>
  <si>
    <t>0002360322</t>
  </si>
  <si>
    <t>AFAB0414</t>
  </si>
  <si>
    <t>SN ON; L56700 EX AFAB0274</t>
  </si>
  <si>
    <t>6794008653</t>
  </si>
  <si>
    <t>L67870</t>
  </si>
  <si>
    <t>0002370165</t>
  </si>
  <si>
    <t>G46593</t>
  </si>
  <si>
    <t>0002359879</t>
  </si>
  <si>
    <t>AFAB0415</t>
  </si>
  <si>
    <t>FRH010041</t>
  </si>
  <si>
    <t>PN ON: 53-0014 SN: 27176750 ex AFAB0291</t>
  </si>
  <si>
    <t>0002375076</t>
  </si>
  <si>
    <t>29080194</t>
  </si>
  <si>
    <t>0002352587</t>
  </si>
  <si>
    <t>618-34496335</t>
  </si>
  <si>
    <t>AFAB0416</t>
  </si>
  <si>
    <t>C24833100-2</t>
  </si>
  <si>
    <t>SN ON: H230 ex robbed from PK-GPG</t>
  </si>
  <si>
    <t>618-87616686</t>
  </si>
  <si>
    <t xml:space="preserve">1306531564 </t>
  </si>
  <si>
    <t xml:space="preserve">180256898	</t>
  </si>
  <si>
    <t>SP 938574</t>
  </si>
  <si>
    <t>H1435</t>
  </si>
  <si>
    <t>0002370178</t>
  </si>
  <si>
    <t>H348</t>
  </si>
  <si>
    <t>0002359405</t>
  </si>
  <si>
    <t>AFAB0417</t>
  </si>
  <si>
    <t>976A0000-02</t>
  </si>
  <si>
    <t>SN ON: 03842 ex AFAB0230</t>
  </si>
  <si>
    <t xml:space="preserve">3851806383 </t>
  </si>
  <si>
    <t>SP 939063</t>
  </si>
  <si>
    <t>02772</t>
  </si>
  <si>
    <t>0002367094</t>
  </si>
  <si>
    <t>02875</t>
  </si>
  <si>
    <t>0002358757</t>
  </si>
  <si>
    <t>AFAB0418</t>
  </si>
  <si>
    <t>FE256-000</t>
  </si>
  <si>
    <t>SN ON: 1728 ex AFAB0332</t>
  </si>
  <si>
    <t>0002370176</t>
  </si>
  <si>
    <t>FR5525</t>
  </si>
  <si>
    <t>0002360009</t>
  </si>
  <si>
    <t>AFAB0419</t>
  </si>
  <si>
    <t>PKGPT</t>
  </si>
  <si>
    <t>PN ON: 785-619-2 SN:0728  ex AB27976</t>
  </si>
  <si>
    <t>618-87616712</t>
  </si>
  <si>
    <t>774767IN00281</t>
  </si>
  <si>
    <t>0002372128</t>
  </si>
  <si>
    <t>774767IN02426</t>
  </si>
  <si>
    <t>0002360728</t>
  </si>
  <si>
    <t>AFAB0420</t>
  </si>
  <si>
    <t>SN ON: 900 ex AFAB0103</t>
  </si>
  <si>
    <t xml:space="preserve">7695360260 </t>
  </si>
  <si>
    <t>SP 939064</t>
  </si>
  <si>
    <t>1114</t>
  </si>
  <si>
    <t>0002366504</t>
  </si>
  <si>
    <t>761</t>
  </si>
  <si>
    <t>0002356289</t>
  </si>
  <si>
    <t>AFAB0421</t>
  </si>
  <si>
    <t>SN ON: 0550 ex AFAB0215</t>
  </si>
  <si>
    <t xml:space="preserve">7695359265 </t>
  </si>
  <si>
    <t>6763-01364</t>
  </si>
  <si>
    <t>0002367091</t>
  </si>
  <si>
    <t>6763-03352</t>
  </si>
  <si>
    <t>0002355690</t>
  </si>
  <si>
    <t>AFAB0422</t>
  </si>
  <si>
    <t>401MFD3-3</t>
  </si>
  <si>
    <t>SN ON: FK0236 PN: 401MFD3-3 ex PK-GPL</t>
  </si>
  <si>
    <t xml:space="preserve">6649004305 </t>
  </si>
  <si>
    <t>FK0286</t>
  </si>
  <si>
    <t>0002367085</t>
  </si>
  <si>
    <t>401MFD4-3</t>
  </si>
  <si>
    <t>06658</t>
  </si>
  <si>
    <t>0002298143</t>
  </si>
  <si>
    <t>AFAB0423</t>
  </si>
  <si>
    <t>replenish</t>
  </si>
  <si>
    <t>SN ON 6764-02043 PN 6764B040000 (GPX robbing 1 engine GPW, pas EGR PRV problem ambil dr engine ex-GPX yg uda turun)</t>
  </si>
  <si>
    <t xml:space="preserve">4678763412 </t>
  </si>
  <si>
    <t>00301</t>
  </si>
  <si>
    <t>0002370888</t>
  </si>
  <si>
    <t>6764-02173</t>
  </si>
  <si>
    <t>0002365129</t>
  </si>
  <si>
    <t>AFAB0424</t>
  </si>
  <si>
    <t xml:space="preserve">
CANCEL 3/31/2021 DUPLICATE WITH AFAB0426</t>
  </si>
  <si>
    <t>waiting simulasi remove dr GPX. ada problem dan waiting action TED</t>
  </si>
  <si>
    <t>AFAB0425</t>
  </si>
  <si>
    <t>53-0014</t>
  </si>
  <si>
    <t>25135375</t>
  </si>
  <si>
    <t>0002370893</t>
  </si>
  <si>
    <t>26155267</t>
  </si>
  <si>
    <t>0002364056</t>
  </si>
  <si>
    <t>AFAB0426</t>
  </si>
  <si>
    <t>sn on 1231 (GPX robbing 1 engine GPW, pas EGR PRV problem ambil dr engine ex-GPX yg uda turun)</t>
  </si>
  <si>
    <t>1538669576</t>
  </si>
  <si>
    <t>X</t>
  </si>
  <si>
    <t>SP 48405</t>
  </si>
  <si>
    <t>1768</t>
  </si>
  <si>
    <t>0002388062</t>
  </si>
  <si>
    <t>0002365774</t>
  </si>
  <si>
    <t>AFAB0427</t>
  </si>
  <si>
    <t>58607</t>
  </si>
  <si>
    <t>0002370894</t>
  </si>
  <si>
    <t>UNK006</t>
  </si>
  <si>
    <t>0002365893</t>
  </si>
  <si>
    <t>AFAB0428</t>
  </si>
  <si>
    <t>LA2B00300A40000</t>
  </si>
  <si>
    <t>2B0000527</t>
  </si>
  <si>
    <t>0002370895</t>
  </si>
  <si>
    <t>2B0002362</t>
  </si>
  <si>
    <t>0002362946</t>
  </si>
  <si>
    <t>AFAB0429</t>
  </si>
  <si>
    <t>66316</t>
  </si>
  <si>
    <t>0002370896</t>
  </si>
  <si>
    <t>0002362647</t>
  </si>
  <si>
    <t>AFAB0430</t>
  </si>
  <si>
    <t>B492AAM0411</t>
  </si>
  <si>
    <t>PN ON: B492AAM0411 SN ON : 630</t>
  </si>
  <si>
    <t>Q00174001163</t>
  </si>
  <si>
    <t>0002370897</t>
  </si>
  <si>
    <t>Q00174001396</t>
  </si>
  <si>
    <t>0002370593</t>
  </si>
  <si>
    <t>AFAB0431</t>
  </si>
  <si>
    <t>6197-1</t>
  </si>
  <si>
    <t>618-87616756</t>
  </si>
  <si>
    <t>126-99545924</t>
  </si>
  <si>
    <t>420</t>
  </si>
  <si>
    <t>0002371549</t>
  </si>
  <si>
    <t>0002354172</t>
  </si>
  <si>
    <t>US transit from H3 to Cardex since 4 Mar 2021</t>
  </si>
  <si>
    <t>AFAB0432</t>
  </si>
  <si>
    <t>AFAB0433</t>
  </si>
  <si>
    <t>AFAB0434</t>
  </si>
  <si>
    <t>404050017</t>
  </si>
  <si>
    <t>stk sin</t>
  </si>
  <si>
    <t>126-99545854</t>
  </si>
  <si>
    <t>SP 916039</t>
  </si>
  <si>
    <t>6763-03298</t>
  </si>
  <si>
    <t>0002401095</t>
  </si>
  <si>
    <t>6763D080000</t>
  </si>
  <si>
    <t>6763-00877</t>
  </si>
  <si>
    <t>0002296922</t>
  </si>
  <si>
    <t>AFAB0435</t>
  </si>
  <si>
    <t>30-2581-3</t>
  </si>
  <si>
    <t>404050003</t>
  </si>
  <si>
    <t>198</t>
  </si>
  <si>
    <t>0002401098</t>
  </si>
  <si>
    <t>0002373284</t>
  </si>
  <si>
    <t>618-35115791</t>
  </si>
  <si>
    <t>AFAB0436</t>
  </si>
  <si>
    <t>LA2G007001D0000</t>
  </si>
  <si>
    <t>PKGPW</t>
  </si>
  <si>
    <t>Q23368006496</t>
  </si>
  <si>
    <t>0002401085</t>
  </si>
  <si>
    <t>Q23368006202</t>
  </si>
  <si>
    <t>0002373912</t>
  </si>
  <si>
    <t>AFAB0437</t>
  </si>
  <si>
    <t>967-0511-002</t>
  </si>
  <si>
    <t>057-00827783</t>
  </si>
  <si>
    <t>126-99543393</t>
  </si>
  <si>
    <t>SP 494193</t>
  </si>
  <si>
    <t>DMU-0772</t>
  </si>
  <si>
    <t>0002412393</t>
  </si>
  <si>
    <t>UNK001</t>
  </si>
  <si>
    <t>0002372672</t>
  </si>
  <si>
    <t>AFAB0438</t>
  </si>
  <si>
    <t>10329</t>
  </si>
  <si>
    <t>0002401072</t>
  </si>
  <si>
    <t>0002375188</t>
  </si>
  <si>
    <t>AFAB0439</t>
  </si>
  <si>
    <t>57886</t>
  </si>
  <si>
    <t>0002401073</t>
  </si>
  <si>
    <t>0002375201</t>
  </si>
  <si>
    <t>AFAB0440</t>
  </si>
  <si>
    <t>PKGPS</t>
  </si>
  <si>
    <t>081-67944015</t>
  </si>
  <si>
    <t>SP 48468</t>
  </si>
  <si>
    <t>00451</t>
  </si>
  <si>
    <t>0002401724</t>
  </si>
  <si>
    <t>0002379262</t>
  </si>
  <si>
    <t>AFAB0441</t>
  </si>
  <si>
    <t>B2802</t>
  </si>
  <si>
    <t>0002401074</t>
  </si>
  <si>
    <t>0002378449</t>
  </si>
  <si>
    <t>AFAB0442</t>
  </si>
  <si>
    <t>14850</t>
  </si>
  <si>
    <t>0002401075</t>
  </si>
  <si>
    <t>0002378447</t>
  </si>
  <si>
    <t>AFAB0443</t>
  </si>
  <si>
    <t>71989</t>
  </si>
  <si>
    <t>0002401094</t>
  </si>
  <si>
    <t>0002379255</t>
  </si>
  <si>
    <t>AFAB0444</t>
  </si>
  <si>
    <t>404050009</t>
  </si>
  <si>
    <t>126-99545913</t>
  </si>
  <si>
    <t>SP 916048</t>
  </si>
  <si>
    <t>480AF44</t>
  </si>
  <si>
    <t>0002403387</t>
  </si>
  <si>
    <t>0002379253</t>
  </si>
  <si>
    <t>585-11051784</t>
  </si>
  <si>
    <t>AFAB0445</t>
  </si>
  <si>
    <t>735632-7</t>
  </si>
  <si>
    <t>735632IN0B5C</t>
  </si>
  <si>
    <t>0002403383</t>
  </si>
  <si>
    <t>735632IN0B60</t>
  </si>
  <si>
    <t>0002379992</t>
  </si>
  <si>
    <t>AFAB0446</t>
  </si>
  <si>
    <t>088259-04644</t>
  </si>
  <si>
    <t>618-34466095</t>
  </si>
  <si>
    <t>081-67945220</t>
  </si>
  <si>
    <t>SP 48474</t>
  </si>
  <si>
    <t>3627</t>
  </si>
  <si>
    <t>0002403379</t>
  </si>
  <si>
    <t>0002388584</t>
  </si>
  <si>
    <t>AFAB0447</t>
  </si>
  <si>
    <t>TLS755-01-0102A</t>
  </si>
  <si>
    <t>4678434A-05702</t>
  </si>
  <si>
    <t>0002403388</t>
  </si>
  <si>
    <t>4678434A-03434</t>
  </si>
  <si>
    <t>0002388980</t>
  </si>
  <si>
    <t>AFAB0448</t>
  </si>
  <si>
    <t>LA2K2B100DH0000</t>
  </si>
  <si>
    <t>2K2007921</t>
  </si>
  <si>
    <t>0002403390</t>
  </si>
  <si>
    <t>2K2007661</t>
  </si>
  <si>
    <t>0002388981</t>
  </si>
  <si>
    <t>AFAB0449</t>
  </si>
  <si>
    <t>Q00174001521</t>
  </si>
  <si>
    <t>0002403392</t>
  </si>
  <si>
    <t>0002315678</t>
  </si>
  <si>
    <t>AFAB0450</t>
  </si>
  <si>
    <t>081-67946502</t>
  </si>
  <si>
    <t>SP 924402</t>
  </si>
  <si>
    <t>6764-02491</t>
  </si>
  <si>
    <t>0002405793</t>
  </si>
  <si>
    <t>6764-02728</t>
  </si>
  <si>
    <t>0002388649</t>
  </si>
  <si>
    <t>AFAB0451</t>
  </si>
  <si>
    <t>AMU4031LA140204</t>
  </si>
  <si>
    <t>4031-1192</t>
  </si>
  <si>
    <t>0002405809</t>
  </si>
  <si>
    <t>4031-9841</t>
  </si>
  <si>
    <t>0002389923</t>
  </si>
  <si>
    <t>AFAB0452</t>
  </si>
  <si>
    <t>47841</t>
  </si>
  <si>
    <t>0002403393</t>
  </si>
  <si>
    <t>0002389583</t>
  </si>
  <si>
    <t>AFAB0453</t>
  </si>
  <si>
    <t>081-62196606</t>
  </si>
  <si>
    <t>SP 494178</t>
  </si>
  <si>
    <t>45155505</t>
  </si>
  <si>
    <t>0002407749</t>
  </si>
  <si>
    <t>M173GB00401</t>
  </si>
  <si>
    <t>0002391384</t>
  </si>
  <si>
    <t>AFAB0454</t>
  </si>
  <si>
    <t>3214-62</t>
  </si>
  <si>
    <t>002806</t>
  </si>
  <si>
    <t>0002405780</t>
  </si>
  <si>
    <t>0002391875</t>
  </si>
  <si>
    <t>AFAB0455</t>
  </si>
  <si>
    <t>2980192100000</t>
  </si>
  <si>
    <t>618-34466003</t>
  </si>
  <si>
    <t>081-67944811</t>
  </si>
  <si>
    <t>SP 48472</t>
  </si>
  <si>
    <t>UNK002</t>
  </si>
  <si>
    <t>0002403870</t>
  </si>
  <si>
    <t>0002389327</t>
  </si>
  <si>
    <t>AFAB0456</t>
  </si>
  <si>
    <t>FR6886</t>
  </si>
  <si>
    <t>0002405781</t>
  </si>
  <si>
    <t>0002393230</t>
  </si>
  <si>
    <t>AFAB0457</t>
  </si>
  <si>
    <t>D97C00-609</t>
  </si>
  <si>
    <t>L41740</t>
  </si>
  <si>
    <t>0002403380</t>
  </si>
  <si>
    <t>0002387966</t>
  </si>
  <si>
    <t>AFAB0458</t>
  </si>
  <si>
    <t>PKGPP</t>
  </si>
  <si>
    <t>057-00827680</t>
  </si>
  <si>
    <t>081-67947036</t>
  </si>
  <si>
    <t>SP 48482</t>
  </si>
  <si>
    <t>735632IN0D6A</t>
  </si>
  <si>
    <t>0002406113</t>
  </si>
  <si>
    <t>735632IN0B6E</t>
  </si>
  <si>
    <t>0002387537</t>
  </si>
  <si>
    <t>AFAB0459</t>
  </si>
  <si>
    <t>TAAI2-33PE01-01</t>
  </si>
  <si>
    <t>618-34465303</t>
  </si>
  <si>
    <t>126-99543404</t>
  </si>
  <si>
    <t>SP 924419</t>
  </si>
  <si>
    <t>240</t>
  </si>
  <si>
    <t>0002410125</t>
  </si>
  <si>
    <t>0002384011</t>
  </si>
  <si>
    <t>AFAB0460</t>
  </si>
  <si>
    <t>735632IN09F4</t>
  </si>
  <si>
    <t>0002403386</t>
  </si>
  <si>
    <t>735632IN0D1E</t>
  </si>
  <si>
    <t>0002394333</t>
  </si>
  <si>
    <t>AFAB0461</t>
  </si>
  <si>
    <t>U754</t>
  </si>
  <si>
    <t>0002405779</t>
  </si>
  <si>
    <t>618-35139182</t>
  </si>
  <si>
    <t>AFAB0462</t>
  </si>
  <si>
    <t>U967</t>
  </si>
  <si>
    <t>0002403877</t>
  </si>
  <si>
    <t>585-11072294</t>
  </si>
  <si>
    <t>AFAB0463</t>
  </si>
  <si>
    <t>7101-52</t>
  </si>
  <si>
    <t xml:space="preserve">PKGPE </t>
  </si>
  <si>
    <t>081-67946303</t>
  </si>
  <si>
    <t>SP 48476</t>
  </si>
  <si>
    <t>0002404095</t>
  </si>
  <si>
    <t>0002342692</t>
  </si>
  <si>
    <t>AFAB0464</t>
  </si>
  <si>
    <t>0002404096</t>
  </si>
  <si>
    <t>CA263</t>
  </si>
  <si>
    <t>0002387166</t>
  </si>
  <si>
    <t>AFAB0465</t>
  </si>
  <si>
    <t>081-67946535</t>
  </si>
  <si>
    <t>SP 48478</t>
  </si>
  <si>
    <t>L38660</t>
  </si>
  <si>
    <t>0002404756</t>
  </si>
  <si>
    <t>0002400390</t>
  </si>
  <si>
    <t>618-35131736</t>
  </si>
  <si>
    <t>AFAB0466</t>
  </si>
  <si>
    <t>618-87617305</t>
  </si>
  <si>
    <t>081-67947865</t>
  </si>
  <si>
    <t>L41502</t>
  </si>
  <si>
    <t>0002406757</t>
  </si>
  <si>
    <t>0002386870</t>
  </si>
  <si>
    <t>AFAB0467</t>
  </si>
  <si>
    <t>6764-02866</t>
  </si>
  <si>
    <t>0002404757</t>
  </si>
  <si>
    <t>0002397089</t>
  </si>
  <si>
    <t>AFAB0468</t>
  </si>
  <si>
    <t>081-67947504</t>
  </si>
  <si>
    <t>SP 48484</t>
  </si>
  <si>
    <t>0002406349</t>
  </si>
  <si>
    <t>00322</t>
  </si>
  <si>
    <t>0002385980</t>
  </si>
  <si>
    <t>AFAB0469</t>
  </si>
  <si>
    <t>618-34466235</t>
  </si>
  <si>
    <t>126-99726071</t>
  </si>
  <si>
    <t>SP 992678</t>
  </si>
  <si>
    <t>6764-00863</t>
  </si>
  <si>
    <t>0002406350</t>
  </si>
  <si>
    <t>6764-01556</t>
  </si>
  <si>
    <t>0002385984</t>
  </si>
  <si>
    <t>AFAB0470</t>
  </si>
  <si>
    <t>SP 939366</t>
  </si>
  <si>
    <t>6764-01745</t>
  </si>
  <si>
    <t>0002406758</t>
  </si>
  <si>
    <t>00427</t>
  </si>
  <si>
    <t>0002383313</t>
  </si>
  <si>
    <t>AFAB0471</t>
  </si>
  <si>
    <t>0002406759</t>
  </si>
  <si>
    <t>6764-01124</t>
  </si>
  <si>
    <t>0002379250</t>
  </si>
  <si>
    <t>AFAB0472</t>
  </si>
  <si>
    <t>TAAI2-33PE00-01</t>
  </si>
  <si>
    <t>126-99726152</t>
  </si>
  <si>
    <t>SP 992685</t>
  </si>
  <si>
    <t>152</t>
  </si>
  <si>
    <t>0002414207</t>
  </si>
  <si>
    <t>0002404631</t>
  </si>
  <si>
    <t>585-11078410 / 3 sep 2021</t>
  </si>
  <si>
    <t>blm ada box</t>
  </si>
  <si>
    <t>AFAB0473</t>
  </si>
  <si>
    <t>2230A0000-01</t>
  </si>
  <si>
    <t>618-32376444</t>
  </si>
  <si>
    <t>126-99726163</t>
  </si>
  <si>
    <t xml:space="preserve">494200 </t>
  </si>
  <si>
    <t>2230A00LI000983</t>
  </si>
  <si>
    <t>0002415270</t>
  </si>
  <si>
    <t>2230-01997</t>
  </si>
  <si>
    <t>0002395565</t>
  </si>
  <si>
    <t>AFAB0474</t>
  </si>
  <si>
    <t>126-99729630</t>
  </si>
  <si>
    <t>SP 924861</t>
  </si>
  <si>
    <t>0570685</t>
  </si>
  <si>
    <t>0002420288</t>
  </si>
  <si>
    <t>14157087</t>
  </si>
  <si>
    <t>0002367288</t>
  </si>
  <si>
    <t>585-11078410 / 7 sep 2021</t>
  </si>
  <si>
    <t>AFAB0475</t>
  </si>
  <si>
    <t>FE256-000:F0221</t>
  </si>
  <si>
    <t>2667</t>
  </si>
  <si>
    <t>0002369280</t>
  </si>
  <si>
    <t>AFAB0476</t>
  </si>
  <si>
    <t>1266-200</t>
  </si>
  <si>
    <t>618-32376982</t>
  </si>
  <si>
    <t>1683</t>
  </si>
  <si>
    <t>0002424108</t>
  </si>
  <si>
    <t>1266-200:F1976</t>
  </si>
  <si>
    <t>16438</t>
  </si>
  <si>
    <t>0002370623</t>
  </si>
  <si>
    <t>AFAB0477</t>
  </si>
  <si>
    <t>1117483</t>
  </si>
  <si>
    <t>0002420286</t>
  </si>
  <si>
    <t>4063-18221:C0002</t>
  </si>
  <si>
    <t>0002373956</t>
  </si>
  <si>
    <t>AFAB0478</t>
  </si>
  <si>
    <t>341400M02</t>
  </si>
  <si>
    <t>341400M02:F0222</t>
  </si>
  <si>
    <t>368</t>
  </si>
  <si>
    <t>0002376202</t>
  </si>
  <si>
    <t>AFAB0479</t>
  </si>
  <si>
    <t>3337457-59</t>
  </si>
  <si>
    <t>3337457-59:94697</t>
  </si>
  <si>
    <t>1800GA</t>
  </si>
  <si>
    <t>AFAB0480</t>
  </si>
  <si>
    <t>081-62209453</t>
  </si>
  <si>
    <t>SP 109322</t>
  </si>
  <si>
    <t>57936</t>
  </si>
  <si>
    <t>0002427399</t>
  </si>
  <si>
    <t>123100-3:C1572</t>
  </si>
  <si>
    <t>21179</t>
  </si>
  <si>
    <t>0002376203</t>
  </si>
  <si>
    <t>618-36768314</t>
  </si>
  <si>
    <t>AFAB0481</t>
  </si>
  <si>
    <t>50740</t>
  </si>
  <si>
    <t>0002427681</t>
  </si>
  <si>
    <t>54309</t>
  </si>
  <si>
    <t>0002375977</t>
  </si>
  <si>
    <t>AFAB0482</t>
  </si>
  <si>
    <t>TAAI3-03PE20-01</t>
  </si>
  <si>
    <t>TAAI3-03PE20-01:F4643</t>
  </si>
  <si>
    <t>2196</t>
  </si>
  <si>
    <t>AFAB0483</t>
  </si>
  <si>
    <t>C18124AA</t>
  </si>
  <si>
    <t>C18124001802</t>
  </si>
  <si>
    <t>0002396215</t>
  </si>
  <si>
    <t>AFAB0484</t>
  </si>
  <si>
    <t>C16291AB</t>
  </si>
  <si>
    <t>Q06747024361</t>
  </si>
  <si>
    <t>AFAB0485</t>
  </si>
  <si>
    <t>LA2K01500AG0000:F6198</t>
  </si>
  <si>
    <t>756</t>
  </si>
  <si>
    <t>AFAB0486</t>
  </si>
  <si>
    <t>968</t>
  </si>
  <si>
    <t>AFAB0487</t>
  </si>
  <si>
    <t>FRH010041:U9084</t>
  </si>
  <si>
    <t>8081157</t>
  </si>
  <si>
    <t>AFAB0488</t>
  </si>
  <si>
    <t>3214-62:D1347</t>
  </si>
  <si>
    <t>2002</t>
  </si>
  <si>
    <t>AFAB0489</t>
  </si>
  <si>
    <t>TAAI3-03CE21-01</t>
  </si>
  <si>
    <t>akan digunakan untuk completion PK-GPT ref MDR 804055728</t>
  </si>
  <si>
    <t xml:space="preserve">3510051226 </t>
  </si>
  <si>
    <t>SP 109460</t>
  </si>
  <si>
    <t>1460</t>
  </si>
  <si>
    <t>0002445424</t>
  </si>
  <si>
    <t>0002397868</t>
  </si>
  <si>
    <t>585-11254003</t>
  </si>
  <si>
    <t>AFAB0490</t>
  </si>
  <si>
    <t>3888217-4</t>
  </si>
  <si>
    <t>SN ON : SN050599100039 EX AFAB0345</t>
  </si>
  <si>
    <t>176-69307070</t>
  </si>
  <si>
    <t>081-62211925</t>
  </si>
  <si>
    <t>SP 109331</t>
  </si>
  <si>
    <t>110599100020</t>
  </si>
  <si>
    <t>0002428777</t>
  </si>
  <si>
    <t>100599100051</t>
  </si>
  <si>
    <t>0002363493</t>
  </si>
  <si>
    <t>AFAB0491</t>
  </si>
  <si>
    <t>AFAB0492</t>
  </si>
  <si>
    <t>HIL cat D due 13 Jan 2022</t>
  </si>
  <si>
    <t>176-69335615</t>
  </si>
  <si>
    <t>618-39065246</t>
  </si>
  <si>
    <t>SP 1160974</t>
  </si>
  <si>
    <t>HVD54111</t>
  </si>
  <si>
    <t>0002457276</t>
  </si>
  <si>
    <t>06781</t>
  </si>
  <si>
    <t>0002417387</t>
  </si>
  <si>
    <t>SHIPMENT ORDER</t>
  </si>
  <si>
    <t>SHIPMENT ORDER NUMBER:</t>
  </si>
  <si>
    <t>Check list</t>
  </si>
  <si>
    <t xml:space="preserve">    Fill Form</t>
  </si>
  <si>
    <t>Shipper Name and Address</t>
  </si>
  <si>
    <t xml:space="preserve">    PT.GMF AEROASIA tbk</t>
  </si>
  <si>
    <t>Shipment Condition</t>
  </si>
  <si>
    <t xml:space="preserve">      a. Normal</t>
  </si>
  <si>
    <t xml:space="preserve">      b. AOG</t>
  </si>
  <si>
    <t>Goods Category</t>
  </si>
  <si>
    <t xml:space="preserve">      a. Dangerous Goods (DG)</t>
  </si>
  <si>
    <t xml:space="preserve">      b.General Cargo (Genco)</t>
  </si>
  <si>
    <t>Consignee Name and Address</t>
  </si>
  <si>
    <t>Mode of Shipment</t>
  </si>
  <si>
    <t xml:space="preserve">     a. Air Freight</t>
  </si>
  <si>
    <t xml:space="preserve">     c. Land Freight</t>
  </si>
  <si>
    <t xml:space="preserve">     b. Sea Freight</t>
  </si>
  <si>
    <t>Customer assign GMF Logistic Services to ship good(s)</t>
  </si>
  <si>
    <t xml:space="preserve">     a. DAP</t>
  </si>
  <si>
    <t>c. DAT</t>
  </si>
  <si>
    <t xml:space="preserve">     b. DDP</t>
  </si>
  <si>
    <t>d. CPT</t>
  </si>
  <si>
    <t>Pick Up Address</t>
  </si>
  <si>
    <t xml:space="preserve">   GMF Logistic - Export Department</t>
  </si>
  <si>
    <t>Goods Details and Value of Goods</t>
  </si>
  <si>
    <t>Details on next page</t>
  </si>
  <si>
    <t>Packaging</t>
  </si>
  <si>
    <t>Box / Wooden / Loose / others</t>
  </si>
  <si>
    <t>Aircraft Registration / Airlines</t>
  </si>
  <si>
    <t>REMOVE FROM</t>
  </si>
  <si>
    <t>GARUDA INDONESIA</t>
  </si>
  <si>
    <t>UNUSED</t>
  </si>
  <si>
    <t>Special Request</t>
  </si>
  <si>
    <t>Make sure PN SN already checked with proper document attached</t>
  </si>
  <si>
    <t>Payment Responsibility</t>
  </si>
  <si>
    <t>GMF</t>
  </si>
  <si>
    <t>Customer agree with shipment all arranged by GMF Logistic Services</t>
  </si>
  <si>
    <t>Jakarta,</t>
  </si>
  <si>
    <t>Received  by</t>
  </si>
  <si>
    <t>Approved by Customer</t>
  </si>
  <si>
    <t>(                                                           )</t>
  </si>
  <si>
    <t xml:space="preserve">FORM NO: GMF/P-001 R0                                                                                                                                                                                                             </t>
  </si>
  <si>
    <t>Description</t>
  </si>
  <si>
    <t>Part 
Number</t>
  </si>
  <si>
    <t>Serial 
Number</t>
  </si>
  <si>
    <t>Tracking</t>
  </si>
  <si>
    <t>PO
Number</t>
  </si>
  <si>
    <t>Condition</t>
  </si>
  <si>
    <t xml:space="preserve">MONITORING POOL ORDER for FLEET </t>
  </si>
  <si>
    <t>A/C</t>
  </si>
  <si>
    <t>Inbound Delivery</t>
  </si>
  <si>
    <t>Date
Delivered
to CGK</t>
  </si>
  <si>
    <t>SN / Batch
*jika font Merah, SN belum Exist</t>
  </si>
  <si>
    <t>batch</t>
  </si>
  <si>
    <t>SN
OUT</t>
  </si>
  <si>
    <t>REMARKS I</t>
  </si>
  <si>
    <t>ACHV %</t>
  </si>
  <si>
    <t>TAT IB DATE TO ETA</t>
  </si>
  <si>
    <t>AFAB0001</t>
  </si>
  <si>
    <t>SENSOR, ANGLE OF ATTACK</t>
  </si>
  <si>
    <t>AFI-KLM</t>
  </si>
  <si>
    <t>126-98697174</t>
  </si>
  <si>
    <t xml:space="preserve"> Q06747025161</t>
  </si>
  <si>
    <t>5158</t>
  </si>
  <si>
    <t>126-33655845</t>
  </si>
  <si>
    <t>AFAB0002</t>
  </si>
  <si>
    <t>EXCHANGER, HEAT, DUAL</t>
  </si>
  <si>
    <t>PKGPG</t>
  </si>
  <si>
    <t>057-86875891</t>
  </si>
  <si>
    <t>126-98699650</t>
  </si>
  <si>
    <t>63797</t>
  </si>
  <si>
    <t>56777</t>
  </si>
  <si>
    <t>AFAB0003</t>
  </si>
  <si>
    <t>56848</t>
  </si>
  <si>
    <t>57280</t>
  </si>
  <si>
    <t>AFAB0004</t>
  </si>
  <si>
    <t>057-86873636</t>
  </si>
  <si>
    <t>126-98699392</t>
  </si>
  <si>
    <t>4685E</t>
  </si>
  <si>
    <t>12491</t>
  </si>
  <si>
    <t>AFAB0006</t>
  </si>
  <si>
    <t>271AF18191</t>
  </si>
  <si>
    <t>12362435</t>
  </si>
  <si>
    <t>AFAB0007</t>
  </si>
  <si>
    <t>11265</t>
  </si>
  <si>
    <t>75425</t>
  </si>
  <si>
    <t>AFAB0008</t>
  </si>
  <si>
    <t>Z043H000351A</t>
  </si>
  <si>
    <t>DEU B</t>
  </si>
  <si>
    <t>057-86879273</t>
  </si>
  <si>
    <t>126-98775331</t>
  </si>
  <si>
    <t>043H00024299</t>
  </si>
  <si>
    <t>AFAB0010</t>
  </si>
  <si>
    <t>3214-62-20</t>
  </si>
  <si>
    <t>EPSU-POWER SUPPLY UNIT</t>
  </si>
  <si>
    <t>A330</t>
  </si>
  <si>
    <t>057-86874911</t>
  </si>
  <si>
    <t>126-98699425</t>
  </si>
  <si>
    <t>0700</t>
  </si>
  <si>
    <t>1406</t>
  </si>
  <si>
    <t>126-34075075</t>
  </si>
  <si>
    <t>AFAB0011</t>
  </si>
  <si>
    <t>2888</t>
  </si>
  <si>
    <t>1001</t>
  </si>
  <si>
    <t>AFAB0013</t>
  </si>
  <si>
    <t>6764-01157</t>
  </si>
  <si>
    <t>00550</t>
  </si>
  <si>
    <t>126-34915226</t>
  </si>
  <si>
    <t>AFAB0015</t>
  </si>
  <si>
    <t>FCSC (ETOPS)</t>
  </si>
  <si>
    <t>630</t>
  </si>
  <si>
    <t>645</t>
  </si>
  <si>
    <t>AFAB0016</t>
  </si>
  <si>
    <t>389</t>
  </si>
  <si>
    <t>Q00174001062</t>
  </si>
  <si>
    <t>AFAB0024</t>
  </si>
  <si>
    <t>3881000-6</t>
  </si>
  <si>
    <t>PUMP, OIL ASSY (ETOPS)</t>
  </si>
  <si>
    <t>057-87167264</t>
  </si>
  <si>
    <t>126-98776016</t>
  </si>
  <si>
    <t>180223370</t>
  </si>
  <si>
    <t>A164C</t>
  </si>
  <si>
    <t>A373</t>
  </si>
  <si>
    <t>126-34449133</t>
  </si>
  <si>
    <t>AFAB0026</t>
  </si>
  <si>
    <t>SC4800-94</t>
  </si>
  <si>
    <t>SC4800-114</t>
  </si>
  <si>
    <t>SERVO CONTROL, ELEVATOR</t>
  </si>
  <si>
    <t>057-87169106</t>
  </si>
  <si>
    <t>126-98776075</t>
  </si>
  <si>
    <t>180223595</t>
  </si>
  <si>
    <t>1228</t>
  </si>
  <si>
    <t>677</t>
  </si>
  <si>
    <t>AFAB0030</t>
  </si>
  <si>
    <t>057-87168900</t>
  </si>
  <si>
    <t>180223369</t>
  </si>
  <si>
    <t>271AF18032</t>
  </si>
  <si>
    <t>71783</t>
  </si>
  <si>
    <t>AFAB0031</t>
  </si>
  <si>
    <t>480AF8118</t>
  </si>
  <si>
    <t>8653E</t>
  </si>
  <si>
    <t>AFAB0032</t>
  </si>
  <si>
    <t>70437</t>
  </si>
  <si>
    <t>20858</t>
  </si>
  <si>
    <t>AFAB0035</t>
  </si>
  <si>
    <t>35294</t>
  </si>
  <si>
    <t>8698E</t>
  </si>
  <si>
    <t>AFAB0036</t>
  </si>
  <si>
    <t>71108</t>
  </si>
  <si>
    <t>3067E</t>
  </si>
  <si>
    <t>AFAX0001</t>
  </si>
  <si>
    <t>SEAT, FIRST OFFICER</t>
  </si>
  <si>
    <t>REQ BY AOGDESK UMR 803296193</t>
  </si>
  <si>
    <t>057-86875375</t>
  </si>
  <si>
    <t>618-76311104</t>
  </si>
  <si>
    <t>R454</t>
  </si>
  <si>
    <t>A320-07844</t>
  </si>
  <si>
    <t>618-74790321</t>
  </si>
  <si>
    <t>AFAX0002</t>
  </si>
  <si>
    <t>S4-3300930-02</t>
  </si>
  <si>
    <t>ACTUATOR, DOOR MLG</t>
  </si>
  <si>
    <t>PK-GPM</t>
  </si>
  <si>
    <t>UMR 803301523</t>
  </si>
  <si>
    <t>618-76311292</t>
  </si>
  <si>
    <t>461</t>
  </si>
  <si>
    <t>S4-3300935</t>
  </si>
  <si>
    <t>3300935LI002033</t>
  </si>
  <si>
    <t>AFAX0003</t>
  </si>
  <si>
    <t>7520000-20140</t>
  </si>
  <si>
    <t>HPA-HIGH POWER AMPLIFIER,SATCOM</t>
  </si>
  <si>
    <t>UMR 803305098</t>
  </si>
  <si>
    <t>618-76312412</t>
  </si>
  <si>
    <t>36023303</t>
  </si>
  <si>
    <t>40065605</t>
  </si>
  <si>
    <t>126-35677051</t>
  </si>
  <si>
    <t>AFAX0004</t>
  </si>
  <si>
    <t>C19ES0113</t>
  </si>
  <si>
    <t>RESERVOIR-HYDRAULIC,YELLOW</t>
  </si>
  <si>
    <t>PK-GPA</t>
  </si>
  <si>
    <t xml:space="preserve">UMR 803309213 </t>
  </si>
  <si>
    <t>618-76316505</t>
  </si>
  <si>
    <t>1198</t>
  </si>
  <si>
    <t>311</t>
  </si>
  <si>
    <t>126-35806072</t>
  </si>
  <si>
    <t>AFAX0006</t>
  </si>
  <si>
    <t>PK-GPV</t>
  </si>
  <si>
    <t>Ref UMR 803325892</t>
  </si>
  <si>
    <t>057-87166984</t>
  </si>
  <si>
    <t>3259</t>
  </si>
  <si>
    <t>3142</t>
  </si>
  <si>
    <t>AFAX0010</t>
  </si>
  <si>
    <t>FCPC</t>
  </si>
  <si>
    <t>PK-GPO</t>
  </si>
  <si>
    <t>PK-GPZ ROBBING PK-GPO</t>
  </si>
  <si>
    <t>TPO231101F</t>
  </si>
  <si>
    <t>057-87171405</t>
  </si>
  <si>
    <t>126-98778385</t>
  </si>
  <si>
    <t>180223858</t>
  </si>
  <si>
    <t>2K2009734</t>
  </si>
  <si>
    <t>2K2008866</t>
  </si>
  <si>
    <t/>
  </si>
  <si>
    <t>AFAX0012</t>
  </si>
  <si>
    <t>STARTER, MOTOR APU (1303-3)</t>
  </si>
  <si>
    <t>PK-GHC</t>
  </si>
  <si>
    <t>PK-GHC UMR TPO281108F1</t>
  </si>
  <si>
    <t>TPO281108F1</t>
  </si>
  <si>
    <t>057-87170160</t>
  </si>
  <si>
    <t>355</t>
  </si>
  <si>
    <t>151690030053</t>
  </si>
  <si>
    <t>618-74801915</t>
  </si>
  <si>
    <t>AFAB0017</t>
  </si>
  <si>
    <t>104749002</t>
  </si>
  <si>
    <t>HYD. DAMPER, IDN.462191-</t>
  </si>
  <si>
    <t>PK-GPE</t>
  </si>
  <si>
    <t>057-86883090</t>
  </si>
  <si>
    <t>CW09000055</t>
  </si>
  <si>
    <t>D11-0500-96</t>
  </si>
  <si>
    <t>AFAB0018</t>
  </si>
  <si>
    <t>329</t>
  </si>
  <si>
    <t>50</t>
  </si>
  <si>
    <t>AFAB0020</t>
  </si>
  <si>
    <t>900</t>
  </si>
  <si>
    <t>AFAB0021</t>
  </si>
  <si>
    <t>G540DA72</t>
  </si>
  <si>
    <t>SEPARATOR-WASTE, IDN 492189</t>
  </si>
  <si>
    <t>01024171</t>
  </si>
  <si>
    <t>AFAB0025</t>
  </si>
  <si>
    <t>979786-4</t>
  </si>
  <si>
    <t>1947</t>
  </si>
  <si>
    <t>1675</t>
  </si>
  <si>
    <t>AFAB0028</t>
  </si>
  <si>
    <t xml:space="preserve">4063-18221 </t>
  </si>
  <si>
    <t>CARGO ISOLATION VALVE</t>
  </si>
  <si>
    <t>126-98776145</t>
  </si>
  <si>
    <t>180223468</t>
  </si>
  <si>
    <t>1117613</t>
  </si>
  <si>
    <t>1170635</t>
  </si>
  <si>
    <t>AFAB0029</t>
  </si>
  <si>
    <t>057-87171000</t>
  </si>
  <si>
    <t>492C</t>
  </si>
  <si>
    <t>AFAB0033</t>
  </si>
  <si>
    <t>057-87169563</t>
  </si>
  <si>
    <t>7660</t>
  </si>
  <si>
    <t>70929</t>
  </si>
  <si>
    <t>AFAB0042</t>
  </si>
  <si>
    <t>600100-1</t>
  </si>
  <si>
    <t>DAMPER-HYDRAULIC</t>
  </si>
  <si>
    <t>401</t>
  </si>
  <si>
    <t>866</t>
  </si>
  <si>
    <t>AFAB0023</t>
  </si>
  <si>
    <t>930-2000-001</t>
  </si>
  <si>
    <t>930-2000-020</t>
  </si>
  <si>
    <t>RADAR TRANSCEIVER UNIT</t>
  </si>
  <si>
    <t>REPLENISHMENT CITILINK</t>
  </si>
  <si>
    <t>057-87393353</t>
  </si>
  <si>
    <t>126-98778794</t>
  </si>
  <si>
    <t>180224941</t>
  </si>
  <si>
    <t>TR05862</t>
  </si>
  <si>
    <t>TR01824</t>
  </si>
  <si>
    <t>AFAB0027</t>
  </si>
  <si>
    <t>ACCUMULATOR, POWER</t>
  </si>
  <si>
    <t>057-87168572</t>
  </si>
  <si>
    <t>126-80420863</t>
  </si>
  <si>
    <t>6481</t>
  </si>
  <si>
    <t>3133</t>
  </si>
  <si>
    <t>126-34450986</t>
  </si>
  <si>
    <t>AFAB0037</t>
  </si>
  <si>
    <t>ACTUATOR, RUDDER TRIM</t>
  </si>
  <si>
    <t>243</t>
  </si>
  <si>
    <t>440</t>
  </si>
  <si>
    <t>AFAB0038</t>
  </si>
  <si>
    <t>057-87393740</t>
  </si>
  <si>
    <t>126-98778735</t>
  </si>
  <si>
    <t>51170</t>
  </si>
  <si>
    <t>57398</t>
  </si>
  <si>
    <t>AFAB0039</t>
  </si>
  <si>
    <t>56472</t>
  </si>
  <si>
    <t>60286</t>
  </si>
  <si>
    <t>AFAB0040</t>
  </si>
  <si>
    <t>54160</t>
  </si>
  <si>
    <t>62510</t>
  </si>
  <si>
    <t>AFAB0041</t>
  </si>
  <si>
    <t>51191</t>
  </si>
  <si>
    <t>57868</t>
  </si>
  <si>
    <t>AFAB0044</t>
  </si>
  <si>
    <t xml:space="preserve">TA9115-00
</t>
  </si>
  <si>
    <t>01451210</t>
  </si>
  <si>
    <t>01453956</t>
  </si>
  <si>
    <t>AFAB0046</t>
  </si>
  <si>
    <t>J540AI2-300</t>
  </si>
  <si>
    <t>TOILET ASSEMBLY RH</t>
  </si>
  <si>
    <t>0300</t>
  </si>
  <si>
    <t>j540ai2-300</t>
  </si>
  <si>
    <t>0337</t>
  </si>
  <si>
    <t>AFAB0005</t>
  </si>
  <si>
    <t>78847</t>
  </si>
  <si>
    <t>481AF711</t>
  </si>
  <si>
    <t>AFAB0012</t>
  </si>
  <si>
    <t>ACTUATOR, SINGLE (FIN QU1,QU2,QL1,&amp;QL2)</t>
  </si>
  <si>
    <t>L43114</t>
  </si>
  <si>
    <t>G06053</t>
  </si>
  <si>
    <t>AFAB0014</t>
  </si>
  <si>
    <t>3888394-210103</t>
  </si>
  <si>
    <t>BOX, ELECTRONIC CONTROL</t>
  </si>
  <si>
    <t>1851</t>
  </si>
  <si>
    <t>06790</t>
  </si>
  <si>
    <t>AFAB0022</t>
  </si>
  <si>
    <t>126-80423512</t>
  </si>
  <si>
    <t>180227506</t>
  </si>
  <si>
    <t>1163</t>
  </si>
  <si>
    <t>888</t>
  </si>
  <si>
    <t>AFAB0034</t>
  </si>
  <si>
    <t>5224E</t>
  </si>
  <si>
    <t>AFAB0048</t>
  </si>
  <si>
    <t>057-87397111</t>
  </si>
  <si>
    <t>126-80420826</t>
  </si>
  <si>
    <t>6764-01906</t>
  </si>
  <si>
    <t>00208</t>
  </si>
  <si>
    <t>AFAB0049</t>
  </si>
  <si>
    <t>PPC1200-00</t>
  </si>
  <si>
    <t>DETECTOR, SMOKE</t>
  </si>
  <si>
    <t xml:space="preserve">057-87394333 </t>
  </si>
  <si>
    <t>6115</t>
  </si>
  <si>
    <t>57547</t>
  </si>
  <si>
    <t>AFAB0050</t>
  </si>
  <si>
    <t>057-88134701</t>
  </si>
  <si>
    <t>9915779</t>
  </si>
  <si>
    <t>1315840</t>
  </si>
  <si>
    <t>126-36112425</t>
  </si>
  <si>
    <t>AFAB0051</t>
  </si>
  <si>
    <t>057-87510124</t>
  </si>
  <si>
    <t>126-80421132</t>
  </si>
  <si>
    <t>180227060</t>
  </si>
  <si>
    <t>644</t>
  </si>
  <si>
    <t>AFAB0054</t>
  </si>
  <si>
    <t>REPLENIHSMENT</t>
  </si>
  <si>
    <t>271AF18125</t>
  </si>
  <si>
    <t>72925</t>
  </si>
  <si>
    <t>AFAB0055</t>
  </si>
  <si>
    <t>STORAGE LIFE EXPIRED</t>
  </si>
  <si>
    <t>2256</t>
  </si>
  <si>
    <t>0209</t>
  </si>
  <si>
    <t>AFAB0056</t>
  </si>
  <si>
    <t>J540AI2-500</t>
  </si>
  <si>
    <t>057-87512003</t>
  </si>
  <si>
    <t>126-80421202</t>
  </si>
  <si>
    <t>2259</t>
  </si>
  <si>
    <t>0017</t>
  </si>
  <si>
    <t>AFAB0057</t>
  </si>
  <si>
    <t>0052</t>
  </si>
  <si>
    <t>AFAB0059</t>
  </si>
  <si>
    <t>AR9013-5W2D102</t>
  </si>
  <si>
    <t>FAUCET-WATER</t>
  </si>
  <si>
    <t>1122755</t>
  </si>
  <si>
    <t>126-36363176</t>
  </si>
  <si>
    <t>AFAB0060</t>
  </si>
  <si>
    <t>057-87512364</t>
  </si>
  <si>
    <t>126-80423346</t>
  </si>
  <si>
    <t>180227504</t>
  </si>
  <si>
    <t>17121</t>
  </si>
  <si>
    <t>3846</t>
  </si>
  <si>
    <t>AFAZ0002</t>
  </si>
  <si>
    <t>FE127-02-002</t>
  </si>
  <si>
    <t>MDR 803268316 last needed 15-11-19</t>
  </si>
  <si>
    <t>126-98699510</t>
  </si>
  <si>
    <t>FR6795</t>
  </si>
  <si>
    <t>FE127-02-000</t>
  </si>
  <si>
    <t>AFAZ0003</t>
  </si>
  <si>
    <t>MDR 803268422 last needed 15-11-19</t>
  </si>
  <si>
    <t>126-98699845</t>
  </si>
  <si>
    <t>FR6035</t>
  </si>
  <si>
    <t>AFAX0009</t>
  </si>
  <si>
    <t>TAAI3-03CE22-01</t>
  </si>
  <si>
    <t>shortage taken by PK-GHA</t>
  </si>
  <si>
    <t>TPO231101F1</t>
  </si>
  <si>
    <t>618-72951572</t>
  </si>
  <si>
    <t>468</t>
  </si>
  <si>
    <t>A320-07681</t>
  </si>
  <si>
    <t>AFAX0015</t>
  </si>
  <si>
    <t>Z041H0000110</t>
  </si>
  <si>
    <t>CIDS DEU TYPE B</t>
  </si>
  <si>
    <t>PK-GPR</t>
  </si>
  <si>
    <t>UMR 803350318 // Ref info Mas Roman part not used</t>
  </si>
  <si>
    <t>057-87394613</t>
  </si>
  <si>
    <t>01409</t>
  </si>
  <si>
    <t>ref info roman 16-12-19, part tidak jadi digunakan karena hil closed</t>
  </si>
  <si>
    <t>126-36330136</t>
  </si>
  <si>
    <t>AFAZ0001</t>
  </si>
  <si>
    <t>4270-50-00</t>
  </si>
  <si>
    <t>UMR 803305765 DUE 17 NOV 2019</t>
  </si>
  <si>
    <t>N/A BATCH 0002049796</t>
  </si>
  <si>
    <t>126-36441134</t>
  </si>
  <si>
    <t>AFAZ0004</t>
  </si>
  <si>
    <t>MDR 803268317 last needed 15-11-19</t>
  </si>
  <si>
    <t>102</t>
  </si>
  <si>
    <t>FE127-02-001</t>
  </si>
  <si>
    <t>1043</t>
  </si>
  <si>
    <t>AFAZ0005</t>
  </si>
  <si>
    <t>MDR 803268417 last needed 15-11-19</t>
  </si>
  <si>
    <t>591</t>
  </si>
  <si>
    <t>1244</t>
  </si>
  <si>
    <t>AFAX0005</t>
  </si>
  <si>
    <t>PK-GPS</t>
  </si>
  <si>
    <t>Ref UMR 803223887</t>
  </si>
  <si>
    <t>057-86883005</t>
  </si>
  <si>
    <t>126-98775972</t>
  </si>
  <si>
    <t>N/A BATCH 0001988667</t>
  </si>
  <si>
    <t>AFAX0007</t>
  </si>
  <si>
    <t>PK-GPF</t>
  </si>
  <si>
    <t>REF TPF251154F1</t>
  </si>
  <si>
    <t>TPF251154F1</t>
  </si>
  <si>
    <t>057-87169456</t>
  </si>
  <si>
    <t>126-98776086</t>
  </si>
  <si>
    <t>180223656</t>
  </si>
  <si>
    <t>1843</t>
  </si>
  <si>
    <t>1016C</t>
  </si>
  <si>
    <t>AFAP0001</t>
  </si>
  <si>
    <t>PKGPM</t>
  </si>
  <si>
    <t>A-CHK last date 05-Des-2019</t>
  </si>
  <si>
    <t>057-87396341</t>
  </si>
  <si>
    <t xml:space="preserve">180225865 </t>
  </si>
  <si>
    <t>AAJ9347</t>
  </si>
  <si>
    <t>AAJ9374</t>
  </si>
  <si>
    <t>126-36930482</t>
  </si>
  <si>
    <t>AFAB0009</t>
  </si>
  <si>
    <t>PPA1203-00</t>
  </si>
  <si>
    <t>126-98775806</t>
  </si>
  <si>
    <t>180223368</t>
  </si>
  <si>
    <t>342</t>
  </si>
  <si>
    <t>AWB CHANGE TO BE 618-76477100</t>
  </si>
  <si>
    <t>102482</t>
  </si>
  <si>
    <t>AFAB0045</t>
  </si>
  <si>
    <t>ACTUATOR, SINGLE</t>
  </si>
  <si>
    <t>057-87397015</t>
  </si>
  <si>
    <t>126-98779026</t>
  </si>
  <si>
    <t>L44969</t>
  </si>
  <si>
    <t>G46188</t>
  </si>
  <si>
    <t>AFAB0052</t>
  </si>
  <si>
    <t>965A0000-02</t>
  </si>
  <si>
    <t>MACHINE, AIR CYCLE</t>
  </si>
  <si>
    <t>126-80420815</t>
  </si>
  <si>
    <t>180226381</t>
  </si>
  <si>
    <t>14-298</t>
  </si>
  <si>
    <t>45-465</t>
  </si>
  <si>
    <t>582-10482555</t>
  </si>
  <si>
    <t>AFAB0063</t>
  </si>
  <si>
    <t>D23298000</t>
  </si>
  <si>
    <t>ACTUATOR, LOCKSTAY</t>
  </si>
  <si>
    <t>057-88133975</t>
  </si>
  <si>
    <t>126-80423486</t>
  </si>
  <si>
    <t>B2238</t>
  </si>
  <si>
    <t>B353</t>
  </si>
  <si>
    <t>AFAB0064</t>
  </si>
  <si>
    <t>2168</t>
  </si>
  <si>
    <t>P-127C</t>
  </si>
  <si>
    <t>AFAB0066</t>
  </si>
  <si>
    <t>930-3001-001</t>
  </si>
  <si>
    <t>DRIVE UNIT</t>
  </si>
  <si>
    <t>DA02198</t>
  </si>
  <si>
    <t>DA03014</t>
  </si>
  <si>
    <t>AFAB0070</t>
  </si>
  <si>
    <t xml:space="preserve">126-80423254 </t>
  </si>
  <si>
    <t>0870565</t>
  </si>
  <si>
    <t>1070660</t>
  </si>
  <si>
    <t>AFAB0071</t>
  </si>
  <si>
    <t>1L93-506</t>
  </si>
  <si>
    <t>VALVE ISOLATION REFUEL</t>
  </si>
  <si>
    <t>126-80426113</t>
  </si>
  <si>
    <t>180228492</t>
  </si>
  <si>
    <t>3363A</t>
  </si>
  <si>
    <t>E26075</t>
  </si>
  <si>
    <t>AFAB0072</t>
  </si>
  <si>
    <t>100-2500-04</t>
  </si>
  <si>
    <t>CONTROLLER CDSS</t>
  </si>
  <si>
    <t>PKGPL</t>
  </si>
  <si>
    <t>REPLENIHSMENT // For closing AFAX0017</t>
  </si>
  <si>
    <t>1131087</t>
  </si>
  <si>
    <t>AFAB0073</t>
  </si>
  <si>
    <t>L93C100-655</t>
  </si>
  <si>
    <t>COUPLING REFUEL, IDN 492137</t>
  </si>
  <si>
    <t>057-88134992</t>
  </si>
  <si>
    <t>126-80423626</t>
  </si>
  <si>
    <t>180228490</t>
  </si>
  <si>
    <t>D70295</t>
  </si>
  <si>
    <t>A85975</t>
  </si>
  <si>
    <t>AFAB0074</t>
  </si>
  <si>
    <t xml:space="preserve">D97C00-682 </t>
  </si>
  <si>
    <t>057-88138035</t>
  </si>
  <si>
    <t>126-80426194</t>
  </si>
  <si>
    <t>180228485</t>
  </si>
  <si>
    <t>L43673</t>
  </si>
  <si>
    <t>G57272</t>
  </si>
  <si>
    <t>126-36064512</t>
  </si>
  <si>
    <t>AFAB0077</t>
  </si>
  <si>
    <t>L43687</t>
  </si>
  <si>
    <t>A73802</t>
  </si>
  <si>
    <t>AFAB0078</t>
  </si>
  <si>
    <t>07460211</t>
  </si>
  <si>
    <t>AFAB0080</t>
  </si>
  <si>
    <t>FAUCET WASH BASIN,(PRE M</t>
  </si>
  <si>
    <t>07149</t>
  </si>
  <si>
    <t>AFAB0081</t>
  </si>
  <si>
    <t>TA9125-00</t>
  </si>
  <si>
    <t>057-88137486</t>
  </si>
  <si>
    <t>126-80426220</t>
  </si>
  <si>
    <t>180228488</t>
  </si>
  <si>
    <t>11463581</t>
  </si>
  <si>
    <t>01462229</t>
  </si>
  <si>
    <t>AFAB0082</t>
  </si>
  <si>
    <t>TA9115-00</t>
  </si>
  <si>
    <t>PKGPU</t>
  </si>
  <si>
    <t>01450399</t>
  </si>
  <si>
    <t>11454577</t>
  </si>
  <si>
    <t>AFAB0083</t>
  </si>
  <si>
    <t>AAD0624</t>
  </si>
  <si>
    <t>98030044</t>
  </si>
  <si>
    <t>AFAB0088</t>
  </si>
  <si>
    <t>L I G H T</t>
  </si>
  <si>
    <t>057-88187923</t>
  </si>
  <si>
    <t>126-80426474</t>
  </si>
  <si>
    <t xml:space="preserve">180229111 </t>
  </si>
  <si>
    <t>3992</t>
  </si>
  <si>
    <t>126-37137531</t>
  </si>
  <si>
    <t>AFAB0090</t>
  </si>
  <si>
    <t>3214-62-10</t>
  </si>
  <si>
    <t>126-80426334</t>
  </si>
  <si>
    <t xml:space="preserve">180229112 </t>
  </si>
  <si>
    <t>011748</t>
  </si>
  <si>
    <t>145618</t>
  </si>
  <si>
    <t>AFAX0008</t>
  </si>
  <si>
    <t>PK-GPA UMR 803332467 // Part Not Used</t>
  </si>
  <si>
    <t>176-78040270</t>
  </si>
  <si>
    <t>180222962</t>
  </si>
  <si>
    <t>3300935LI002023</t>
  </si>
  <si>
    <t>618-74843366</t>
  </si>
  <si>
    <t>AFAX0011</t>
  </si>
  <si>
    <t>4443-0101</t>
  </si>
  <si>
    <t>BACK-UP POWER SUPPLY</t>
  </si>
  <si>
    <t xml:space="preserve">REQ BY AOGDESK </t>
  </si>
  <si>
    <t>126-98776064</t>
  </si>
  <si>
    <t>2614874080730</t>
  </si>
  <si>
    <t>2614874080961</t>
  </si>
  <si>
    <t>AFAX0016</t>
  </si>
  <si>
    <t xml:space="preserve">	4063-18221</t>
  </si>
  <si>
    <t xml:space="preserve">	ISOLATION VALVE AFT COMPT</t>
  </si>
  <si>
    <t>126-98778772</t>
  </si>
  <si>
    <t>0770787</t>
  </si>
  <si>
    <t>1517624</t>
  </si>
  <si>
    <t>AFAZ0010</t>
  </si>
  <si>
    <t>TAAI2-33CE00-01</t>
  </si>
  <si>
    <t>MDR 803357393</t>
  </si>
  <si>
    <t>057-87508960</t>
  </si>
  <si>
    <t>126-80420992</t>
  </si>
  <si>
    <t>300</t>
  </si>
  <si>
    <t xml:space="preserve">TAAI1-03CE11-02 </t>
  </si>
  <si>
    <t>317</t>
  </si>
  <si>
    <t>AFAP0002</t>
  </si>
  <si>
    <t>BD CHECK last date 07-Nov-2019</t>
  </si>
  <si>
    <t>057-86874093</t>
  </si>
  <si>
    <t>126-98699145</t>
  </si>
  <si>
    <t>AAJ9601</t>
  </si>
  <si>
    <t>AFAB0058</t>
  </si>
  <si>
    <t>PKGPV</t>
  </si>
  <si>
    <t>057-88468693</t>
  </si>
  <si>
    <t>126-80428014</t>
  </si>
  <si>
    <t>180230381</t>
  </si>
  <si>
    <t>6764-02197</t>
  </si>
  <si>
    <t>AFAB0061</t>
  </si>
  <si>
    <t>607-88649330</t>
  </si>
  <si>
    <t>180230286</t>
  </si>
  <si>
    <t>1098</t>
  </si>
  <si>
    <t>AFAB0084</t>
  </si>
  <si>
    <t>PDU ROLLER</t>
  </si>
  <si>
    <t>16466</t>
  </si>
  <si>
    <t>23205</t>
  </si>
  <si>
    <t>AFAB0085</t>
  </si>
  <si>
    <t>8872</t>
  </si>
  <si>
    <t>22312</t>
  </si>
  <si>
    <t>AFAB0092</t>
  </si>
  <si>
    <t>J540AI1-300</t>
  </si>
  <si>
    <t>057-88188520</t>
  </si>
  <si>
    <t>126-80427550</t>
  </si>
  <si>
    <t xml:space="preserve">180230910 </t>
  </si>
  <si>
    <t>1174</t>
  </si>
  <si>
    <t>NA0006</t>
  </si>
  <si>
    <t>AFAB0093</t>
  </si>
  <si>
    <t>969A0000-02</t>
  </si>
  <si>
    <t>CONDENSER</t>
  </si>
  <si>
    <t>9A00ES002552</t>
  </si>
  <si>
    <t>0969A00ES003080</t>
  </si>
  <si>
    <t>AFAB0094</t>
  </si>
  <si>
    <t>9A00ES002623</t>
  </si>
  <si>
    <t>0969A00ES003124</t>
  </si>
  <si>
    <t>AFAB0095</t>
  </si>
  <si>
    <t>PPA2101-00</t>
  </si>
  <si>
    <t>DETECTOR, SMOKE (CARGO)</t>
  </si>
  <si>
    <t xml:space="preserve"> 057-88468074</t>
  </si>
  <si>
    <t>196159</t>
  </si>
  <si>
    <t>50134</t>
  </si>
  <si>
    <t>AFAB0096</t>
  </si>
  <si>
    <t>196254</t>
  </si>
  <si>
    <t>180334</t>
  </si>
  <si>
    <t>AFAB0097</t>
  </si>
  <si>
    <t>057-88469356</t>
  </si>
  <si>
    <t>126-98938545</t>
  </si>
  <si>
    <t>L42960</t>
  </si>
  <si>
    <t>G40802</t>
  </si>
  <si>
    <t>AFAB0098</t>
  </si>
  <si>
    <t>SP2979G</t>
  </si>
  <si>
    <t>CONTROLLER LIGHTING, IDN 4911</t>
  </si>
  <si>
    <t>D752</t>
  </si>
  <si>
    <t>D1787</t>
  </si>
  <si>
    <t>AFAB0099</t>
  </si>
  <si>
    <t>057-88467735</t>
  </si>
  <si>
    <t>0817364</t>
  </si>
  <si>
    <t>0917417</t>
  </si>
  <si>
    <t>126-37829245</t>
  </si>
  <si>
    <t>AFAB0101</t>
  </si>
  <si>
    <t>K5120</t>
  </si>
  <si>
    <t>K5276</t>
  </si>
  <si>
    <t>AFAB0102</t>
  </si>
  <si>
    <t>C38661-002</t>
  </si>
  <si>
    <t>SERVO CONTROL, INB AILERON</t>
  </si>
  <si>
    <t>6233</t>
  </si>
  <si>
    <t>8069</t>
  </si>
  <si>
    <t>AFAB0103</t>
  </si>
  <si>
    <t>AFAB0104</t>
  </si>
  <si>
    <t>L42634</t>
  </si>
  <si>
    <t>G62983</t>
  </si>
  <si>
    <t>AFAB0105</t>
  </si>
  <si>
    <t>RAI2810M0505</t>
  </si>
  <si>
    <t>SDCU, SMOKE DET CTRL UNIT (ETOPS)</t>
  </si>
  <si>
    <t xml:space="preserve">50636092
</t>
  </si>
  <si>
    <t>Q00176000888</t>
  </si>
  <si>
    <t>207</t>
  </si>
  <si>
    <t>AFAB0106</t>
  </si>
  <si>
    <t>7405</t>
  </si>
  <si>
    <t>8039</t>
  </si>
  <si>
    <t>AFAX0021</t>
  </si>
  <si>
    <t xml:space="preserve">	TA9115-00</t>
  </si>
  <si>
    <t xml:space="preserve">	TOILET ASSEMBLY LH</t>
  </si>
  <si>
    <t>01452604</t>
  </si>
  <si>
    <t>11454331</t>
  </si>
  <si>
    <t>AFAX0022</t>
  </si>
  <si>
    <t>DETECTOR FIRE, IDN 538044</t>
  </si>
  <si>
    <t>057-88187120</t>
  </si>
  <si>
    <t>618-77445944</t>
  </si>
  <si>
    <t>Batch 0002169324</t>
  </si>
  <si>
    <t xml:space="preserve">7101-52 </t>
  </si>
  <si>
    <t xml:space="preserve">N/A </t>
  </si>
  <si>
    <t>AFAX0023</t>
  </si>
  <si>
    <t>057-88187735</t>
  </si>
  <si>
    <t>618-77446331</t>
  </si>
  <si>
    <t>180228870</t>
  </si>
  <si>
    <t>Batch 0002173437</t>
  </si>
  <si>
    <t>AFAZ0008</t>
  </si>
  <si>
    <t>Z111H0033130</t>
  </si>
  <si>
    <t>PANEL ATTENDANT INDICATION</t>
  </si>
  <si>
    <t>REF MDR 803253340 last needed 22-11-19</t>
  </si>
  <si>
    <t>057-86882154</t>
  </si>
  <si>
    <t>126-98775600</t>
  </si>
  <si>
    <t>180222412</t>
  </si>
  <si>
    <t>05184</t>
  </si>
  <si>
    <t>05360</t>
  </si>
  <si>
    <t>618-74843521</t>
  </si>
  <si>
    <t>AFAX0018</t>
  </si>
  <si>
    <t>DU, DATALINK CONTROL</t>
  </si>
  <si>
    <t>PK-GPP</t>
  </si>
  <si>
    <t>UMR 803359955 / Part Not Used</t>
  </si>
  <si>
    <t> </t>
  </si>
  <si>
    <t>176-78040325</t>
  </si>
  <si>
    <t>HVD54428</t>
  </si>
  <si>
    <t>02522</t>
  </si>
  <si>
    <t>AFAX0019</t>
  </si>
  <si>
    <t xml:space="preserve">	LA2G007001D0000</t>
  </si>
  <si>
    <t xml:space="preserve">	CTRAL MAINT COMPUTER</t>
  </si>
  <si>
    <t>057-88136333</t>
  </si>
  <si>
    <t>126-80426010</t>
  </si>
  <si>
    <t>2G0001993</t>
  </si>
  <si>
    <t>Q23368006371</t>
  </si>
  <si>
    <t>AFAX0027</t>
  </si>
  <si>
    <t>CHAMBER-AIR PLENUM</t>
  </si>
  <si>
    <t>UMR 803414061</t>
  </si>
  <si>
    <t>618-77447241</t>
  </si>
  <si>
    <t>2230-01364</t>
  </si>
  <si>
    <t>2230-01374</t>
  </si>
  <si>
    <t>AFAB0065</t>
  </si>
  <si>
    <t>057-88469194</t>
  </si>
  <si>
    <t>126-98938696</t>
  </si>
  <si>
    <t xml:space="preserve">180231138 </t>
  </si>
  <si>
    <t>3A00ES000720</t>
  </si>
  <si>
    <t>78-664</t>
  </si>
  <si>
    <t>585-10482555</t>
  </si>
  <si>
    <t>AFAB0076</t>
  </si>
  <si>
    <t>3337458-59</t>
  </si>
  <si>
    <t>SERVO CONTROL, OTB AILERON</t>
  </si>
  <si>
    <t>6650</t>
  </si>
  <si>
    <t>9250110</t>
  </si>
  <si>
    <t>AFAB0079</t>
  </si>
  <si>
    <t>057-88469146</t>
  </si>
  <si>
    <t xml:space="preserve">126-98938560 </t>
  </si>
  <si>
    <t xml:space="preserve">180231143 </t>
  </si>
  <si>
    <t>6764-02370</t>
  </si>
  <si>
    <t>6764-03224</t>
  </si>
  <si>
    <t>AFAB0107</t>
  </si>
  <si>
    <t>LA2G007000A0000</t>
  </si>
  <si>
    <t>CMC</t>
  </si>
  <si>
    <t>057-88469835</t>
  </si>
  <si>
    <t>2G0000980</t>
  </si>
  <si>
    <t>639</t>
  </si>
  <si>
    <t>126-37587616</t>
  </si>
  <si>
    <t>AFAB0108</t>
  </si>
  <si>
    <t>558</t>
  </si>
  <si>
    <t>958</t>
  </si>
  <si>
    <t>AFAB0111</t>
  </si>
  <si>
    <t>057-88470126</t>
  </si>
  <si>
    <t>88725</t>
  </si>
  <si>
    <t>5764E</t>
  </si>
  <si>
    <t>AFAB0112</t>
  </si>
  <si>
    <t>74767IN00989</t>
  </si>
  <si>
    <t>774767IN02758</t>
  </si>
  <si>
    <t>AFAB0113</t>
  </si>
  <si>
    <t>L21169</t>
  </si>
  <si>
    <t>G8022</t>
  </si>
  <si>
    <t>AFAB0114</t>
  </si>
  <si>
    <t>057-88697276</t>
  </si>
  <si>
    <t>126-98939573</t>
  </si>
  <si>
    <t>07460756</t>
  </si>
  <si>
    <t>1257</t>
  </si>
  <si>
    <t>AFAB0116</t>
  </si>
  <si>
    <t>618-77689474</t>
  </si>
  <si>
    <t>180231147</t>
  </si>
  <si>
    <t>1310</t>
  </si>
  <si>
    <t>2112</t>
  </si>
  <si>
    <t>AFAB0117</t>
  </si>
  <si>
    <t>180232010</t>
  </si>
  <si>
    <t>00438</t>
  </si>
  <si>
    <t>AFAZ0007</t>
  </si>
  <si>
    <t>402310-1</t>
  </si>
  <si>
    <t>402310-5</t>
  </si>
  <si>
    <t>ACTUATOR</t>
  </si>
  <si>
    <t>Ref UMR 803316880 last needed 21-11-19</t>
  </si>
  <si>
    <t>663</t>
  </si>
  <si>
    <t>126-37492593</t>
  </si>
  <si>
    <t>AFAZ0009</t>
  </si>
  <si>
    <t>UMR 803354035</t>
  </si>
  <si>
    <t>126-98779155</t>
  </si>
  <si>
    <t>D03901</t>
  </si>
  <si>
    <t>F12569</t>
  </si>
  <si>
    <t>AFAZ0011</t>
  </si>
  <si>
    <t>12664</t>
  </si>
  <si>
    <t>GRD CONNCTR CHECK VALVE</t>
  </si>
  <si>
    <t>MDR 803279803</t>
  </si>
  <si>
    <t>057-88135176</t>
  </si>
  <si>
    <t>9866223</t>
  </si>
  <si>
    <t>9614751</t>
  </si>
  <si>
    <t>126-37528503</t>
  </si>
  <si>
    <t>AFAX0020</t>
  </si>
  <si>
    <t xml:space="preserve">	DATALINK CONT.DISPL.UNIT</t>
  </si>
  <si>
    <t>057-88136263</t>
  </si>
  <si>
    <t>126-80423700</t>
  </si>
  <si>
    <t>01297</t>
  </si>
  <si>
    <t>401MFD2-1</t>
  </si>
  <si>
    <t>AFAX0025</t>
  </si>
  <si>
    <t>PK-GHD</t>
  </si>
  <si>
    <t>UMR 803411397</t>
  </si>
  <si>
    <t>057-88472296</t>
  </si>
  <si>
    <t>Q23368005063</t>
  </si>
  <si>
    <t>Q23368006531</t>
  </si>
  <si>
    <t>AFAX0029</t>
  </si>
  <si>
    <t>DOOR DAMPER</t>
  </si>
  <si>
    <t>MDR KARENA PART YG DISUPPLY GAK EFFECTIVE</t>
  </si>
  <si>
    <t>057-88469010</t>
  </si>
  <si>
    <t>1105</t>
  </si>
  <si>
    <t>AFAB0053</t>
  </si>
  <si>
    <t>180227061</t>
  </si>
  <si>
    <t>00698</t>
  </si>
  <si>
    <t>MRIR 200015386 PART DENT</t>
  </si>
  <si>
    <t>6764-02703</t>
  </si>
  <si>
    <t>AFAB0062</t>
  </si>
  <si>
    <t>126-98939886</t>
  </si>
  <si>
    <t>180232285</t>
  </si>
  <si>
    <t>AFAB0087</t>
  </si>
  <si>
    <t>057-88698072</t>
  </si>
  <si>
    <t>126-98939713</t>
  </si>
  <si>
    <t>0015775</t>
  </si>
  <si>
    <t>AFAB0091</t>
  </si>
  <si>
    <t>964A0000-04</t>
  </si>
  <si>
    <t>VALVE, FLOW CONTROL</t>
  </si>
  <si>
    <t xml:space="preserve">057-88189360 </t>
  </si>
  <si>
    <t>02765</t>
  </si>
  <si>
    <t>00204</t>
  </si>
  <si>
    <t>AFAB0100</t>
  </si>
  <si>
    <t xml:space="preserve"> 126-98938545</t>
  </si>
  <si>
    <t>00186</t>
  </si>
  <si>
    <t>AFAB0115</t>
  </si>
  <si>
    <t>2980212100000</t>
  </si>
  <si>
    <t>WATER FAUCET</t>
  </si>
  <si>
    <t>057-88700846</t>
  </si>
  <si>
    <t xml:space="preserve">126-98939956 </t>
  </si>
  <si>
    <t>180232533</t>
  </si>
  <si>
    <t>02117</t>
  </si>
  <si>
    <t>AFAB0118</t>
  </si>
  <si>
    <t>057-88472414</t>
  </si>
  <si>
    <t>225705PAI</t>
  </si>
  <si>
    <t>AFAB0120</t>
  </si>
  <si>
    <t>057-88698433</t>
  </si>
  <si>
    <t>1805</t>
  </si>
  <si>
    <t>891C</t>
  </si>
  <si>
    <t>AFAB0122</t>
  </si>
  <si>
    <t>126-98939643</t>
  </si>
  <si>
    <t>180232287</t>
  </si>
  <si>
    <t>017112</t>
  </si>
  <si>
    <t>AFAB0125</t>
  </si>
  <si>
    <t xml:space="preserve">126-98939886 </t>
  </si>
  <si>
    <t>75182</t>
  </si>
  <si>
    <t>4248E</t>
  </si>
  <si>
    <t>AFAB0126</t>
  </si>
  <si>
    <t>4409E</t>
  </si>
  <si>
    <t>51361</t>
  </si>
  <si>
    <t>AFAB0128</t>
  </si>
  <si>
    <t>60456</t>
  </si>
  <si>
    <t>AFAB0129</t>
  </si>
  <si>
    <t>PANEL ATTENDANT INDICATION, I</t>
  </si>
  <si>
    <t>111H00005325</t>
  </si>
  <si>
    <t>05363</t>
  </si>
  <si>
    <t>AFAB0130</t>
  </si>
  <si>
    <t>12493</t>
  </si>
  <si>
    <t>75246</t>
  </si>
  <si>
    <t>AFAB0131</t>
  </si>
  <si>
    <t>Z031H0001110</t>
  </si>
  <si>
    <t>17509</t>
  </si>
  <si>
    <t>10878</t>
  </si>
  <si>
    <t>AFAB0132</t>
  </si>
  <si>
    <t>272-405922</t>
  </si>
  <si>
    <t>UNIT, WATER ICE PROT CTRL - WIPCU FWD</t>
  </si>
  <si>
    <t>2350</t>
  </si>
  <si>
    <t>2317</t>
  </si>
  <si>
    <t>AFAB0134</t>
  </si>
  <si>
    <t>057-88701222</t>
  </si>
  <si>
    <t>126-98939956</t>
  </si>
  <si>
    <t>8611</t>
  </si>
  <si>
    <t>9082</t>
  </si>
  <si>
    <t>126-37842700</t>
  </si>
  <si>
    <t>AFAB0135</t>
  </si>
  <si>
    <t>7476</t>
  </si>
  <si>
    <t>7224</t>
  </si>
  <si>
    <t>AFAB0137</t>
  </si>
  <si>
    <t>18246</t>
  </si>
  <si>
    <t>45971</t>
  </si>
  <si>
    <t>AFAX0028</t>
  </si>
  <si>
    <t>4063-18203</t>
  </si>
  <si>
    <t>VALVE ASSY-ISOLATION, IDN 492</t>
  </si>
  <si>
    <t>UMR TPS120141G1</t>
  </si>
  <si>
    <t>TPS120141G1</t>
  </si>
  <si>
    <t>057-88190992</t>
  </si>
  <si>
    <t>126-98939875</t>
  </si>
  <si>
    <t>4254</t>
  </si>
  <si>
    <t>0216981</t>
  </si>
  <si>
    <t>AFAX0031</t>
  </si>
  <si>
    <t>PMC1102-02</t>
  </si>
  <si>
    <t>SMOKE DETECTOR</t>
  </si>
  <si>
    <t>PK-GPT</t>
  </si>
  <si>
    <t>UMR 803437929</t>
  </si>
  <si>
    <t>618-77689636</t>
  </si>
  <si>
    <t>51673</t>
  </si>
  <si>
    <t>71304</t>
  </si>
  <si>
    <t>126-38494260</t>
  </si>
  <si>
    <t>AFAX0033</t>
  </si>
  <si>
    <t>41800831002</t>
  </si>
  <si>
    <t>BYDU, BACK-UP YAW DAMPER UNIT</t>
  </si>
  <si>
    <t>UMR 803441585</t>
  </si>
  <si>
    <t>618- 77689231</t>
  </si>
  <si>
    <t>595</t>
  </si>
  <si>
    <t>918</t>
  </si>
  <si>
    <t>AFAX0035</t>
  </si>
  <si>
    <t>PRV</t>
  </si>
  <si>
    <t>PK-GPG</t>
  </si>
  <si>
    <t>UMR 803446706</t>
  </si>
  <si>
    <t>00296</t>
  </si>
  <si>
    <t>AFAX0024</t>
  </si>
  <si>
    <t>UMR 803400651 // Part Not Used to long serv</t>
  </si>
  <si>
    <t>057/88189286</t>
  </si>
  <si>
    <t>126-80427395</t>
  </si>
  <si>
    <t>180229038</t>
  </si>
  <si>
    <t>Batch 0002195494</t>
  </si>
  <si>
    <t>N/A Batch 0002195494</t>
  </si>
  <si>
    <t>618-79068043</t>
  </si>
  <si>
    <t>AFAX0026</t>
  </si>
  <si>
    <t>UMR 803413214 // Part Not Used to long serv</t>
  </si>
  <si>
    <t>126-80427502</t>
  </si>
  <si>
    <t>00198</t>
  </si>
  <si>
    <t>AFAX0030</t>
  </si>
  <si>
    <t xml:space="preserve">	TLS755-01-0102A</t>
  </si>
  <si>
    <t>RECEIVER, ILS</t>
  </si>
  <si>
    <t>UMR 803425964 // Part Not Used info pak Edi</t>
  </si>
  <si>
    <t>4678434A-04881</t>
  </si>
  <si>
    <t>AFAX0032</t>
  </si>
  <si>
    <t>057/88696856</t>
  </si>
  <si>
    <t>618-77689754</t>
  </si>
  <si>
    <t>71564</t>
  </si>
  <si>
    <t>76839</t>
  </si>
  <si>
    <t>126-38686690</t>
  </si>
  <si>
    <t>AFAX0036</t>
  </si>
  <si>
    <t>PK-GPL</t>
  </si>
  <si>
    <t>UMR 803451387</t>
  </si>
  <si>
    <t>618-77458916</t>
  </si>
  <si>
    <t>180232379</t>
  </si>
  <si>
    <t>216</t>
  </si>
  <si>
    <t>AFAX0037</t>
  </si>
  <si>
    <t>UMR 803464177</t>
  </si>
  <si>
    <t>057/89052552</t>
  </si>
  <si>
    <t>126-98940752</t>
  </si>
  <si>
    <t>2K2007843</t>
  </si>
  <si>
    <t>2K2009776</t>
  </si>
  <si>
    <t>AFAP0004</t>
  </si>
  <si>
    <t>D-CHECK should be avail 15 Jan 2020</t>
  </si>
  <si>
    <t>057-88191386</t>
  </si>
  <si>
    <t>126-80427826</t>
  </si>
  <si>
    <t>H0526</t>
  </si>
  <si>
    <t>Y00896</t>
  </si>
  <si>
    <t>AFAB0067</t>
  </si>
  <si>
    <t>057/89135174</t>
  </si>
  <si>
    <t>126-98943084</t>
  </si>
  <si>
    <t>868</t>
  </si>
  <si>
    <t>AFAB0086</t>
  </si>
  <si>
    <t>126-80427373</t>
  </si>
  <si>
    <t>01452822</t>
  </si>
  <si>
    <t>01453949</t>
  </si>
  <si>
    <t>AFAB0109</t>
  </si>
  <si>
    <t>78434A-01014</t>
  </si>
  <si>
    <t>4678434A-04433</t>
  </si>
  <si>
    <t>AFAB0119</t>
  </si>
  <si>
    <t>057/89053123</t>
  </si>
  <si>
    <t>126-98940811</t>
  </si>
  <si>
    <t>765</t>
  </si>
  <si>
    <t>1049</t>
  </si>
  <si>
    <t>AFAB0133</t>
  </si>
  <si>
    <t>057-88701631</t>
  </si>
  <si>
    <t>126-98940682</t>
  </si>
  <si>
    <t>2978</t>
  </si>
  <si>
    <t>AFAB0138</t>
  </si>
  <si>
    <t>26828</t>
  </si>
  <si>
    <t>45581</t>
  </si>
  <si>
    <t>AFAB0139</t>
  </si>
  <si>
    <t>126-98940962</t>
  </si>
  <si>
    <t>00659</t>
  </si>
  <si>
    <t>6764-03280</t>
  </si>
  <si>
    <t>AFAB0140</t>
  </si>
  <si>
    <t>057/89134802</t>
  </si>
  <si>
    <t>126-98943003</t>
  </si>
  <si>
    <t>105</t>
  </si>
  <si>
    <t>944</t>
  </si>
  <si>
    <t>AFAB0142</t>
  </si>
  <si>
    <t>AFAB0143</t>
  </si>
  <si>
    <t>126-98940704</t>
  </si>
  <si>
    <t>9970479</t>
  </si>
  <si>
    <t>1517628</t>
  </si>
  <si>
    <t>AFAB0144</t>
  </si>
  <si>
    <t>COMPUTER, FLT CTRL PRIM (FCPC)</t>
  </si>
  <si>
    <t>057-89052880</t>
  </si>
  <si>
    <t>618-62347784</t>
  </si>
  <si>
    <t>2K2007927</t>
  </si>
  <si>
    <t>2K2011364</t>
  </si>
  <si>
    <t>AFAB0145</t>
  </si>
  <si>
    <t>FE256-001</t>
  </si>
  <si>
    <t>FR8039</t>
  </si>
  <si>
    <t>FR8870</t>
  </si>
  <si>
    <t>AFAB0147</t>
  </si>
  <si>
    <t>6764-00988</t>
  </si>
  <si>
    <t>6764-02316</t>
  </si>
  <si>
    <t>AFAX0014</t>
  </si>
  <si>
    <t>706100-1</t>
  </si>
  <si>
    <t>CARGO DOOR OUT SIDE CONTROL PANEL</t>
  </si>
  <si>
    <t xml:space="preserve">UMR 803342391 </t>
  </si>
  <si>
    <t>1094</t>
  </si>
  <si>
    <t>126-39502831</t>
  </si>
  <si>
    <t>AFAZ0012</t>
  </si>
  <si>
    <t>TAAI2-33CE11-01</t>
  </si>
  <si>
    <t xml:space="preserve">057/88699041 </t>
  </si>
  <si>
    <t>126-98939831</t>
  </si>
  <si>
    <t>1219</t>
  </si>
  <si>
    <t>TAAI1-03CE01-02</t>
  </si>
  <si>
    <t>618-79937524</t>
  </si>
  <si>
    <t>AFAX0034</t>
  </si>
  <si>
    <t>UMR 803445265 // Part Not Used info frm AOGdesk</t>
  </si>
  <si>
    <t>043H00004669</t>
  </si>
  <si>
    <t>618-79926803</t>
  </si>
  <si>
    <t>AFAX0038</t>
  </si>
  <si>
    <t>4305890050</t>
  </si>
  <si>
    <t>TRANSMITTER TPIS</t>
  </si>
  <si>
    <t>PK-GPW</t>
  </si>
  <si>
    <t>UMR 803461086 // // Part Not Used info frm AOGdesk</t>
  </si>
  <si>
    <t>Batch 0002197234</t>
  </si>
  <si>
    <t>N/A Batch 0002197234</t>
  </si>
  <si>
    <t>AFAX0039</t>
  </si>
  <si>
    <t>7520061-34017</t>
  </si>
  <si>
    <t>HSDU</t>
  </si>
  <si>
    <t>UMR 803465880. PK-GPS DIROBBING PK-GPV</t>
  </si>
  <si>
    <t>176-14043831</t>
  </si>
  <si>
    <t>40137753</t>
  </si>
  <si>
    <t>40440587</t>
  </si>
  <si>
    <t>AFAX0041</t>
  </si>
  <si>
    <t>UMR 803489176</t>
  </si>
  <si>
    <t>126-98944506</t>
  </si>
  <si>
    <t>J11299</t>
  </si>
  <si>
    <t>J32106</t>
  </si>
  <si>
    <t xml:space="preserve">618-79937620</t>
  </si>
  <si>
    <t>AFAX0043</t>
  </si>
  <si>
    <t>057/89136563</t>
  </si>
  <si>
    <t>126-98944565</t>
  </si>
  <si>
    <t>Q23368004533</t>
  </si>
  <si>
    <t>618-79937620</t>
  </si>
  <si>
    <t>AFAX0044</t>
  </si>
  <si>
    <t>126-98944930</t>
  </si>
  <si>
    <t>180236886</t>
  </si>
  <si>
    <t>6764-01726</t>
  </si>
  <si>
    <t>6764-02757</t>
  </si>
  <si>
    <t>AFAX0045</t>
  </si>
  <si>
    <t>057/89464900</t>
  </si>
  <si>
    <t>126-98946422</t>
  </si>
  <si>
    <t>AFAP0003</t>
  </si>
  <si>
    <t>2-8181-2</t>
  </si>
  <si>
    <t>180227505</t>
  </si>
  <si>
    <t>455</t>
  </si>
  <si>
    <t>AFAP0005</t>
  </si>
  <si>
    <t>057/ 88191051</t>
  </si>
  <si>
    <t>126-80427734</t>
  </si>
  <si>
    <t>H1465</t>
  </si>
  <si>
    <t>Y00869</t>
  </si>
  <si>
    <t>AFAB0068</t>
  </si>
  <si>
    <t>057-89288883</t>
  </si>
  <si>
    <t>126-98946131</t>
  </si>
  <si>
    <t>1097</t>
  </si>
  <si>
    <t>AFAB0075</t>
  </si>
  <si>
    <t>057-89289233</t>
  </si>
  <si>
    <t>949</t>
  </si>
  <si>
    <t>AFAP0006</t>
  </si>
  <si>
    <t>PLANNING</t>
  </si>
  <si>
    <t>126-98939912</t>
  </si>
  <si>
    <t>AAJ9336</t>
  </si>
  <si>
    <t>AFAB0136</t>
  </si>
  <si>
    <t>AFAB0148</t>
  </si>
  <si>
    <t xml:space="preserve">057-89136902 </t>
  </si>
  <si>
    <t>618-77695741</t>
  </si>
  <si>
    <t>180235412</t>
  </si>
  <si>
    <t>6764-02219</t>
  </si>
  <si>
    <t>6764-01999</t>
  </si>
  <si>
    <t>AFAB0149</t>
  </si>
  <si>
    <t>REPLENISHMENT // Return unused to AFI d/t core unit used for closing exchange to JETIC (mistake open replenish)</t>
  </si>
  <si>
    <t>057-89133505</t>
  </si>
  <si>
    <t xml:space="preserve"> 126-98942911</t>
  </si>
  <si>
    <t>988</t>
  </si>
  <si>
    <t>AFAB0150</t>
  </si>
  <si>
    <t xml:space="preserve">057-89285372 </t>
  </si>
  <si>
    <t>00330</t>
  </si>
  <si>
    <t>126-38524555</t>
  </si>
  <si>
    <t>AFAB0151</t>
  </si>
  <si>
    <t>6764-01803</t>
  </si>
  <si>
    <t>6764-00892</t>
  </si>
  <si>
    <t>AFAB0153</t>
  </si>
  <si>
    <t>STARTER, MOTOR APU</t>
  </si>
  <si>
    <t>126-98944576</t>
  </si>
  <si>
    <t>434</t>
  </si>
  <si>
    <t>060599100088</t>
  </si>
  <si>
    <t>AFAB0154</t>
  </si>
  <si>
    <t>057-89285490</t>
  </si>
  <si>
    <t>126-98944974</t>
  </si>
  <si>
    <t>395</t>
  </si>
  <si>
    <t>AFAB0155</t>
  </si>
  <si>
    <t>6764-01710</t>
  </si>
  <si>
    <t>AFAB0156</t>
  </si>
  <si>
    <t>5910</t>
  </si>
  <si>
    <t>126-38634923</t>
  </si>
  <si>
    <t>AFAB0157</t>
  </si>
  <si>
    <t>13157105</t>
  </si>
  <si>
    <t>1417253</t>
  </si>
  <si>
    <t>AFAB0158</t>
  </si>
  <si>
    <t>180237181</t>
  </si>
  <si>
    <t>29-Feb-20</t>
  </si>
  <si>
    <t>G62819</t>
  </si>
  <si>
    <t>G37745</t>
  </si>
  <si>
    <t>AFAB0159</t>
  </si>
  <si>
    <t>84333-00-0305</t>
  </si>
  <si>
    <t>COMPUTER, SLAT FLAP CONTROL (SFCC)</t>
  </si>
  <si>
    <t xml:space="preserve"> 057-89286035</t>
  </si>
  <si>
    <t>180237057</t>
  </si>
  <si>
    <t>2180</t>
  </si>
  <si>
    <t>84333000004834</t>
  </si>
  <si>
    <t>AFAB0160</t>
  </si>
  <si>
    <t>BLEED,VALVE</t>
  </si>
  <si>
    <t>PK-GPX</t>
  </si>
  <si>
    <t>618-77697745</t>
  </si>
  <si>
    <t>6764-02443</t>
  </si>
  <si>
    <t>6764-01755</t>
  </si>
  <si>
    <t>AFAB0161</t>
  </si>
  <si>
    <t>6764-01677</t>
  </si>
  <si>
    <t>AFAB0163</t>
  </si>
  <si>
    <t>057/ 89287332</t>
  </si>
  <si>
    <t>K5492</t>
  </si>
  <si>
    <t>AFAB0164</t>
  </si>
  <si>
    <t>FCPC-FLIGHT CONTROL PRIMARY COMPUTER</t>
  </si>
  <si>
    <t>057-89287203</t>
  </si>
  <si>
    <t>2K2008502</t>
  </si>
  <si>
    <t>2K2007586</t>
  </si>
  <si>
    <t>AFAB0166</t>
  </si>
  <si>
    <t>126-98946256</t>
  </si>
  <si>
    <t xml:space="preserve">618-79926803</t>
  </si>
  <si>
    <t>AFAB0167</t>
  </si>
  <si>
    <t>057-89464933</t>
  </si>
  <si>
    <t>126-98946492</t>
  </si>
  <si>
    <t>L44015</t>
  </si>
  <si>
    <t>G93425</t>
  </si>
  <si>
    <t>AFAB0168</t>
  </si>
  <si>
    <t>6764-00790</t>
  </si>
  <si>
    <t>6764-03298</t>
  </si>
  <si>
    <t>AFAB0169</t>
  </si>
  <si>
    <t>2707</t>
  </si>
  <si>
    <t>01024870</t>
  </si>
  <si>
    <t xml:space="preserve">618-79926803
</t>
  </si>
  <si>
    <t>AFAB0170</t>
  </si>
  <si>
    <t>00498</t>
  </si>
  <si>
    <t>00400</t>
  </si>
  <si>
    <t>AFAB0171</t>
  </si>
  <si>
    <t>SWITCH, PRESSURE</t>
  </si>
  <si>
    <t>057-89289922</t>
  </si>
  <si>
    <t>618-77687573</t>
  </si>
  <si>
    <t>652</t>
  </si>
  <si>
    <t>15723</t>
  </si>
  <si>
    <t>AFAB0172</t>
  </si>
  <si>
    <t>057/ 89467394</t>
  </si>
  <si>
    <t>126-98946761</t>
  </si>
  <si>
    <t>180239467</t>
  </si>
  <si>
    <t>003842</t>
  </si>
  <si>
    <t>144282</t>
  </si>
  <si>
    <t>AFAB0174</t>
  </si>
  <si>
    <t>00188</t>
  </si>
  <si>
    <t>AFAB0175</t>
  </si>
  <si>
    <t>126-98946816</t>
  </si>
  <si>
    <t>6764-01733</t>
  </si>
  <si>
    <t>AFAB0124</t>
  </si>
  <si>
    <t>057-88699435</t>
  </si>
  <si>
    <t>618-77459701</t>
  </si>
  <si>
    <t>01450922</t>
  </si>
  <si>
    <t>11455061</t>
  </si>
  <si>
    <t>AFAB0127</t>
  </si>
  <si>
    <t>126-98964154</t>
  </si>
  <si>
    <t>180240237</t>
  </si>
  <si>
    <t>50782</t>
  </si>
  <si>
    <t>G00854</t>
  </si>
  <si>
    <t>AFAB0152</t>
  </si>
  <si>
    <t>057/89967426</t>
  </si>
  <si>
    <t>126-98964121</t>
  </si>
  <si>
    <t>180240114</t>
  </si>
  <si>
    <t>759</t>
  </si>
  <si>
    <t>AFAB0176</t>
  </si>
  <si>
    <t>057-89469332</t>
  </si>
  <si>
    <t>126-98946945</t>
  </si>
  <si>
    <t xml:space="preserve">180239592
</t>
  </si>
  <si>
    <t>00324</t>
  </si>
  <si>
    <t>6764-02043</t>
  </si>
  <si>
    <t>AFAB0177</t>
  </si>
  <si>
    <t>057/ 89469085</t>
  </si>
  <si>
    <t>G90360</t>
  </si>
  <si>
    <t>AFAB0180</t>
  </si>
  <si>
    <t>ACTUATOR, TWIN (CDCCL)</t>
  </si>
  <si>
    <t>057-89967625</t>
  </si>
  <si>
    <t xml:space="preserve">126-98964121 </t>
  </si>
  <si>
    <t>180240133</t>
  </si>
  <si>
    <t>52115331</t>
  </si>
  <si>
    <t>44136064</t>
  </si>
  <si>
    <t>126-40206644</t>
  </si>
  <si>
    <t>AFAB0181</t>
  </si>
  <si>
    <t>057/ 89966715</t>
  </si>
  <si>
    <t>18136015</t>
  </si>
  <si>
    <t>M274GB0306</t>
  </si>
  <si>
    <t>AFAB0183</t>
  </si>
  <si>
    <t>057/ 89966752</t>
  </si>
  <si>
    <t>0657</t>
  </si>
  <si>
    <t>439</t>
  </si>
  <si>
    <t>AFAB0186</t>
  </si>
  <si>
    <t>2K2007158</t>
  </si>
  <si>
    <t>2K2011237</t>
  </si>
  <si>
    <t>AFAZ0013</t>
  </si>
  <si>
    <t>402100-3</t>
  </si>
  <si>
    <t>LATCH DOOR SILL</t>
  </si>
  <si>
    <t>MDR 803445277 // Part Not Used ref info planner</t>
  </si>
  <si>
    <t>2944</t>
  </si>
  <si>
    <t xml:space="preserve">585-10529363 </t>
  </si>
  <si>
    <t>AFAZ0014</t>
  </si>
  <si>
    <t>MDR 803445278 // Part Not Used ref info planner</t>
  </si>
  <si>
    <t>057-89136902</t>
  </si>
  <si>
    <t>180235991</t>
  </si>
  <si>
    <t>2526</t>
  </si>
  <si>
    <t>AFAZ0015</t>
  </si>
  <si>
    <t>MDR 803445279 // Part Not Used ref info planner</t>
  </si>
  <si>
    <t>2925</t>
  </si>
  <si>
    <t>AFAZ0016</t>
  </si>
  <si>
    <t>4305990071</t>
  </si>
  <si>
    <t>SENSOR</t>
  </si>
  <si>
    <t>MDR 803383494</t>
  </si>
  <si>
    <t>N/A Batch 0002205753</t>
  </si>
  <si>
    <t xml:space="preserve">618-79937524</t>
  </si>
  <si>
    <t>AFAX0040</t>
  </si>
  <si>
    <t>UMR 803440226</t>
  </si>
  <si>
    <t>081-41081364</t>
  </si>
  <si>
    <t>ACC4813</t>
  </si>
  <si>
    <t>585-10535173</t>
  </si>
  <si>
    <t>AFAZ0017</t>
  </si>
  <si>
    <t>Ref order 803517038</t>
  </si>
  <si>
    <t>01460578</t>
  </si>
  <si>
    <t>01463124</t>
  </si>
  <si>
    <t>AFAZ0018</t>
  </si>
  <si>
    <t>Ref order 803517035</t>
  </si>
  <si>
    <t>057-89466296</t>
  </si>
  <si>
    <t xml:space="preserve">618-77698880 </t>
  </si>
  <si>
    <t>11463548</t>
  </si>
  <si>
    <t>01462484</t>
  </si>
  <si>
    <t>AFAZ0019</t>
  </si>
  <si>
    <t>Ref order 803529892</t>
  </si>
  <si>
    <t>126-98946396</t>
  </si>
  <si>
    <t>Batch 0002226755</t>
  </si>
  <si>
    <t>N/A Batch 0002229560</t>
  </si>
  <si>
    <t>AFAX0047</t>
  </si>
  <si>
    <t xml:space="preserve">	NAVIGATEUR MULTI MODE REC</t>
  </si>
  <si>
    <t>UMR 803547682</t>
  </si>
  <si>
    <t>57/89469321</t>
  </si>
  <si>
    <t>126-98947041</t>
  </si>
  <si>
    <t>180239774</t>
  </si>
  <si>
    <t>4678434A-05039</t>
  </si>
  <si>
    <t>AFAX0048</t>
  </si>
  <si>
    <t>UMR 803550287</t>
  </si>
  <si>
    <t xml:space="preserve">126-98946886 </t>
  </si>
  <si>
    <t>4678434A-04638</t>
  </si>
  <si>
    <t>4678434A-01014</t>
  </si>
  <si>
    <t>AFAX0042</t>
  </si>
  <si>
    <t>D31AB4433</t>
  </si>
  <si>
    <t>UMR 803494378 // Part not used ref info AOGdesk</t>
  </si>
  <si>
    <t>057-89136390</t>
  </si>
  <si>
    <t>750</t>
  </si>
  <si>
    <t>126-41328431</t>
  </si>
  <si>
    <t>AFAX0051</t>
  </si>
  <si>
    <t>972A0000-03</t>
  </si>
  <si>
    <t>VALVE, ANTI ICING</t>
  </si>
  <si>
    <t>UMR 803563826</t>
  </si>
  <si>
    <t>074-34837600</t>
  </si>
  <si>
    <t>0972A00ES001830</t>
  </si>
  <si>
    <t>0972A00ES003666</t>
  </si>
  <si>
    <t>CIPL 1597</t>
  </si>
  <si>
    <t>AFAB0121</t>
  </si>
  <si>
    <t>585-10518211</t>
  </si>
  <si>
    <t>184</t>
  </si>
  <si>
    <t>AFAB0179</t>
  </si>
  <si>
    <t>983A0000-03</t>
  </si>
  <si>
    <t>0983A00ES000715</t>
  </si>
  <si>
    <t>0983A00ES002595</t>
  </si>
  <si>
    <t>AFAB0184</t>
  </si>
  <si>
    <t>00593</t>
  </si>
  <si>
    <t>00589</t>
  </si>
  <si>
    <t>AFAB0185</t>
  </si>
  <si>
    <t>1127C</t>
  </si>
  <si>
    <t>AFAB0188</t>
  </si>
  <si>
    <t>607-87812981</t>
  </si>
  <si>
    <t>1415768</t>
  </si>
  <si>
    <t>8670</t>
  </si>
  <si>
    <t>585-10529363</t>
  </si>
  <si>
    <t>AFAB0189</t>
  </si>
  <si>
    <t>196249</t>
  </si>
  <si>
    <t>AFAB0191</t>
  </si>
  <si>
    <t>6764-02278</t>
  </si>
  <si>
    <t>AFAB0110</t>
  </si>
  <si>
    <t>126-98938582</t>
  </si>
  <si>
    <t>20653</t>
  </si>
  <si>
    <t>J27022</t>
  </si>
  <si>
    <t>AFAB0141</t>
  </si>
  <si>
    <t>607-88801731</t>
  </si>
  <si>
    <t>618-79466343</t>
  </si>
  <si>
    <t>AFAB0192</t>
  </si>
  <si>
    <t>607/ 88801731</t>
  </si>
  <si>
    <t>0969A00ES003150</t>
  </si>
  <si>
    <t>160-13247625</t>
  </si>
  <si>
    <t>AFAB0193</t>
  </si>
  <si>
    <t>0969A00ES002442</t>
  </si>
  <si>
    <t>0969A00ES003152</t>
  </si>
  <si>
    <t>AFAB0194</t>
  </si>
  <si>
    <t>2208</t>
  </si>
  <si>
    <t>84333000003551</t>
  </si>
  <si>
    <t>AFAB0195</t>
  </si>
  <si>
    <t>4678434A-04084</t>
  </si>
  <si>
    <t>4678434A-06359</t>
  </si>
  <si>
    <t>AFAB0123</t>
  </si>
  <si>
    <t>057-88700662</t>
  </si>
  <si>
    <t>3753</t>
  </si>
  <si>
    <t>9350282</t>
  </si>
  <si>
    <t>AFAB0146</t>
  </si>
  <si>
    <t>1445</t>
  </si>
  <si>
    <t>AFAB0165</t>
  </si>
  <si>
    <t>057-89468330</t>
  </si>
  <si>
    <t>1426</t>
  </si>
  <si>
    <t>FR11318</t>
  </si>
  <si>
    <t>AFAB0178</t>
  </si>
  <si>
    <t xml:space="preserve"> 618-79466380 </t>
  </si>
  <si>
    <t>FR7877</t>
  </si>
  <si>
    <t>AFAB0187</t>
  </si>
  <si>
    <t>057-89967953</t>
  </si>
  <si>
    <t>232-44859835</t>
  </si>
  <si>
    <t>M190</t>
  </si>
  <si>
    <t>AFAB0198</t>
  </si>
  <si>
    <t>AFAB0199</t>
  </si>
  <si>
    <t>618-79466354</t>
  </si>
  <si>
    <t>6764-01919</t>
  </si>
  <si>
    <t>585-10558026</t>
  </si>
  <si>
    <t>AFAB0200</t>
  </si>
  <si>
    <t>2722</t>
  </si>
  <si>
    <t>AFAB0201</t>
  </si>
  <si>
    <t>618-79466380</t>
  </si>
  <si>
    <t>01460004</t>
  </si>
  <si>
    <t>01462471</t>
  </si>
  <si>
    <t>AFAB0202</t>
  </si>
  <si>
    <t>18256</t>
  </si>
  <si>
    <t>47572</t>
  </si>
  <si>
    <t>AFAX0050</t>
  </si>
  <si>
    <t>UMR TPL210328G1</t>
  </si>
  <si>
    <t>TPL210328G1</t>
  </si>
  <si>
    <t>2230A00LI000593</t>
  </si>
  <si>
    <t>2230-01958</t>
  </si>
  <si>
    <t>126-41302940</t>
  </si>
  <si>
    <t>AFAX0052</t>
  </si>
  <si>
    <t>4305790536A</t>
  </si>
  <si>
    <t>COMPUTER TPIS</t>
  </si>
  <si>
    <t>UMR : 803568363</t>
  </si>
  <si>
    <t>607-88802486</t>
  </si>
  <si>
    <t>0919</t>
  </si>
  <si>
    <t>0519</t>
  </si>
  <si>
    <t>126-41297023</t>
  </si>
  <si>
    <t>AFAX0053</t>
  </si>
  <si>
    <t>UMR 803572879</t>
  </si>
  <si>
    <t>160-15389371</t>
  </si>
  <si>
    <t>1280530</t>
  </si>
  <si>
    <t>1170562</t>
  </si>
  <si>
    <t>AFAX0046</t>
  </si>
  <si>
    <t>0871DP5-1</t>
  </si>
  <si>
    <t xml:space="preserve">	ICE DETECTOR</t>
  </si>
  <si>
    <t>UMR 803532647</t>
  </si>
  <si>
    <t>057/89466926</t>
  </si>
  <si>
    <t>618-79469891</t>
  </si>
  <si>
    <t>Batch 0002235602</t>
  </si>
  <si>
    <t>Batch 0002246617</t>
  </si>
  <si>
    <t>AFAX0054</t>
  </si>
  <si>
    <t xml:space="preserve">	OPTICAL SMOKE DETECTOR</t>
  </si>
  <si>
    <t>REF UMR 803584644</t>
  </si>
  <si>
    <t>160/23035305</t>
  </si>
  <si>
    <t>160-23035305</t>
  </si>
  <si>
    <t>196278</t>
  </si>
  <si>
    <t>180370</t>
  </si>
  <si>
    <t>AFAB0173</t>
  </si>
  <si>
    <t>157-25098743</t>
  </si>
  <si>
    <t>119</t>
  </si>
  <si>
    <t>AFAB0196</t>
  </si>
  <si>
    <t>REFRIGERATION UNIT-AIR CHILLER</t>
  </si>
  <si>
    <t>2940</t>
  </si>
  <si>
    <t>1969</t>
  </si>
  <si>
    <t>AFAB0197</t>
  </si>
  <si>
    <t>2604578266</t>
  </si>
  <si>
    <t>AFAB0203</t>
  </si>
  <si>
    <t>4839849184</t>
  </si>
  <si>
    <t>4778</t>
  </si>
  <si>
    <t>14122444</t>
  </si>
  <si>
    <t>AFAB0209</t>
  </si>
  <si>
    <t>1679021610</t>
  </si>
  <si>
    <t>6764-00855</t>
  </si>
  <si>
    <t>AFAB0211</t>
  </si>
  <si>
    <t>9300114305</t>
  </si>
  <si>
    <t>L67722</t>
  </si>
  <si>
    <t>G46187</t>
  </si>
  <si>
    <t>CIPL 1724</t>
  </si>
  <si>
    <t>AFAB0212</t>
  </si>
  <si>
    <t>618-78062655</t>
  </si>
  <si>
    <t xml:space="preserve">4609965286  </t>
  </si>
  <si>
    <t>1211</t>
  </si>
  <si>
    <t>AFAB0215</t>
  </si>
  <si>
    <t>2205447786</t>
  </si>
  <si>
    <t>0550</t>
  </si>
  <si>
    <t>6763-01786</t>
  </si>
  <si>
    <t>AFAP0007</t>
  </si>
  <si>
    <t>MDR 803550513 / Planning</t>
  </si>
  <si>
    <t>955172447</t>
  </si>
  <si>
    <t>3252</t>
  </si>
  <si>
    <t>1061</t>
  </si>
  <si>
    <t>8047007102</t>
  </si>
  <si>
    <t>AFAP0008</t>
  </si>
  <si>
    <t>MDR 803550515 / Planning</t>
  </si>
  <si>
    <t>61878062655</t>
  </si>
  <si>
    <t>3100163065</t>
  </si>
  <si>
    <t>AFAP0011</t>
  </si>
  <si>
    <t>MDR 803550518 / Planning</t>
  </si>
  <si>
    <t>618-79729532</t>
  </si>
  <si>
    <t>577</t>
  </si>
  <si>
    <t>1101</t>
  </si>
  <si>
    <t>1838470734</t>
  </si>
  <si>
    <t>AFAP0012</t>
  </si>
  <si>
    <t>MDR 803540554 / Planning</t>
  </si>
  <si>
    <t>50646082</t>
  </si>
  <si>
    <t>06890</t>
  </si>
  <si>
    <t>05375</t>
  </si>
  <si>
    <t>AFAP0013</t>
  </si>
  <si>
    <t>MDR 803540552 / Planning</t>
  </si>
  <si>
    <t>05379</t>
  </si>
  <si>
    <t>AFAP0014</t>
  </si>
  <si>
    <t>MDR 803540551 / Planning</t>
  </si>
  <si>
    <t>04302</t>
  </si>
  <si>
    <t>05374</t>
  </si>
  <si>
    <t>AFAB0204</t>
  </si>
  <si>
    <t>COMPUTER, FLT CTRL PRIM (FCPC),POSTMOD</t>
  </si>
  <si>
    <t>5610685124</t>
  </si>
  <si>
    <t>2K2008317</t>
  </si>
  <si>
    <t>822</t>
  </si>
  <si>
    <t>AFAB0208</t>
  </si>
  <si>
    <t>618-78062725</t>
  </si>
  <si>
    <t>2662</t>
  </si>
  <si>
    <t>3240</t>
  </si>
  <si>
    <t>AFAB0213</t>
  </si>
  <si>
    <t>AFAB0216</t>
  </si>
  <si>
    <t>AFAB0217</t>
  </si>
  <si>
    <t>193</t>
  </si>
  <si>
    <t>4678434A-00327</t>
  </si>
  <si>
    <t>AFAZ0021</t>
  </si>
  <si>
    <t xml:space="preserve">706100-1 </t>
  </si>
  <si>
    <t>Ref MDR 803540340  / 50644854</t>
  </si>
  <si>
    <t>057 -8996 6973</t>
  </si>
  <si>
    <t>618-77698294</t>
  </si>
  <si>
    <t>Batch 0002234023</t>
  </si>
  <si>
    <t>709100-1</t>
  </si>
  <si>
    <t>860</t>
  </si>
  <si>
    <t>4991256675</t>
  </si>
  <si>
    <t>AFAX0056</t>
  </si>
  <si>
    <t>UMR : 803597341. GPF robbed for GPA.</t>
  </si>
  <si>
    <t>1417415005</t>
  </si>
  <si>
    <t>126- 41959175</t>
  </si>
  <si>
    <t>AFAB0190</t>
  </si>
  <si>
    <t>928005</t>
  </si>
  <si>
    <t>GCU, EMERGENCY (ETOPS)</t>
  </si>
  <si>
    <t>G1010821</t>
  </si>
  <si>
    <t>G1330579</t>
  </si>
  <si>
    <t>AFAB0207</t>
  </si>
  <si>
    <t>00528</t>
  </si>
  <si>
    <t>AFAB0220</t>
  </si>
  <si>
    <t>618/78089152</t>
  </si>
  <si>
    <t>126-41321700</t>
  </si>
  <si>
    <t>AFAB0223</t>
  </si>
  <si>
    <t>6764-00670</t>
  </si>
  <si>
    <t>5003508451</t>
  </si>
  <si>
    <t>AFAB0228</t>
  </si>
  <si>
    <t>AAD0303</t>
  </si>
  <si>
    <t>01453531</t>
  </si>
  <si>
    <t>1752152975</t>
  </si>
  <si>
    <t>AFAB0229</t>
  </si>
  <si>
    <t>4960827874</t>
  </si>
  <si>
    <t>07460791</t>
  </si>
  <si>
    <t>1547</t>
  </si>
  <si>
    <t>AFAB0233</t>
  </si>
  <si>
    <t>4320454224</t>
  </si>
  <si>
    <t>31105403</t>
  </si>
  <si>
    <t>3247344903</t>
  </si>
  <si>
    <t>AFAP0015</t>
  </si>
  <si>
    <t>MDR 803550548 / Planning</t>
  </si>
  <si>
    <t>61878062692</t>
  </si>
  <si>
    <t>02226</t>
  </si>
  <si>
    <t>5237293235</t>
  </si>
  <si>
    <t>AFAB0214</t>
  </si>
  <si>
    <t>618-78089174</t>
  </si>
  <si>
    <t>9865059120</t>
  </si>
  <si>
    <t>00216</t>
  </si>
  <si>
    <t>AFAB0222</t>
  </si>
  <si>
    <t>4583390663</t>
  </si>
  <si>
    <t>0011</t>
  </si>
  <si>
    <t>AFAB0224</t>
  </si>
  <si>
    <t>2202027866</t>
  </si>
  <si>
    <t>50398</t>
  </si>
  <si>
    <t>11455215</t>
  </si>
  <si>
    <t>AFAB0227</t>
  </si>
  <si>
    <t>4960833485</t>
  </si>
  <si>
    <t>20158</t>
  </si>
  <si>
    <t>AFAB0230</t>
  </si>
  <si>
    <t>ACTUATOR, RAM AIR OUTLET</t>
  </si>
  <si>
    <t>03842</t>
  </si>
  <si>
    <t>03278</t>
  </si>
  <si>
    <t>3714771454</t>
  </si>
  <si>
    <t>AFAB0231</t>
  </si>
  <si>
    <t>L67721</t>
  </si>
  <si>
    <t>AFAB0232</t>
  </si>
  <si>
    <t>7012-17971-4</t>
  </si>
  <si>
    <t>VALVE, OUTFLOW</t>
  </si>
  <si>
    <t>9635910</t>
  </si>
  <si>
    <t>9635929</t>
  </si>
  <si>
    <t>AFAX0061</t>
  </si>
  <si>
    <t>UMR : 803470376</t>
  </si>
  <si>
    <t>6680511390</t>
  </si>
  <si>
    <t>180243446</t>
  </si>
  <si>
    <t>Batch 0002254228</t>
  </si>
  <si>
    <t>Batch 0002266038</t>
  </si>
  <si>
    <t>AFAB0234</t>
  </si>
  <si>
    <t>2550</t>
  </si>
  <si>
    <t>AFAB0235</t>
  </si>
  <si>
    <t>0729</t>
  </si>
  <si>
    <t>2121</t>
  </si>
  <si>
    <t>AFAB0236</t>
  </si>
  <si>
    <t>6764-01190</t>
  </si>
  <si>
    <t>AFAB0239</t>
  </si>
  <si>
    <t>3086180403</t>
  </si>
  <si>
    <t>161053</t>
  </si>
  <si>
    <t>4711137233</t>
  </si>
  <si>
    <t>AFAB0240</t>
  </si>
  <si>
    <t>3086183015</t>
  </si>
  <si>
    <t>2B0000506</t>
  </si>
  <si>
    <t>2B0002880</t>
  </si>
  <si>
    <t>AFAB0241</t>
  </si>
  <si>
    <t>846</t>
  </si>
  <si>
    <t>AFAB0219</t>
  </si>
  <si>
    <t>964A0000-06</t>
  </si>
  <si>
    <t>VALVE-FLOW CONTROL</t>
  </si>
  <si>
    <t xml:space="preserve">180245858
</t>
  </si>
  <si>
    <t>02456</t>
  </si>
  <si>
    <t>03646</t>
  </si>
  <si>
    <t>AFAB0221</t>
  </si>
  <si>
    <t>01462821</t>
  </si>
  <si>
    <t>11463741</t>
  </si>
  <si>
    <t>AFAB0226</t>
  </si>
  <si>
    <t>3517</t>
  </si>
  <si>
    <t>AFAB0237</t>
  </si>
  <si>
    <t>8340034426</t>
  </si>
  <si>
    <t>08833</t>
  </si>
  <si>
    <t>AFAB0243</t>
  </si>
  <si>
    <t>6764-01656</t>
  </si>
  <si>
    <t>3318976404</t>
  </si>
  <si>
    <t>AFAB0244</t>
  </si>
  <si>
    <t>2836662920</t>
  </si>
  <si>
    <t>50115785</t>
  </si>
  <si>
    <t>M255GB1106</t>
  </si>
  <si>
    <t>AFAB0245</t>
  </si>
  <si>
    <t>3190</t>
  </si>
  <si>
    <t>1384</t>
  </si>
  <si>
    <t>AFAB0246</t>
  </si>
  <si>
    <t>1810984442</t>
  </si>
  <si>
    <t>134566</t>
  </si>
  <si>
    <t>136254</t>
  </si>
  <si>
    <t>AFAB0248</t>
  </si>
  <si>
    <t>548</t>
  </si>
  <si>
    <t>1558</t>
  </si>
  <si>
    <t>5484129055</t>
  </si>
  <si>
    <t>AFAB0249</t>
  </si>
  <si>
    <t>7621</t>
  </si>
  <si>
    <t>8325</t>
  </si>
  <si>
    <t>AFAB0250</t>
  </si>
  <si>
    <t>8348</t>
  </si>
  <si>
    <t>AFAZ0023</t>
  </si>
  <si>
    <t>ROBBING FROM PKGPM FOR PKGPD</t>
  </si>
  <si>
    <t>180246393</t>
  </si>
  <si>
    <t>4678434A-06425</t>
  </si>
  <si>
    <t>4678434A-02525</t>
  </si>
  <si>
    <t>AFAZ0024</t>
  </si>
  <si>
    <t>180246394</t>
  </si>
  <si>
    <t>4678434A-05124</t>
  </si>
  <si>
    <t>4678434A-03796</t>
  </si>
  <si>
    <t>AFAB0205</t>
  </si>
  <si>
    <t>4800542902</t>
  </si>
  <si>
    <t>12879</t>
  </si>
  <si>
    <t>B72150</t>
  </si>
  <si>
    <t>AFAB0206</t>
  </si>
  <si>
    <t>50603</t>
  </si>
  <si>
    <t>71891</t>
  </si>
  <si>
    <t>AFAB0210</t>
  </si>
  <si>
    <t>157-25098570</t>
  </si>
  <si>
    <t>15775</t>
  </si>
  <si>
    <t>8547</t>
  </si>
  <si>
    <t>AFAB0225</t>
  </si>
  <si>
    <t>VT476-11</t>
  </si>
  <si>
    <t>INDICATOR QTY, IDN 647467</t>
  </si>
  <si>
    <t>618-81382626</t>
  </si>
  <si>
    <t>01486</t>
  </si>
  <si>
    <t>0029</t>
  </si>
  <si>
    <t>AFAB0238</t>
  </si>
  <si>
    <t>618-78089303</t>
  </si>
  <si>
    <t>6764-02105</t>
  </si>
  <si>
    <t>00355</t>
  </si>
  <si>
    <t>AFAB0251</t>
  </si>
  <si>
    <t>176-15346133</t>
  </si>
  <si>
    <t>3457247916</t>
  </si>
  <si>
    <t>00543</t>
  </si>
  <si>
    <t>6764-02383</t>
  </si>
  <si>
    <t xml:space="preserve">8746338845</t>
  </si>
  <si>
    <t>AFAB0252</t>
  </si>
  <si>
    <t>1755044362</t>
  </si>
  <si>
    <t>04146458</t>
  </si>
  <si>
    <t>47146277</t>
  </si>
  <si>
    <t>AFAB0253</t>
  </si>
  <si>
    <t xml:space="preserve">057-92350801 </t>
  </si>
  <si>
    <t>126-99127350</t>
  </si>
  <si>
    <t>43115195</t>
  </si>
  <si>
    <t>47146276</t>
  </si>
  <si>
    <t>8746338845</t>
  </si>
  <si>
    <t>AFAB0255</t>
  </si>
  <si>
    <t>6764-03064</t>
  </si>
  <si>
    <t>AFAB0256</t>
  </si>
  <si>
    <t>4800586862</t>
  </si>
  <si>
    <t>141686</t>
  </si>
  <si>
    <t>136068</t>
  </si>
  <si>
    <t>4316411934</t>
  </si>
  <si>
    <t>AFAB0257</t>
  </si>
  <si>
    <t>5239109444</t>
  </si>
  <si>
    <t>148202</t>
  </si>
  <si>
    <t>136095</t>
  </si>
  <si>
    <t>9776492224</t>
  </si>
  <si>
    <t>AFAB0259</t>
  </si>
  <si>
    <t>1583</t>
  </si>
  <si>
    <t>AFAB0260</t>
  </si>
  <si>
    <t>057-92350753</t>
  </si>
  <si>
    <t>71163</t>
  </si>
  <si>
    <t>1665F</t>
  </si>
  <si>
    <t>AFAB0261</t>
  </si>
  <si>
    <t>126-99176372</t>
  </si>
  <si>
    <t>71133</t>
  </si>
  <si>
    <t>20202</t>
  </si>
  <si>
    <t>AFAB0264</t>
  </si>
  <si>
    <t>2B0002642</t>
  </si>
  <si>
    <t>2B0002033</t>
  </si>
  <si>
    <t>AFAB0265</t>
  </si>
  <si>
    <t>333000000023</t>
  </si>
  <si>
    <t>84333000003458</t>
  </si>
  <si>
    <t>AFAB0266</t>
  </si>
  <si>
    <t>1103189102</t>
  </si>
  <si>
    <t>4678434A-01723</t>
  </si>
  <si>
    <t>4678434A-07347</t>
  </si>
  <si>
    <t>AFAB0269</t>
  </si>
  <si>
    <t>774767IN01124</t>
  </si>
  <si>
    <t>774767IN02222</t>
  </si>
  <si>
    <t>7661393165</t>
  </si>
  <si>
    <t>AFAB0270</t>
  </si>
  <si>
    <t>78434A-01411</t>
  </si>
  <si>
    <t>4678434A-01809</t>
  </si>
  <si>
    <t>AFAB0271</t>
  </si>
  <si>
    <t>Z011H000242A</t>
  </si>
  <si>
    <t>CIDS DIRECTOR</t>
  </si>
  <si>
    <t>011H00001380</t>
  </si>
  <si>
    <t>011H00001488</t>
  </si>
  <si>
    <t>AFAB0274</t>
  </si>
  <si>
    <t>5992949734</t>
  </si>
  <si>
    <t>L56700</t>
  </si>
  <si>
    <t>G92617</t>
  </si>
  <si>
    <t>6994896532</t>
  </si>
  <si>
    <t>AFAB0276</t>
  </si>
  <si>
    <t>9317534730</t>
  </si>
  <si>
    <t>2K2011950</t>
  </si>
  <si>
    <t>2K2008319</t>
  </si>
  <si>
    <t>AFAB0277</t>
  </si>
  <si>
    <t>HSMU-HYDRAULIC SYSTEM MONITORING UNIT</t>
  </si>
  <si>
    <t>9152457462</t>
  </si>
  <si>
    <t>735632IN0C5D</t>
  </si>
  <si>
    <t>AFAX0062</t>
  </si>
  <si>
    <t>622-5136-801</t>
  </si>
  <si>
    <t>WEATHER RADAR ANTENNA DRIVE</t>
  </si>
  <si>
    <t>UMR : 803658035</t>
  </si>
  <si>
    <t>180245354</t>
  </si>
  <si>
    <t>40L0C4</t>
  </si>
  <si>
    <t>MT9V</t>
  </si>
  <si>
    <t>AFAX0063</t>
  </si>
  <si>
    <t>10-211301-001</t>
  </si>
  <si>
    <t>ACTUATOR - MLG</t>
  </si>
  <si>
    <t>UMR : 803658736</t>
  </si>
  <si>
    <t>126-99120781</t>
  </si>
  <si>
    <t>180245463</t>
  </si>
  <si>
    <t>SPP1477</t>
  </si>
  <si>
    <t>15CCC00331</t>
  </si>
  <si>
    <t>AFAX0057</t>
  </si>
  <si>
    <t>UMR : 803608934</t>
  </si>
  <si>
    <t>618-79713071</t>
  </si>
  <si>
    <t>16122363</t>
  </si>
  <si>
    <t>1570548</t>
  </si>
  <si>
    <t>126-42366240</t>
  </si>
  <si>
    <t>AFAZ0026</t>
  </si>
  <si>
    <t>PK-GPG ROBBED FOR PK-GPF</t>
  </si>
  <si>
    <t>057-92350801</t>
  </si>
  <si>
    <t>180247274</t>
  </si>
  <si>
    <t>AFAP0017</t>
  </si>
  <si>
    <t>PLAN DATE 24 JUL 2020</t>
  </si>
  <si>
    <t>2973403462</t>
  </si>
  <si>
    <t>1110</t>
  </si>
  <si>
    <t>1821426946</t>
  </si>
  <si>
    <t>AFAP0018</t>
  </si>
  <si>
    <t>H0161</t>
  </si>
  <si>
    <t>Y01033</t>
  </si>
  <si>
    <t>AFAP0019</t>
  </si>
  <si>
    <t>U535</t>
  </si>
  <si>
    <t>Y01034</t>
  </si>
  <si>
    <t>AFAZ0022</t>
  </si>
  <si>
    <t>Ref MDR 803633019</t>
  </si>
  <si>
    <t>02652</t>
  </si>
  <si>
    <t>03462</t>
  </si>
  <si>
    <t>126-45129044</t>
  </si>
  <si>
    <t>AFAP0009</t>
  </si>
  <si>
    <t>MDR 803546902 / Planning</t>
  </si>
  <si>
    <t xml:space="preserve">	FE127-02-000</t>
  </si>
  <si>
    <t>1256</t>
  </si>
  <si>
    <t>8962465455</t>
  </si>
  <si>
    <t>AFAP0016</t>
  </si>
  <si>
    <t>974A0000-05</t>
  </si>
  <si>
    <t>CHAMBER-AIR PLENUM, IDN 492202</t>
  </si>
  <si>
    <t>MDR 803551731 / Planning</t>
  </si>
  <si>
    <t>618-78062714</t>
  </si>
  <si>
    <t>Batch 0002264249</t>
  </si>
  <si>
    <t>974B0000-01</t>
  </si>
  <si>
    <t>Batch 0002289753</t>
  </si>
  <si>
    <t>AFAB0258</t>
  </si>
  <si>
    <t>TAAI2-33PE20-01</t>
  </si>
  <si>
    <t>SEAT, PILOT</t>
  </si>
  <si>
    <t>6075</t>
  </si>
  <si>
    <t>15</t>
  </si>
  <si>
    <t>126-44843702</t>
  </si>
  <si>
    <t>AFAB0262</t>
  </si>
  <si>
    <t>2124948070</t>
  </si>
  <si>
    <t>6764-01577</t>
  </si>
  <si>
    <t>6764-02432</t>
  </si>
  <si>
    <t>AFAB0280</t>
  </si>
  <si>
    <t>4672204552</t>
  </si>
  <si>
    <t>66038</t>
  </si>
  <si>
    <t>23007</t>
  </si>
  <si>
    <t>AFAB0281</t>
  </si>
  <si>
    <t>5239147686</t>
  </si>
  <si>
    <t>07460778</t>
  </si>
  <si>
    <t>1309</t>
  </si>
  <si>
    <t>AFAZ0028</t>
  </si>
  <si>
    <t>PK-GPM ROBBED FOR PK-GPZ</t>
  </si>
  <si>
    <t>607-90468906</t>
  </si>
  <si>
    <t>180247844</t>
  </si>
  <si>
    <t>2G0002117</t>
  </si>
  <si>
    <t>AFAZ0029</t>
  </si>
  <si>
    <t>4067A0000-01</t>
  </si>
  <si>
    <t>VALVE-BYPASS</t>
  </si>
  <si>
    <t>PK-GPM ROBBED FOR PK-GPO</t>
  </si>
  <si>
    <t>180247846</t>
  </si>
  <si>
    <t>4067-00116</t>
  </si>
  <si>
    <t>4067-00101</t>
  </si>
  <si>
    <t>AFAB0282</t>
  </si>
  <si>
    <t>272-405925</t>
  </si>
  <si>
    <t>UNIT, WATER ICE PROT CTRL - WIPCU AFT</t>
  </si>
  <si>
    <t>1443507214</t>
  </si>
  <si>
    <t>2203</t>
  </si>
  <si>
    <t>0044</t>
  </si>
  <si>
    <t>AFAB0283</t>
  </si>
  <si>
    <t>920A0000-05</t>
  </si>
  <si>
    <t>VALVE, BLOCK</t>
  </si>
  <si>
    <t>0A00LI006122</t>
  </si>
  <si>
    <t>0920A00LI007030</t>
  </si>
  <si>
    <t>AFAB0284</t>
  </si>
  <si>
    <t>60615</t>
  </si>
  <si>
    <t>60281</t>
  </si>
  <si>
    <t>AFAZ0025</t>
  </si>
  <si>
    <t>8614060770</t>
  </si>
  <si>
    <t>180246089</t>
  </si>
  <si>
    <t>AFAZ0027</t>
  </si>
  <si>
    <t>180248142</t>
  </si>
  <si>
    <t>885</t>
  </si>
  <si>
    <t>AFAB0254</t>
  </si>
  <si>
    <t>061881617362</t>
  </si>
  <si>
    <t>8262791423</t>
  </si>
  <si>
    <t>473</t>
  </si>
  <si>
    <t>AFAB0263</t>
  </si>
  <si>
    <t>00380</t>
  </si>
  <si>
    <t>AFAB0268</t>
  </si>
  <si>
    <t>00676</t>
  </si>
  <si>
    <t>AFAB0289</t>
  </si>
  <si>
    <t>8468690845</t>
  </si>
  <si>
    <t>07460758</t>
  </si>
  <si>
    <t>07460246</t>
  </si>
  <si>
    <t>AFAB0292</t>
  </si>
  <si>
    <t>057-90235074</t>
  </si>
  <si>
    <t>05125620</t>
  </si>
  <si>
    <t>18155767</t>
  </si>
  <si>
    <t>7363494714</t>
  </si>
  <si>
    <t>AFAB0296</t>
  </si>
  <si>
    <t>3779100872</t>
  </si>
  <si>
    <t>01451691</t>
  </si>
  <si>
    <t>01453964</t>
  </si>
  <si>
    <t>9384087495</t>
  </si>
  <si>
    <t>AFAB0297</t>
  </si>
  <si>
    <t>AMU3514CS01</t>
  </si>
  <si>
    <t>UNIT, AUDIO MANAGEMENT (AMU)</t>
  </si>
  <si>
    <t>4062634892</t>
  </si>
  <si>
    <t>3514-0704</t>
  </si>
  <si>
    <t>279</t>
  </si>
  <si>
    <t>126-45033715</t>
  </si>
  <si>
    <t>AFAB0299</t>
  </si>
  <si>
    <t>4411297004</t>
  </si>
  <si>
    <t>151690030009</t>
  </si>
  <si>
    <t>AFAB0272</t>
  </si>
  <si>
    <t>071-50001-8104</t>
  </si>
  <si>
    <t>ANTENNA, TCAS</t>
  </si>
  <si>
    <t>8980513371</t>
  </si>
  <si>
    <t>596-20273</t>
  </si>
  <si>
    <t>596-21356</t>
  </si>
  <si>
    <t>AFAB0291</t>
  </si>
  <si>
    <t>9735498570</t>
  </si>
  <si>
    <t>27176750</t>
  </si>
  <si>
    <t>18155769</t>
  </si>
  <si>
    <t>AFAB0294</t>
  </si>
  <si>
    <t>9886797863</t>
  </si>
  <si>
    <t>2570</t>
  </si>
  <si>
    <t>01024890</t>
  </si>
  <si>
    <t>AFAB0295</t>
  </si>
  <si>
    <t>9735548620</t>
  </si>
  <si>
    <t>65865</t>
  </si>
  <si>
    <t>64128</t>
  </si>
  <si>
    <t>AFAB0302</t>
  </si>
  <si>
    <t>1833740333</t>
  </si>
  <si>
    <t>1070783</t>
  </si>
  <si>
    <t>AFAB0242</t>
  </si>
  <si>
    <t>4582994695</t>
  </si>
  <si>
    <t>Batch 0002307997</t>
  </si>
  <si>
    <t>Batch 0002266016</t>
  </si>
  <si>
    <t>mas, ini GMPM dirobbing buat GPD. jadi harusnya kita gak punya spare. harusnya AFAX yaaa?</t>
  </si>
  <si>
    <t>AFAP0020</t>
  </si>
  <si>
    <t>HTE900212</t>
  </si>
  <si>
    <t>VALVE LOW PRESS FUEL IDN 4921</t>
  </si>
  <si>
    <t>ref MDR 803597140 for D-check GPG. PLAN DATE 278 JUL 2020</t>
  </si>
  <si>
    <t>618-85857063</t>
  </si>
  <si>
    <t>18010327</t>
  </si>
  <si>
    <t>M215VB796</t>
  </si>
  <si>
    <t>AFAB0273</t>
  </si>
  <si>
    <t>5157310130</t>
  </si>
  <si>
    <t>AFAB0275</t>
  </si>
  <si>
    <t>70906</t>
  </si>
  <si>
    <t>72246</t>
  </si>
  <si>
    <t>AFAB0279</t>
  </si>
  <si>
    <t>2407900283</t>
  </si>
  <si>
    <t>AFAB0285</t>
  </si>
  <si>
    <t>88192</t>
  </si>
  <si>
    <t>60065</t>
  </si>
  <si>
    <t>AFAB0287</t>
  </si>
  <si>
    <t xml:space="preserve">3102023691 </t>
  </si>
  <si>
    <t>00729</t>
  </si>
  <si>
    <t>AFAB0288</t>
  </si>
  <si>
    <t>FE209-002</t>
  </si>
  <si>
    <t>ACTUATOR DOOR,</t>
  </si>
  <si>
    <t>857</t>
  </si>
  <si>
    <t>AFAB0290</t>
  </si>
  <si>
    <t>Q06747025804</t>
  </si>
  <si>
    <t>11510</t>
  </si>
  <si>
    <t>AFAB0293</t>
  </si>
  <si>
    <t>AFAZ0030</t>
  </si>
  <si>
    <t>2128</t>
  </si>
  <si>
    <t>AFAB0286</t>
  </si>
  <si>
    <t>6917475084</t>
  </si>
  <si>
    <t>6764-02943</t>
  </si>
  <si>
    <t>AFAB0298</t>
  </si>
  <si>
    <t>0920A00LI004826</t>
  </si>
  <si>
    <t>0920A00LI005400</t>
  </si>
  <si>
    <t>AFAB0300</t>
  </si>
  <si>
    <t>AFAB0301</t>
  </si>
  <si>
    <t>0570654</t>
  </si>
  <si>
    <t>9917375</t>
  </si>
  <si>
    <t>AFAX0064</t>
  </si>
  <si>
    <t>1964A0000-04</t>
  </si>
  <si>
    <t>RUDDER SERVOCONTROL</t>
  </si>
  <si>
    <t>UMR 803708251</t>
  </si>
  <si>
    <t>180247735</t>
  </si>
  <si>
    <t>1964A00LI000686</t>
  </si>
  <si>
    <t>126-46666981</t>
  </si>
  <si>
    <t>AFAX0065</t>
  </si>
  <si>
    <t>REQ BY AOGDESK</t>
  </si>
  <si>
    <t>618-83614856</t>
  </si>
  <si>
    <t>180247954</t>
  </si>
  <si>
    <t>L56697</t>
  </si>
  <si>
    <t>G17018</t>
  </si>
  <si>
    <t>7515492040</t>
  </si>
  <si>
    <t>AFAB0304</t>
  </si>
  <si>
    <t>1749229296</t>
  </si>
  <si>
    <t>126-45733796</t>
  </si>
  <si>
    <t>AFAB0307</t>
  </si>
  <si>
    <t>1835891514</t>
  </si>
  <si>
    <t>690</t>
  </si>
  <si>
    <t>AFAB0308</t>
  </si>
  <si>
    <t>6655096173</t>
  </si>
  <si>
    <t>70239</t>
  </si>
  <si>
    <t>8715E</t>
  </si>
  <si>
    <t>AFAB0309</t>
  </si>
  <si>
    <t xml:space="preserve">PKGPY </t>
  </si>
  <si>
    <t>2827249471</t>
  </si>
  <si>
    <t>0605</t>
  </si>
  <si>
    <t xml:space="preserve">MDR 803712141 </t>
  </si>
  <si>
    <t>07212</t>
  </si>
  <si>
    <t>1294757</t>
  </si>
  <si>
    <t>126-46439993</t>
  </si>
  <si>
    <t>AFAB0303</t>
  </si>
  <si>
    <t>1764</t>
  </si>
  <si>
    <t>6236</t>
  </si>
  <si>
    <t>AFAB0306</t>
  </si>
  <si>
    <t>596-17754</t>
  </si>
  <si>
    <t>AFAB0315</t>
  </si>
  <si>
    <t>7185995110</t>
  </si>
  <si>
    <t>3230</t>
  </si>
  <si>
    <t>AFAB0319</t>
  </si>
  <si>
    <t>1363824184</t>
  </si>
  <si>
    <t>78779</t>
  </si>
  <si>
    <t>82956</t>
  </si>
  <si>
    <t>1530073694</t>
  </si>
  <si>
    <t>AFAB0322</t>
  </si>
  <si>
    <t>5612806441</t>
  </si>
  <si>
    <t>2426</t>
  </si>
  <si>
    <t>01024978</t>
  </si>
  <si>
    <t>126-46062925</t>
  </si>
  <si>
    <t>AFAB0323</t>
  </si>
  <si>
    <t>4514380802</t>
  </si>
  <si>
    <t>24146340</t>
  </si>
  <si>
    <t>19135439</t>
  </si>
  <si>
    <t>AFAX0067</t>
  </si>
  <si>
    <t xml:space="preserve">401MFD4-3 </t>
  </si>
  <si>
    <t>DCDU, DATALINK CONTROL</t>
  </si>
  <si>
    <t>UMR : 803637977</t>
  </si>
  <si>
    <t>618-81617362</t>
  </si>
  <si>
    <t>180248955</t>
  </si>
  <si>
    <t>01639</t>
  </si>
  <si>
    <t>401MFD3-2</t>
  </si>
  <si>
    <t>01793</t>
  </si>
  <si>
    <t>AFAZ0031</t>
  </si>
  <si>
    <t>ROBBING</t>
  </si>
  <si>
    <t>180249707</t>
  </si>
  <si>
    <t>Q23368006066</t>
  </si>
  <si>
    <t>AFAP0010</t>
  </si>
  <si>
    <t>ACTUATOR-DOOR, EMERGENCY EXIT</t>
  </si>
  <si>
    <t>MDR 803550517 / Planning</t>
  </si>
  <si>
    <t>208</t>
  </si>
  <si>
    <t>FE276-002</t>
  </si>
  <si>
    <t>1739125905</t>
  </si>
  <si>
    <t>AFAB0310</t>
  </si>
  <si>
    <t>975A0000-03</t>
  </si>
  <si>
    <t>ACTUATOR, RAM AIR INLET</t>
  </si>
  <si>
    <t>01877</t>
  </si>
  <si>
    <t>00766</t>
  </si>
  <si>
    <t>AFAB0313</t>
  </si>
  <si>
    <t>2340992802</t>
  </si>
  <si>
    <t>04230</t>
  </si>
  <si>
    <t>AFAB0314</t>
  </si>
  <si>
    <t>58531</t>
  </si>
  <si>
    <t>5046E</t>
  </si>
  <si>
    <t>AFAB0316</t>
  </si>
  <si>
    <t>8330182534</t>
  </si>
  <si>
    <t>03014</t>
  </si>
  <si>
    <t>03734</t>
  </si>
  <si>
    <t>AFAB0317</t>
  </si>
  <si>
    <t>3450355661</t>
  </si>
  <si>
    <t>07460847</t>
  </si>
  <si>
    <t>5822</t>
  </si>
  <si>
    <t>AFAB0325</t>
  </si>
  <si>
    <t>4514382655</t>
  </si>
  <si>
    <t>75840</t>
  </si>
  <si>
    <t>70357</t>
  </si>
  <si>
    <t>AFAB0305</t>
  </si>
  <si>
    <t>61881587531</t>
  </si>
  <si>
    <t>AFAB0318</t>
  </si>
  <si>
    <t>61881587914</t>
  </si>
  <si>
    <t>89010</t>
  </si>
  <si>
    <t>6129</t>
  </si>
  <si>
    <t>AFAB0321</t>
  </si>
  <si>
    <t>61881588102</t>
  </si>
  <si>
    <t>9055798673</t>
  </si>
  <si>
    <t>2905</t>
  </si>
  <si>
    <t>01024953</t>
  </si>
  <si>
    <t>AFAB0324</t>
  </si>
  <si>
    <t>3283615311</t>
  </si>
  <si>
    <t>0270495</t>
  </si>
  <si>
    <t>AFAB0326</t>
  </si>
  <si>
    <t>61881588006</t>
  </si>
  <si>
    <t>70461</t>
  </si>
  <si>
    <t>4591</t>
  </si>
  <si>
    <t>AFAB0327</t>
  </si>
  <si>
    <t>33050</t>
  </si>
  <si>
    <t>AFAB0328</t>
  </si>
  <si>
    <t>735632IN0875</t>
  </si>
  <si>
    <t>2247414396</t>
  </si>
  <si>
    <t>AFAB0344</t>
  </si>
  <si>
    <t>9505092833</t>
  </si>
  <si>
    <t>0017504</t>
  </si>
  <si>
    <t>AFAB0345</t>
  </si>
  <si>
    <t>SN050599100039</t>
  </si>
  <si>
    <t>363</t>
  </si>
  <si>
    <t>AFAB0346</t>
  </si>
  <si>
    <t>9282410561</t>
  </si>
  <si>
    <t>3874</t>
  </si>
  <si>
    <t>5146</t>
  </si>
  <si>
    <t>AFAB0019</t>
  </si>
  <si>
    <t>A2577076300400</t>
  </si>
  <si>
    <t>ACTUATOR ASSY</t>
  </si>
  <si>
    <t>057-81598344</t>
  </si>
  <si>
    <t>Batch 0002335798</t>
  </si>
  <si>
    <t>DH-0447-95</t>
  </si>
  <si>
    <t>AFAB0320</t>
  </si>
  <si>
    <t>CA10040402</t>
  </si>
  <si>
    <t>5222E</t>
  </si>
  <si>
    <t>AFAB0329</t>
  </si>
  <si>
    <t>7417808053</t>
  </si>
  <si>
    <t>03120</t>
  </si>
  <si>
    <t>02334</t>
  </si>
  <si>
    <t>AFAB0330</t>
  </si>
  <si>
    <t>618-81588301</t>
  </si>
  <si>
    <t>6764-00789</t>
  </si>
  <si>
    <t>AFAB0331</t>
  </si>
  <si>
    <t>3361955192</t>
  </si>
  <si>
    <t>774767IN01000</t>
  </si>
  <si>
    <t>774767IN02794</t>
  </si>
  <si>
    <t>AFAB0332</t>
  </si>
  <si>
    <t>2620385294</t>
  </si>
  <si>
    <t>1728</t>
  </si>
  <si>
    <t>39</t>
  </si>
  <si>
    <t>AFAB0340</t>
  </si>
  <si>
    <t>618-81587450</t>
  </si>
  <si>
    <t>1389C</t>
  </si>
  <si>
    <t>774C</t>
  </si>
  <si>
    <t>AFAB0341</t>
  </si>
  <si>
    <t>63543-253-4</t>
  </si>
  <si>
    <t>INDICATOR, DDRMI</t>
  </si>
  <si>
    <t>Q09157006320</t>
  </si>
  <si>
    <t>Q09157006077</t>
  </si>
  <si>
    <t>AFAB0342</t>
  </si>
  <si>
    <t>5531593421</t>
  </si>
  <si>
    <t>60540</t>
  </si>
  <si>
    <t>AFAB0343</t>
  </si>
  <si>
    <t>3339</t>
  </si>
  <si>
    <t>AFAB0347</t>
  </si>
  <si>
    <t>735632IN0D81</t>
  </si>
  <si>
    <t>735632IN0C29</t>
  </si>
  <si>
    <t>AFAB0348</t>
  </si>
  <si>
    <t>2709469652</t>
  </si>
  <si>
    <t>0308</t>
  </si>
  <si>
    <t>126-47147682</t>
  </si>
  <si>
    <t>AFAB0349</t>
  </si>
  <si>
    <t>1275417625</t>
  </si>
  <si>
    <t>1317263</t>
  </si>
  <si>
    <t>AFAB0350</t>
  </si>
  <si>
    <t>2709479555</t>
  </si>
  <si>
    <t>0315</t>
  </si>
  <si>
    <t>0875</t>
  </si>
  <si>
    <t>AFAB0351</t>
  </si>
  <si>
    <t>2709470864</t>
  </si>
  <si>
    <t>3828</t>
  </si>
  <si>
    <t>3117</t>
  </si>
  <si>
    <t>AFAB0352</t>
  </si>
  <si>
    <t>2709470654</t>
  </si>
  <si>
    <t>66213</t>
  </si>
  <si>
    <t>25826</t>
  </si>
  <si>
    <t>AFAB0353</t>
  </si>
  <si>
    <t>1968561372</t>
  </si>
  <si>
    <t>47903</t>
  </si>
  <si>
    <t>30165</t>
  </si>
  <si>
    <t>AFAX0068</t>
  </si>
  <si>
    <t>UMR : 803847786</t>
  </si>
  <si>
    <t>017626687323</t>
  </si>
  <si>
    <t>180251485</t>
  </si>
  <si>
    <t>3705</t>
  </si>
  <si>
    <t>5093</t>
  </si>
  <si>
    <t>AFAX0070</t>
  </si>
  <si>
    <t>BALLAST UNIT-ADVANCED INTEGRATED</t>
  </si>
  <si>
    <t>UMR : 803856356</t>
  </si>
  <si>
    <t>2419938021</t>
  </si>
  <si>
    <t>180251335</t>
  </si>
  <si>
    <t>Batch 0002327365</t>
  </si>
  <si>
    <t>Batch 0001624085</t>
  </si>
  <si>
    <t>126-48410235</t>
  </si>
  <si>
    <t>AFAX0071</t>
  </si>
  <si>
    <t>UMR : 803861775</t>
  </si>
  <si>
    <t>3871721243</t>
  </si>
  <si>
    <t>180251484</t>
  </si>
  <si>
    <t>01462729</t>
  </si>
  <si>
    <t>01462381</t>
  </si>
  <si>
    <t>AFAB0333</t>
  </si>
  <si>
    <t>1444540064</t>
  </si>
  <si>
    <t>6764-02353</t>
  </si>
  <si>
    <t>6764-01456</t>
  </si>
  <si>
    <t>AFAB0278</t>
  </si>
  <si>
    <t>SEAT, COPILOT</t>
  </si>
  <si>
    <t>REPLENISHMENT REPLACE THY A320</t>
  </si>
  <si>
    <t xml:space="preserve">	061881382733</t>
  </si>
  <si>
    <t>6430875905</t>
  </si>
  <si>
    <t>1331</t>
  </si>
  <si>
    <t>A320-08012</t>
  </si>
  <si>
    <t>126-44843724</t>
  </si>
  <si>
    <t>AFAB0335</t>
  </si>
  <si>
    <t>78434A-03796</t>
  </si>
  <si>
    <t>4678434A-03419</t>
  </si>
  <si>
    <t>AFAB0354</t>
  </si>
  <si>
    <t>3793672282</t>
  </si>
  <si>
    <t>60118</t>
  </si>
  <si>
    <t>86859</t>
  </si>
  <si>
    <t>AFAB0355</t>
  </si>
  <si>
    <t>32700</t>
  </si>
  <si>
    <t>20389</t>
  </si>
  <si>
    <t>AFAB0356</t>
  </si>
  <si>
    <t>5544125882</t>
  </si>
  <si>
    <t>6764-02335</t>
  </si>
  <si>
    <t>AFAB0357</t>
  </si>
  <si>
    <t>0317482</t>
  </si>
  <si>
    <t>AFAB0358</t>
  </si>
  <si>
    <t>28250</t>
  </si>
  <si>
    <t>08634</t>
  </si>
  <si>
    <t>AFAB0359</t>
  </si>
  <si>
    <t>1178C</t>
  </si>
  <si>
    <t>AFAB0311</t>
  </si>
  <si>
    <t>SP 95023</t>
  </si>
  <si>
    <t>0002348516</t>
  </si>
  <si>
    <t>5829</t>
  </si>
  <si>
    <t>AFAB0312</t>
  </si>
  <si>
    <t xml:space="preserve">1614790203 </t>
  </si>
  <si>
    <t>3236</t>
  </si>
  <si>
    <t>AFAB0334</t>
  </si>
  <si>
    <t>618-81588150</t>
  </si>
  <si>
    <t>1939494690</t>
  </si>
  <si>
    <t>00667</t>
  </si>
  <si>
    <t>AFAX0055</t>
  </si>
  <si>
    <t>PG1152BC02</t>
  </si>
  <si>
    <t>ADM-AIR DATA MODULE</t>
  </si>
  <si>
    <t>UMR : TPM130492G1</t>
  </si>
  <si>
    <t>TPM130492G1</t>
  </si>
  <si>
    <t>4942102513</t>
  </si>
  <si>
    <t>180253019</t>
  </si>
  <si>
    <t>1010R558</t>
  </si>
  <si>
    <t>14048672</t>
  </si>
  <si>
    <t>2330377840</t>
  </si>
  <si>
    <t>AFAZ0033</t>
  </si>
  <si>
    <t>D26AB1042</t>
  </si>
  <si>
    <t>VALVE, CUT-OUT</t>
  </si>
  <si>
    <t>ROBBING FROM PKGPL FOR PKGPF</t>
  </si>
  <si>
    <t>8225291395</t>
  </si>
  <si>
    <t>180253496</t>
  </si>
  <si>
    <t>SP 96217</t>
  </si>
  <si>
    <t>273</t>
  </si>
</sst>
</file>

<file path=xl/styles.xml><?xml version="1.0" encoding="utf-8"?>
<styleSheet xmlns="http://schemas.openxmlformats.org/spreadsheetml/2006/main">
  <numFmts count="15">
    <numFmt numFmtId="176" formatCode="_ * #,##0_ ;_ * \-#,##0_ ;_ * &quot;-&quot;_ ;_ @_ "/>
    <numFmt numFmtId="177" formatCode="_-* #,##0.00_-;\-* #,##0.00_-;_-* &quot;-&quot;??_-;_-@_-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179" formatCode="[$-409]d\-mmm\-yyyy;@"/>
    <numFmt numFmtId="180" formatCode="0\ &quot;D&quot;"/>
    <numFmt numFmtId="181" formatCode="[$-409]d/mmm/yyyy;@"/>
    <numFmt numFmtId="182" formatCode="[$-409]d\-mmm\-yy;@"/>
    <numFmt numFmtId="183" formatCode="_([$$-409]* #,##0.00_);_([$$-409]* \(#,##0.00\);_([$$-409]* &quot;-&quot;??_);_(@_)"/>
    <numFmt numFmtId="184" formatCode="0\ &quot;ea&quot;"/>
    <numFmt numFmtId="185" formatCode="[$-409]d/mmm/yy;@"/>
    <numFmt numFmtId="186" formatCode="[$-409]dd\-mmm\-yy;@"/>
    <numFmt numFmtId="187" formatCode="0\ &quot;Day(s)&quot;"/>
  </numFmts>
  <fonts count="69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b/>
      <sz val="9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color theme="0"/>
      <name val="Arial"/>
      <charset val="134"/>
    </font>
    <font>
      <b/>
      <sz val="9"/>
      <color rgb="FFFF0000"/>
      <name val="Calibri"/>
      <charset val="134"/>
      <scheme val="minor"/>
    </font>
    <font>
      <sz val="9"/>
      <color rgb="FF000000"/>
      <name val="Calibri"/>
      <charset val="134"/>
      <scheme val="minor"/>
    </font>
    <font>
      <b/>
      <sz val="9"/>
      <color theme="4" tint="-0.249977111117893"/>
      <name val="Calibri"/>
      <charset val="134"/>
      <scheme val="minor"/>
    </font>
    <font>
      <b/>
      <sz val="9"/>
      <color rgb="FF4472C4"/>
      <name val="Calibri"/>
      <charset val="134"/>
      <scheme val="minor"/>
    </font>
    <font>
      <b/>
      <sz val="10"/>
      <color rgb="FFC00000"/>
      <name val="Arial"/>
      <charset val="134"/>
    </font>
    <font>
      <sz val="9"/>
      <color theme="1"/>
      <name val="Calibri"/>
      <charset val="1"/>
      <scheme val="minor"/>
    </font>
    <font>
      <b/>
      <sz val="9"/>
      <color rgb="FF000000"/>
      <name val="Calibri"/>
      <charset val="134"/>
    </font>
    <font>
      <sz val="9"/>
      <color rgb="FF000000"/>
      <name val="Calibri"/>
      <charset val="134"/>
    </font>
    <font>
      <sz val="8"/>
      <color theme="1"/>
      <name val="Calibri"/>
      <charset val="134"/>
      <scheme val="minor"/>
    </font>
    <font>
      <sz val="9"/>
      <color theme="1"/>
      <name val="Calibri"/>
      <charset val="134"/>
    </font>
    <font>
      <b/>
      <sz val="9"/>
      <color theme="4"/>
      <name val="Calibri"/>
      <charset val="134"/>
      <scheme val="minor"/>
    </font>
    <font>
      <sz val="11"/>
      <color rgb="FF000000"/>
      <name val="Calibri"/>
      <charset val="134"/>
    </font>
    <font>
      <sz val="10"/>
      <color theme="1"/>
      <name val="Segoe UI"/>
      <charset val="134"/>
    </font>
    <font>
      <sz val="10"/>
      <color rgb="FF000000"/>
      <name val="Calibri"/>
      <charset val="134"/>
      <scheme val="minor"/>
    </font>
    <font>
      <sz val="11"/>
      <color rgb="FF444444"/>
      <name val="Calibri"/>
      <charset val="134"/>
    </font>
    <font>
      <b/>
      <sz val="10"/>
      <name val="Calibri"/>
      <charset val="134"/>
      <scheme val="minor"/>
    </font>
    <font>
      <b/>
      <sz val="9"/>
      <color theme="1"/>
      <name val="Segoe UI"/>
      <charset val="134"/>
    </font>
    <font>
      <b/>
      <sz val="9"/>
      <color rgb="FF000000"/>
      <name val="Segoe UI"/>
      <charset val="134"/>
    </font>
    <font>
      <sz val="10"/>
      <name val="Calibri"/>
      <charset val="134"/>
      <scheme val="minor"/>
    </font>
    <font>
      <sz val="10"/>
      <color theme="0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b/>
      <i/>
      <sz val="14"/>
      <color theme="1"/>
      <name val="Circular Std Book"/>
      <charset val="134"/>
    </font>
    <font>
      <b/>
      <sz val="11"/>
      <name val="Calibri"/>
      <charset val="134"/>
    </font>
    <font>
      <b/>
      <sz val="10"/>
      <color theme="0"/>
      <name val="Calibri"/>
      <charset val="134"/>
    </font>
    <font>
      <b/>
      <sz val="9"/>
      <color theme="1"/>
      <name val="Calibri"/>
      <charset val="1"/>
      <scheme val="minor"/>
    </font>
    <font>
      <sz val="9"/>
      <color rgb="FF000000"/>
      <name val="Calibri"/>
      <charset val="1"/>
    </font>
    <font>
      <sz val="10"/>
      <color rgb="FF000000"/>
      <name val="Calibri"/>
      <charset val="1"/>
    </font>
    <font>
      <b/>
      <sz val="10"/>
      <name val="Calibri"/>
      <charset val="134"/>
    </font>
    <font>
      <b/>
      <sz val="10"/>
      <color theme="1"/>
      <name val="Calibri"/>
      <charset val="134"/>
    </font>
    <font>
      <b/>
      <sz val="10"/>
      <color rgb="FFC00000"/>
      <name val="Calibri"/>
      <charset val="134"/>
    </font>
    <font>
      <sz val="11"/>
      <color rgb="FF444444"/>
      <name val="Calibri"/>
      <charset val="1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"/>
      <scheme val="minor"/>
    </font>
    <font>
      <b/>
      <sz val="12"/>
      <color theme="4"/>
      <name val="Calibri"/>
      <charset val="134"/>
      <scheme val="minor"/>
    </font>
    <font>
      <b/>
      <sz val="10"/>
      <color theme="4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1"/>
      <scheme val="minor"/>
    </font>
    <font>
      <u/>
      <sz val="10"/>
      <color indexed="12"/>
      <name val="Arial"/>
      <charset val="134"/>
    </font>
    <font>
      <sz val="11"/>
      <color theme="1"/>
      <name val="Arial"/>
      <charset val="134"/>
    </font>
  </fonts>
  <fills count="5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54">
    <border>
      <left/>
      <right/>
      <top/>
      <bottom/>
      <diagonal/>
    </border>
    <border>
      <left style="thick">
        <color rgb="FFC00000"/>
      </left>
      <right style="thin">
        <color rgb="FFC00000"/>
      </right>
      <top/>
      <bottom/>
      <diagonal/>
    </border>
    <border>
      <left style="thin">
        <color rgb="FFC00000"/>
      </left>
      <right style="thick">
        <color rgb="FFC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rgb="FFC00000"/>
      </left>
      <right style="thin">
        <color rgb="FFC00000"/>
      </right>
      <top style="medium">
        <color auto="1"/>
      </top>
      <bottom/>
      <diagonal/>
    </border>
    <border>
      <left style="thin">
        <color rgb="FFC00000"/>
      </left>
      <right style="thick">
        <color rgb="FFC00000"/>
      </right>
      <top style="medium">
        <color auto="1"/>
      </top>
      <bottom/>
      <diagonal/>
    </border>
    <border>
      <left style="thick">
        <color rgb="FFC00000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theme="6" tint="-0.249977111117893"/>
      </top>
      <bottom style="thin">
        <color theme="6" tint="0.599993896298105"/>
      </bottom>
      <diagonal/>
    </border>
    <border>
      <left/>
      <right/>
      <top/>
      <bottom style="thin">
        <color theme="6" tint="-0.24997711111789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3">
    <xf numFmtId="0" fontId="0" fillId="0" borderId="0"/>
    <xf numFmtId="0" fontId="49" fillId="22" borderId="0" applyNumberFormat="0" applyBorder="0" applyAlignment="0" applyProtection="0">
      <alignment vertical="center"/>
    </xf>
    <xf numFmtId="178" fontId="50" fillId="0" borderId="0" applyFont="0" applyFill="0" applyBorder="0" applyAlignment="0" applyProtection="0">
      <alignment vertical="center"/>
    </xf>
    <xf numFmtId="176" fontId="5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2" fontId="50" fillId="0" borderId="0" applyFont="0" applyFill="0" applyBorder="0" applyAlignment="0" applyProtection="0">
      <alignment vertical="center"/>
    </xf>
    <xf numFmtId="44" fontId="5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9" fillId="0" borderId="0"/>
    <xf numFmtId="0" fontId="55" fillId="0" borderId="0" applyNumberFormat="0" applyFill="0" applyBorder="0" applyAlignment="0" applyProtection="0"/>
    <xf numFmtId="0" fontId="52" fillId="28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0" borderId="49" applyNumberFormat="0" applyAlignment="0" applyProtection="0">
      <alignment vertical="center"/>
    </xf>
    <xf numFmtId="0" fontId="60" fillId="0" borderId="48" applyNumberFormat="0" applyFill="0" applyAlignment="0" applyProtection="0">
      <alignment vertical="center"/>
    </xf>
    <xf numFmtId="0" fontId="50" fillId="34" borderId="50" applyNumberFormat="0" applyFont="0" applyAlignment="0" applyProtection="0">
      <alignment vertical="center"/>
    </xf>
    <xf numFmtId="0" fontId="49" fillId="37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0" fillId="0" borderId="0"/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9" fillId="0" borderId="0"/>
    <xf numFmtId="0" fontId="56" fillId="0" borderId="48" applyNumberFormat="0" applyFill="0" applyAlignment="0" applyProtection="0">
      <alignment vertical="center"/>
    </xf>
    <xf numFmtId="0" fontId="51" fillId="0" borderId="51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26" borderId="46" applyNumberFormat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64" fillId="21" borderId="52" applyNumberFormat="0" applyAlignment="0" applyProtection="0">
      <alignment vertical="center"/>
    </xf>
    <xf numFmtId="177" fontId="29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9" fillId="0" borderId="0"/>
    <xf numFmtId="0" fontId="49" fillId="41" borderId="0" applyNumberFormat="0" applyBorder="0" applyAlignment="0" applyProtection="0">
      <alignment vertical="center"/>
    </xf>
    <xf numFmtId="0" fontId="48" fillId="21" borderId="46" applyNumberFormat="0" applyAlignment="0" applyProtection="0">
      <alignment vertical="center"/>
    </xf>
    <xf numFmtId="0" fontId="53" fillId="0" borderId="47" applyNumberFormat="0" applyFill="0" applyAlignment="0" applyProtection="0">
      <alignment vertical="center"/>
    </xf>
    <xf numFmtId="0" fontId="65" fillId="0" borderId="53" applyNumberFormat="0" applyFill="0" applyAlignment="0" applyProtection="0">
      <alignment vertical="center"/>
    </xf>
    <xf numFmtId="43" fontId="47" fillId="0" borderId="0" applyFont="0" applyFill="0" applyBorder="0" applyAlignment="0" applyProtection="0"/>
    <xf numFmtId="0" fontId="46" fillId="20" borderId="0" applyNumberFormat="0" applyBorder="0" applyAlignment="0" applyProtection="0">
      <alignment vertical="center"/>
    </xf>
    <xf numFmtId="43" fontId="47" fillId="0" borderId="0" applyFont="0" applyFill="0" applyBorder="0" applyAlignment="0" applyProtection="0"/>
    <xf numFmtId="0" fontId="45" fillId="19" borderId="0" applyNumberFormat="0" applyBorder="0" applyAlignment="0" applyProtection="0">
      <alignment vertical="center"/>
    </xf>
    <xf numFmtId="0" fontId="52" fillId="4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52" fillId="31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43" fontId="47" fillId="0" borderId="0" applyFont="0" applyFill="0" applyBorder="0" applyAlignment="0" applyProtection="0"/>
    <xf numFmtId="0" fontId="49" fillId="27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/>
    <xf numFmtId="0" fontId="52" fillId="46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177" fontId="47" fillId="0" borderId="0" applyFont="0" applyFill="0" applyBorder="0" applyAlignment="0" applyProtection="0"/>
    <xf numFmtId="0" fontId="49" fillId="45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55" fillId="0" borderId="0" applyNumberFormat="0" applyFill="0" applyBorder="0" applyAlignment="0" applyProtection="0"/>
    <xf numFmtId="43" fontId="47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/>
    <xf numFmtId="0" fontId="21" fillId="0" borderId="0"/>
    <xf numFmtId="0" fontId="0" fillId="0" borderId="0"/>
    <xf numFmtId="0" fontId="0" fillId="0" borderId="0"/>
    <xf numFmtId="0" fontId="29" fillId="0" borderId="0"/>
    <xf numFmtId="0" fontId="0" fillId="0" borderId="0"/>
    <xf numFmtId="179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0" fillId="0" borderId="0"/>
    <xf numFmtId="179" fontId="0" fillId="0" borderId="0"/>
    <xf numFmtId="0" fontId="29" fillId="0" borderId="0"/>
    <xf numFmtId="181" fontId="2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7" fillId="0" borderId="0"/>
    <xf numFmtId="0" fontId="0" fillId="0" borderId="0"/>
    <xf numFmtId="0" fontId="0" fillId="0" borderId="0"/>
    <xf numFmtId="0" fontId="47" fillId="0" borderId="0"/>
    <xf numFmtId="0" fontId="47" fillId="0" borderId="0"/>
    <xf numFmtId="0" fontId="29" fillId="0" borderId="0"/>
    <xf numFmtId="0" fontId="0" fillId="0" borderId="0"/>
    <xf numFmtId="0" fontId="47" fillId="0" borderId="0"/>
    <xf numFmtId="0" fontId="47" fillId="0" borderId="0"/>
    <xf numFmtId="0" fontId="0" fillId="0" borderId="0"/>
    <xf numFmtId="0" fontId="0" fillId="0" borderId="0"/>
    <xf numFmtId="0" fontId="47" fillId="0" borderId="0"/>
    <xf numFmtId="0" fontId="0" fillId="0" borderId="0"/>
    <xf numFmtId="0" fontId="0" fillId="0" borderId="0"/>
    <xf numFmtId="9" fontId="68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29" fillId="0" borderId="0" applyFont="0" applyFill="0" applyBorder="0" applyAlignment="0" applyProtection="0"/>
  </cellStyleXfs>
  <cellXfs count="35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3" xfId="103" applyFont="1" applyFill="1" applyBorder="1" applyAlignment="1">
      <alignment horizontal="center" vertical="center" wrapText="1"/>
    </xf>
    <xf numFmtId="0" fontId="5" fillId="2" borderId="4" xfId="103" applyFont="1" applyFill="1" applyBorder="1" applyAlignment="1">
      <alignment horizontal="center" vertical="center" wrapText="1"/>
    </xf>
    <xf numFmtId="0" fontId="5" fillId="2" borderId="5" xfId="103" applyFont="1" applyFill="1" applyBorder="1" applyAlignment="1">
      <alignment horizontal="center" vertical="center" wrapText="1"/>
    </xf>
    <xf numFmtId="0" fontId="5" fillId="2" borderId="6" xfId="103" applyFont="1" applyFill="1" applyBorder="1" applyAlignment="1">
      <alignment horizontal="center" vertical="center" wrapText="1"/>
    </xf>
    <xf numFmtId="0" fontId="5" fillId="2" borderId="7" xfId="103" applyFont="1" applyFill="1" applyBorder="1" applyAlignment="1">
      <alignment horizontal="center" vertical="center" wrapText="1"/>
    </xf>
    <xf numFmtId="0" fontId="4" fillId="3" borderId="8" xfId="103" applyFont="1" applyFill="1" applyBorder="1" applyAlignment="1">
      <alignment horizontal="center" vertical="center" wrapText="1"/>
    </xf>
    <xf numFmtId="0" fontId="5" fillId="3" borderId="8" xfId="103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9" xfId="103" applyFont="1" applyBorder="1" applyAlignment="1">
      <alignment horizontal="center" vertical="center" wrapText="1"/>
    </xf>
    <xf numFmtId="0" fontId="6" fillId="0" borderId="9" xfId="103" applyFont="1" applyBorder="1" applyAlignment="1">
      <alignment horizontal="center" vertical="center" wrapText="1"/>
    </xf>
    <xf numFmtId="180" fontId="6" fillId="0" borderId="9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8" xfId="103" applyFont="1" applyBorder="1" applyAlignment="1">
      <alignment horizontal="center" vertical="center" wrapText="1"/>
    </xf>
    <xf numFmtId="0" fontId="6" fillId="0" borderId="8" xfId="103" applyFont="1" applyBorder="1" applyAlignment="1">
      <alignment horizontal="center" vertical="center" wrapText="1"/>
    </xf>
    <xf numFmtId="180" fontId="6" fillId="0" borderId="8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8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4" fillId="2" borderId="7" xfId="103" applyNumberFormat="1" applyFont="1" applyFill="1" applyBorder="1" applyAlignment="1">
      <alignment horizontal="center" vertical="center" wrapText="1"/>
    </xf>
    <xf numFmtId="182" fontId="4" fillId="2" borderId="10" xfId="103" applyNumberFormat="1" applyFont="1" applyFill="1" applyBorder="1" applyAlignment="1">
      <alignment horizontal="center" vertical="center" wrapText="1"/>
    </xf>
    <xf numFmtId="182" fontId="4" fillId="2" borderId="11" xfId="103" applyNumberFormat="1" applyFont="1" applyFill="1" applyBorder="1" applyAlignment="1">
      <alignment horizontal="center" vertical="center" wrapText="1"/>
    </xf>
    <xf numFmtId="0" fontId="4" fillId="2" borderId="11" xfId="103" applyFont="1" applyFill="1" applyBorder="1" applyAlignment="1">
      <alignment horizontal="center" vertical="center" wrapText="1"/>
    </xf>
    <xf numFmtId="49" fontId="4" fillId="3" borderId="8" xfId="103" applyNumberFormat="1" applyFont="1" applyFill="1" applyBorder="1" applyAlignment="1">
      <alignment horizontal="center" vertical="center" wrapText="1"/>
    </xf>
    <xf numFmtId="182" fontId="4" fillId="3" borderId="8" xfId="103" applyNumberFormat="1" applyFont="1" applyFill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182" fontId="1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182" fontId="1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1" fillId="4" borderId="8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182" fontId="2" fillId="5" borderId="14" xfId="0" applyNumberFormat="1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7" fillId="2" borderId="10" xfId="103" applyFont="1" applyFill="1" applyBorder="1" applyAlignment="1">
      <alignment horizontal="center" vertical="center" wrapText="1"/>
    </xf>
    <xf numFmtId="183" fontId="8" fillId="6" borderId="16" xfId="103" applyNumberFormat="1" applyFont="1" applyFill="1" applyBorder="1" applyAlignment="1">
      <alignment horizontal="center" vertical="center" wrapText="1"/>
    </xf>
    <xf numFmtId="1" fontId="8" fillId="7" borderId="7" xfId="103" applyNumberFormat="1" applyFont="1" applyFill="1" applyBorder="1" applyAlignment="1">
      <alignment horizontal="center" vertical="center" wrapText="1"/>
    </xf>
    <xf numFmtId="1" fontId="8" fillId="7" borderId="17" xfId="103" applyNumberFormat="1" applyFont="1" applyFill="1" applyBorder="1" applyAlignment="1">
      <alignment horizontal="center" vertical="center" wrapText="1"/>
    </xf>
    <xf numFmtId="182" fontId="8" fillId="7" borderId="11" xfId="103" applyNumberFormat="1" applyFont="1" applyFill="1" applyBorder="1" applyAlignment="1">
      <alignment horizontal="center" vertical="center" wrapText="1"/>
    </xf>
    <xf numFmtId="1" fontId="8" fillId="7" borderId="18" xfId="103" applyNumberFormat="1" applyFont="1" applyFill="1" applyBorder="1" applyAlignment="1">
      <alignment horizontal="center" vertical="center" wrapText="1"/>
    </xf>
    <xf numFmtId="0" fontId="7" fillId="3" borderId="8" xfId="103" applyFont="1" applyFill="1" applyBorder="1" applyAlignment="1">
      <alignment horizontal="center" vertical="center" wrapText="1"/>
    </xf>
    <xf numFmtId="183" fontId="8" fillId="3" borderId="8" xfId="103" applyNumberFormat="1" applyFont="1" applyFill="1" applyBorder="1" applyAlignment="1">
      <alignment horizontal="center" vertical="center" wrapText="1"/>
    </xf>
    <xf numFmtId="1" fontId="8" fillId="3" borderId="8" xfId="103" applyNumberFormat="1" applyFont="1" applyFill="1" applyBorder="1" applyAlignment="1">
      <alignment horizontal="center" vertical="center" wrapText="1"/>
    </xf>
    <xf numFmtId="182" fontId="8" fillId="3" borderId="8" xfId="103" applyNumberFormat="1" applyFont="1" applyFill="1" applyBorder="1" applyAlignment="1">
      <alignment horizontal="center" vertical="center" wrapText="1"/>
    </xf>
    <xf numFmtId="184" fontId="1" fillId="0" borderId="9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84" fontId="1" fillId="0" borderId="8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58" fontId="3" fillId="8" borderId="13" xfId="0" applyNumberFormat="1" applyFont="1" applyFill="1" applyBorder="1" applyAlignment="1">
      <alignment horizontal="center" vertical="center"/>
    </xf>
    <xf numFmtId="1" fontId="8" fillId="9" borderId="7" xfId="103" applyNumberFormat="1" applyFont="1" applyFill="1" applyBorder="1" applyAlignment="1">
      <alignment horizontal="center" vertical="center" wrapText="1"/>
    </xf>
    <xf numFmtId="1" fontId="8" fillId="9" borderId="10" xfId="103" applyNumberFormat="1" applyFont="1" applyFill="1" applyBorder="1" applyAlignment="1">
      <alignment horizontal="center" vertical="center" wrapText="1"/>
    </xf>
    <xf numFmtId="58" fontId="8" fillId="9" borderId="17" xfId="103" applyNumberFormat="1" applyFont="1" applyFill="1" applyBorder="1" applyAlignment="1">
      <alignment horizontal="center" vertical="center" wrapText="1"/>
    </xf>
    <xf numFmtId="58" fontId="8" fillId="9" borderId="10" xfId="103" applyNumberFormat="1" applyFont="1" applyFill="1" applyBorder="1" applyAlignment="1">
      <alignment horizontal="center" vertical="center" wrapText="1"/>
    </xf>
    <xf numFmtId="185" fontId="8" fillId="9" borderId="10" xfId="103" applyNumberFormat="1" applyFont="1" applyFill="1" applyBorder="1" applyAlignment="1">
      <alignment horizontal="center" vertical="center" wrapText="1"/>
    </xf>
    <xf numFmtId="182" fontId="4" fillId="10" borderId="20" xfId="103" applyNumberFormat="1" applyFont="1" applyFill="1" applyBorder="1" applyAlignment="1">
      <alignment horizontal="center" vertical="center" wrapText="1"/>
    </xf>
    <xf numFmtId="58" fontId="8" fillId="3" borderId="8" xfId="103" applyNumberFormat="1" applyFont="1" applyFill="1" applyBorder="1" applyAlignment="1">
      <alignment horizontal="center" vertical="center" wrapText="1"/>
    </xf>
    <xf numFmtId="185" fontId="8" fillId="3" borderId="8" xfId="103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182" fontId="3" fillId="8" borderId="13" xfId="0" applyNumberFormat="1" applyFont="1" applyFill="1" applyBorder="1" applyAlignment="1">
      <alignment horizontal="center" vertical="center"/>
    </xf>
    <xf numFmtId="49" fontId="3" fillId="8" borderId="13" xfId="0" applyNumberFormat="1" applyFont="1" applyFill="1" applyBorder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3" fillId="11" borderId="0" xfId="0" applyNumberFormat="1" applyFont="1" applyFill="1" applyAlignment="1">
      <alignment horizontal="center" vertical="center"/>
    </xf>
    <xf numFmtId="49" fontId="2" fillId="11" borderId="0" xfId="0" applyNumberFormat="1" applyFont="1" applyFill="1" applyAlignment="1">
      <alignment horizontal="center" vertical="center"/>
    </xf>
    <xf numFmtId="182" fontId="4" fillId="10" borderId="11" xfId="103" applyNumberFormat="1" applyFont="1" applyFill="1" applyBorder="1" applyAlignment="1">
      <alignment horizontal="center" vertical="center" wrapText="1"/>
    </xf>
    <xf numFmtId="49" fontId="4" fillId="10" borderId="17" xfId="103" applyNumberFormat="1" applyFont="1" applyFill="1" applyBorder="1" applyAlignment="1">
      <alignment horizontal="center" vertical="center" wrapText="1"/>
    </xf>
    <xf numFmtId="49" fontId="8" fillId="3" borderId="10" xfId="103" applyNumberFormat="1" applyFont="1" applyFill="1" applyBorder="1" applyAlignment="1">
      <alignment horizontal="center" vertical="center" wrapText="1"/>
    </xf>
    <xf numFmtId="49" fontId="4" fillId="12" borderId="7" xfId="103" applyNumberFormat="1" applyFont="1" applyFill="1" applyBorder="1" applyAlignment="1">
      <alignment horizontal="center" vertical="center" wrapText="1"/>
    </xf>
    <xf numFmtId="49" fontId="4" fillId="12" borderId="11" xfId="103" applyNumberFormat="1" applyFont="1" applyFill="1" applyBorder="1" applyAlignment="1">
      <alignment horizontal="center" vertical="center" wrapText="1"/>
    </xf>
    <xf numFmtId="49" fontId="8" fillId="3" borderId="8" xfId="103" applyNumberFormat="1" applyFont="1" applyFill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center" vertical="center" wrapText="1"/>
    </xf>
    <xf numFmtId="49" fontId="12" fillId="0" borderId="8" xfId="0" applyNumberFormat="1" applyFont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11" borderId="2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186" fontId="4" fillId="12" borderId="11" xfId="103" applyNumberFormat="1" applyFont="1" applyFill="1" applyBorder="1" applyAlignment="1">
      <alignment horizontal="center" vertical="center" wrapText="1"/>
    </xf>
    <xf numFmtId="182" fontId="4" fillId="12" borderId="18" xfId="103" applyNumberFormat="1" applyFont="1" applyFill="1" applyBorder="1" applyAlignment="1">
      <alignment horizontal="center" vertical="center" wrapText="1"/>
    </xf>
    <xf numFmtId="182" fontId="4" fillId="12" borderId="23" xfId="103" applyNumberFormat="1" applyFont="1" applyFill="1" applyBorder="1" applyAlignment="1">
      <alignment horizontal="center" vertical="center" wrapText="1"/>
    </xf>
    <xf numFmtId="183" fontId="13" fillId="13" borderId="23" xfId="103" applyNumberFormat="1" applyFont="1" applyFill="1" applyBorder="1" applyAlignment="1">
      <alignment horizontal="center" vertical="center" wrapText="1"/>
    </xf>
    <xf numFmtId="49" fontId="8" fillId="3" borderId="16" xfId="103" applyNumberFormat="1" applyFont="1" applyFill="1" applyBorder="1" applyAlignment="1">
      <alignment horizontal="center" vertical="center" wrapText="1"/>
    </xf>
    <xf numFmtId="183" fontId="13" fillId="13" borderId="24" xfId="103" applyNumberFormat="1" applyFont="1" applyFill="1" applyBorder="1" applyAlignment="1">
      <alignment horizontal="center" vertical="center" wrapText="1"/>
    </xf>
    <xf numFmtId="186" fontId="4" fillId="3" borderId="8" xfId="103" applyNumberFormat="1" applyFont="1" applyFill="1" applyBorder="1" applyAlignment="1">
      <alignment horizontal="center" vertical="center" wrapText="1"/>
    </xf>
    <xf numFmtId="183" fontId="13" fillId="3" borderId="8" xfId="103" applyNumberFormat="1" applyFont="1" applyFill="1" applyBorder="1" applyAlignment="1">
      <alignment horizontal="center" vertical="center" wrapText="1"/>
    </xf>
    <xf numFmtId="186" fontId="1" fillId="0" borderId="9" xfId="0" applyNumberFormat="1" applyFont="1" applyBorder="1" applyAlignment="1">
      <alignment horizontal="center" vertical="center" wrapText="1"/>
    </xf>
    <xf numFmtId="186" fontId="1" fillId="0" borderId="8" xfId="0" applyNumberFormat="1" applyFont="1" applyBorder="1" applyAlignment="1">
      <alignment horizontal="center" vertical="center" wrapText="1"/>
    </xf>
    <xf numFmtId="1" fontId="6" fillId="0" borderId="25" xfId="0" applyNumberFormat="1" applyFont="1" applyBorder="1" applyAlignment="1">
      <alignment horizontal="center" vertical="center" wrapText="1"/>
    </xf>
    <xf numFmtId="1" fontId="6" fillId="0" borderId="8" xfId="0" applyNumberFormat="1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183" fontId="13" fillId="13" borderId="27" xfId="103" applyNumberFormat="1" applyFont="1" applyFill="1" applyBorder="1" applyAlignment="1">
      <alignment horizontal="center" vertical="center" wrapText="1"/>
    </xf>
    <xf numFmtId="183" fontId="13" fillId="13" borderId="28" xfId="103" applyNumberFormat="1" applyFont="1" applyFill="1" applyBorder="1" applyAlignment="1">
      <alignment horizontal="center" vertical="center" wrapText="1"/>
    </xf>
    <xf numFmtId="183" fontId="8" fillId="14" borderId="29" xfId="103" applyNumberFormat="1" applyFont="1" applyFill="1" applyBorder="1" applyAlignment="1">
      <alignment horizontal="center" vertical="center" wrapText="1"/>
    </xf>
    <xf numFmtId="183" fontId="8" fillId="15" borderId="27" xfId="103" applyNumberFormat="1" applyFont="1" applyFill="1" applyBorder="1" applyAlignment="1">
      <alignment horizontal="center" vertical="center" wrapText="1"/>
    </xf>
    <xf numFmtId="1" fontId="6" fillId="0" borderId="9" xfId="0" applyNumberFormat="1" applyFont="1" applyBorder="1" applyAlignment="1">
      <alignment horizontal="center" vertical="center" wrapText="1"/>
    </xf>
    <xf numFmtId="187" fontId="6" fillId="0" borderId="9" xfId="0" applyNumberFormat="1" applyFont="1" applyBorder="1" applyAlignment="1">
      <alignment horizontal="center" vertical="center" wrapText="1"/>
    </xf>
    <xf numFmtId="187" fontId="6" fillId="0" borderId="8" xfId="0" applyNumberFormat="1" applyFont="1" applyBorder="1" applyAlignment="1">
      <alignment horizontal="center" vertical="center" wrapText="1"/>
    </xf>
    <xf numFmtId="1" fontId="6" fillId="0" borderId="30" xfId="0" applyNumberFormat="1" applyFont="1" applyBorder="1" applyAlignment="1">
      <alignment horizontal="center" vertical="center" wrapText="1"/>
    </xf>
    <xf numFmtId="187" fontId="6" fillId="0" borderId="31" xfId="0" applyNumberFormat="1" applyFont="1" applyBorder="1" applyAlignment="1">
      <alignment horizontal="center" vertical="center" wrapText="1"/>
    </xf>
    <xf numFmtId="183" fontId="8" fillId="15" borderId="0" xfId="103" applyNumberFormat="1" applyFont="1" applyFill="1" applyAlignment="1">
      <alignment horizontal="center" vertical="center" wrapText="1"/>
    </xf>
    <xf numFmtId="0" fontId="6" fillId="10" borderId="8" xfId="103" applyFont="1" applyFill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/>
    </xf>
    <xf numFmtId="49" fontId="14" fillId="0" borderId="32" xfId="0" applyNumberFormat="1" applyFont="1" applyBorder="1" applyAlignment="1">
      <alignment horizontal="center" vertical="center"/>
    </xf>
    <xf numFmtId="49" fontId="1" fillId="5" borderId="8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/>
    </xf>
    <xf numFmtId="15" fontId="16" fillId="0" borderId="25" xfId="0" applyNumberFormat="1" applyFont="1" applyBorder="1" applyAlignment="1">
      <alignment horizontal="center" wrapText="1"/>
    </xf>
    <xf numFmtId="0" fontId="16" fillId="0" borderId="25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15" fontId="16" fillId="0" borderId="33" xfId="0" applyNumberFormat="1" applyFont="1" applyBorder="1" applyAlignment="1">
      <alignment horizontal="center" wrapText="1"/>
    </xf>
    <xf numFmtId="0" fontId="16" fillId="0" borderId="33" xfId="0" applyFont="1" applyBorder="1" applyAlignment="1">
      <alignment horizontal="center"/>
    </xf>
    <xf numFmtId="0" fontId="16" fillId="0" borderId="9" xfId="0" applyFont="1" applyBorder="1" applyAlignment="1">
      <alignment horizontal="center" wrapText="1"/>
    </xf>
    <xf numFmtId="0" fontId="17" fillId="0" borderId="32" xfId="0" applyFont="1" applyBorder="1" applyAlignment="1">
      <alignment horizontal="center" vertical="center" wrapText="1"/>
    </xf>
    <xf numFmtId="49" fontId="17" fillId="0" borderId="32" xfId="0" applyNumberFormat="1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6" fillId="0" borderId="8" xfId="0" applyFont="1" applyBorder="1" applyAlignment="1">
      <alignment horizontal="center" vertical="center"/>
    </xf>
    <xf numFmtId="15" fontId="16" fillId="0" borderId="25" xfId="0" applyNumberFormat="1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15" fontId="16" fillId="0" borderId="33" xfId="0" applyNumberFormat="1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4" fillId="0" borderId="3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5" fontId="16" fillId="0" borderId="8" xfId="0" applyNumberFormat="1" applyFont="1" applyBorder="1" applyAlignment="1">
      <alignment horizontal="center" vertical="center" wrapText="1"/>
    </xf>
    <xf numFmtId="182" fontId="9" fillId="0" borderId="8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/>
    </xf>
    <xf numFmtId="15" fontId="10" fillId="0" borderId="8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vertical="center"/>
    </xf>
    <xf numFmtId="49" fontId="14" fillId="0" borderId="27" xfId="0" applyNumberFormat="1" applyFont="1" applyBorder="1" applyAlignment="1">
      <alignment horizontal="center" vertical="center"/>
    </xf>
    <xf numFmtId="49" fontId="14" fillId="0" borderId="9" xfId="0" applyNumberFormat="1" applyFont="1" applyBorder="1" applyAlignment="1">
      <alignment horizontal="center" vertical="center"/>
    </xf>
    <xf numFmtId="49" fontId="14" fillId="0" borderId="30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 wrapText="1"/>
    </xf>
    <xf numFmtId="49" fontId="14" fillId="0" borderId="35" xfId="0" applyNumberFormat="1" applyFont="1" applyBorder="1" applyAlignment="1">
      <alignment horizontal="center"/>
    </xf>
    <xf numFmtId="182" fontId="1" fillId="0" borderId="25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49" fontId="14" fillId="0" borderId="27" xfId="0" applyNumberFormat="1" applyFont="1" applyBorder="1" applyAlignment="1">
      <alignment horizontal="center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center" wrapText="1"/>
    </xf>
    <xf numFmtId="15" fontId="20" fillId="0" borderId="0" xfId="0" applyNumberFormat="1" applyFont="1" applyAlignment="1">
      <alignment horizontal="center" wrapText="1"/>
    </xf>
    <xf numFmtId="0" fontId="2" fillId="0" borderId="8" xfId="99" applyFont="1" applyBorder="1" applyAlignment="1">
      <alignment horizontal="center"/>
    </xf>
    <xf numFmtId="0" fontId="3" fillId="0" borderId="8" xfId="99" applyFont="1" applyBorder="1" applyAlignment="1">
      <alignment horizontal="center" vertical="center"/>
    </xf>
    <xf numFmtId="0" fontId="3" fillId="0" borderId="8" xfId="99" applyFont="1" applyBorder="1" applyAlignment="1">
      <alignment horizontal="left"/>
    </xf>
    <xf numFmtId="0" fontId="2" fillId="0" borderId="8" xfId="99" applyFont="1" applyBorder="1" applyAlignment="1">
      <alignment horizontal="left"/>
    </xf>
    <xf numFmtId="0" fontId="2" fillId="0" borderId="8" xfId="99" applyFont="1" applyBorder="1" applyAlignment="1">
      <alignment horizontal="left" vertical="center"/>
    </xf>
    <xf numFmtId="0" fontId="2" fillId="0" borderId="27" xfId="99" applyFont="1" applyBorder="1" applyAlignment="1">
      <alignment horizontal="left"/>
    </xf>
    <xf numFmtId="0" fontId="2" fillId="0" borderId="28" xfId="99" applyFont="1" applyBorder="1" applyAlignment="1">
      <alignment horizontal="center" vertical="center"/>
    </xf>
    <xf numFmtId="0" fontId="2" fillId="0" borderId="36" xfId="99" applyFont="1" applyBorder="1" applyAlignment="1">
      <alignment horizontal="center" vertical="center"/>
    </xf>
    <xf numFmtId="0" fontId="2" fillId="0" borderId="28" xfId="99" applyFont="1" applyBorder="1" applyAlignment="1">
      <alignment horizontal="center" vertical="center" wrapText="1"/>
    </xf>
    <xf numFmtId="0" fontId="2" fillId="0" borderId="36" xfId="99" applyFont="1" applyBorder="1" applyAlignment="1">
      <alignment horizontal="center" vertical="center" wrapText="1"/>
    </xf>
    <xf numFmtId="0" fontId="2" fillId="0" borderId="37" xfId="99" applyFont="1" applyBorder="1" applyAlignment="1">
      <alignment horizontal="center" vertical="center"/>
    </xf>
    <xf numFmtId="0" fontId="2" fillId="0" borderId="0" xfId="99" applyFont="1" applyAlignment="1">
      <alignment horizontal="center" vertical="center"/>
    </xf>
    <xf numFmtId="0" fontId="2" fillId="0" borderId="37" xfId="99" applyFont="1" applyBorder="1" applyAlignment="1">
      <alignment horizontal="center" vertical="center" wrapText="1"/>
    </xf>
    <xf numFmtId="0" fontId="2" fillId="0" borderId="0" xfId="99" applyFont="1" applyAlignment="1">
      <alignment horizontal="center" vertical="center" wrapText="1"/>
    </xf>
    <xf numFmtId="0" fontId="2" fillId="0" borderId="38" xfId="99" applyFont="1" applyBorder="1" applyAlignment="1">
      <alignment horizontal="center" vertical="center"/>
    </xf>
    <xf numFmtId="0" fontId="2" fillId="0" borderId="26" xfId="99" applyFont="1" applyBorder="1" applyAlignment="1">
      <alignment horizontal="center" vertical="center"/>
    </xf>
    <xf numFmtId="0" fontId="2" fillId="0" borderId="30" xfId="99" applyFont="1" applyBorder="1" applyAlignment="1">
      <alignment horizontal="left" vertical="center"/>
    </xf>
    <xf numFmtId="0" fontId="2" fillId="0" borderId="25" xfId="99" applyFont="1" applyBorder="1" applyAlignment="1">
      <alignment horizontal="left" vertical="center"/>
    </xf>
    <xf numFmtId="0" fontId="2" fillId="0" borderId="8" xfId="99" applyFont="1" applyBorder="1" applyAlignment="1">
      <alignment horizontal="left" vertical="top"/>
    </xf>
    <xf numFmtId="0" fontId="2" fillId="0" borderId="8" xfId="99" applyFont="1" applyBorder="1" applyAlignment="1">
      <alignment horizontal="left" vertical="center" wrapText="1"/>
    </xf>
    <xf numFmtId="0" fontId="2" fillId="0" borderId="9" xfId="99" applyFont="1" applyBorder="1" applyAlignment="1">
      <alignment horizontal="left" vertical="center"/>
    </xf>
    <xf numFmtId="0" fontId="2" fillId="0" borderId="27" xfId="99" applyFont="1" applyBorder="1" applyAlignment="1">
      <alignment horizontal="left" vertical="center"/>
    </xf>
    <xf numFmtId="0" fontId="21" fillId="0" borderId="28" xfId="99" applyFont="1" applyBorder="1" applyAlignment="1">
      <alignment horizontal="left" vertical="center"/>
    </xf>
    <xf numFmtId="0" fontId="2" fillId="0" borderId="36" xfId="99" applyFont="1" applyBorder="1"/>
    <xf numFmtId="0" fontId="21" fillId="0" borderId="37" xfId="99" applyFont="1" applyBorder="1" applyAlignment="1">
      <alignment horizontal="left" vertical="center"/>
    </xf>
    <xf numFmtId="0" fontId="2" fillId="0" borderId="0" xfId="99" applyFont="1" applyAlignment="1">
      <alignment horizontal="left"/>
    </xf>
    <xf numFmtId="0" fontId="22" fillId="0" borderId="0" xfId="99" applyFont="1"/>
    <xf numFmtId="0" fontId="22" fillId="0" borderId="0" xfId="99" applyFont="1" applyAlignment="1">
      <alignment vertical="center"/>
    </xf>
    <xf numFmtId="0" fontId="23" fillId="0" borderId="0" xfId="99" applyFont="1" applyAlignment="1">
      <alignment horizontal="left"/>
    </xf>
    <xf numFmtId="0" fontId="2" fillId="0" borderId="0" xfId="99" applyFont="1"/>
    <xf numFmtId="0" fontId="3" fillId="0" borderId="0" xfId="99" applyFont="1" applyAlignment="1">
      <alignment horizontal="left"/>
    </xf>
    <xf numFmtId="49" fontId="24" fillId="0" borderId="0" xfId="99" applyNumberFormat="1" applyFont="1"/>
    <xf numFmtId="0" fontId="25" fillId="0" borderId="38" xfId="99" applyFont="1" applyBorder="1" applyAlignment="1">
      <alignment horizontal="left" vertical="center"/>
    </xf>
    <xf numFmtId="0" fontId="2" fillId="0" borderId="26" xfId="99" applyFont="1" applyBorder="1"/>
    <xf numFmtId="0" fontId="26" fillId="0" borderId="26" xfId="99" applyFont="1" applyBorder="1" applyAlignment="1">
      <alignment horizontal="left" vertical="center"/>
    </xf>
    <xf numFmtId="0" fontId="27" fillId="0" borderId="28" xfId="99" applyFont="1" applyBorder="1" applyAlignment="1">
      <alignment vertical="center"/>
    </xf>
    <xf numFmtId="0" fontId="27" fillId="0" borderId="39" xfId="99" applyFont="1" applyBorder="1" applyAlignment="1">
      <alignment vertical="center" wrapText="1"/>
    </xf>
    <xf numFmtId="0" fontId="28" fillId="0" borderId="38" xfId="99" applyFont="1" applyBorder="1" applyAlignment="1">
      <alignment vertical="center"/>
    </xf>
    <xf numFmtId="0" fontId="2" fillId="0" borderId="33" xfId="99" applyFont="1" applyBorder="1" applyAlignment="1">
      <alignment vertical="center"/>
    </xf>
    <xf numFmtId="0" fontId="2" fillId="0" borderId="30" xfId="99" applyFont="1" applyBorder="1" applyAlignment="1">
      <alignment horizontal="center" vertical="center" wrapText="1"/>
    </xf>
    <xf numFmtId="0" fontId="2" fillId="0" borderId="40" xfId="99" applyFont="1" applyBorder="1" applyAlignment="1">
      <alignment horizontal="center" vertical="center" wrapText="1"/>
    </xf>
    <xf numFmtId="0" fontId="29" fillId="0" borderId="0" xfId="75"/>
    <xf numFmtId="0" fontId="10" fillId="0" borderId="0" xfId="99" applyFont="1" applyAlignment="1">
      <alignment horizontal="right" vertical="center"/>
    </xf>
    <xf numFmtId="182" fontId="10" fillId="0" borderId="0" xfId="99" applyNumberFormat="1" applyFont="1" applyAlignment="1">
      <alignment horizontal="right"/>
    </xf>
    <xf numFmtId="182" fontId="10" fillId="0" borderId="36" xfId="99" applyNumberFormat="1" applyFont="1" applyBorder="1" applyAlignment="1">
      <alignment horizontal="left"/>
    </xf>
    <xf numFmtId="0" fontId="0" fillId="0" borderId="0" xfId="99"/>
    <xf numFmtId="0" fontId="22" fillId="0" borderId="0" xfId="99" applyFont="1" applyAlignment="1">
      <alignment horizontal="center"/>
    </xf>
    <xf numFmtId="0" fontId="10" fillId="0" borderId="0" xfId="99" applyFont="1" applyAlignment="1">
      <alignment horizontal="center"/>
    </xf>
    <xf numFmtId="0" fontId="0" fillId="0" borderId="0" xfId="99" applyAlignment="1">
      <alignment horizontal="center"/>
    </xf>
    <xf numFmtId="0" fontId="10" fillId="0" borderId="0" xfId="99" applyFont="1" applyAlignment="1">
      <alignment horizontal="center"/>
    </xf>
    <xf numFmtId="0" fontId="2" fillId="0" borderId="32" xfId="99" applyFont="1" applyBorder="1" applyAlignment="1">
      <alignment horizontal="left"/>
    </xf>
    <xf numFmtId="0" fontId="30" fillId="0" borderId="8" xfId="99" applyFont="1" applyBorder="1" applyAlignment="1">
      <alignment horizontal="center" vertical="center"/>
    </xf>
    <xf numFmtId="0" fontId="30" fillId="0" borderId="8" xfId="99" applyFont="1" applyBorder="1" applyAlignment="1">
      <alignment horizontal="center" vertical="center" wrapText="1"/>
    </xf>
    <xf numFmtId="0" fontId="30" fillId="0" borderId="30" xfId="99" applyFont="1" applyBorder="1" applyAlignment="1">
      <alignment horizontal="center" vertical="center" wrapText="1"/>
    </xf>
    <xf numFmtId="0" fontId="30" fillId="0" borderId="32" xfId="99" applyFont="1" applyBorder="1" applyAlignment="1">
      <alignment horizontal="center" vertical="center" wrapText="1"/>
    </xf>
    <xf numFmtId="49" fontId="30" fillId="0" borderId="32" xfId="99" applyNumberFormat="1" applyFont="1" applyBorder="1" applyAlignment="1">
      <alignment horizontal="center" vertical="center" wrapText="1"/>
    </xf>
    <xf numFmtId="0" fontId="1" fillId="0" borderId="9" xfId="99" applyFont="1" applyBorder="1" applyAlignment="1">
      <alignment horizontal="center"/>
    </xf>
    <xf numFmtId="0" fontId="1" fillId="0" borderId="9" xfId="99" applyFont="1" applyBorder="1" applyAlignment="1">
      <alignment horizontal="left"/>
    </xf>
    <xf numFmtId="0" fontId="1" fillId="0" borderId="38" xfId="99" applyFont="1" applyBorder="1" applyAlignment="1">
      <alignment horizontal="center"/>
    </xf>
    <xf numFmtId="0" fontId="1" fillId="0" borderId="32" xfId="99" applyFont="1" applyBorder="1" applyAlignment="1">
      <alignment horizontal="center"/>
    </xf>
    <xf numFmtId="49" fontId="1" fillId="0" borderId="32" xfId="0" applyNumberFormat="1" applyFont="1" applyBorder="1" applyAlignment="1">
      <alignment horizontal="center"/>
    </xf>
    <xf numFmtId="0" fontId="1" fillId="0" borderId="32" xfId="99" applyFont="1" applyBorder="1" applyAlignment="1">
      <alignment horizontal="center" vertical="center"/>
    </xf>
    <xf numFmtId="0" fontId="1" fillId="0" borderId="8" xfId="99" applyFont="1" applyBorder="1" applyAlignment="1">
      <alignment horizontal="center"/>
    </xf>
    <xf numFmtId="0" fontId="1" fillId="0" borderId="41" xfId="99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41" xfId="99" applyFont="1" applyBorder="1" applyAlignment="1">
      <alignment horizontal="center" vertical="center"/>
    </xf>
    <xf numFmtId="0" fontId="1" fillId="0" borderId="33" xfId="99" applyFont="1" applyBorder="1" applyAlignment="1">
      <alignment horizontal="center" vertical="center"/>
    </xf>
    <xf numFmtId="49" fontId="1" fillId="0" borderId="41" xfId="0" applyNumberFormat="1" applyFont="1" applyBorder="1" applyAlignment="1">
      <alignment horizontal="center" vertical="center" wrapText="1"/>
    </xf>
    <xf numFmtId="0" fontId="1" fillId="0" borderId="9" xfId="99" applyFont="1" applyBorder="1" applyAlignment="1">
      <alignment horizontal="center" vertical="center"/>
    </xf>
    <xf numFmtId="0" fontId="2" fillId="0" borderId="39" xfId="99" applyFont="1" applyBorder="1" applyAlignment="1">
      <alignment horizontal="center" vertical="center" wrapText="1"/>
    </xf>
    <xf numFmtId="0" fontId="2" fillId="0" borderId="42" xfId="99" applyFont="1" applyBorder="1" applyAlignment="1">
      <alignment horizontal="center" vertical="center" wrapText="1"/>
    </xf>
    <xf numFmtId="0" fontId="2" fillId="0" borderId="39" xfId="99" applyFont="1" applyBorder="1"/>
    <xf numFmtId="0" fontId="2" fillId="0" borderId="42" xfId="99" applyFont="1" applyBorder="1"/>
    <xf numFmtId="0" fontId="2" fillId="0" borderId="33" xfId="99" applyFont="1" applyBorder="1"/>
    <xf numFmtId="0" fontId="2" fillId="0" borderId="25" xfId="99" applyFont="1" applyBorder="1" applyAlignment="1">
      <alignment horizontal="center" vertical="center" wrapText="1"/>
    </xf>
    <xf numFmtId="0" fontId="30" fillId="0" borderId="25" xfId="99" applyFont="1" applyBorder="1" applyAlignment="1">
      <alignment horizontal="center" vertical="center"/>
    </xf>
    <xf numFmtId="0" fontId="1" fillId="0" borderId="33" xfId="99" applyFont="1" applyBorder="1" applyAlignment="1">
      <alignment horizontal="center"/>
    </xf>
    <xf numFmtId="49" fontId="1" fillId="0" borderId="8" xfId="75" applyNumberFormat="1" applyFont="1" applyBorder="1" applyAlignment="1">
      <alignment horizontal="center" vertical="center"/>
    </xf>
    <xf numFmtId="182" fontId="1" fillId="0" borderId="0" xfId="0" applyNumberFormat="1" applyFont="1" applyAlignment="1">
      <alignment horizontal="center"/>
    </xf>
    <xf numFmtId="49" fontId="1" fillId="0" borderId="0" xfId="0" applyNumberFormat="1" applyFont="1"/>
    <xf numFmtId="186" fontId="1" fillId="0" borderId="0" xfId="0" applyNumberFormat="1" applyFont="1"/>
    <xf numFmtId="49" fontId="18" fillId="0" borderId="0" xfId="0" applyNumberFormat="1" applyFont="1" applyAlignment="1">
      <alignment horizontal="center"/>
    </xf>
    <xf numFmtId="186" fontId="1" fillId="0" borderId="0" xfId="0" applyNumberFormat="1" applyFont="1" applyAlignment="1">
      <alignment horizontal="center"/>
    </xf>
    <xf numFmtId="186" fontId="1" fillId="0" borderId="0" xfId="0" applyNumberFormat="1" applyFont="1" applyAlignment="1">
      <alignment horizontal="center" vertical="center"/>
    </xf>
    <xf numFmtId="15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32" fillId="16" borderId="0" xfId="103" applyFont="1" applyFill="1" applyAlignment="1">
      <alignment horizontal="center" vertical="center" wrapText="1"/>
    </xf>
    <xf numFmtId="0" fontId="33" fillId="17" borderId="0" xfId="103" applyFont="1" applyFill="1" applyAlignment="1">
      <alignment horizontal="center" vertical="center" wrapText="1"/>
    </xf>
    <xf numFmtId="0" fontId="34" fillId="3" borderId="0" xfId="103" applyFont="1" applyFill="1" applyAlignment="1">
      <alignment horizontal="center" vertical="center" wrapText="1"/>
    </xf>
    <xf numFmtId="0" fontId="14" fillId="3" borderId="0" xfId="103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103" applyFont="1" applyAlignment="1">
      <alignment horizontal="center" vertical="center" wrapText="1"/>
    </xf>
    <xf numFmtId="0" fontId="6" fillId="0" borderId="0" xfId="103" applyFont="1" applyAlignment="1">
      <alignment horizontal="center" vertical="center" wrapText="1"/>
    </xf>
    <xf numFmtId="180" fontId="6" fillId="0" borderId="0" xfId="0" applyNumberFormat="1" applyFont="1" applyAlignment="1">
      <alignment horizontal="center" vertical="center" wrapText="1"/>
    </xf>
    <xf numFmtId="182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82" fontId="33" fillId="17" borderId="0" xfId="103" applyNumberFormat="1" applyFont="1" applyFill="1" applyAlignment="1">
      <alignment horizontal="center" vertical="center" wrapText="1"/>
    </xf>
    <xf numFmtId="49" fontId="33" fillId="17" borderId="0" xfId="103" applyNumberFormat="1" applyFont="1" applyFill="1" applyAlignment="1">
      <alignment horizontal="center" vertical="center" wrapText="1"/>
    </xf>
    <xf numFmtId="182" fontId="14" fillId="3" borderId="0" xfId="103" applyNumberFormat="1" applyFont="1" applyFill="1" applyAlignment="1">
      <alignment horizontal="center" vertical="center" wrapText="1"/>
    </xf>
    <xf numFmtId="49" fontId="14" fillId="3" borderId="0" xfId="103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82" fontId="1" fillId="0" borderId="0" xfId="0" applyNumberFormat="1" applyFont="1" applyAlignment="1">
      <alignment horizontal="center" vertical="center" wrapText="1"/>
    </xf>
    <xf numFmtId="0" fontId="35" fillId="0" borderId="0" xfId="0" applyFont="1" applyAlignment="1">
      <alignment horizontal="center" wrapText="1"/>
    </xf>
    <xf numFmtId="0" fontId="36" fillId="0" borderId="0" xfId="0" applyFont="1" applyAlignment="1">
      <alignment horizontal="center" wrapText="1"/>
    </xf>
    <xf numFmtId="0" fontId="35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1" fillId="5" borderId="0" xfId="0" applyFont="1" applyFill="1" applyAlignment="1">
      <alignment horizontal="center"/>
    </xf>
    <xf numFmtId="49" fontId="14" fillId="5" borderId="0" xfId="0" applyNumberFormat="1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4" borderId="0" xfId="0" applyFont="1" applyFill="1" applyAlignment="1">
      <alignment horizontal="center" vertical="center"/>
    </xf>
    <xf numFmtId="58" fontId="1" fillId="4" borderId="0" xfId="0" applyNumberFormat="1" applyFont="1" applyFill="1" applyAlignment="1">
      <alignment horizontal="center" vertical="center"/>
    </xf>
    <xf numFmtId="183" fontId="33" fillId="6" borderId="0" xfId="103" applyNumberFormat="1" applyFont="1" applyFill="1" applyAlignment="1">
      <alignment horizontal="center" vertical="center" wrapText="1"/>
    </xf>
    <xf numFmtId="1" fontId="37" fillId="5" borderId="0" xfId="103" applyNumberFormat="1" applyFont="1" applyFill="1" applyAlignment="1">
      <alignment horizontal="center" vertical="center" wrapText="1"/>
    </xf>
    <xf numFmtId="0" fontId="6" fillId="3" borderId="0" xfId="103" applyFont="1" applyFill="1" applyAlignment="1">
      <alignment horizontal="center" vertical="center" wrapText="1"/>
    </xf>
    <xf numFmtId="183" fontId="14" fillId="3" borderId="0" xfId="103" applyNumberFormat="1" applyFont="1" applyFill="1" applyAlignment="1">
      <alignment horizontal="center" vertical="center" wrapText="1"/>
    </xf>
    <xf numFmtId="1" fontId="14" fillId="3" borderId="0" xfId="103" applyNumberFormat="1" applyFont="1" applyFill="1" applyAlignment="1">
      <alignment horizontal="center" vertical="center" wrapText="1"/>
    </xf>
    <xf numFmtId="1" fontId="34" fillId="3" borderId="0" xfId="103" applyNumberFormat="1" applyFont="1" applyFill="1" applyAlignment="1">
      <alignment horizontal="center" vertical="center" wrapText="1"/>
    </xf>
    <xf numFmtId="184" fontId="1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49" fontId="1" fillId="4" borderId="0" xfId="0" applyNumberFormat="1" applyFont="1" applyFill="1" applyAlignment="1">
      <alignment horizontal="center" vertical="center"/>
    </xf>
    <xf numFmtId="186" fontId="1" fillId="4" borderId="0" xfId="0" applyNumberFormat="1" applyFont="1" applyFill="1" applyAlignment="1">
      <alignment horizontal="center" vertical="center"/>
    </xf>
    <xf numFmtId="49" fontId="33" fillId="9" borderId="0" xfId="103" applyNumberFormat="1" applyFont="1" applyFill="1" applyAlignment="1">
      <alignment horizontal="center" vertical="center" wrapText="1"/>
    </xf>
    <xf numFmtId="186" fontId="33" fillId="9" borderId="0" xfId="103" applyNumberFormat="1" applyFont="1" applyFill="1" applyAlignment="1">
      <alignment horizontal="center" vertical="center" wrapText="1"/>
    </xf>
    <xf numFmtId="0" fontId="33" fillId="9" borderId="0" xfId="103" applyFont="1" applyFill="1" applyAlignment="1">
      <alignment horizontal="center" vertical="center" wrapText="1"/>
    </xf>
    <xf numFmtId="49" fontId="37" fillId="10" borderId="0" xfId="103" applyNumberFormat="1" applyFont="1" applyFill="1" applyAlignment="1">
      <alignment horizontal="center" vertical="center" wrapText="1"/>
    </xf>
    <xf numFmtId="186" fontId="14" fillId="3" borderId="0" xfId="103" applyNumberFormat="1" applyFont="1" applyFill="1" applyAlignment="1">
      <alignment horizontal="center" vertical="center" wrapText="1"/>
    </xf>
    <xf numFmtId="49" fontId="18" fillId="3" borderId="0" xfId="103" applyNumberFormat="1" applyFont="1" applyFill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186" fontId="1" fillId="0" borderId="0" xfId="0" applyNumberFormat="1" applyFont="1" applyAlignment="1">
      <alignment horizontal="center" vertical="center" wrapText="1"/>
    </xf>
    <xf numFmtId="15" fontId="1" fillId="0" borderId="0" xfId="0" applyNumberFormat="1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15" fontId="1" fillId="0" borderId="0" xfId="0" applyNumberFormat="1" applyFont="1" applyAlignment="1">
      <alignment horizontal="center"/>
    </xf>
    <xf numFmtId="0" fontId="16" fillId="0" borderId="0" xfId="0" applyFont="1" applyAlignment="1">
      <alignment horizontal="center" wrapText="1"/>
    </xf>
    <xf numFmtId="182" fontId="1" fillId="0" borderId="0" xfId="0" applyNumberFormat="1" applyFont="1" applyAlignment="1">
      <alignment horizontal="center" vertical="center"/>
    </xf>
    <xf numFmtId="16" fontId="1" fillId="0" borderId="0" xfId="0" applyNumberFormat="1" applyFont="1" applyAlignment="1">
      <alignment horizontal="center"/>
    </xf>
    <xf numFmtId="0" fontId="6" fillId="8" borderId="0" xfId="0" applyFont="1" applyFill="1" applyAlignment="1">
      <alignment horizontal="center" vertical="center"/>
    </xf>
    <xf numFmtId="49" fontId="6" fillId="8" borderId="0" xfId="0" applyNumberFormat="1" applyFont="1" applyFill="1" applyAlignment="1">
      <alignment horizontal="center" vertical="center"/>
    </xf>
    <xf numFmtId="0" fontId="37" fillId="10" borderId="0" xfId="103" applyFont="1" applyFill="1" applyAlignment="1">
      <alignment horizontal="center" vertical="center" wrapText="1"/>
    </xf>
    <xf numFmtId="49" fontId="38" fillId="10" borderId="0" xfId="103" applyNumberFormat="1" applyFont="1" applyFill="1" applyAlignment="1">
      <alignment horizontal="center" vertical="center" wrapText="1"/>
    </xf>
    <xf numFmtId="49" fontId="33" fillId="3" borderId="0" xfId="103" applyNumberFormat="1" applyFont="1" applyFill="1" applyAlignment="1">
      <alignment horizontal="center" vertical="center" wrapText="1"/>
    </xf>
    <xf numFmtId="0" fontId="37" fillId="4" borderId="0" xfId="103" applyFont="1" applyFill="1" applyAlignment="1">
      <alignment horizontal="center" vertical="center" wrapText="1"/>
    </xf>
    <xf numFmtId="49" fontId="37" fillId="4" borderId="0" xfId="103" applyNumberFormat="1" applyFont="1" applyFill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16" fontId="1" fillId="0" borderId="0" xfId="0" applyNumberFormat="1" applyFont="1"/>
    <xf numFmtId="0" fontId="1" fillId="4" borderId="0" xfId="0" applyFont="1" applyFill="1" applyAlignment="1">
      <alignment horizontal="center" vertical="center"/>
    </xf>
    <xf numFmtId="182" fontId="37" fillId="4" borderId="0" xfId="103" applyNumberFormat="1" applyFont="1" applyFill="1" applyAlignment="1">
      <alignment horizontal="center" vertical="center" wrapText="1"/>
    </xf>
    <xf numFmtId="183" fontId="39" fillId="13" borderId="0" xfId="103" applyNumberFormat="1" applyFont="1" applyFill="1" applyAlignment="1">
      <alignment horizontal="center" vertical="center" wrapText="1"/>
    </xf>
    <xf numFmtId="183" fontId="37" fillId="4" borderId="0" xfId="103" applyNumberFormat="1" applyFont="1" applyFill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49" fontId="35" fillId="0" borderId="0" xfId="0" applyNumberFormat="1" applyFont="1" applyAlignment="1">
      <alignment horizontal="center" vertical="center" wrapText="1"/>
    </xf>
    <xf numFmtId="187" fontId="6" fillId="0" borderId="0" xfId="0" applyNumberFormat="1" applyFont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49" fontId="14" fillId="0" borderId="0" xfId="0" applyNumberFormat="1" applyFont="1" applyAlignment="1">
      <alignment horizontal="center"/>
    </xf>
    <xf numFmtId="0" fontId="40" fillId="0" borderId="0" xfId="0" applyFont="1" applyAlignment="1">
      <alignment wrapText="1"/>
    </xf>
    <xf numFmtId="49" fontId="35" fillId="0" borderId="0" xfId="0" applyNumberFormat="1" applyFont="1" applyAlignment="1">
      <alignment horizontal="center" wrapText="1"/>
    </xf>
    <xf numFmtId="11" fontId="35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wrapText="1"/>
    </xf>
    <xf numFmtId="16" fontId="1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left"/>
    </xf>
    <xf numFmtId="49" fontId="35" fillId="0" borderId="0" xfId="0" applyNumberFormat="1" applyFont="1" applyAlignment="1">
      <alignment wrapText="1"/>
    </xf>
    <xf numFmtId="0" fontId="14" fillId="0" borderId="0" xfId="0" applyFont="1" applyAlignment="1">
      <alignment horizontal="center"/>
    </xf>
    <xf numFmtId="49" fontId="18" fillId="0" borderId="0" xfId="0" applyNumberFormat="1" applyFont="1" applyAlignment="1">
      <alignment horizontal="center" wrapText="1"/>
    </xf>
    <xf numFmtId="0" fontId="35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1" fillId="18" borderId="43" xfId="0" applyFont="1" applyFill="1" applyBorder="1" applyAlignment="1">
      <alignment horizontal="center"/>
    </xf>
    <xf numFmtId="9" fontId="0" fillId="0" borderId="0" xfId="7" applyFont="1" applyAlignment="1">
      <alignment horizontal="center"/>
    </xf>
    <xf numFmtId="9" fontId="0" fillId="0" borderId="0" xfId="7" applyFont="1"/>
    <xf numFmtId="0" fontId="41" fillId="18" borderId="44" xfId="0" applyFont="1" applyFill="1" applyBorder="1" applyAlignment="1">
      <alignment horizontal="center"/>
    </xf>
    <xf numFmtId="9" fontId="0" fillId="0" borderId="0" xfId="7" applyFont="1" applyAlignment="1">
      <alignment horizontal="center" vertical="center"/>
    </xf>
    <xf numFmtId="0" fontId="42" fillId="0" borderId="0" xfId="0" applyFont="1"/>
    <xf numFmtId="0" fontId="43" fillId="0" borderId="45" xfId="0" applyFont="1" applyBorder="1" applyAlignment="1">
      <alignment horizontal="left"/>
    </xf>
    <xf numFmtId="0" fontId="30" fillId="0" borderId="0" xfId="0" applyFont="1"/>
    <xf numFmtId="0" fontId="44" fillId="0" borderId="45" xfId="0" applyFont="1" applyBorder="1" applyAlignment="1">
      <alignment horizontal="left" indent="1"/>
    </xf>
    <xf numFmtId="0" fontId="17" fillId="0" borderId="45" xfId="0" applyFont="1" applyBorder="1" applyAlignment="1">
      <alignment horizontal="left" indent="2"/>
    </xf>
    <xf numFmtId="0" fontId="35" fillId="0" borderId="0" xfId="0" applyFont="1" applyAlignment="1" quotePrefix="1">
      <alignment horizontal="center" vertical="center" wrapText="1"/>
    </xf>
    <xf numFmtId="0" fontId="1" fillId="0" borderId="0" xfId="0" applyFont="1" quotePrefix="1"/>
    <xf numFmtId="49" fontId="35" fillId="0" borderId="0" xfId="0" applyNumberFormat="1" applyFont="1" applyAlignment="1" quotePrefix="1">
      <alignment horizontal="center" vertical="center" wrapText="1"/>
    </xf>
    <xf numFmtId="49" fontId="1" fillId="0" borderId="0" xfId="0" applyNumberFormat="1" applyFont="1" applyAlignment="1" quotePrefix="1">
      <alignment horizontal="center"/>
    </xf>
    <xf numFmtId="0" fontId="35" fillId="0" borderId="0" xfId="0" applyFont="1" applyAlignment="1" quotePrefix="1">
      <alignment horizontal="center" wrapText="1"/>
    </xf>
    <xf numFmtId="0" fontId="1" fillId="0" borderId="0" xfId="0" applyFont="1" applyAlignment="1" quotePrefix="1">
      <alignment horizontal="center" vertical="center"/>
    </xf>
    <xf numFmtId="49" fontId="11" fillId="0" borderId="9" xfId="0" applyNumberFormat="1" applyFont="1" applyBorder="1" applyAlignment="1" quotePrefix="1">
      <alignment horizontal="center" vertical="center" wrapText="1"/>
    </xf>
    <xf numFmtId="49" fontId="1" fillId="0" borderId="9" xfId="0" applyNumberFormat="1" applyFont="1" applyBorder="1" applyAlignment="1" quotePrefix="1">
      <alignment horizontal="center" vertical="center" wrapText="1"/>
    </xf>
    <xf numFmtId="0" fontId="1" fillId="0" borderId="8" xfId="0" applyFont="1" applyBorder="1" applyAlignment="1" quotePrefix="1">
      <alignment horizontal="center" vertical="center"/>
    </xf>
    <xf numFmtId="49" fontId="11" fillId="0" borderId="8" xfId="0" applyNumberFormat="1" applyFont="1" applyBorder="1" applyAlignment="1" quotePrefix="1">
      <alignment horizontal="center" vertical="center" wrapText="1"/>
    </xf>
    <xf numFmtId="49" fontId="1" fillId="0" borderId="8" xfId="0" applyNumberFormat="1" applyFont="1" applyBorder="1" applyAlignment="1" quotePrefix="1">
      <alignment horizontal="center" vertical="center" wrapText="1"/>
    </xf>
    <xf numFmtId="0" fontId="1" fillId="4" borderId="8" xfId="0" applyFont="1" applyFill="1" applyBorder="1" applyAlignment="1" quotePrefix="1">
      <alignment horizontal="center" vertical="center"/>
    </xf>
    <xf numFmtId="49" fontId="12" fillId="0" borderId="8" xfId="0" applyNumberFormat="1" applyFont="1" applyBorder="1" applyAlignment="1" quotePrefix="1">
      <alignment horizontal="center" vertical="center" wrapText="1"/>
    </xf>
    <xf numFmtId="0" fontId="1" fillId="0" borderId="8" xfId="0" applyFont="1" applyBorder="1" applyAlignment="1" quotePrefix="1">
      <alignment horizontal="center" vertical="center" wrapText="1"/>
    </xf>
    <xf numFmtId="49" fontId="19" fillId="0" borderId="8" xfId="0" applyNumberFormat="1" applyFont="1" applyBorder="1" applyAlignment="1" quotePrefix="1">
      <alignment horizontal="center" vertical="center" wrapText="1"/>
    </xf>
    <xf numFmtId="0" fontId="1" fillId="0" borderId="8" xfId="0" applyFont="1" applyBorder="1" applyAlignment="1" quotePrefix="1">
      <alignment horizontal="center" wrapText="1"/>
    </xf>
    <xf numFmtId="182" fontId="1" fillId="0" borderId="8" xfId="0" applyNumberFormat="1" applyFont="1" applyBorder="1" applyAlignment="1" quotePrefix="1">
      <alignment horizontal="center" vertical="center" wrapText="1"/>
    </xf>
  </cellXfs>
  <cellStyles count="123">
    <cellStyle name="Normal" xfId="0" builtinId="0"/>
    <cellStyle name="40% - Accent1" xfId="1" builtinId="31"/>
    <cellStyle name="Comma" xfId="2" builtinId="3"/>
    <cellStyle name="Comma [0]" xfId="3" builtinId="6"/>
    <cellStyle name="Percent 2 2 2" xfId="4"/>
    <cellStyle name="Currency [0]" xfId="5" builtinId="7"/>
    <cellStyle name="Currency" xfId="6" builtinId="4"/>
    <cellStyle name="Percent" xfId="7" builtinId="5"/>
    <cellStyle name="Normal 7 2" xfId="8"/>
    <cellStyle name="Hyperlink" xfId="9" builtinId="8"/>
    <cellStyle name="60% - Accent4" xfId="10" builtinId="44"/>
    <cellStyle name="Followed Hyperlink" xfId="11" builtinId="9"/>
    <cellStyle name="Check Cell" xfId="12" builtinId="23"/>
    <cellStyle name="Heading 2" xfId="13" builtinId="17"/>
    <cellStyle name="Note" xfId="14" builtinId="10"/>
    <cellStyle name="40% - Accent3" xfId="15" builtinId="39"/>
    <cellStyle name="Warning Text" xfId="16" builtinId="11"/>
    <cellStyle name="40% - Accent2" xfId="17" builtinId="35"/>
    <cellStyle name="Normal 6 3" xfId="18"/>
    <cellStyle name="Title" xfId="19" builtinId="15"/>
    <cellStyle name="CExplanatory Text" xfId="20" builtinId="53"/>
    <cellStyle name="Normal 5 3" xfId="21"/>
    <cellStyle name="Heading 1" xfId="22" builtinId="16"/>
    <cellStyle name="Heading 3" xfId="23" builtinId="18"/>
    <cellStyle name="Heading 4" xfId="24" builtinId="19"/>
    <cellStyle name="Input" xfId="25" builtinId="20"/>
    <cellStyle name="60% - Accent3" xfId="26" builtinId="40"/>
    <cellStyle name="Good" xfId="27" builtinId="26"/>
    <cellStyle name="Output" xfId="28" builtinId="21"/>
    <cellStyle name="Comma 3 3" xfId="29"/>
    <cellStyle name="Percent 2 2 2 2 2" xfId="30"/>
    <cellStyle name="Normal 22 6" xfId="31"/>
    <cellStyle name="20% - Accent1" xfId="32" builtinId="30"/>
    <cellStyle name="Calculation" xfId="33" builtinId="22"/>
    <cellStyle name="Linked Cell" xfId="34" builtinId="24"/>
    <cellStyle name="Total" xfId="35" builtinId="25"/>
    <cellStyle name="Comma 6" xfId="36"/>
    <cellStyle name="Bad" xfId="37" builtinId="27"/>
    <cellStyle name="Comma 4 2" xfId="38"/>
    <cellStyle name="Neutral" xfId="39" builtinId="28"/>
    <cellStyle name="Accent1" xfId="40" builtinId="29"/>
    <cellStyle name="20% - Accent5" xfId="41" builtinId="46"/>
    <cellStyle name="Percent 4 2" xfId="42"/>
    <cellStyle name="60% - Accent1" xfId="43" builtinId="32"/>
    <cellStyle name="Accent2" xfId="44" builtinId="33"/>
    <cellStyle name="20% - Accent2" xfId="45" builtinId="34"/>
    <cellStyle name="20% - Accent6" xfId="46" builtinId="50"/>
    <cellStyle name="60% - Accent2" xfId="47" builtinId="36"/>
    <cellStyle name="Accent3" xfId="48" builtinId="37"/>
    <cellStyle name="20% - Accent3" xfId="49" builtinId="38"/>
    <cellStyle name="Accent4" xfId="50" builtinId="41"/>
    <cellStyle name="20% - Accent4" xfId="51" builtinId="42"/>
    <cellStyle name="40% - Accent4" xfId="52" builtinId="43"/>
    <cellStyle name="Accent5" xfId="53" builtinId="45"/>
    <cellStyle name="Comma 2 2" xfId="54"/>
    <cellStyle name="40% - Accent5" xfId="55" builtinId="47"/>
    <cellStyle name="Hyperlink 3 2" xfId="56"/>
    <cellStyle name="60% - Accent5" xfId="57" builtinId="48"/>
    <cellStyle name="Accent6" xfId="58" builtinId="49"/>
    <cellStyle name="Comma 2 3" xfId="59"/>
    <cellStyle name="40% - Accent6" xfId="60" builtinId="51"/>
    <cellStyle name="60% - Accent6" xfId="61" builtinId="52"/>
    <cellStyle name="Comma 2" xfId="62"/>
    <cellStyle name="Comma 3" xfId="63"/>
    <cellStyle name="Comma 3 2" xfId="64"/>
    <cellStyle name="Comma 4" xfId="65"/>
    <cellStyle name="Comma 4 3" xfId="66"/>
    <cellStyle name="Hyperlink 2 2" xfId="67"/>
    <cellStyle name="Comma 5" xfId="68"/>
    <cellStyle name="Comma 7" xfId="69"/>
    <cellStyle name="Hyperlink 2" xfId="70"/>
    <cellStyle name="Hyperlink 3" xfId="71"/>
    <cellStyle name="Normal 10" xfId="72"/>
    <cellStyle name="Normal 10 2" xfId="73"/>
    <cellStyle name="Normal 10 3" xfId="74"/>
    <cellStyle name="Normal 11" xfId="75"/>
    <cellStyle name="Normal 12" xfId="76"/>
    <cellStyle name="Normal 12 2 3" xfId="77"/>
    <cellStyle name="Normal 12 2 3 2" xfId="78"/>
    <cellStyle name="Normal 13" xfId="79"/>
    <cellStyle name="Normal 13 2" xfId="80"/>
    <cellStyle name="Normal 14" xfId="81"/>
    <cellStyle name="Normal 14 2" xfId="82"/>
    <cellStyle name="Normal 2 3 5" xfId="83"/>
    <cellStyle name="Normal 2" xfId="84"/>
    <cellStyle name="Normal 2 3 5 2" xfId="85"/>
    <cellStyle name="Normal 2 2" xfId="86"/>
    <cellStyle name="Normal 2 2 2" xfId="87"/>
    <cellStyle name="Normal 2 2 3" xfId="88"/>
    <cellStyle name="Normal 2 3" xfId="89"/>
    <cellStyle name="Normal 2 3 2" xfId="90"/>
    <cellStyle name="Normal 2 4" xfId="91"/>
    <cellStyle name="Normal 25 2" xfId="92"/>
    <cellStyle name="Normal 25 2 2" xfId="93"/>
    <cellStyle name="Normal 3" xfId="94"/>
    <cellStyle name="Normal 3 2" xfId="95"/>
    <cellStyle name="Normal 32" xfId="96"/>
    <cellStyle name="Normal 32 2" xfId="97"/>
    <cellStyle name="Normal 4" xfId="98"/>
    <cellStyle name="Normal 4 2" xfId="99"/>
    <cellStyle name="Normal 4 3" xfId="100"/>
    <cellStyle name="Normal 5" xfId="101"/>
    <cellStyle name="Normal 5 2" xfId="102"/>
    <cellStyle name="Normal 6" xfId="103"/>
    <cellStyle name="Normal 6 2" xfId="104"/>
    <cellStyle name="Normal 7" xfId="105"/>
    <cellStyle name="Normal 8" xfId="106"/>
    <cellStyle name="Normal 8 2" xfId="107"/>
    <cellStyle name="Normal 8 3" xfId="108"/>
    <cellStyle name="Normal 9" xfId="109"/>
    <cellStyle name="Normal 9 2" xfId="110"/>
    <cellStyle name="Normal 9 3" xfId="111"/>
    <cellStyle name="Percent 11" xfId="112"/>
    <cellStyle name="Percent 2" xfId="113"/>
    <cellStyle name="Percent 2 2" xfId="114"/>
    <cellStyle name="Percent 2 2 2 2" xfId="115"/>
    <cellStyle name="Percent 2 2 2 3" xfId="116"/>
    <cellStyle name="Percent 3" xfId="117"/>
    <cellStyle name="Percent 3 2" xfId="118"/>
    <cellStyle name="Percent 4" xfId="119"/>
    <cellStyle name="Percent 5" xfId="120"/>
    <cellStyle name="Percent 6" xfId="121"/>
    <cellStyle name="Percent 7" xfId="122"/>
  </cellStyles>
  <dxfs count="29">
    <dxf>
      <alignment horizontal="center"/>
    </dxf>
    <dxf>
      <alignment horizontal="center"/>
    </dxf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</font>
    </dxf>
    <dxf>
      <font>
        <b val="1"/>
        <i val="0"/>
        <color rgb="FFFF0000"/>
      </font>
    </dxf>
    <dxf>
      <fill>
        <patternFill patternType="solid">
          <bgColor theme="5" tint="0.599963377788629"/>
        </patternFill>
      </fill>
    </dxf>
    <dxf>
      <fill>
        <patternFill patternType="solid">
          <bgColor theme="5" tint="0.399945066682943"/>
        </patternFill>
      </fill>
    </dxf>
    <dxf>
      <fill>
        <patternFill patternType="solid">
          <bgColor theme="5"/>
        </patternFill>
      </fill>
    </dxf>
    <dxf>
      <font>
        <color theme="0"/>
      </font>
    </dxf>
    <dxf>
      <font>
        <b val="1"/>
        <i val="0"/>
      </font>
      <fill>
        <patternFill patternType="solid">
          <bgColor rgb="FFC00000"/>
        </patternFill>
      </fill>
    </dxf>
    <dxf>
      <font>
        <b val="1"/>
        <i val="0"/>
      </font>
      <fill>
        <patternFill patternType="solid">
          <bgColor rgb="FFFF0000"/>
        </patternFill>
      </fill>
    </dxf>
    <dxf>
      <font>
        <b val="1"/>
        <i val="0"/>
      </font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ont>
        <b val="1"/>
        <i val="0"/>
      </font>
      <fill>
        <patternFill patternType="solid">
          <bgColor rgb="FFFFFF00"/>
        </patternFill>
      </fill>
    </dxf>
    <dxf>
      <fill>
        <patternFill patternType="solid">
          <bgColor theme="6" tint="0.599963377788629"/>
        </patternFill>
      </fill>
    </dxf>
    <dxf>
      <font>
        <b val="1"/>
        <i val="0"/>
      </font>
      <fill>
        <patternFill patternType="solid">
          <bgColor theme="7" tint="0.399945066682943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color theme="3" tint="-0.499984740745262"/>
      </font>
      <fill>
        <patternFill patternType="solid">
          <bgColor theme="8" tint="0.599963377788629"/>
        </patternFill>
      </fill>
    </dxf>
    <dxf>
      <font>
        <b val="1"/>
        <i val="0"/>
        <color theme="0"/>
      </font>
      <fill>
        <patternFill patternType="solid">
          <bgColor rgb="FFFF0000"/>
        </patternFill>
      </fill>
    </dxf>
    <dxf>
      <font>
        <b val="1"/>
        <i val="0"/>
        <color theme="0"/>
      </font>
      <fill>
        <patternFill patternType="solid">
          <bgColor rgb="FF00B050"/>
        </patternFill>
      </fill>
    </dxf>
    <dxf>
      <font>
        <b val="1"/>
        <i val="0"/>
        <color rgb="FFFFFF00"/>
      </font>
      <fill>
        <patternFill patternType="solid">
          <bgColor rgb="FF0070C0"/>
        </patternFill>
      </fill>
    </dxf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  <color rgb="FFFF0000"/>
      </font>
      <fill>
        <patternFill patternType="solid">
          <bgColor theme="6" tint="0.399945066682943"/>
        </patternFill>
      </fill>
    </dxf>
    <dxf>
      <font>
        <b val="1"/>
        <i val="0"/>
        <color rgb="FFFF0000"/>
      </font>
      <fill>
        <patternFill patternType="solid">
          <bgColor rgb="FFFFFF00"/>
        </patternFill>
      </fill>
    </dxf>
    <dxf>
      <font>
        <b val="1"/>
        <i val="0"/>
        <color rgb="FFC00000"/>
      </font>
    </dxf>
    <dxf>
      <font>
        <b val="1"/>
        <i val="0"/>
        <color theme="0" tint="-0.349986266670736"/>
      </font>
    </dxf>
    <dxf>
      <font>
        <b val="1"/>
        <i val="0"/>
        <color rgb="FF00B050"/>
      </font>
    </dxf>
    <dxf>
      <font>
        <b val="1"/>
        <i val="0"/>
        <color rgb="FFFF0000"/>
      </font>
    </dxf>
    <dxf>
      <font>
        <color theme="0" tint="-0.1499679555650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1.xml"/><Relationship Id="rId8" Type="http://schemas.openxmlformats.org/officeDocument/2006/relationships/pivotCacheDefinition" Target="pivotCache/pivotCacheDefinition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8" Type="http://schemas.openxmlformats.org/officeDocument/2006/relationships/sharedStrings" Target="sharedStrings.xml"/><Relationship Id="rId57" Type="http://schemas.openxmlformats.org/officeDocument/2006/relationships/styles" Target="styles.xml"/><Relationship Id="rId56" Type="http://schemas.openxmlformats.org/officeDocument/2006/relationships/theme" Target="theme/theme1.xml"/><Relationship Id="rId55" Type="http://schemas.openxmlformats.org/officeDocument/2006/relationships/externalLink" Target="externalLinks/externalLink46.xml"/><Relationship Id="rId54" Type="http://schemas.openxmlformats.org/officeDocument/2006/relationships/externalLink" Target="externalLinks/externalLink45.xml"/><Relationship Id="rId53" Type="http://schemas.openxmlformats.org/officeDocument/2006/relationships/externalLink" Target="externalLinks/externalLink44.xml"/><Relationship Id="rId52" Type="http://schemas.openxmlformats.org/officeDocument/2006/relationships/externalLink" Target="externalLinks/externalLink43.xml"/><Relationship Id="rId51" Type="http://schemas.openxmlformats.org/officeDocument/2006/relationships/externalLink" Target="externalLinks/externalLink42.xml"/><Relationship Id="rId50" Type="http://schemas.openxmlformats.org/officeDocument/2006/relationships/externalLink" Target="externalLinks/externalLink41.xml"/><Relationship Id="rId5" Type="http://schemas.openxmlformats.org/officeDocument/2006/relationships/customXml" Target="../customXml/item1.xml"/><Relationship Id="rId49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38.xml"/><Relationship Id="rId46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36.xml"/><Relationship Id="rId44" Type="http://schemas.openxmlformats.org/officeDocument/2006/relationships/externalLink" Target="externalLinks/externalLink35.xml"/><Relationship Id="rId43" Type="http://schemas.openxmlformats.org/officeDocument/2006/relationships/externalLink" Target="externalLinks/externalLink34.xml"/><Relationship Id="rId42" Type="http://schemas.openxmlformats.org/officeDocument/2006/relationships/externalLink" Target="externalLinks/externalLink33.xml"/><Relationship Id="rId41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1.xml"/><Relationship Id="rId4" Type="http://schemas.openxmlformats.org/officeDocument/2006/relationships/worksheet" Target="worksheets/sheet4.xml"/><Relationship Id="rId39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28.xml"/><Relationship Id="rId36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26.xml"/><Relationship Id="rId34" Type="http://schemas.openxmlformats.org/officeDocument/2006/relationships/externalLink" Target="externalLinks/externalLink25.xml"/><Relationship Id="rId33" Type="http://schemas.openxmlformats.org/officeDocument/2006/relationships/externalLink" Target="externalLinks/externalLink24.xml"/><Relationship Id="rId32" Type="http://schemas.openxmlformats.org/officeDocument/2006/relationships/externalLink" Target="externalLinks/externalLink23.xml"/><Relationship Id="rId31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1.xml"/><Relationship Id="rId3" Type="http://schemas.openxmlformats.org/officeDocument/2006/relationships/worksheet" Target="worksheets/sheet3.xml"/><Relationship Id="rId29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18.xml"/><Relationship Id="rId26" Type="http://schemas.openxmlformats.org/officeDocument/2006/relationships/externalLink" Target="externalLinks/externalLink17.xml"/><Relationship Id="rId25" Type="http://schemas.openxmlformats.org/officeDocument/2006/relationships/externalLink" Target="externalLinks/externalLink16.xml"/><Relationship Id="rId24" Type="http://schemas.openxmlformats.org/officeDocument/2006/relationships/externalLink" Target="externalLinks/externalLink15.xml"/><Relationship Id="rId23" Type="http://schemas.openxmlformats.org/officeDocument/2006/relationships/externalLink" Target="externalLinks/externalLink14.xml"/><Relationship Id="rId22" Type="http://schemas.openxmlformats.org/officeDocument/2006/relationships/externalLink" Target="externalLinks/externalLink13.xml"/><Relationship Id="rId21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9.xml"/><Relationship Id="rId17" Type="http://schemas.openxmlformats.org/officeDocument/2006/relationships/externalLink" Target="externalLinks/externalLink8.xml"/><Relationship Id="rId16" Type="http://schemas.openxmlformats.org/officeDocument/2006/relationships/externalLink" Target="externalLinks/externalLink7.xml"/><Relationship Id="rId15" Type="http://schemas.openxmlformats.org/officeDocument/2006/relationships/externalLink" Target="externalLinks/externalLink6.xml"/><Relationship Id="rId14" Type="http://schemas.openxmlformats.org/officeDocument/2006/relationships/externalLink" Target="externalLinks/externalLink5.xml"/><Relationship Id="rId13" Type="http://schemas.openxmlformats.org/officeDocument/2006/relationships/externalLink" Target="externalLinks/externalLink4.xml"/><Relationship Id="rId12" Type="http://schemas.openxmlformats.org/officeDocument/2006/relationships/externalLink" Target="externalLinks/externalLink3.xml"/><Relationship Id="rId11" Type="http://schemas.openxmlformats.org/officeDocument/2006/relationships/externalLink" Target="externalLinks/externalLink2.xml"/><Relationship Id="rId10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SLA AFI - GMF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"SLA AFI"</c:f>
              <c:strCache>
                <c:ptCount val="1"/>
                <c:pt idx="0">
                  <c:v>SLA AFI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PIVOT!$J$14:$J$24</c:f>
              <c:strCache>
                <c:ptCount val="11"/>
                <c:pt idx="0">
                  <c:v>Nov</c:v>
                </c:pt>
                <c:pt idx="1">
                  <c:v>Dec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  <c:pt idx="5">
                  <c:v>Apr</c:v>
                </c:pt>
                <c:pt idx="6">
                  <c:v>May</c:v>
                </c:pt>
                <c:pt idx="7">
                  <c:v>Jul</c:v>
                </c:pt>
                <c:pt idx="8">
                  <c:v>Oct</c:v>
                </c:pt>
                <c:pt idx="9">
                  <c:v>Dec</c:v>
                </c:pt>
              </c:strCache>
            </c:strRef>
          </c:cat>
          <c:val>
            <c:numRef>
              <c:f>PIVOT!$F$14:$F$24</c:f>
              <c:numCache>
                <c:formatCode>0%</c:formatCode>
                <c:ptCount val="11"/>
                <c:pt idx="0">
                  <c:v>0.75</c:v>
                </c:pt>
                <c:pt idx="1">
                  <c:v>0.833333333333333</c:v>
                </c:pt>
                <c:pt idx="2">
                  <c:v>0.705882352941177</c:v>
                </c:pt>
                <c:pt idx="3">
                  <c:v>0.5</c:v>
                </c:pt>
                <c:pt idx="4">
                  <c:v>0.714285714285714</c:v>
                </c:pt>
                <c:pt idx="5">
                  <c:v>0</c:v>
                </c:pt>
                <c:pt idx="6">
                  <c:v>0.5</c:v>
                </c:pt>
                <c:pt idx="7">
                  <c:v>0</c:v>
                </c:pt>
                <c:pt idx="8">
                  <c:v>0.333333333333333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"SLA GMF"</c:f>
              <c:strCache>
                <c:ptCount val="1"/>
                <c:pt idx="0">
                  <c:v>SLA GMF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PIVOT!$J$14:$J$24</c:f>
              <c:strCache>
                <c:ptCount val="11"/>
                <c:pt idx="0">
                  <c:v>Nov</c:v>
                </c:pt>
                <c:pt idx="1">
                  <c:v>Dec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  <c:pt idx="5">
                  <c:v>Apr</c:v>
                </c:pt>
                <c:pt idx="6">
                  <c:v>May</c:v>
                </c:pt>
                <c:pt idx="7">
                  <c:v>Jul</c:v>
                </c:pt>
                <c:pt idx="8">
                  <c:v>Oct</c:v>
                </c:pt>
                <c:pt idx="9">
                  <c:v>Dec</c:v>
                </c:pt>
              </c:strCache>
            </c:strRef>
          </c:cat>
          <c:val>
            <c:numRef>
              <c:f>PIVOT!$M$13:$M$24</c:f>
              <c:numCache>
                <c:formatCode>General</c:formatCode>
                <c:ptCount val="12"/>
                <c:pt idx="0">
                  <c:v>0</c:v>
                </c:pt>
                <c:pt idx="1" c:formatCode="0%">
                  <c:v>0.0833333333333333</c:v>
                </c:pt>
                <c:pt idx="2" c:formatCode="0%">
                  <c:v>0</c:v>
                </c:pt>
                <c:pt idx="3" c:formatCode="0%">
                  <c:v>0.352941176470588</c:v>
                </c:pt>
                <c:pt idx="4" c:formatCode="0%">
                  <c:v>0</c:v>
                </c:pt>
                <c:pt idx="5" c:formatCode="0%">
                  <c:v>0</c:v>
                </c:pt>
                <c:pt idx="6" c:formatCode="0%">
                  <c:v>0</c:v>
                </c:pt>
                <c:pt idx="7" c:formatCode="0%">
                  <c:v>0</c:v>
                </c:pt>
                <c:pt idx="8" c:formatCode="0%">
                  <c:v>0</c:v>
                </c:pt>
                <c:pt idx="9" c:formatCode="0%">
                  <c:v>0</c:v>
                </c:pt>
                <c:pt idx="10" c:formatCode="0%">
                  <c:v>0.333333333333333</c:v>
                </c:pt>
                <c:pt idx="11" c:formatCode="0%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1808485615"/>
        <c:axId val="1733860479"/>
      </c:lineChart>
      <c:catAx>
        <c:axId val="180848561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33860479"/>
        <c:crosses val="autoZero"/>
        <c:auto val="1"/>
        <c:lblAlgn val="ctr"/>
        <c:lblOffset val="100"/>
        <c:noMultiLvlLbl val="0"/>
      </c:catAx>
      <c:valAx>
        <c:axId val="173386047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084856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495300</xdr:colOff>
      <xdr:row>1</xdr:row>
      <xdr:rowOff>28576</xdr:rowOff>
    </xdr:from>
    <xdr:to>
      <xdr:col>3</xdr:col>
      <xdr:colOff>276225</xdr:colOff>
      <xdr:row>8</xdr:row>
      <xdr:rowOff>123826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Type Req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 Req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00" y="219075"/>
              <a:ext cx="1828800" cy="142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2</xdr:col>
      <xdr:colOff>428625</xdr:colOff>
      <xdr:row>30</xdr:row>
      <xdr:rowOff>114300</xdr:rowOff>
    </xdr:from>
    <xdr:to>
      <xdr:col>9</xdr:col>
      <xdr:colOff>1133475</xdr:colOff>
      <xdr:row>50</xdr:row>
      <xdr:rowOff>57150</xdr:rowOff>
    </xdr:to>
    <xdr:graphicFrame>
      <xdr:nvGraphicFramePr>
        <xdr:cNvPr id="12" name="Chart 11"/>
        <xdr:cNvGraphicFramePr/>
      </xdr:nvGraphicFramePr>
      <xdr:xfrm>
        <a:off x="2724150" y="5838825"/>
        <a:ext cx="6715125" cy="3752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3</xdr:col>
      <xdr:colOff>596498</xdr:colOff>
      <xdr:row>0</xdr:row>
      <xdr:rowOff>505460</xdr:rowOff>
    </xdr:to>
    <xdr:pic>
      <xdr:nvPicPr>
        <xdr:cNvPr id="2" name="Picture 1"/>
        <xdr:cNvPicPr/>
      </xdr:nvPicPr>
      <xdr:blipFill>
        <a:blip r:embed="rId1"/>
        <a:srcRect l="7013" t="39572" r="17978" b="38538"/>
        <a:stretch>
          <a:fillRect/>
        </a:stretch>
      </xdr:blipFill>
      <xdr:spPr>
        <a:xfrm>
          <a:off x="123825" y="57150"/>
          <a:ext cx="2272665" cy="4483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ic-wks-001\Wisnu\MSD-2\New%20Folder\temp\wo1_05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nt\Data%20TRD\Data\Cepy\khusus\JPM\Perhitungan%20Gaji%20Promosi%20(range%202003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ayment\thn%202003%20the%20new%20spirit%20ESQ\cash%20flow\ADMINISTRASI%20PERSONALIA\PENGALIHAN%20KE%20GMF%20AA\DATA%20FINAL\lampiran%20skep%20DI%20ALIH%20GMF%20APRIL%202003%20%20MGR%20&amp;%20STAFF%20rev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MIWD\CSM\Quotation\Outils%20M&#233;thodes\p%20-%20Mod&#232;les%20PMF\PMF3.35NTE%20CLP2014%20v7%20(in%20progress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b-wks-000\tab%20data\AP%20Period\AP%20per%201%20Aug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b-wks-000\tab%20data\AP%20Status\AP%20Sep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b-wks-000\TAB%20Data\TAB%20Data\Bank%20Data%20Treasury\presentasi%20cash%20flow%2013%20Feb%202008\AP%20per%2001%20Feb%20200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L-WRS02%20new2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Yearly%20Maintenance%20Planning\2010\Garuda%20Indonesia\03.%20Aircraft%20Serviceable%20&amp;%20Maintenance%20Status%202010\Copy%20of%202010G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ia-wks-007\gmf-ti\Flashdisk\Cisarua_Backup\Borobudur_RT_1%20Final_RevisiProfit_RUPS\Cepzt%20Data\GMF_Transaksi\Budget\Budget%202008\Fin%20Modelling\FM_Fin%20Projection_Monthly05_1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ce-wks-033\kerjaan\2015\RPP%202016\150605_RPP%202016_JKTDB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DOWS\TEMP\BPshop3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M333744\Mes%20documents\Suivi%20co&#251;ts%20CFM56\G&#233;n&#233;ralit&#233;s\Analyse%20de%20r&#233;partition%20des%20co&#251;ts\Suivi%20des%20co&#251;ts%20par%20d&#233;pose%20-%2004-04-05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780913\Local%20Settings\Temporary%20Internet%20Files\Content.Outlook\JV4VYZRS\101006%20Prod-PaxRev-BP%202010-2013%20BREAKDOWN%20PER%20QUARTER%20ver%20LAS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780913\My%20Documents\10108%20Prod-PaxRev-BP%202010-2015%20quarterly\10108%20Prod-PaxRev-BP%202010-2015%20quarterl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ic-wks-001\Wisnu\Documents%20and%20Settings\526877\Local%20Settings\Temporary%20Internet%20Files\OLK730\FM_Actual_Budget_05_5(1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 in 2200.10A LAPORAN KEUANGAN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mfaa-nas-06\TY\data%20Hanif\Data%20hanif\B737\MASTER%20Cof%20M.hs%20GWM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Noel\Desktop\New%20Folder\Restatement\Lessors\Lease%20Rate%20Data\June%20'03%20Lease%20Rate%20Analysi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009\RKAP%202009\Data%20Working%20Paper%20Per%20Bidang\TP\Usulan%20Anggaran%20TP%202009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User\Local%20Settings\Temporary%20Internet%20Files\Content.IE5\XAJKOAMF\Anggaran\2009\ML\MAINTENANCE\DOCUME~1\ali\LOCALS~1\Temp\Account_No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Users\m420460\AppData\Local\Temp\wz274c\Fichier%20de%20cotation%20-%20AAF%20-%20boro%20HN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Msem-co-cotation\CLIENTS\FLY%20NAS\Flynas%20RFP%202017%20A320ceo_neo\FLYNAS%20MM%20CFM56%20Cotation%20LRU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ata%20Dika\GMF%20Backup%203Sep\GMF%20Backup\update31Aug\FS%20NB%20Hangar%20Development%20Rev.22%20(Bttfly-1stage)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1.%20Kerja\01.%20TCD-3%20(Pooling%20&amp;%20Repair%20Management)\06.%20A330%20Pooling%20Takeover\00.%20Reference\GIA_A330_DPL_SPD_LRU_30017614_20160802_25AC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ERJA\01.%20TP\TPG\0001.%20Project%20PBTH%202013-2018%20(GMFTP)\Data%20TYP%20Maint.%20Planning\Event%20Maintenance\Yearly%20Maintenance%20Planning%20GA%202013-2018R%20R1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ia-wks-007\gmf-ti\Flashdisk\Cisarua_Backup\Borobudur_RT_1%20Final_RevisiProfit_RUPS\Cepzt%20Data\GMF_Transaksi\Budget\Budget%202008\Recovery%20Sales%20Plan\SCC%202007%20Rev%2013JUN07%20rev%20Titi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dc-ml\M%20L%20K\Program\Budget\DATA%20BUDGET%202002\PERHITUNGAN%20BIAYA%20MATERIAL%20(cls%20C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M423096\AppData\Local\Temp\notesDD9637\MBK.xlsm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d01\share\ALFRITS%20is%20here\prices\DAFTAR%20HARGA%20GAT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a-10\c\Data\IMAM\INVES98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ERJA\01.%20TP\TPG\0001.%20Project%20PBTH%202013-2018\Meeting%20GCC\BDO\PBTH%20GA%20-%20REV%20TP\CRJ-1000%20(BDO)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ERJA\01.%20TP\TPG\0001.%20Project%20PBTH%202013-2018%20(GMFTP)\Meeting%20GCC\BDO\PBTH%20GA%20-%20REV%20TP\20%20Feb%202013\B737-800%20PBTH%20E%20Series%20(BDO)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hardy.s\terminal\kerjaan\harian\734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User\Local%20Settings\Temporary%20Internet%20Files\Content.IE5\XAJKOAMF\Anggaran\2009\ML\MAINTENANCE\My%20Documents\absensi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2\kp_net\WINDOWS\Desktop\Worksheet%20in%205100%20KAS%20DAN%20SETARA%20KAS%20Combined%20Leadsheet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ERJA\01.%20TP\TPG\Project%20PBTH%202013-2018\B737%20NG\B737%20NG\MASTER%20PACKAGE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mfaa-nas-06\TY\516879\Desktop\C-CHECK\C02-CHECK%20PK-%20GWK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lp-nbk-099\maint%20plan%2009\CREMI%20Plan%202009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SAP\SapWorkDir\30002141LMPSPD_pds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 in 8111 SALES - RELATED PARTIES Combined Leadsheet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ia-wks-007\gmf-ti\Flashdisk\Cisarua_Backup\Borobudur_RT_1%20Final_RevisiProfit_RUPS\Cepzt%20Data\GMF_Transaksi\Budget\Budget%202008\Data%20Working%20Paper%20dr%20Unit\Modernland\salesplan2008\BahanFocusGroupGA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Benedictus.KBS\My%20Documents\AircraftCycle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OL%20List%202001\OL%20list%202001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User\Local%20Settings\Temporary%20Internet%20Files\Content.IE5\XAJKOAMF\Anggaran\2009\ML\MAINTENANCE\ADHOC\Form%20BUDGET-2008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nts%20and%20Settings\526877\Local%20Settings\Temporary%20Internet%20Files\OLK88\cashflowmodel_030406_2Tom.xls\70%20Controlling%20workgroup\80%20Forms%20and%20Reports\FORM%20BUDGET%202000\GA%20Form%20Planning\HEAD%20OFFICE\Form%20Cost%20Planning%20KP99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O"/>
      <sheetName val="Sheet1"/>
      <sheetName val="PROG_605XX"/>
      <sheetName val="LIST"/>
      <sheetName val="TR"/>
      <sheetName val="DATA HRG"/>
      <sheetName val="JIT-Purc Agrmnt"/>
      <sheetName val="DCF_Equity_Audit format"/>
      <sheetName val="FinHighlights-GA"/>
      <sheetName val="CF-GA"/>
      <sheetName val="KPI #2"/>
      <sheetName val="MR Airframe"/>
      <sheetName val="MR Engine"/>
      <sheetName val="MR APU"/>
      <sheetName val="MR LG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npower"/>
      <sheetName val="SMK 2001"/>
      <sheetName val="Gaji Mei"/>
      <sheetName val="Entry SMK 2002"/>
      <sheetName val="Promosi normal"/>
      <sheetName val="Rumus_januari 2003"/>
      <sheetName val="Promosi Jumping"/>
      <sheetName val="Validasi"/>
      <sheetName val="mgr &amp; staff"/>
      <sheetName val="SMK_2001"/>
      <sheetName val="Gaji_Mei"/>
      <sheetName val="Entry_SMK_2002"/>
      <sheetName val="Promosi_normal"/>
      <sheetName val="Rumus_januari_2003"/>
      <sheetName val="Promosi_Jumping"/>
      <sheetName val="mgr_&amp;_staff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mgr &amp; staff"/>
      <sheetName val="lampiran skep DI"/>
      <sheetName val="lampiran skep DI vp &amp; GM"/>
      <sheetName val="lampiran skep DI mgr &amp; staf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  <sheetName val="FSE"/>
      <sheetName val="FSE 2014 Stat"/>
      <sheetName val="FSE 2014"/>
      <sheetName val="CB Results"/>
      <sheetName val="PASSAGE"/>
      <sheetName val="SV Regie"/>
      <sheetName val="Principe"/>
      <sheetName val="CB_DATA_"/>
      <sheetName val="Hyp"/>
      <sheetName val="Calendrier Spares"/>
      <sheetName val="Spares"/>
      <sheetName val="Transport"/>
      <sheetName val="LRU"/>
      <sheetName val="Misc Services"/>
      <sheetName val="PVL Overhaul"/>
      <sheetName val="PVL List"/>
      <sheetName val="Cause  Wsk"/>
      <sheetName val="5B severity"/>
      <sheetName val="Economical Hypothesis"/>
      <sheetName val="SV1 infos used"/>
      <sheetName val="SV1 NTE"/>
      <sheetName val="SV1 Fixed Price"/>
      <sheetName val="SV1 Hors Périmètre"/>
      <sheetName val="SV2 infos used"/>
      <sheetName val="SV2 NTE"/>
      <sheetName val="SV2 Fixed Price"/>
      <sheetName val="SV2 Hors Périmètre"/>
      <sheetName val="SV3 infos used"/>
      <sheetName val="SV3 NTE"/>
      <sheetName val="SV3 Fixed Price"/>
      <sheetName val="SV3 Hors Périmètre"/>
      <sheetName val="MAT 5C SV1"/>
      <sheetName val="MAT 5C SV2"/>
      <sheetName val="MAT 5C SV3"/>
      <sheetName val="MAT 5A TEST"/>
      <sheetName val="MAT 5B SV1"/>
      <sheetName val="MAT 5B SV2"/>
      <sheetName val="MAT 5B SV3"/>
      <sheetName val="Workscope SV1"/>
      <sheetName val="Workscope SV2"/>
      <sheetName val="Workscope SV3"/>
      <sheetName val="CFM56"/>
      <sheetName val="Feuil1"/>
      <sheetName val="Feuil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ori"/>
      <sheetName val="data"/>
      <sheetName val="AP"/>
      <sheetName val="All unit"/>
      <sheetName val="TB"/>
      <sheetName val="TM"/>
      <sheetName val="TR"/>
      <sheetName val="TC"/>
      <sheetName val="data ragu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AP"/>
      <sheetName val="portal"/>
      <sheetName val="combined"/>
      <sheetName val="Aging1"/>
      <sheetName val="data AP"/>
      <sheetName val="invalid data"/>
      <sheetName val="Aging"/>
      <sheetName val="Sheet1"/>
      <sheetName val="lm7-11"/>
      <sheetName val="laru-kbn"/>
      <sheetName val="P&amp;L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P"/>
      <sheetName val="data"/>
      <sheetName val="invalid"/>
      <sheetName val="Balance Sheet"/>
      <sheetName val="BS"/>
      <sheetName val="PL"/>
      <sheetName val="TB"/>
      <sheetName val="ori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WRS"/>
      <sheetName val="WRS (2)"/>
      <sheetName val="WRS (3)"/>
      <sheetName val="summary per bulan"/>
      <sheetName val="Data"/>
      <sheetName val="Mhrs Standard"/>
      <sheetName val="TL-WRS02 new2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Fleet Plan"/>
      <sheetName val="Event"/>
      <sheetName val="Input"/>
      <sheetName val="Sheet3"/>
    </sheetNames>
    <sheetDataSet>
      <sheetData sheetId="0" refreshError="1"/>
      <sheetData sheetId="1" refreshError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Analisis &amp; Discuss"/>
      <sheetName val="Consolidated Forecast"/>
      <sheetName val="Report"/>
      <sheetName val="Ratio"/>
      <sheetName val="Budget2005"/>
      <sheetName val="Consolidated Actual"/>
      <sheetName val="P&amp;L"/>
      <sheetName val="Analisa Piutang"/>
      <sheetName val="CF"/>
      <sheetName val="Prex"/>
      <sheetName val="Input"/>
      <sheetName val="Sales GA"/>
      <sheetName val="COGS GA"/>
      <sheetName val="Sales TP"/>
      <sheetName val="COGS TP"/>
      <sheetName val="Inventory&amp;Purchases"/>
      <sheetName val="Opex"/>
      <sheetName val="Capex"/>
      <sheetName val="Tax"/>
      <sheetName val="Cash"/>
      <sheetName val="Financial Ratios"/>
      <sheetName val="Dynamic_Charts"/>
      <sheetName val="Prex1"/>
      <sheetName val="Variance_Report"/>
      <sheetName val="PROG_605XX"/>
    </sheetNames>
    <sheetDataSet>
      <sheetData sheetId="0"/>
      <sheetData sheetId="1" refreshError="1"/>
      <sheetData sheetId="2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/>
      <sheetData sheetId="12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/>
      <sheetData sheetId="23" refreshError="1"/>
      <sheetData sheetId="24"/>
      <sheetData sheetId="2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chedule"/>
      <sheetName val="convert"/>
      <sheetName val="output"/>
      <sheetName val="quarterly output"/>
      <sheetName val="Summary"/>
      <sheetName val="dataOL"/>
      <sheetName val="Sheet2"/>
      <sheetName val="other"/>
      <sheetName val="DariRPP"/>
      <sheetName val="Landing"/>
      <sheetName val="dBase"/>
      <sheetName val="CheckLeg"/>
      <sheetName val="per_ac_svc"/>
      <sheetName val="basic"/>
      <sheetName val="FleetQP"/>
      <sheetName val="MTC"/>
      <sheetName val="LDG-DPT"/>
      <sheetName val="No_Landing"/>
      <sheetName val="No_Departure"/>
      <sheetName val="output2"/>
      <sheetName val="Cargo Cap GF"/>
      <sheetName val="Traffic Related Cost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TABLEAU"/>
      <sheetName val="PLANCHEA"/>
      <sheetName val="DATA"/>
      <sheetName val="Présen"/>
      <sheetName val="Prése2"/>
      <sheetName val="MARKET APU 3685"/>
      <sheetName val="MARKET CFM56-3"/>
      <sheetName val="MARKET CF6-80C2"/>
      <sheetName val="MARKET SPEY"/>
      <sheetName val="MARKET TRENT"/>
      <sheetName val="MARKET APU 700"/>
      <sheetName val="TABLE 9"/>
      <sheetName val="TABLE 8"/>
      <sheetName val="TABLE 7"/>
      <sheetName val="TABLE 6"/>
      <sheetName val="TABLE5"/>
      <sheetName val="TABLE 4"/>
      <sheetName val="TABLE 3"/>
      <sheetName val="TABLE 2"/>
      <sheetName val="TABLE 1"/>
      <sheetName val="MARKETAV"/>
      <sheetName val="MANPOWERAV"/>
      <sheetName val="TRAININGAV"/>
      <sheetName val="SPARE PARTSAV"/>
      <sheetName val="OTHER EXPENSESAV"/>
      <sheetName val="EXPENSESAV"/>
      <sheetName val="INVESTMENTA"/>
      <sheetName val="RECAP"/>
      <sheetName val="Engine lease"/>
      <sheetName val="APU 700"/>
      <sheetName val="APU 3685"/>
      <sheetName val="TRENT 700"/>
      <sheetName val="SPEY 555"/>
      <sheetName val="CF6-50"/>
      <sheetName val="JT9D"/>
      <sheetName val="CF6-80C"/>
      <sheetName val="CFM56"/>
      <sheetName val="OPERATING RESULTS"/>
      <sheetName val="CASH FLOW"/>
      <sheetName val="OPTION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LLPs"/>
      <sheetName val="1st Run"/>
      <sheetName val="2nd Run"/>
      <sheetName val="ATTENTION"/>
      <sheetName val="Synthèse par unité"/>
      <sheetName val="Données facture"/>
      <sheetName val="Synthèse par unité Graph"/>
      <sheetName val="Synthèse par module"/>
      <sheetName val="Synthèse par sous-module"/>
      <sheetName val="Suivi coûts par module"/>
      <sheetName val="Synthèse coûts GE90"/>
      <sheetName val="Coûts=f(Workscope)"/>
      <sheetName val="Graph synthèse module groupé"/>
      <sheetName val="Synthèse module groupé"/>
      <sheetName val="Graph de synthèse moteu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PayloadPerformance"/>
      <sheetName val="Sheet1"/>
      <sheetName val="Network&amp;FleetReq"/>
      <sheetName val="Sheet2"/>
      <sheetName val="Network&amp;FleetReq (2)"/>
      <sheetName val="Service"/>
      <sheetName val="Service (2)"/>
      <sheetName val="multileg"/>
      <sheetName val="FS777"/>
      <sheetName val="08"/>
      <sheetName val="Sheet1 (2)"/>
      <sheetName val="Daily Log"/>
      <sheetName val="WWP SUB"/>
      <sheetName val="Workload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PayloadPerformance"/>
      <sheetName val="Sheet1"/>
      <sheetName val="Network&amp;FleetReq"/>
      <sheetName val="RPP2011"/>
      <sheetName val="Network&amp;FleetReq (2)"/>
      <sheetName val="Service"/>
      <sheetName val="Service (2)"/>
      <sheetName val="multileg"/>
      <sheetName val="FS777"/>
      <sheetName val="SLF-YIELD"/>
      <sheetName val="Sheet1 (2)"/>
      <sheetName val="Sheet2"/>
      <sheetName val="0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Input"/>
      <sheetName val="Dashboard"/>
      <sheetName val="Sales GA"/>
      <sheetName val="Sales TP"/>
      <sheetName val="COGS GA"/>
      <sheetName val="COGS TP"/>
      <sheetName val="Inventory&amp;Purchases"/>
      <sheetName val="Salary"/>
      <sheetName val="Opex"/>
      <sheetName val="Capex"/>
      <sheetName val="Tax"/>
      <sheetName val="Cash"/>
      <sheetName val="Consolidated Forecast"/>
      <sheetName val="Consolidated Actual"/>
      <sheetName val="Budget2005"/>
      <sheetName val="Analisa Piutang"/>
      <sheetName val="SimulasiInv"/>
      <sheetName val="Ratio"/>
      <sheetName val="Print Report"/>
      <sheetName val="Links"/>
      <sheetName val="Ref"/>
      <sheetName val="SMK 2001"/>
      <sheetName val="KK"/>
      <sheetName val="KONS2005"/>
      <sheetName val="YearEnd02"/>
      <sheetName val="Format Setneg (2)"/>
      <sheetName val="Format Setneg"/>
      <sheetName val="review tech rep 1"/>
      <sheetName val="D. Engineering"/>
      <sheetName val="review tech rep 2"/>
      <sheetName val="training"/>
      <sheetName val="Airframe interior"/>
      <sheetName val="Component"/>
      <sheetName val="Engine"/>
      <sheetName val="engine review"/>
      <sheetName val="materi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Balance Sheet"/>
      <sheetName val="Income Statement"/>
      <sheetName val="Shareholders' Equity"/>
      <sheetName val="Cash Flow Statement"/>
      <sheetName val="Cash Flow Worksheet"/>
      <sheetName val="SMK 2001"/>
      <sheetName val="TB Sort"/>
      <sheetName val="laporan"/>
      <sheetName val="Biaya Departemen"/>
      <sheetName val="BP1_23"/>
      <sheetName val="11b"/>
      <sheetName val="Curr list"/>
      <sheetName val="Soc cov"/>
      <sheetName val="QOL"/>
      <sheetName val="Marks-up"/>
      <sheetName val="Statutory Query"/>
      <sheetName val="Revenue Query"/>
      <sheetName val="OT Feb 08"/>
      <sheetName val="F1771"/>
      <sheetName val="Marshal"/>
      <sheetName val="COGS"/>
      <sheetName val="Instructions"/>
      <sheetName val="Ist"/>
      <sheetName val="kary21"/>
      <sheetName val="Identitas"/>
      <sheetName val="Worksheet in 2200"/>
      <sheetName val="AUG02"/>
      <sheetName val="Difference Cons"/>
      <sheetName val="ner"/>
      <sheetName val="Posting"/>
      <sheetName val="COSY"/>
      <sheetName val="data_val"/>
      <sheetName val="Input"/>
      <sheetName val="Menu"/>
      <sheetName val="Analisa Piutang"/>
      <sheetName val="Ref"/>
      <sheetName val="Prex"/>
      <sheetName val="Balance_Sheet"/>
      <sheetName val="Income_Statement"/>
      <sheetName val="Shareholders'_Equity"/>
      <sheetName val="Cash_Flow_Statement"/>
      <sheetName val="Cash_Flow_Worksheet"/>
      <sheetName val="SMK_2001"/>
      <sheetName val="TB_Sort"/>
      <sheetName val="Biaya_Departemen"/>
      <sheetName val="Curr_list"/>
      <sheetName val="Soc_cov"/>
      <sheetName val="Statutory_Query"/>
      <sheetName val="Revenue_Query"/>
      <sheetName val="OT_Feb_08"/>
      <sheetName val="Worksheet_in_2200"/>
      <sheetName val="Difference_Cons"/>
      <sheetName val="Analisa_Piutang"/>
      <sheetName val="Links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c.o.m"/>
      <sheetName val="c.o.m.I"/>
      <sheetName val="mwo1"/>
      <sheetName val="COM."/>
      <sheetName val="mwo2"/>
      <sheetName val="ACHK"/>
      <sheetName val="def"/>
      <sheetName val="reg"/>
      <sheetName val="Sheet1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A319-100"/>
      <sheetName val="A320-200"/>
      <sheetName val="B737-700"/>
      <sheetName val="B737-800"/>
      <sheetName val="Variables"/>
      <sheetName val="PMF 2017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Cover1"/>
      <sheetName val="Cover2"/>
      <sheetName val="Cover Summary"/>
      <sheetName val="Quantitatif"/>
      <sheetName val="Personnel "/>
      <sheetName val="Investment"/>
      <sheetName val="Investment 2"/>
      <sheetName val="Marketing"/>
      <sheetName val="Training"/>
      <sheetName val="Seminar"/>
      <sheetName val="Health care bnf"/>
      <sheetName val="Uniform"/>
      <sheetName val="Temporary labour"/>
      <sheetName val="Low value asset"/>
      <sheetName val="Supplies consump-ATK"/>
      <sheetName val="Descriptio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Account No"/>
      <sheetName val="#REF"/>
      <sheetName val="Description"/>
      <sheetName val="TRAININGNONGAT"/>
      <sheetName val="LOW VALUE ASSET"/>
      <sheetName val="TRAINING GAT "/>
      <sheetName val="Rekap kuantitatif"/>
      <sheetName val="definition"/>
      <sheetName val="Account_No"/>
      <sheetName val="Explanatio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0 File"/>
      <sheetName val="1 On Wing Quote"/>
      <sheetName val="2 Scope"/>
      <sheetName val="3 Material"/>
      <sheetName val="CHECK-LIST"/>
      <sheetName val="ECO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0 File"/>
      <sheetName val="CB_DATA_"/>
      <sheetName val="Entrée"/>
      <sheetName val="Data CFM"/>
      <sheetName val="Data GE"/>
      <sheetName val="Data GP"/>
      <sheetName val="Calcul par PN"/>
      <sheetName val="Calcul par Eqt"/>
      <sheetName val="Transport"/>
      <sheetName val="MBK"/>
      <sheetName val="Plan déposes"/>
      <sheetName val="Résultats"/>
      <sheetName val="Bilan"/>
      <sheetName val="PMF 2015"/>
      <sheetName val="Plan investissement"/>
      <sheetName val="Risqu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"/>
      <sheetName val="Shop-Sheet Metal"/>
      <sheetName val="Shop-Composite"/>
      <sheetName val="Shop-Cabin"/>
      <sheetName val="RAB Phase-1"/>
      <sheetName val=" TimeFrame"/>
      <sheetName val="Overhead"/>
      <sheetName val="Depr+Inv"/>
      <sheetName val="Credit Simulation Phase-1"/>
      <sheetName val=" Sales forecast"/>
      <sheetName val="P&amp;L"/>
      <sheetName val="Cashflow "/>
      <sheetName val="Sales Plan"/>
      <sheetName val="Event GA"/>
      <sheetName val="Dom Fleet Plan"/>
      <sheetName val="Lion Air"/>
      <sheetName val="Sriwijaya Air"/>
      <sheetName val="Indonesia Air Asia"/>
      <sheetName val="Mandala Airlines"/>
      <sheetName val="Batavia Air"/>
      <sheetName val="Lain-la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Introduction"/>
      <sheetName val="Parameter"/>
      <sheetName val="Fleet"/>
      <sheetName val="PNR Sort 1 of 1"/>
      <sheetName val="ATA Sort 1 of 1"/>
      <sheetName val="PNR Rev. Highlights Sort 1 of 1"/>
      <sheetName val="PNR List"/>
      <sheetName val="ICD"/>
      <sheetName val="MFR Address"/>
      <sheetName val="Hidden Protoc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  <sheetName val="Fleet Plan"/>
      <sheetName val="Fleet Per Week"/>
      <sheetName val="Utilization"/>
      <sheetName val="Event Maint (Rumus)"/>
      <sheetName val="Event Maint (Act)"/>
      <sheetName val="Number AC on Ground"/>
      <sheetName val="GA Days In Service"/>
      <sheetName val="Gantt Chart B738"/>
      <sheetName val="Gantt Chart B737 CL"/>
      <sheetName val="Gantt Chart CRJ 1000"/>
      <sheetName val="Gantt Chart A332"/>
      <sheetName val="Gantt Chart A333"/>
      <sheetName val="Gantt Chart B747"/>
      <sheetName val="C Check B737-800"/>
      <sheetName val="Insp Y B737-800"/>
      <sheetName val="C Check B737-Classic"/>
      <sheetName val="C Check A333"/>
      <sheetName val="C Check A332"/>
      <sheetName val="D Check WB"/>
      <sheetName val="A Check B737-800"/>
      <sheetName val="A Check B737-Classic"/>
      <sheetName val="A Check WB"/>
      <sheetName val="Legend"/>
      <sheetName val="C-chek CRJ"/>
      <sheetName val="RESOURCE MOD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Target Summary"/>
      <sheetName val="SCC rev"/>
      <sheetName val="SCC asli"/>
      <sheetName val="ConfirmedTargetAMSCS"/>
      <sheetName val="ChartTrack"/>
      <sheetName val="ChartBU"/>
      <sheetName val="NonConfirmed"/>
      <sheetName val="Track"/>
      <sheetName val="ChartGroup"/>
      <sheetName val="ChartGroups"/>
      <sheetName val="ChartAMSCS"/>
      <sheetName val="ConfirmedTargetBU"/>
      <sheetName val="Target Per AMSCS"/>
      <sheetName val="TargetPerUnitPerCustomer"/>
      <sheetName val="Group"/>
      <sheetName val="bth"/>
      <sheetName val="Bulan"/>
      <sheetName val="RESOURCE MODEL"/>
      <sheetName val="Obligasi"/>
      <sheetName val="Lege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XXXXX"/>
      <sheetName val="ac insp 2001"/>
      <sheetName val="HARGA"/>
      <sheetName val="Sheet2"/>
      <sheetName val="PERHITUNGAN BIAYA CLS C"/>
      <sheetName val="PERHITUNGAN BIAYA CLS B &amp; CLS C"/>
      <sheetName val="Sheet3"/>
      <sheetName val="CLASS B"/>
      <sheetName val="HONNY BEE"/>
      <sheetName val="MAT USED STANDAR CLS C"/>
      <sheetName val="F-28"/>
      <sheetName val="B737"/>
      <sheetName val="A330"/>
      <sheetName val="DC10"/>
      <sheetName val="B747200"/>
      <sheetName val="B747400"/>
      <sheetName val="Sheet1"/>
      <sheetName val="Sheet7"/>
      <sheetName val="STD CARPET USED"/>
      <sheetName val="STD FOOR MATE USED"/>
      <sheetName val="STD MANHOURS"/>
      <sheetName val="STANDAR INTERIOR WASHING"/>
      <sheetName val="STANDAR EXTERIOR WASHING"/>
      <sheetName val="MPWR STANDARD"/>
      <sheetName val="SEAT COVER OUTPUT"/>
      <sheetName val="PELAKS PEMBUATAN SEAT CVR"/>
      <sheetName val="STANDAR PEMAKAIAN SEAT CVR"/>
      <sheetName val="STD TTL PEMAKAIAN MAT "/>
      <sheetName val="TOATL PEMAKAIAN MATERIAL"/>
      <sheetName val="STD ARMREST &amp; CURTAIN"/>
      <sheetName val="Sheet5"/>
      <sheetName val="guyan"/>
      <sheetName val="PERHITUNGAN BIAYA MATERIAL (cls"/>
      <sheetName val="Marshal"/>
      <sheetName val="Account No"/>
      <sheetName val="cons workpapers"/>
      <sheetName val="Links"/>
      <sheetName val="Track"/>
      <sheetName val="GeneralIn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0 File"/>
      <sheetName val="CB_DATA_"/>
      <sheetName val="Entrée"/>
      <sheetName val="Data CFM"/>
      <sheetName val="Data GE"/>
      <sheetName val="Data GP"/>
      <sheetName val="Calcul par PN"/>
      <sheetName val="Calcul par Eqt"/>
      <sheetName val="Transport"/>
      <sheetName val="MBK"/>
      <sheetName val="Plan déposes"/>
      <sheetName val="Résultats"/>
      <sheetName val="Bilan"/>
      <sheetName val="PMF 2015"/>
      <sheetName val="Plan investissement"/>
      <sheetName val="Risqu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00000"/>
      <sheetName val="DATA HRG"/>
      <sheetName val="PRICE KRS VK"/>
      <sheetName val="PRICE KRS VC"/>
      <sheetName val="PRICE KRS VM"/>
      <sheetName val="PRICE KRS VT"/>
      <sheetName val="PRICE KRS VO"/>
      <sheetName val="08"/>
      <sheetName val="multileg"/>
      <sheetName val="PayloadPerformance"/>
      <sheetName val="Rekap kuantitatif"/>
      <sheetName val="HARGA"/>
      <sheetName val="Quantitatif"/>
      <sheetName val="marc"/>
      <sheetName val="Sep 10-old"/>
      <sheetName val="DIAMOND"/>
      <sheetName val="Data"/>
      <sheetName val="GeneralInfo"/>
      <sheetName val="cons workpapers"/>
      <sheetName val="DATA_HRG"/>
      <sheetName val="PRICE_KRS_VK"/>
      <sheetName val="PRICE_KRS_VC"/>
      <sheetName val="PRICE_KRS_VM"/>
      <sheetName val="PRICE_KRS_VT"/>
      <sheetName val="PRICE_KRS_VO"/>
      <sheetName val="Rekap_kuantitatif"/>
      <sheetName val="Sep_10-old"/>
      <sheetName val="DAFTAR HARGA GAT"/>
      <sheetName val="Track"/>
      <sheetName val="Front"/>
      <sheetName val="Check Sheet"/>
      <sheetName val="PLHO Report"/>
      <sheetName val="PLHOENG"/>
      <sheetName val="b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rekap"/>
      <sheetName val="F1771-V"/>
      <sheetName val="Input"/>
      <sheetName val="Lease_Deprec"/>
      <sheetName val="SMK 2001"/>
      <sheetName val="Summer"/>
      <sheetName val="Winter"/>
      <sheetName val="Links"/>
      <sheetName val="Lead"/>
      <sheetName val="DATA HRG"/>
      <sheetName val="Budget'03(8D)"/>
      <sheetName val="A"/>
      <sheetName val="Parameter"/>
      <sheetName val="SMK_2001"/>
      <sheetName val="DATA_HR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DROPDOWN"/>
      <sheetName val="C-PHASE"/>
      <sheetName val="Plan to invest COmponent"/>
      <sheetName val="RC Proposal (44 PN)"/>
      <sheetName val="Iberia Proposal (86 PN)"/>
      <sheetName val="TC Cap 2012"/>
      <sheetName val="TC Plan Develop 44 "/>
      <sheetName val="Wheel &amp; Brake (TM version)"/>
      <sheetName val="481  Non-Managed"/>
      <sheetName val="DASHBOARD"/>
      <sheetName val="2013-2018"/>
      <sheetName val="COGS 2012_WO TE"/>
      <sheetName val="BASIC MHRS RATE"/>
      <sheetName val="CRJ-1000 Input"/>
      <sheetName val="Check List (Ori)"/>
      <sheetName val="CRJ-1000 Input (ori)"/>
      <sheetName val="Cabin CRJ-1000 (12 DES)"/>
      <sheetName val="Maint Event &amp; Cost"/>
      <sheetName val="Maint Event &amp; Cost (MHRS)"/>
      <sheetName val="Check List (MHRS)"/>
      <sheetName val="Maint Event &amp; Cost (MAT)"/>
      <sheetName val="Check List (MAT)"/>
      <sheetName val="Check List MAT + MHRS"/>
      <sheetName val="Only up to 2013"/>
      <sheetName val="Ex. Summary"/>
      <sheetName val="SUMMARY MHRS &amp; MAT"/>
      <sheetName val="Component Calculation Last"/>
      <sheetName val="Safe Life Component (LLP)"/>
      <sheetName val="Ground Time Need"/>
      <sheetName val="Tire_CRJ-1000 Spare"/>
      <sheetName val="MSAO, Rectification"/>
      <sheetName val="Tire_CRJ-1000 (no eskalasi)"/>
      <sheetName val="Tire_CRJ-1000"/>
      <sheetName val="CRJ-1000"/>
      <sheetName val="MHRS Wheel &amp; Brake"/>
      <sheetName val="Material Wheel&amp; Brake"/>
      <sheetName val="WB_CRJ-1000"/>
      <sheetName val="CALC WB_CRJ-1000"/>
      <sheetName val="Total pekerjaan"/>
      <sheetName val="copy Berita Acara"/>
      <sheetName val="Cabin"/>
      <sheetName val="HPS 86 PN"/>
      <sheetName val="HPS 44PN"/>
      <sheetName val="HPS 30PN"/>
      <sheetName val="HPS TC CAP2012PN"/>
      <sheetName val="HPS Wheel &amp; Brake"/>
      <sheetName val="HPS 520PN"/>
      <sheetName val="Mat. Expendables (29.11.12)"/>
      <sheetName val="List Material (Exp Rtn &amp; Nrtn)"/>
      <sheetName val="Mat Consumable"/>
      <sheetName val="Mat Consumable (2)"/>
      <sheetName val="EXPENDABLE_RSPL (finding)"/>
      <sheetName val="Mhrs Standard"/>
      <sheetName val="Sheet12"/>
      <sheetName val="C-Check &amp; Year Inspection"/>
      <sheetName val="Expendables Finding (excluding)"/>
      <sheetName val="Expendables (Including)"/>
      <sheetName val="Consumeables"/>
      <sheetName val="List Material Exp. Rtn &amp; Nrtn"/>
      <sheetName val="Component CRJ-1000"/>
      <sheetName val="Safe Life (excluding)"/>
      <sheetName val="Safe Life (including)"/>
      <sheetName val="AC Utilization 12Mnts (4)"/>
      <sheetName val="PBTH13(SAP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dummy (2)"/>
      <sheetName val="DASHBOARD"/>
      <sheetName val="CAMP,JC,MAT"/>
      <sheetName val="Pivot Harga"/>
      <sheetName val="DROPDOWN"/>
      <sheetName val="2013-2018"/>
      <sheetName val="PBTH13(SAP)"/>
      <sheetName val="Summary Fleet"/>
      <sheetName val="Phase in Fleet"/>
      <sheetName val="COGS 2012_WO TE"/>
      <sheetName val="BASIC MHRS RATE"/>
      <sheetName val="B737-800 Input"/>
      <sheetName val="Cabin Maintenance (5 Des)"/>
      <sheetName val="Check List (Original)"/>
      <sheetName val="B737-800 Input (ORI)"/>
      <sheetName val="Cabin Maintenance (12 Dec)"/>
      <sheetName val="Maint. Events &amp; Cost (All)"/>
      <sheetName val="Maint Event &amp; Cost (MHRS)"/>
      <sheetName val="Check List (MHRS)"/>
      <sheetName val="Maint Event &amp; Cost (MAT)"/>
      <sheetName val="Check List (MAT)"/>
      <sheetName val="Subtotal MHRS &amp; MAT"/>
      <sheetName val="Barchart Fleet"/>
      <sheetName val="SUMMARY MHRS &amp; MAT"/>
      <sheetName val="Component"/>
      <sheetName val="Vlookup C-Phase"/>
      <sheetName val="Pivot All Material"/>
      <sheetName val="Last Update (27 Nov 2012)"/>
      <sheetName val="Summary Material C-Phase"/>
      <sheetName val="List Material up to A-"/>
      <sheetName val="Price List Material A-Check"/>
      <sheetName val="Pivot Material A-Check"/>
      <sheetName val="MSAO, Rectification"/>
      <sheetName val="MANHOURS(EO)"/>
      <sheetName val="EO NEW 3.12.12"/>
      <sheetName val="Reff TBS"/>
      <sheetName val="Historical TBS"/>
      <sheetName val="Maturity Tables"/>
      <sheetName val="dummy"/>
      <sheetName val="Ground Time Need"/>
      <sheetName val="Price List Lama"/>
      <sheetName val="Konversi Satuan"/>
      <sheetName val="Tire B737-800"/>
      <sheetName val="Dummy E Series"/>
      <sheetName val="CABIN-B737-800"/>
      <sheetName val="CAB_B737-NG"/>
      <sheetName val="Maturity Comp"/>
      <sheetName val="Comp NG  (E Series) (2)"/>
      <sheetName val="Mhrs Std W&amp;B"/>
      <sheetName val="Material Wheel&amp; Brake"/>
      <sheetName val="Steel Wheel &amp; Brake"/>
      <sheetName val="Sheet4"/>
      <sheetName val="Price List Material All"/>
      <sheetName val="Utilization"/>
      <sheetName val="Fleet Plan"/>
      <sheetName val="A Check B737-800"/>
      <sheetName val="C Check B737-800"/>
      <sheetName val="standart capacity"/>
      <sheetName val="standard   manhours grd time "/>
      <sheetName val="Maintenance Program"/>
      <sheetName val="C01"/>
      <sheetName val="Material C01"/>
      <sheetName val="C02"/>
      <sheetName val="Material C02"/>
      <sheetName val="C03"/>
      <sheetName val="Material C03"/>
      <sheetName val="C04"/>
      <sheetName val="Material C04"/>
      <sheetName val="C05"/>
      <sheetName val="Material C05"/>
      <sheetName val="C06"/>
      <sheetName val="Material C06"/>
      <sheetName val="C07"/>
      <sheetName val="Material C07"/>
      <sheetName val="C08"/>
      <sheetName val="Material C08"/>
      <sheetName val="Material C09"/>
      <sheetName val="Out of Phase"/>
      <sheetName val="OOP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mat"/>
      <sheetName val="cri"/>
      <sheetName val="data"/>
      <sheetName val="mar"/>
      <sheetName val="apr"/>
      <sheetName val="11"/>
      <sheetName val="12"/>
      <sheetName val="13"/>
      <sheetName val="14"/>
      <sheetName val="15"/>
      <sheetName val="16"/>
      <sheetName val="17"/>
      <sheetName val="09"/>
      <sheetName val="10"/>
      <sheetName val="mei"/>
      <sheetName val="18"/>
      <sheetName val="19"/>
      <sheetName val="20"/>
      <sheetName val="21"/>
      <sheetName val="22"/>
      <sheetName val="UnitCost"/>
      <sheetName val="P&amp;L"/>
      <sheetName val="Crew"/>
      <sheetName val="DROPDOW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absensi"/>
      <sheetName val="#REF"/>
      <sheetName val="Rekap kuantitatif"/>
      <sheetName val="DATA HRG"/>
      <sheetName val="Summary"/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Links"/>
      <sheetName val="Lead"/>
      <sheetName val="Tickmarks"/>
      <sheetName val="Credit-22"/>
      <sheetName val="Income Statement"/>
      <sheetName val="Income_Statement"/>
      <sheetName val="DATA HRG"/>
      <sheetName val="Tax Rate"/>
      <sheetName val="BALANCE"/>
      <sheetName val="TRIWULAN 3"/>
      <sheetName val="Biaya Departemen"/>
      <sheetName val="PI"/>
      <sheetName val="Expert"/>
      <sheetName val="#REF"/>
      <sheetName val="WS"/>
      <sheetName val="kardus"/>
      <sheetName val="MRC1"/>
      <sheetName val="LPP-2"/>
      <sheetName val="I-PPh"/>
      <sheetName val="I-PPh Final"/>
      <sheetName val="1771"/>
      <sheetName val="1771.2"/>
      <sheetName val="DEPK2003"/>
      <sheetName val="DATA"/>
      <sheetName val="EQUIPMENT"/>
      <sheetName val="Permanent info"/>
      <sheetName val="Income_Statement1"/>
      <sheetName val="DATA_HRG"/>
      <sheetName val="Tax_Rate"/>
      <sheetName val="TRIWULAN_3"/>
      <sheetName val="Biaya_Departemen"/>
      <sheetName val="MPP0102"/>
      <sheetName val="laporan"/>
      <sheetName val="data Slip"/>
      <sheetName val="Marshal"/>
      <sheetName val="GeneralInfo"/>
      <sheetName val="tc"/>
      <sheetName val="Identitas"/>
      <sheetName val="kary21"/>
      <sheetName val="Attachement"/>
      <sheetName val="TERM OF PAYMENT"/>
      <sheetName val="DH_RI_SI Exceptions"/>
      <sheetName val="1771_2"/>
      <sheetName val="status"/>
      <sheetName val="26"/>
      <sheetName val="npwp"/>
      <sheetName val="COGS"/>
      <sheetName val="Ist"/>
      <sheetName val="AA.1 BNI"/>
      <sheetName val="Catatan"/>
      <sheetName val="KODE"/>
      <sheetName val="Table Array"/>
      <sheetName val="Main"/>
      <sheetName val="Input"/>
      <sheetName val="BBRI-N"/>
      <sheetName val="BBRI-J"/>
      <sheetName val="BMRI"/>
      <sheetName val="N-CTRS"/>
      <sheetName val="DNKS-N"/>
      <sheetName val="INTP"/>
      <sheetName val="N-PNBN"/>
      <sheetName val="N-TSPC"/>
      <sheetName val="BELI"/>
      <sheetName val="N-ASII"/>
      <sheetName val="DVLAN"/>
      <sheetName val="N-GGRM"/>
      <sheetName val="N-HMSP"/>
      <sheetName val="ISAT"/>
      <sheetName val="N-ISAT"/>
      <sheetName val="J-JIHD"/>
      <sheetName val="PORTO 19 JUL"/>
      <sheetName val="SMAR"/>
      <sheetName val="N-AALI"/>
      <sheetName val="ANTA"/>
      <sheetName val="ANTMN"/>
      <sheetName val="BNII"/>
      <sheetName val="PGAS"/>
      <sheetName val="KAEF"/>
      <sheetName val="N-KLBF"/>
      <sheetName val="TLKM-J"/>
      <sheetName val="N-TLKM"/>
      <sheetName val="TRIM"/>
      <sheetName val="N-UNTR"/>
      <sheetName val="PGASN"/>
      <sheetName val="PTBA"/>
      <sheetName val="N-UNVR"/>
      <sheetName val="AUTO"/>
      <sheetName val="SMCB"/>
      <sheetName val="MTDL"/>
      <sheetName val="N-LPLI"/>
      <sheetName val="N-LTLS"/>
      <sheetName val="KOMIN"/>
      <sheetName val="ASGR-N"/>
      <sheetName val="MPPAN"/>
      <sheetName val="B"/>
      <sheetName val="."/>
      <sheetName val="#NonPT"/>
      <sheetName val="Profile"/>
      <sheetName val="BANK"/>
      <sheetName val="TBM"/>
      <sheetName val="P&amp;L98"/>
      <sheetName val="kriteria"/>
      <sheetName val="A"/>
      <sheetName val="ASSUMPTIONS"/>
      <sheetName val="SE-C"/>
      <sheetName val="0"/>
      <sheetName val="Type"/>
      <sheetName val="Sheet2 (2)"/>
      <sheetName val="Irregular Income"/>
      <sheetName val="FE-1770.P1"/>
      <sheetName val="JAN 2001"/>
      <sheetName val="Sheet1"/>
      <sheetName val="OLDMAP"/>
      <sheetName val="WP-SP-03"/>
      <sheetName val="Account"/>
      <sheetName val="WHT-21"/>
      <sheetName val="C O A"/>
      <sheetName val="Asumsi"/>
      <sheetName val="CAFL "/>
      <sheetName val="Menu"/>
      <sheetName val="PORTO"/>
      <sheetName val="ANTM-N"/>
      <sheetName val="BBCA"/>
      <sheetName val="N-BNII"/>
      <sheetName val="CTRS"/>
      <sheetName val="N-EPMT"/>
      <sheetName val="ETWA"/>
      <sheetName val="HERO-N"/>
      <sheetName val="J-HMSP"/>
      <sheetName val="IDSR"/>
      <sheetName val="INAF-N"/>
      <sheetName val="N-INDF"/>
      <sheetName val="N-LPPS"/>
      <sheetName val="N-MLIA"/>
      <sheetName val="N-SMGR"/>
      <sheetName val="SONA"/>
      <sheetName val="SULI"/>
      <sheetName val="N-TINS"/>
      <sheetName val="N-TMPI"/>
      <sheetName val="PIUTANG"/>
      <sheetName val="Recovered_Sheet2"/>
      <sheetName val="LABARUGI"/>
      <sheetName val="Track"/>
      <sheetName val="sales"/>
      <sheetName val="ESCON"/>
      <sheetName val="1106-M&amp;E"/>
      <sheetName val="1105-B&amp;I-OK"/>
      <sheetName val="N o v"/>
      <sheetName val="O c t"/>
      <sheetName val="F e b"/>
      <sheetName val="J a n"/>
      <sheetName val="00 received in 01"/>
      <sheetName val="A p r"/>
      <sheetName val="data_Slip"/>
      <sheetName val="I-PPh_Final"/>
      <sheetName val="Permanent_info"/>
      <sheetName val="Biaya_Departemen1"/>
      <sheetName val="1771_21"/>
      <sheetName val="Tax_Rate1"/>
      <sheetName val="data_Slip1"/>
      <sheetName val="I-PPh_Final1"/>
      <sheetName val="Permanent_info1"/>
      <sheetName val="TERM_OF_PAYMENT"/>
      <sheetName val="Biaya_Departemen2"/>
      <sheetName val="1771_22"/>
      <sheetName val="Tax_Rate2"/>
      <sheetName val="Income_Statement2"/>
      <sheetName val="data_Slip2"/>
      <sheetName val="I-PPh_Final2"/>
      <sheetName val="Permanent_info2"/>
      <sheetName val="TERM_OF_PAYMENT1"/>
      <sheetName val="KURS"/>
      <sheetName val="Setting"/>
    </sheetNames>
    <sheetDataSet>
      <sheetData sheetId="0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 refreshError="1"/>
      <sheetData sheetId="172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B738"/>
      <sheetName val="SHEET"/>
      <sheetName val="MASTER PACKAGE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c.o.m"/>
      <sheetName val="c.o.m.I"/>
      <sheetName val="mwo1"/>
      <sheetName val="COM."/>
      <sheetName val="mwo2"/>
      <sheetName val="def"/>
      <sheetName val="reg"/>
      <sheetName val="data"/>
      <sheetName val="Parameter"/>
      <sheetName val="Permanent 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HARD TIME COMP."/>
      <sheetName val="Sheet4"/>
      <sheetName val="Sheet5"/>
      <sheetName val="Sheet1"/>
      <sheetName val="Sheet2"/>
      <sheetName val="Sheet3"/>
      <sheetName val="SCORE_RC_Code"/>
      <sheetName val="Menu"/>
      <sheetName val="DATA HRG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Parameter"/>
      <sheetName val="Fleet"/>
      <sheetName val="MFR Address"/>
      <sheetName val="ICD"/>
      <sheetName val="Beam.-file"/>
      <sheetName val="Flat"/>
      <sheetName val="WFileParameter"/>
      <sheetName val="Abbreviations"/>
      <sheetName val="Hidden Protocol"/>
    </sheetNames>
    <sheetDataSet>
      <sheetData sheetId="0" refreshError="1"/>
      <sheetData sheetId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Tickmarks"/>
      <sheetName val="SCORE_RC_Code"/>
      <sheetName val="Sheet1"/>
      <sheetName val="Worksheet in 8111 SALES - RELAT"/>
      <sheetName val="WBS KONSOL Sept 30 2011"/>
      <sheetName val="Consolidated Forecast"/>
      <sheetName val="Consolidated Actual"/>
      <sheetName val="Cash"/>
      <sheetName val="COGS TP"/>
      <sheetName val="Capex"/>
      <sheetName val="Opex"/>
      <sheetName val="Inventory&amp;Purchases"/>
      <sheetName val="Sales GA"/>
      <sheetName val="ekuitanak"/>
      <sheetName val="Menu"/>
      <sheetName val="Sheet2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Munadi"/>
      <sheetName val="Heri Jauhari"/>
      <sheetName val="Summary2008"/>
      <sheetName val="DataSalesPlan08"/>
      <sheetName val="Target Summary2007"/>
      <sheetName val="INPUT"/>
      <sheetName val="BULAN"/>
      <sheetName val="SCC rev"/>
      <sheetName val="ConfirmedTargetBU"/>
      <sheetName val="ChartTrack"/>
      <sheetName val="ConfirmedTargetAMSCS"/>
      <sheetName val="bt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B734"/>
      <sheetName val="Local B734"/>
      <sheetName val="15Jun09 734"/>
      <sheetName val="16Jun09 734"/>
      <sheetName val="17Jun09 734"/>
      <sheetName val="18Jun09 734"/>
      <sheetName val="19Jun09 734"/>
      <sheetName val="20Jun09 734"/>
      <sheetName val="21Jun09 734"/>
      <sheetName val="22Jun09 734"/>
      <sheetName val="23Jun09 734"/>
      <sheetName val="24Jun09 734"/>
      <sheetName val="25Jun09 734"/>
      <sheetName val="26Jun09 734"/>
      <sheetName val="27Jun09 734"/>
      <sheetName val="28Jun09 734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Summer"/>
      <sheetName val="Winter"/>
      <sheetName val="COBA"/>
      <sheetName val="bgt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AccountGroup"/>
      <sheetName val="COA"/>
      <sheetName val="PIVOT"/>
      <sheetName val="DATA"/>
      <sheetName val="Report Print"/>
      <sheetName val="COVER BUKU"/>
      <sheetName val="Report Print (2)"/>
      <sheetName val="Report Print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Daf-isi"/>
      <sheetName val="Rekap kuantitatif"/>
      <sheetName val="Investasi ( Lain-lain )"/>
      <sheetName val="B.Prod"/>
      <sheetName val="B.Organisasi ( 6 hal )"/>
      <sheetName val="Kekuatan Pegawai (DO)"/>
      <sheetName val="Kekuatan Pegawai (DOU)"/>
      <sheetName val="Kekuatan Pegawai (DOH)"/>
      <sheetName val="Penjelasan"/>
      <sheetName val="ATK - (571.02)"/>
      <sheetName val="B.Cetak(571.03)"/>
      <sheetName val="A.B. Komputer  (571.05)"/>
      <sheetName val="Mecanical &amp; Electrical"/>
      <sheetName val="Building-Sipil"/>
      <sheetName val="Inventaris - Furniture"/>
      <sheetName val="Pas (DO)"/>
      <sheetName val="Pas (DOU)"/>
      <sheetName val="Pas (DOH)"/>
      <sheetName val="Pendidikan  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2"/>
      <sheetName val="IOE-GIS"/>
      <sheetName val="IBT"/>
      <sheetName val="NOR"/>
      <sheetName val="Explanation"/>
      <sheetName val="Investment"/>
      <sheetName val="Low value Asset"/>
      <sheetName val="yg blum di Entry"/>
      <sheetName val="DXR"/>
      <sheetName val="Rekapkuantitatif"/>
      <sheetName val="EXPLANATION-OTHER"/>
      <sheetName val="Summer"/>
      <sheetName val="Winter"/>
      <sheetName val="Sales Chart 9 Jan 14"/>
      <sheetName val="Revenue Forecast 2 Jan 1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4231.7310582176" refreshedBy="Excel Services" recordCount="472">
  <cacheSource type="worksheet">
    <worksheetSource ref="B8:BE8" sheet="CLOSED"/>
  </cacheSource>
  <cacheFields count="54">
    <cacheField name="No." numFmtId="0"/>
    <cacheField name="STATUS" numFmtId="0"/>
    <cacheField name="CORE_x000a_UNIT" numFmtId="0"/>
    <cacheField name="TAT _x000a_SINCE _x000a_PO" numFmtId="0"/>
    <cacheField name="CORE _x000a_UNIT _x000a_TAT" numFmtId="0"/>
    <cacheField name="AFI Perfomance" numFmtId="0"/>
    <cacheField name="SLA Serv" numFmtId="0">
      <sharedItems containsBlank="1" count="3">
        <m/>
        <s v="ONTIME"/>
        <s v="LATE"/>
      </sharedItems>
    </cacheField>
    <cacheField name="CODE" numFmtId="0"/>
    <cacheField name="Entry _x000a_Date" numFmtId="0">
      <sharedItems containsString="0" containsBlank="1" containsNonDate="0" containsDate="1" minDate="2019-11-04T00:00:00" maxDate="2021-01-21T00:00:00" count="127">
        <m/>
        <d v="2019-11-04T00:00:00"/>
        <d v="2019-11-07T00:00:00"/>
        <d v="2019-11-13T00:00:00"/>
        <d v="2019-11-14T00:00:00"/>
        <d v="2019-11-23T00:00:00"/>
        <d v="2019-11-26T00:00:00"/>
        <d v="2019-11-11T00:00:00"/>
        <d v="2019-11-12T00:00:00"/>
        <d v="2019-11-21T00:00:00"/>
        <d v="2019-11-27T00:00:00"/>
        <d v="2019-11-20T00:00:00"/>
        <d v="2019-11-22T00:00:00"/>
        <d v="2019-11-25T00:00:00"/>
        <d v="2019-12-02T00:00:00"/>
        <d v="2019-12-04T00:00:00"/>
        <d v="2019-12-16T00:00:00"/>
        <d v="2019-12-19T00:00:00"/>
        <d v="2019-12-06T00:00:00"/>
        <d v="2019-11-05T00:00:00"/>
        <d v="2019-12-23T00:00:00"/>
        <d v="2019-12-31T00:00:00"/>
        <d v="2020-01-06T00:00:00"/>
        <d v="2019-11-29T00:00:00"/>
        <d v="2019-12-13T00:00:00"/>
        <d v="2020-01-07T00:00:00"/>
        <d v="2020-01-13T00:00:00"/>
        <d v="2020-01-02T00:00:00"/>
        <d v="2020-01-04T00:00:00"/>
        <d v="2019-11-19T00:00:00"/>
        <d v="2019-12-11T00:00:00"/>
        <d v="2019-12-29T00:00:00"/>
        <d v="2020-01-17T00:00:00"/>
        <d v="2020-01-22T00:00:00"/>
        <d v="2019-11-18T00:00:00"/>
        <d v="2019-12-07T00:00:00"/>
        <d v="2019-12-24T00:00:00"/>
        <d v="2020-01-16T00:00:00"/>
        <d v="2020-01-28T00:00:00"/>
        <d v="2020-01-31T00:00:00"/>
        <d v="2020-01-24T00:00:00"/>
        <d v="2020-01-27T00:00:00"/>
        <d v="2020-01-05T00:00:00"/>
        <d v="2020-01-29T00:00:00"/>
        <d v="2020-02-04T00:00:00"/>
        <d v="2020-02-05T00:00:00"/>
        <d v="2020-02-18T00:00:00"/>
        <d v="2020-02-20T00:00:00"/>
        <d v="2020-02-24T00:00:00"/>
        <d v="2020-03-05T00:00:00"/>
        <d v="2020-01-23T00:00:00"/>
        <d v="2020-02-13T00:00:00"/>
        <d v="2020-02-21T00:00:00"/>
        <d v="2020-02-26T00:00:00"/>
        <d v="2020-03-03T00:00:00"/>
        <d v="2020-03-10T00:00:00"/>
        <d v="2020-03-13T00:00:00"/>
        <d v="2020-03-17T00:00:00"/>
        <d v="2020-02-12T00:00:00"/>
        <d v="2020-03-07T00:00:00"/>
        <d v="2020-03-08T00:00:00"/>
        <d v="2020-03-16T00:00:00"/>
        <d v="2020-02-19T00:00:00"/>
        <d v="2020-03-24T00:00:00"/>
        <d v="2020-03-31T00:00:00"/>
        <d v="2020-04-07T00:00:00"/>
        <d v="2020-03-23T00:00:00"/>
        <d v="2020-03-26T00:00:00"/>
        <d v="2020-03-22T00:00:00"/>
        <d v="2020-03-09T00:00:00"/>
        <d v="2020-04-09T00:00:00"/>
        <d v="2020-04-22T00:00:00"/>
        <d v="2020-04-29T00:00:00"/>
        <d v="2020-05-04T00:00:00"/>
        <d v="2020-04-13T00:00:00"/>
        <d v="2020-04-15T00:00:00"/>
        <d v="2020-05-15T00:00:00"/>
        <d v="2020-04-25T00:00:00"/>
        <d v="2020-05-18T00:00:00"/>
        <d v="2020-05-28T00:00:00"/>
        <d v="2020-06-11T00:00:00"/>
        <d v="2020-06-26T00:00:00"/>
        <d v="2020-06-04T00:00:00"/>
        <d v="2020-06-17T00:00:00"/>
        <d v="2020-05-27T00:00:00"/>
        <d v="2020-07-13T00:00:00"/>
        <d v="2020-07-15T00:00:00"/>
        <d v="2020-07-17T00:00:00"/>
        <d v="2020-07-23T00:00:00"/>
        <d v="2020-08-03T00:00:00"/>
        <d v="2020-08-06T00:00:00"/>
        <d v="2020-08-13T00:00:00"/>
        <d v="2020-08-24T00:00:00"/>
        <d v="2020-08-28T00:00:00"/>
        <d v="2020-08-31T00:00:00"/>
        <d v="2020-09-03T00:00:00"/>
        <d v="2020-09-10T00:00:00"/>
        <d v="2020-09-14T00:00:00"/>
        <d v="2020-07-08T00:00:00"/>
        <d v="2020-07-09T00:00:00"/>
        <d v="2020-05-13T00:00:00"/>
        <d v="2020-07-20T00:00:00"/>
        <d v="2020-06-12T00:00:00"/>
        <d v="2020-06-09T00:00:00"/>
        <d v="2020-09-23T00:00:00"/>
        <d v="2020-10-06T00:00:00"/>
        <d v="2020-10-15T00:00:00"/>
        <d v="2020-10-20T00:00:00"/>
        <d v="2020-11-04T00:00:00"/>
        <d v="2020-07-21T00:00:00"/>
        <d v="2020-10-04T00:00:00"/>
        <d v="2020-11-11T00:00:00"/>
        <d v="2020-11-25T00:00:00"/>
        <d v="2020-11-26T00:00:00"/>
        <d v="2020-12-01T00:00:00"/>
        <d v="2020-12-08T00:00:00"/>
        <d v="2020-10-07T00:00:00"/>
        <d v="2020-11-19T00:00:00"/>
        <d v="2020-12-14T00:00:00"/>
        <d v="2020-12-16T00:00:00"/>
        <d v="2021-01-04T00:00:00"/>
        <d v="2020-12-23T00:00:00"/>
        <d v="2021-01-08T00:00:00"/>
        <d v="2020-12-19T00:00:00"/>
        <d v="2020-12-30T00:00:00"/>
        <d v="2021-01-20T00:00:00"/>
        <d v="2021-01-21T00:00:00"/>
      </sharedItems>
      <fieldGroup base="8">
        <rangePr groupBy="months" startDate="2019-11-04T00:00:00" endDate="2021-01-22T00:00:00" groupInterval="1"/>
        <groupItems count="14">
          <s v="(kosong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2/2021"/>
        </groupItems>
      </fieldGroup>
    </cacheField>
    <cacheField name="Month" numFmtId="0"/>
    <cacheField name="Year" numFmtId="0"/>
    <cacheField name="Type Req" numFmtId="0">
      <sharedItems containsBlank="1" count="5">
        <m/>
        <s v="Replenish"/>
        <s v="AOG"/>
        <s v="Critical"/>
        <s v=""/>
      </sharedItems>
    </cacheField>
    <cacheField name="PN" numFmtId="0"/>
    <cacheField name="ALTERNATE" numFmtId="0"/>
    <cacheField name="DESCRIPTION" numFmtId="0"/>
    <cacheField name="QTY _x000a_Required" numFmtId="0"/>
    <cacheField name="A/C" numFmtId="0"/>
    <cacheField name="REF" numFmtId="0"/>
    <cacheField name="PR / UMR / _x000a_ORDER REF" numFmtId="0"/>
    <cacheField name="PO _x000a_NUMBER" numFmtId="0"/>
    <cacheField name="PO DATE" numFmtId="0"/>
    <cacheField name="Vendor" numFmtId="0"/>
    <cacheField name="AWB_x000a_CDG to SIN" numFmtId="0"/>
    <cacheField name="ETA / RELEASE SIN" numFmtId="0"/>
    <cacheField name="AWB_x000a_SIN to CGK" numFmtId="0"/>
    <cacheField name="AWB Issued_x000a_Date" numFmtId="0"/>
    <cacheField name="Inbound Delivery" numFmtId="0"/>
    <cacheField name="Inbound Date" numFmtId="0"/>
    <cacheField name="SP to RIC" numFmtId="0"/>
    <cacheField name="Date_x000a_Delivered_x000a_to CGK" numFmtId="0"/>
    <cacheField name="GR DATE" numFmtId="0"/>
    <cacheField name="SN / Batch_x000a_*jika font Merah, SN belum Exist" numFmtId="0"/>
    <cacheField name="Date _x000a_Delivered _x000a_to Store" numFmtId="0"/>
    <cacheField name="PROFORMA INVOICE" numFmtId="0"/>
    <cacheField name="PN_x000a_OUT" numFmtId="0"/>
    <cacheField name="SN_x000a_OUT" numFmtId="0"/>
    <cacheField name="PROCESSED_x000a_to EXPORT" numFmtId="0"/>
    <cacheField name="AWB" numFmtId="0"/>
    <cacheField name="AWB Date" numFmtId="0"/>
    <cacheField name="SLA Core Unit" numFmtId="0">
      <sharedItems containsBlank="1" count="4">
        <m/>
        <s v="ONTIME"/>
        <s v="LATE"/>
        <e v="#VALUE!" u="1"/>
      </sharedItems>
    </cacheField>
    <cacheField name="REASON of REMOVAL" numFmtId="0"/>
    <cacheField name="REMARKS I" numFmtId="0"/>
    <cacheField name="PO _x000a_to AWB" numFmtId="0"/>
    <cacheField name="AWB _x000a_to GR" numFmtId="0"/>
    <cacheField name="Inspect_x000a_to Store" numFmtId="0"/>
    <cacheField name="GR to Received_x000a_Core Unit" numFmtId="0"/>
    <cacheField name="Delivered U/S _x000a_to Export until _x000a_confirmed AWB _x000a_(AWB ETD)" numFmtId="0"/>
    <cacheField name="TOTAL _x000a_TAT" numFmtId="0"/>
    <cacheField name="CLOSED ON WEEK" numFmtId="0"/>
    <cacheField name="CLOSED ON YEAR" numFmtId="0"/>
    <cacheField name="ACHV %" numFmtId="0"/>
    <cacheField name="TAT IB DATE TO ETA" numFmtId="0"/>
    <cacheField name="Quarters" numFmtId="0" databaseField="0">
      <fieldGroup base="8">
        <rangePr groupBy="quarters" startDate="2019-11-04T00:00:00" endDate="2021-01-22T00:00:00" groupInterval="1"/>
        <groupItems count="6">
          <s v="&lt;11/4/2019"/>
          <s v="Kuartal1"/>
          <s v="Kuartal2"/>
          <s v="Kuartal3"/>
          <s v="Kuartal4"/>
          <s v="&gt;1/22/2021"/>
        </groupItems>
      </fieldGroup>
    </cacheField>
    <cacheField name="Years" numFmtId="0" databaseField="0">
      <fieldGroup base="8">
        <rangePr groupBy="years" startDate="2019-11-04T00:00:00" endDate="2021-01-22T00:00:00" groupInterval="1"/>
        <groupItems count="5">
          <s v="&lt;11/4/2019"/>
          <s v="2019"/>
          <s v="2020"/>
          <s v="2021"/>
          <s v="&gt;1/22/2021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">
  <r>
    <m/>
    <m/>
    <m/>
    <m/>
    <m/>
    <m/>
    <x v="0"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</r>
  <r>
    <n v="1"/>
    <s v="AVAIL"/>
    <s v="CLOSED"/>
    <n v="13"/>
    <n v="4"/>
    <n v="0"/>
    <x v="1"/>
    <s v="AFAB0001"/>
    <x v="1"/>
    <n v="11"/>
    <n v="2019"/>
    <x v="1"/>
    <s v="C16291AB"/>
    <m/>
    <s v="SENSOR, ANGLE OF ATTACK"/>
    <n v="1"/>
    <s v="PKGPA"/>
    <s v="REPLENISHMENT"/>
    <n v="50626877"/>
    <n v="404044880"/>
    <d v="2019-11-04T00:00:00"/>
    <s v="AFI-KLM"/>
    <m/>
    <d v="2019-11-04T00:00:00"/>
    <s v="126-98697174"/>
    <d v="2019-11-07T00:00:00"/>
    <n v="180220928"/>
    <d v="2019-11-14T00:00:00"/>
    <m/>
    <d v="2019-11-15T00:00:00"/>
    <d v="2019-11-17T00:00:00"/>
    <s v=" Q06747025161"/>
    <d v="2019-11-17T00:00:00"/>
    <m/>
    <s v="C16291AB"/>
    <s v="5158"/>
    <d v="2019-11-06T00:00:00"/>
    <s v="126-33655845"/>
    <d v="2019-11-08T00:00:00"/>
    <x v="1"/>
    <m/>
    <m/>
    <m/>
    <n v="3"/>
    <e v="#REF!"/>
    <e v="#REF!"/>
    <e v="#REF!"/>
    <s v=""/>
    <e v="#REF!"/>
    <s v=""/>
    <s v=""/>
    <m/>
  </r>
  <r>
    <n v="2"/>
    <s v="AVAIL"/>
    <s v="CLOSED"/>
    <n v="16"/>
    <n v="4"/>
    <n v="5"/>
    <x v="2"/>
    <s v="AFAB0002"/>
    <x v="1"/>
    <n v="11"/>
    <n v="2019"/>
    <x v="1"/>
    <s v="123100-3"/>
    <m/>
    <s v="EXCHANGER, HEAT, DUAL"/>
    <n v="1"/>
    <s v="PKGPG"/>
    <s v="REPLENISHMENT"/>
    <n v="50626882"/>
    <n v="404044881"/>
    <d v="2019-11-04T00:00:00"/>
    <s v="AFI-KLM"/>
    <s v="057-86875891"/>
    <d v="2019-11-09T00:00:00"/>
    <s v="126-98699650"/>
    <d v="2019-11-15T00:00:00"/>
    <n v="180220927"/>
    <d v="2019-11-14T00:00:00"/>
    <m/>
    <d v="2019-11-14T00:00:00"/>
    <d v="2019-11-20T00:00:00"/>
    <s v="63797"/>
    <d v="2019-11-20T00:00:00"/>
    <m/>
    <s v="123100-3"/>
    <s v="56777"/>
    <d v="2019-11-06T00:00:00"/>
    <s v="126-33655845"/>
    <d v="2019-11-08T00:00:00"/>
    <x v="1"/>
    <m/>
    <m/>
    <m/>
    <n v="11"/>
    <e v="#REF!"/>
    <e v="#REF!"/>
    <e v="#REF!"/>
    <s v=""/>
    <e v="#REF!"/>
    <s v=""/>
    <s v=""/>
    <m/>
  </r>
  <r>
    <n v="3"/>
    <s v="AVAIL"/>
    <s v="CLOSED"/>
    <n v="17"/>
    <n v="4"/>
    <n v="5"/>
    <x v="2"/>
    <s v="AFAB0003"/>
    <x v="1"/>
    <n v="11"/>
    <n v="2019"/>
    <x v="1"/>
    <s v="123100-3"/>
    <m/>
    <s v="EXCHANGER, HEAT, DUAL"/>
    <n v="1"/>
    <s v="PKGPG"/>
    <s v="REPLENISHMENT"/>
    <n v="50626883"/>
    <n v="404044883"/>
    <d v="2019-11-04T00:00:00"/>
    <s v="AFI-KLM"/>
    <s v="057-86875891"/>
    <d v="2019-11-09T00:00:00"/>
    <s v="126-98699650"/>
    <d v="2019-11-15T00:00:00"/>
    <n v="180220927"/>
    <d v="2019-11-14T00:00:00"/>
    <m/>
    <d v="2019-11-15T00:00:00"/>
    <d v="2019-11-21T00:00:00"/>
    <s v="56848"/>
    <d v="2019-11-21T00:00:00"/>
    <m/>
    <s v="123100-3"/>
    <s v="57280"/>
    <d v="2019-11-06T00:00:00"/>
    <s v="126-33655845"/>
    <d v="2019-11-08T00:00:00"/>
    <x v="1"/>
    <m/>
    <m/>
    <m/>
    <n v="11"/>
    <e v="#REF!"/>
    <e v="#REF!"/>
    <e v="#REF!"/>
    <s v=""/>
    <e v="#REF!"/>
    <s v=""/>
    <s v=""/>
    <m/>
  </r>
  <r>
    <n v="4"/>
    <s v="AVAIL"/>
    <s v="CLOSED"/>
    <n v="13"/>
    <n v="4"/>
    <n v="1"/>
    <x v="1"/>
    <s v="AFAB0004"/>
    <x v="1"/>
    <n v="11"/>
    <n v="2019"/>
    <x v="1"/>
    <s v="2955T100-9"/>
    <m/>
    <s v="DRIVE UNIT POWER, IDN 492234"/>
    <n v="1"/>
    <s v="PKGPG"/>
    <s v="REPLENISHMENT"/>
    <n v="50626884"/>
    <n v="404044884"/>
    <d v="2019-11-04T00:00:00"/>
    <s v="AFI-KLM"/>
    <s v="057-86873636"/>
    <d v="2019-11-05T00:00:00"/>
    <s v="126-98699392"/>
    <d v="2019-11-13T00:00:00"/>
    <n v="180220929"/>
    <d v="2019-11-14T00:00:00"/>
    <m/>
    <d v="2019-11-14T00:00:00"/>
    <d v="2019-11-17T00:00:00"/>
    <s v="4685E"/>
    <d v="2019-11-17T00:00:00"/>
    <m/>
    <s v="2955T100-9"/>
    <s v="12491"/>
    <d v="2019-11-06T00:00:00"/>
    <s v="126-33655845"/>
    <d v="2019-11-08T00:00:00"/>
    <x v="1"/>
    <m/>
    <m/>
    <m/>
    <n v="9"/>
    <e v="#REF!"/>
    <e v="#REF!"/>
    <e v="#REF!"/>
    <s v=""/>
    <e v="#REF!"/>
    <s v=""/>
    <s v=""/>
    <m/>
  </r>
  <r>
    <n v="6"/>
    <s v="AVAIL"/>
    <s v="CLOSED"/>
    <n v="17"/>
    <n v="4"/>
    <n v="5"/>
    <x v="2"/>
    <s v="AFAB0006"/>
    <x v="1"/>
    <n v="11"/>
    <n v="2019"/>
    <x v="1"/>
    <s v="2955T100-9"/>
    <m/>
    <s v="DRIVE UNIT POWER, IDN 492234"/>
    <n v="1"/>
    <s v="PKGPD"/>
    <s v="REPLENISHMENT"/>
    <n v="50626886"/>
    <n v="404044887"/>
    <d v="2019-11-04T00:00:00"/>
    <s v="AFI-KLM"/>
    <s v="057-86875891"/>
    <d v="2019-11-09T00:00:00"/>
    <s v="126-98699650"/>
    <d v="2019-11-15T00:00:00"/>
    <n v="180220927"/>
    <d v="2019-11-14T00:00:00"/>
    <m/>
    <d v="2019-11-18T00:00:00"/>
    <d v="2019-11-21T00:00:00"/>
    <s v="271AF18191"/>
    <d v="2019-11-21T00:00:00"/>
    <m/>
    <s v="2955T100-9"/>
    <s v="12362435"/>
    <d v="2019-11-06T00:00:00"/>
    <s v="126-33655845"/>
    <d v="2019-11-08T00:00:00"/>
    <x v="1"/>
    <m/>
    <m/>
    <m/>
    <n v="11"/>
    <e v="#REF!"/>
    <e v="#REF!"/>
    <e v="#REF!"/>
    <s v=""/>
    <e v="#REF!"/>
    <s v=""/>
    <s v=""/>
    <m/>
  </r>
  <r>
    <n v="7"/>
    <s v="AVAIL"/>
    <s v="CLOSED"/>
    <n v="13"/>
    <n v="4"/>
    <n v="9"/>
    <x v="2"/>
    <s v="AFAB0007"/>
    <x v="1"/>
    <n v="11"/>
    <n v="2019"/>
    <x v="1"/>
    <s v="2955T100-9"/>
    <m/>
    <s v="DRIVE UNIT POWER, IDN 492234"/>
    <n v="1"/>
    <s v="PKGPD"/>
    <s v="REPLENISHMENT"/>
    <n v="50626887"/>
    <n v="404044889"/>
    <d v="2019-11-04T00:00:00"/>
    <s v="AFI-KLM"/>
    <m/>
    <d v="2019-11-13T00:00:00"/>
    <s v="126-98699392"/>
    <d v="2019-11-13T00:00:00"/>
    <n v="180220929"/>
    <d v="2019-11-14T00:00:00"/>
    <m/>
    <d v="2019-11-15T00:00:00"/>
    <d v="2019-11-17T00:00:00"/>
    <s v="11265"/>
    <d v="2019-11-17T00:00:00"/>
    <m/>
    <s v="2955T100-9"/>
    <s v="75425"/>
    <d v="2019-11-06T00:00:00"/>
    <s v="126-33655845"/>
    <d v="2019-11-08T00:00:00"/>
    <x v="1"/>
    <m/>
    <m/>
    <m/>
    <n v="9"/>
    <e v="#REF!"/>
    <e v="#REF!"/>
    <e v="#REF!"/>
    <s v=""/>
    <e v="#REF!"/>
    <s v=""/>
    <s v=""/>
    <m/>
  </r>
  <r>
    <n v="8"/>
    <s v="AVAIL"/>
    <s v="CLOSED"/>
    <n v="17"/>
    <n v="4"/>
    <n v="9"/>
    <x v="2"/>
    <s v="AFAB0008"/>
    <x v="1"/>
    <n v="11"/>
    <n v="2019"/>
    <x v="1"/>
    <s v="Z043H000351A"/>
    <m/>
    <s v="DEU B"/>
    <n v="1"/>
    <s v="PKGPD"/>
    <s v="REPLENISHMENT"/>
    <n v="50626888"/>
    <n v="404044890"/>
    <d v="2019-11-04T00:00:00"/>
    <s v="AFI-KLM"/>
    <s v="057-86879273"/>
    <d v="2019-11-13T00:00:00"/>
    <s v="126-98775331"/>
    <d v="2019-11-14T00:00:00"/>
    <n v="180221059"/>
    <d v="2019-11-15T00:00:00"/>
    <m/>
    <d v="2019-11-18T00:00:00"/>
    <d v="2019-11-21T00:00:00"/>
    <s v="043H00024299"/>
    <d v="2019-11-21T00:00:00"/>
    <m/>
    <s v="Z043H000351A"/>
    <s v="043H00024299"/>
    <d v="2019-11-06T00:00:00"/>
    <s v="126-33655845"/>
    <d v="2019-11-08T00:00:00"/>
    <x v="1"/>
    <m/>
    <m/>
    <m/>
    <n v="10"/>
    <e v="#REF!"/>
    <e v="#REF!"/>
    <e v="#REF!"/>
    <s v=""/>
    <e v="#REF!"/>
    <s v=""/>
    <s v=""/>
    <m/>
  </r>
  <r>
    <n v="13"/>
    <s v="AVAIL"/>
    <s v="CLOSED"/>
    <n v="14"/>
    <n v="5"/>
    <n v="6"/>
    <x v="2"/>
    <s v="AFAB0010"/>
    <x v="2"/>
    <n v="11"/>
    <n v="2019"/>
    <x v="1"/>
    <s v="3214-62-20"/>
    <s v="3214-62"/>
    <s v="EPSU-POWER SUPPLY UNIT"/>
    <n v="1"/>
    <s v="A330"/>
    <s v="REPLENISHMENT"/>
    <n v="50627436"/>
    <n v="404044974"/>
    <d v="2019-11-07T00:00:00"/>
    <s v="AFI-KLM"/>
    <s v="057-86874911"/>
    <d v="2019-11-13T00:00:00"/>
    <s v="126-98699425"/>
    <d v="2019-11-13T00:00:00"/>
    <n v="180221603"/>
    <d v="2019-11-20T00:00:00"/>
    <m/>
    <d v="2019-11-18T00:00:00"/>
    <d v="2019-11-21T00:00:00"/>
    <s v="0700"/>
    <d v="2019-11-21T00:00:00"/>
    <m/>
    <s v="3214-62-20"/>
    <s v="1406"/>
    <d v="2019-11-08T00:00:00"/>
    <s v="126-34075075"/>
    <d v="2019-11-12T00:00:00"/>
    <x v="1"/>
    <m/>
    <m/>
    <m/>
    <n v="6"/>
    <e v="#REF!"/>
    <e v="#REF!"/>
    <e v="#REF!"/>
    <s v=""/>
    <e v="#REF!"/>
    <s v=""/>
    <s v=""/>
    <m/>
  </r>
  <r>
    <n v="14"/>
    <s v="AVAIL"/>
    <s v="CLOSED"/>
    <n v="8"/>
    <n v="5"/>
    <n v="0"/>
    <x v="1"/>
    <s v="AFAB0011"/>
    <x v="3"/>
    <n v="11"/>
    <n v="2019"/>
    <x v="1"/>
    <s v="3214-62-20"/>
    <s v="3214-62"/>
    <s v="EPSU-POWER SUPPLY UNIT"/>
    <n v="1"/>
    <s v="A330"/>
    <s v="REPLENISHMENT"/>
    <n v="50627438"/>
    <n v="404044976"/>
    <d v="2019-11-07T00:00:00"/>
    <s v="AFI-KLM"/>
    <s v="057-86874911"/>
    <d v="2019-11-13T00:00:00"/>
    <s v="126-98699425"/>
    <d v="2019-11-13T00:00:00"/>
    <n v="180221603"/>
    <d v="2019-11-20T00:00:00"/>
    <m/>
    <d v="2019-11-18T00:00:00"/>
    <d v="2019-11-21T00:00:00"/>
    <s v="2888"/>
    <d v="2019-11-21T00:00:00"/>
    <m/>
    <s v="3214-62-20"/>
    <s v="1001"/>
    <d v="2019-11-08T00:00:00"/>
    <s v="126-34075075"/>
    <d v="2019-11-12T00:00:00"/>
    <x v="1"/>
    <m/>
    <m/>
    <m/>
    <n v="6"/>
    <e v="#REF!"/>
    <e v="#REF!"/>
    <e v="#REF!"/>
    <s v=""/>
    <e v="#REF!"/>
    <s v=""/>
    <s v=""/>
    <m/>
  </r>
  <r>
    <n v="16"/>
    <s v="AVAIL"/>
    <s v="CLOSED"/>
    <n v="7"/>
    <n v="4"/>
    <n v="1"/>
    <x v="1"/>
    <s v="AFAB0013"/>
    <x v="4"/>
    <n v="11"/>
    <n v="2019"/>
    <x v="1"/>
    <s v="6764B040000"/>
    <m/>
    <s v="VALVE, BLEED"/>
    <n v="1"/>
    <s v="PKGPN"/>
    <s v="REPLENISHMENT"/>
    <n v="50628479"/>
    <n v="404045096"/>
    <d v="2019-11-14T00:00:00"/>
    <s v="AFI-KLM"/>
    <s v="057-86879273"/>
    <d v="2019-11-15T00:00:00"/>
    <s v="126-98775331"/>
    <d v="2019-11-20T00:00:00"/>
    <n v="180221660"/>
    <d v="2019-11-20T00:00:00"/>
    <m/>
    <d v="2019-11-15T00:00:00"/>
    <d v="2019-11-21T00:00:00"/>
    <s v="6764-01157"/>
    <d v="2019-11-21T00:00:00"/>
    <m/>
    <n v="43783"/>
    <s v="00550"/>
    <d v="2019-11-14T00:00:00"/>
    <s v="126-34915226"/>
    <d v="2019-11-18T00:00:00"/>
    <x v="1"/>
    <m/>
    <m/>
    <m/>
    <n v="6"/>
    <e v="#REF!"/>
    <e v="#REF!"/>
    <e v="#REF!"/>
    <s v=""/>
    <e v="#REF!"/>
    <s v=""/>
    <s v=""/>
    <m/>
  </r>
  <r>
    <n v="18"/>
    <s v="AVAIL"/>
    <s v="CLOSED"/>
    <n v="7"/>
    <n v="4"/>
    <n v="1"/>
    <x v="1"/>
    <s v="AFAB0015"/>
    <x v="4"/>
    <n v="11"/>
    <n v="2019"/>
    <x v="1"/>
    <s v="B492AAM0411"/>
    <m/>
    <s v="FCSC (ETOPS)"/>
    <n v="1"/>
    <s v="PKGPG"/>
    <s v="REPLENISHMENT"/>
    <n v="50628482"/>
    <n v="404045099"/>
    <d v="2019-11-14T00:00:00"/>
    <s v="AFI-KLM"/>
    <s v="057-86879273"/>
    <d v="2019-11-15T00:00:00"/>
    <s v="126-98775331"/>
    <d v="2019-11-20T00:00:00"/>
    <n v="180221660"/>
    <d v="2019-11-20T00:00:00"/>
    <m/>
    <d v="2019-11-15T00:00:00"/>
    <d v="2019-11-21T00:00:00"/>
    <s v="630"/>
    <d v="2019-11-21T00:00:00"/>
    <m/>
    <s v="B492AAM0411"/>
    <s v="645"/>
    <d v="2019-11-14T00:00:00"/>
    <s v="126-34915226"/>
    <d v="2019-11-18T00:00:00"/>
    <x v="1"/>
    <m/>
    <m/>
    <m/>
    <n v="6"/>
    <e v="#REF!"/>
    <e v="#REF!"/>
    <e v="#REF!"/>
    <s v=""/>
    <e v="#REF!"/>
    <s v=""/>
    <s v=""/>
    <m/>
  </r>
  <r>
    <n v="19"/>
    <s v="AVAIL"/>
    <s v="CLOSED"/>
    <n v="7"/>
    <n v="4"/>
    <n v="1"/>
    <x v="1"/>
    <s v="AFAB0016"/>
    <x v="4"/>
    <n v="11"/>
    <n v="2019"/>
    <x v="1"/>
    <s v="B492AAM0411"/>
    <m/>
    <s v="FCSC (ETOPS)"/>
    <n v="1"/>
    <s v="PKGPC"/>
    <s v="REPLENISHMENT"/>
    <n v="50628484"/>
    <n v="404045100"/>
    <d v="2019-11-14T00:00:00"/>
    <s v="AFI-KLM"/>
    <s v="057-86879273"/>
    <d v="2019-11-15T00:00:00"/>
    <s v="126-98775331"/>
    <d v="2019-11-20T00:00:00"/>
    <n v="180221660"/>
    <d v="2019-11-20T00:00:00"/>
    <m/>
    <d v="2019-11-14T00:00:00"/>
    <d v="2019-11-21T00:00:00"/>
    <s v="389"/>
    <d v="2019-11-21T00:00:00"/>
    <m/>
    <s v="B492AAM0411"/>
    <s v="Q00174001062"/>
    <d v="2019-11-14T00:00:00"/>
    <s v="126-34915226"/>
    <d v="2019-11-18T00:00:00"/>
    <x v="1"/>
    <m/>
    <m/>
    <m/>
    <n v="6"/>
    <e v="#REF!"/>
    <e v="#REF!"/>
    <e v="#REF!"/>
    <s v=""/>
    <e v="#REF!"/>
    <s v=""/>
    <s v=""/>
    <m/>
  </r>
  <r>
    <n v="27"/>
    <s v="AVAIL"/>
    <s v="CLOSED"/>
    <n v="12"/>
    <n v="33"/>
    <n v="0"/>
    <x v="1"/>
    <s v="AFAB0024"/>
    <x v="5"/>
    <n v="11"/>
    <n v="2019"/>
    <x v="1"/>
    <s v="3881000-6"/>
    <m/>
    <s v="PUMP, OIL ASSY (ETOPS)"/>
    <n v="1"/>
    <s v="PKGPR"/>
    <s v="REPLENISHMENT"/>
    <n v="50630033"/>
    <n v="404045284"/>
    <d v="2019-11-25T00:00:00"/>
    <s v="AFI-KLM"/>
    <s v="057-87167264"/>
    <d v="2019-11-23T00:00:00"/>
    <s v="126-98776016"/>
    <d v="2019-11-21T00:00:00"/>
    <s v="180223370"/>
    <d v="2019-12-02T00:00:00"/>
    <m/>
    <d v="2019-03-12T00:00:00"/>
    <d v="2019-12-05T00:00:00"/>
    <s v="A164C"/>
    <d v="2019-12-05T00:00:00"/>
    <m/>
    <s v="3881000-6"/>
    <s v="A373"/>
    <d v="2019-11-25T00:00:00"/>
    <s v="126-34449133"/>
    <d v="2019-12-28T00:00:00"/>
    <x v="2"/>
    <m/>
    <m/>
    <m/>
    <n v="-4"/>
    <e v="#REF!"/>
    <e v="#REF!"/>
    <e v="#REF!"/>
    <s v=""/>
    <e v="#REF!"/>
    <s v=""/>
    <s v=""/>
    <m/>
  </r>
  <r>
    <n v="29"/>
    <s v="AVAIL"/>
    <s v="CLOSED"/>
    <n v="7"/>
    <n v="32"/>
    <n v="1"/>
    <x v="1"/>
    <s v="AFAB0026"/>
    <x v="6"/>
    <n v="11"/>
    <n v="2019"/>
    <x v="1"/>
    <s v="SC4800-94"/>
    <s v="SC4800-114"/>
    <s v="SERVO CONTROL, ELEVATOR"/>
    <n v="1"/>
    <s v="PKGPC"/>
    <s v="REPLENISHMENT"/>
    <n v="50630233"/>
    <n v="404045313"/>
    <d v="2019-11-26T00:00:00"/>
    <s v="AFI-KLM"/>
    <s v="057-87169106"/>
    <d v="2019-11-27T00:00:00"/>
    <s v="126-98776075"/>
    <d v="2019-12-02T00:00:00"/>
    <s v="180223595"/>
    <d v="2019-12-03T00:00:00"/>
    <m/>
    <d v="2019-03-12T00:00:00"/>
    <d v="2019-12-03T00:00:00"/>
    <s v="1228"/>
    <d v="2019-12-03T00:00:00"/>
    <m/>
    <s v="SC4800-94"/>
    <s v="677"/>
    <d v="2019-11-26T00:00:00"/>
    <s v="126-34449133"/>
    <d v="2019-12-28T00:00:00"/>
    <x v="2"/>
    <m/>
    <m/>
    <m/>
    <n v="6"/>
    <e v="#REF!"/>
    <e v="#REF!"/>
    <e v="#REF!"/>
    <s v=""/>
    <e v="#REF!"/>
    <s v=""/>
    <s v=""/>
    <m/>
  </r>
  <r>
    <n v="34"/>
    <s v="AVAIL"/>
    <s v="CLOSED"/>
    <n v="8"/>
    <n v="32"/>
    <n v="1"/>
    <x v="1"/>
    <s v="AFAB0030"/>
    <x v="6"/>
    <n v="11"/>
    <n v="2019"/>
    <x v="1"/>
    <s v="2955T100-9"/>
    <m/>
    <s v="DRIVE UNIT POWER, IDN 492234"/>
    <n v="1"/>
    <s v="PKGPE"/>
    <s v="REPLENISHMENT"/>
    <n v="50630237"/>
    <n v="404045317"/>
    <d v="2019-11-26T00:00:00"/>
    <s v="AFI-KLM"/>
    <s v="057-87168900"/>
    <d v="2019-11-27T00:00:00"/>
    <s v="126-98776075"/>
    <d v="2019-12-02T00:00:00"/>
    <s v="180223369"/>
    <d v="2019-12-03T00:00:00"/>
    <m/>
    <d v="2019-03-12T00:00:00"/>
    <d v="2019-12-04T00:00:00"/>
    <s v="271AF18032"/>
    <d v="2019-12-04T00:00:00"/>
    <m/>
    <s v="2955T100-9"/>
    <s v="71783"/>
    <d v="2019-11-26T00:00:00"/>
    <s v="126-34449133"/>
    <d v="2019-12-28T00:00:00"/>
    <x v="2"/>
    <m/>
    <m/>
    <m/>
    <n v="6"/>
    <e v="#REF!"/>
    <e v="#REF!"/>
    <e v="#REF!"/>
    <s v=""/>
    <e v="#REF!"/>
    <s v=""/>
    <s v=""/>
    <m/>
  </r>
  <r>
    <n v="35"/>
    <s v="AVAIL"/>
    <s v="CLOSED"/>
    <n v="8"/>
    <n v="32"/>
    <n v="1"/>
    <x v="1"/>
    <s v="AFAB0031"/>
    <x v="6"/>
    <n v="11"/>
    <n v="2019"/>
    <x v="1"/>
    <s v="2955T100-9"/>
    <m/>
    <s v="DRIVE UNIT POWER, IDN 492234"/>
    <n v="1"/>
    <s v="PKGPE"/>
    <s v="REPLENISHMENT"/>
    <n v="50630238"/>
    <n v="404045318"/>
    <d v="2019-11-26T00:00:00"/>
    <s v="AFI-KLM"/>
    <s v="057-87168900"/>
    <d v="2019-11-27T00:00:00"/>
    <s v="126-98776075"/>
    <d v="2019-12-02T00:00:00"/>
    <s v="180223369"/>
    <d v="2019-12-03T00:00:00"/>
    <m/>
    <d v="2019-03-12T00:00:00"/>
    <d v="2019-12-04T00:00:00"/>
    <s v="480AF8118"/>
    <d v="2019-12-04T00:00:00"/>
    <m/>
    <s v="2955T100-9"/>
    <s v="8653E"/>
    <d v="2019-11-26T00:00:00"/>
    <s v="126-34449133"/>
    <d v="2019-12-28T00:00:00"/>
    <x v="2"/>
    <m/>
    <m/>
    <m/>
    <n v="6"/>
    <e v="#REF!"/>
    <e v="#REF!"/>
    <e v="#REF!"/>
    <s v=""/>
    <e v="#REF!"/>
    <s v=""/>
    <s v=""/>
    <m/>
  </r>
  <r>
    <n v="36"/>
    <s v="AVAIL"/>
    <s v="CLOSED"/>
    <n v="8"/>
    <n v="32"/>
    <n v="1"/>
    <x v="1"/>
    <s v="AFAB0032"/>
    <x v="6"/>
    <n v="11"/>
    <n v="2019"/>
    <x v="1"/>
    <s v="2955T100-9"/>
    <m/>
    <s v="DRIVE UNIT POWER, IDN 492234"/>
    <n v="1"/>
    <s v="PKGPE"/>
    <s v="REPLENISHMENT"/>
    <n v="50630239"/>
    <n v="404045319"/>
    <d v="2019-11-26T00:00:00"/>
    <s v="AFI-KLM"/>
    <s v="057-87168900"/>
    <d v="2019-11-27T00:00:00"/>
    <s v="126-98776075"/>
    <d v="2019-12-02T00:00:00"/>
    <s v="180223369"/>
    <d v="2019-12-03T00:00:00"/>
    <m/>
    <d v="2019-04-12T00:00:00"/>
    <d v="2019-04-12T00:00:00"/>
    <s v="70437"/>
    <d v="2019-12-04T00:00:00"/>
    <m/>
    <s v="2955T100-9"/>
    <s v="20858"/>
    <d v="2019-11-26T00:00:00"/>
    <s v="126-34449133"/>
    <d v="2019-12-28T00:00:00"/>
    <x v="2"/>
    <m/>
    <m/>
    <m/>
    <n v="6"/>
    <e v="#REF!"/>
    <e v="#REF!"/>
    <e v="#REF!"/>
    <s v=""/>
    <e v="#REF!"/>
    <s v=""/>
    <s v=""/>
    <m/>
  </r>
  <r>
    <n v="39"/>
    <s v="AVAIL"/>
    <s v="CLOSED"/>
    <n v="8"/>
    <n v="32"/>
    <n v="1"/>
    <x v="1"/>
    <s v="AFAB0035"/>
    <x v="6"/>
    <n v="11"/>
    <n v="2019"/>
    <x v="1"/>
    <s v="2955T100-9"/>
    <m/>
    <s v="DRIVE UNIT POWER, IDN 492234"/>
    <n v="1"/>
    <s v="PKGPE"/>
    <s v="REPLENISHMENT"/>
    <n v="50630244"/>
    <n v="404045322"/>
    <d v="2019-11-26T00:00:00"/>
    <s v="AFI-KLM"/>
    <s v="057-87168900"/>
    <d v="2019-11-27T00:00:00"/>
    <s v="126-98776075"/>
    <d v="2019-12-02T00:00:00"/>
    <s v="180223369"/>
    <d v="2019-12-03T00:00:00"/>
    <m/>
    <d v="2019-12-03T00:00:00"/>
    <d v="2019-12-04T00:00:00"/>
    <s v="35294"/>
    <d v="2019-12-04T00:00:00"/>
    <m/>
    <s v="2955T100-9"/>
    <s v="8698E"/>
    <d v="2019-11-26T00:00:00"/>
    <s v="126-34449133"/>
    <d v="2019-12-28T00:00:00"/>
    <x v="2"/>
    <m/>
    <m/>
    <m/>
    <n v="6"/>
    <e v="#REF!"/>
    <e v="#REF!"/>
    <e v="#REF!"/>
    <s v=""/>
    <e v="#REF!"/>
    <s v=""/>
    <s v=""/>
    <m/>
  </r>
  <r>
    <n v="40"/>
    <s v="AVAIL"/>
    <s v="CLOSED"/>
    <n v="27"/>
    <n v="32"/>
    <n v="20"/>
    <x v="2"/>
    <s v="AFAB0036"/>
    <x v="2"/>
    <n v="11"/>
    <n v="2019"/>
    <x v="1"/>
    <s v="2955T100-9"/>
    <m/>
    <s v="DRIVE UNIT POWER, IDN 492234"/>
    <n v="1"/>
    <s v="PKGPE"/>
    <s v="REPLENISHMENT"/>
    <n v="50630245"/>
    <n v="404045323"/>
    <d v="2019-11-26T00:00:00"/>
    <s v="AFI-KLM"/>
    <s v="057-87168900"/>
    <d v="2019-11-27T00:00:00"/>
    <s v="126-98776075"/>
    <d v="2019-11-30T00:00:00"/>
    <s v="180223369"/>
    <d v="2019-12-03T00:00:00"/>
    <m/>
    <d v="2019-12-03T00:00:00"/>
    <d v="2019-12-04T00:00:00"/>
    <s v="71108"/>
    <d v="2019-12-04T00:00:00"/>
    <m/>
    <s v="2955T100-9"/>
    <s v="3067E"/>
    <d v="2019-11-26T00:00:00"/>
    <s v="126-34449133"/>
    <d v="2019-12-28T00:00:00"/>
    <x v="2"/>
    <m/>
    <m/>
    <m/>
    <n v="4"/>
    <e v="#REF!"/>
    <e v="#REF!"/>
    <e v="#REF!"/>
    <s v=""/>
    <e v="#REF!"/>
    <s v=""/>
    <s v=""/>
    <m/>
  </r>
  <r>
    <n v="1"/>
    <s v="AVAIL"/>
    <s v="CLOSED"/>
    <n v="7"/>
    <n v="33"/>
    <n v="0"/>
    <x v="1"/>
    <s v="AFAX0001"/>
    <x v="2"/>
    <n v="11"/>
    <n v="2019"/>
    <x v="2"/>
    <s v="TAAI3-03CE21-01"/>
    <m/>
    <s v="SEAT, FIRST OFFICER"/>
    <n v="1"/>
    <s v="PKGPT"/>
    <s v="REQ BY AOGDESK UMR 803296193"/>
    <n v="803296193"/>
    <n v="404044969"/>
    <d v="2019-11-07T00:00:00"/>
    <s v="AFI-KLM"/>
    <s v="057-86875375"/>
    <d v="2019-11-07T00:00:00"/>
    <s v="618-76311104"/>
    <d v="2019-11-09T00:00:00"/>
    <n v="180220862"/>
    <d v="2019-11-14T00:00:00"/>
    <m/>
    <d v="2019-11-14T00:00:00"/>
    <d v="2019-11-14T00:00:00"/>
    <s v="R454"/>
    <d v="2019-11-14T00:00:00"/>
    <m/>
    <s v="TAAI3-03CE21-01"/>
    <s v="A320-07844"/>
    <d v="2019-11-25T00:00:00"/>
    <s v="618-74790321"/>
    <d v="2019-12-10T00:00:00"/>
    <x v="2"/>
    <m/>
    <m/>
    <m/>
    <n v="2"/>
    <e v="#REF!"/>
    <e v="#REF!"/>
    <e v="#REF!"/>
    <s v=""/>
    <e v="#REF!"/>
    <s v=""/>
    <s v=""/>
    <m/>
  </r>
  <r>
    <n v="2"/>
    <s v="AVAIL"/>
    <s v="CLOSED"/>
    <n v="0"/>
    <n v="47"/>
    <n v="0"/>
    <x v="1"/>
    <s v="AFAX0002"/>
    <x v="7"/>
    <n v="11"/>
    <n v="2019"/>
    <x v="2"/>
    <s v="S4-3300930-02"/>
    <m/>
    <s v="ACTUATOR, DOOR MLG"/>
    <n v="1"/>
    <s v="PK-GPM"/>
    <s v="UMR 803301523"/>
    <n v="803301523"/>
    <n v="404044989"/>
    <d v="2019-11-11T00:00:00"/>
    <s v="AFI-KLM"/>
    <m/>
    <d v="2019-11-11T00:00:00"/>
    <s v="618-76311292"/>
    <d v="2019-11-11T00:00:00"/>
    <n v="180220395"/>
    <d v="2019-11-11T00:00:00"/>
    <m/>
    <d v="2019-11-11T00:00:00"/>
    <d v="2019-11-11T00:00:00"/>
    <s v="461"/>
    <d v="2019-11-11T00:00:00"/>
    <m/>
    <s v="S4-3300935"/>
    <s v="3300935LI002033"/>
    <d v="2019-11-25T00:00:00"/>
    <s v="126-34449133"/>
    <d v="2019-12-28T00:00:00"/>
    <x v="2"/>
    <m/>
    <m/>
    <m/>
    <n v="0"/>
    <e v="#REF!"/>
    <e v="#REF!"/>
    <e v="#REF!"/>
    <s v=""/>
    <e v="#REF!"/>
    <s v=""/>
    <s v=""/>
    <m/>
  </r>
  <r>
    <n v="8"/>
    <s v="AVAIL"/>
    <s v="CLOSED"/>
    <n v="10"/>
    <n v="28"/>
    <n v="2"/>
    <x v="1"/>
    <s v="AFAX0003"/>
    <x v="8"/>
    <n v="11"/>
    <n v="2019"/>
    <x v="2"/>
    <s v="7520000-20140"/>
    <m/>
    <s v="HPA-HIGH POWER AMPLIFIER,SATCOM"/>
    <n v="1"/>
    <s v="PKGPN"/>
    <s v="UMR 803305098"/>
    <n v="803305098"/>
    <n v="404045039"/>
    <d v="2019-11-12T00:00:00"/>
    <s v="AFI-KLM"/>
    <m/>
    <d v="2019-11-14T00:00:00"/>
    <s v="618-76312412"/>
    <d v="2019-11-14T00:00:00"/>
    <n v="180220831"/>
    <d v="2019-11-14T00:00:00"/>
    <m/>
    <d v="2019-11-18T00:00:00"/>
    <d v="2019-11-22T00:00:00"/>
    <s v="36023303"/>
    <d v="2019-11-22T00:00:00"/>
    <m/>
    <s v="7520000-20140"/>
    <s v="40065605"/>
    <d v="2019-12-02T00:00:00"/>
    <s v="126-35677051"/>
    <d v="2019-12-10T00:00:00"/>
    <x v="2"/>
    <m/>
    <m/>
    <m/>
    <n v="2"/>
    <e v="#REF!"/>
    <e v="#REF!"/>
    <e v="#REF!"/>
    <s v=""/>
    <e v="#REF!"/>
    <s v=""/>
    <s v=""/>
    <m/>
  </r>
  <r>
    <n v="9"/>
    <s v="AVAIL"/>
    <s v="CLOSED"/>
    <n v="8"/>
    <n v="28"/>
    <n v="2"/>
    <x v="1"/>
    <s v="AFAX0004"/>
    <x v="4"/>
    <n v="11"/>
    <n v="2019"/>
    <x v="2"/>
    <s v="C19ES0113"/>
    <m/>
    <s v="RESERVOIR-HYDRAULIC,YELLOW"/>
    <n v="1"/>
    <s v="PK-GPA"/>
    <s v="UMR 803309213 "/>
    <n v="803309213"/>
    <n v="404045102"/>
    <d v="2019-11-12T00:00:00"/>
    <s v="AFI-KLM"/>
    <m/>
    <d v="2019-11-16T00:00:00"/>
    <s v="618-76316505"/>
    <d v="2019-11-16T00:00:00"/>
    <n v="180221367"/>
    <d v="2019-11-18T00:00:00"/>
    <m/>
    <d v="2019-11-18T00:00:00"/>
    <d v="2019-11-22T00:00:00"/>
    <s v="1198"/>
    <d v="2019-11-22T00:00:00"/>
    <m/>
    <n v="43783"/>
    <s v="311"/>
    <d v="2019-12-02T00:00:00"/>
    <s v="126-35806072"/>
    <d v="2019-12-10T00:00:00"/>
    <x v="2"/>
    <m/>
    <m/>
    <m/>
    <n v="4"/>
    <e v="#REF!"/>
    <e v="#REF!"/>
    <e v="#REF!"/>
    <s v=""/>
    <e v="#REF!"/>
    <s v=""/>
    <s v=""/>
    <m/>
  </r>
  <r>
    <n v="13"/>
    <s v="AVAIL"/>
    <s v="CLOSED"/>
    <n v="14"/>
    <n v="19"/>
    <n v="1"/>
    <x v="1"/>
    <s v="AFAX0006"/>
    <x v="9"/>
    <n v="11"/>
    <n v="2019"/>
    <x v="2"/>
    <s v="979786-5"/>
    <m/>
    <s v="VALVE, SHUTOFF AND BLEED"/>
    <n v="1"/>
    <s v="PK-GPV"/>
    <s v="Ref UMR 803325892"/>
    <n v="803325892"/>
    <n v="404045231"/>
    <d v="2019-11-21T00:00:00"/>
    <s v="AFI-KLM"/>
    <s v="057-87166984"/>
    <d v="2019-11-22T00:00:00"/>
    <s v="126-98776016"/>
    <d v="2019-11-30T00:00:00"/>
    <n v="180223504"/>
    <d v="2019-12-03T00:00:00"/>
    <m/>
    <d v="2019-12-03T00:00:00"/>
    <d v="2019-12-05T00:00:00"/>
    <s v="3259"/>
    <d v="2019-12-05T00:00:00"/>
    <m/>
    <n v="43790"/>
    <s v="3142"/>
    <d v="2019-12-02T00:00:00"/>
    <s v="126-35677051"/>
    <d v="2019-12-10T00:00:00"/>
    <x v="2"/>
    <m/>
    <m/>
    <m/>
    <n v="9"/>
    <e v="#REF!"/>
    <e v="#REF!"/>
    <e v="#REF!"/>
    <s v=""/>
    <e v="#REF!"/>
    <s v=""/>
    <s v=""/>
    <m/>
  </r>
  <r>
    <n v="17"/>
    <s v="AVAIL"/>
    <s v="CLOSED"/>
    <n v="8"/>
    <n v="8"/>
    <n v="1"/>
    <x v="1"/>
    <s v="AFAX0010"/>
    <x v="10"/>
    <n v="11"/>
    <n v="2019"/>
    <x v="2"/>
    <s v="LA2K2B100DH0000"/>
    <m/>
    <s v="FCPC"/>
    <n v="1"/>
    <s v="PK-GPO"/>
    <s v="PK-GPZ ROBBING PK-GPO"/>
    <s v="TPO231101F"/>
    <n v="404045446"/>
    <d v="2019-12-02T00:00:00"/>
    <s v="AFI-KLM"/>
    <s v="057-87171405"/>
    <d v="2019-11-28T00:00:00"/>
    <s v="126-98778385"/>
    <d v="2019-12-05T00:00:00"/>
    <s v="180223858"/>
    <d v="2019-04-12T00:00:00"/>
    <m/>
    <d v="2019-12-03T00:00:00"/>
    <d v="2019-12-05T00:00:00"/>
    <s v="2K2009734"/>
    <d v="2019-12-05T00:00:00"/>
    <m/>
    <s v="LA2K2B100DH0000"/>
    <s v="2K2008866"/>
    <d v="2019-12-02T00:00:00"/>
    <s v="126-35677051"/>
    <d v="2019-12-10T00:00:00"/>
    <x v="2"/>
    <m/>
    <m/>
    <m/>
    <s v=""/>
    <s v=""/>
    <s v=""/>
    <s v=""/>
    <s v=""/>
    <s v=""/>
    <s v=""/>
    <s v=""/>
    <m/>
  </r>
  <r>
    <n v="19"/>
    <s v="AVAIL"/>
    <s v="CLOSED"/>
    <n v="20"/>
    <n v="11"/>
    <n v="9"/>
    <x v="2"/>
    <s v="AFAX0012"/>
    <x v="11"/>
    <n v="11"/>
    <n v="2019"/>
    <x v="2"/>
    <s v="3888217-4"/>
    <m/>
    <s v="STARTER, MOTOR APU (1303-3)"/>
    <n v="1"/>
    <s v="PK-GHC"/>
    <s v="PK-GHC UMR TPO281108F1"/>
    <s v="TPO281108F1"/>
    <n v="404045434"/>
    <d v="2019-11-29T00:00:00"/>
    <s v="AFI-KLM"/>
    <s v="057-87170160"/>
    <d v="2019-11-29T00:00:00"/>
    <s v="126-98778385"/>
    <d v="2019-12-05T00:00:00"/>
    <s v="180223858"/>
    <d v="2019-04-12T00:00:00"/>
    <m/>
    <d v="2019-12-08T00:00:00"/>
    <d v="2019-12-10T00:00:00"/>
    <s v="355"/>
    <d v="2019-12-10T00:00:00"/>
    <m/>
    <n v="43789"/>
    <s v="151690030053"/>
    <d v="2019-12-04T00:00:00"/>
    <s v="618-74801915"/>
    <d v="2019-12-10T00:00:00"/>
    <x v="2"/>
    <m/>
    <m/>
    <m/>
    <n v="6"/>
    <e v="#REF!"/>
    <e v="#REF!"/>
    <e v="#REF!"/>
    <s v=""/>
    <e v="#REF!"/>
    <s v=""/>
    <s v=""/>
    <m/>
  </r>
  <r>
    <n v="20"/>
    <s v="AVAIL"/>
    <s v="CLOSED"/>
    <n v="15"/>
    <n v="38"/>
    <n v="1"/>
    <x v="1"/>
    <s v="AFAB0017"/>
    <x v="11"/>
    <n v="11"/>
    <n v="2019"/>
    <x v="1"/>
    <s v="104749002"/>
    <m/>
    <s v="HYD. DAMPER, IDN.462191-"/>
    <n v="1"/>
    <s v="PK-GPE"/>
    <s v="REPLENISHMENT"/>
    <n v="50629454"/>
    <n v="404045192"/>
    <d v="2019-11-20T00:00:00"/>
    <s v="AFI-KLM"/>
    <s v="057-86883090"/>
    <d v="2019-11-21T00:00:00"/>
    <s v="126-98776016"/>
    <d v="2019-11-30T00:00:00"/>
    <s v="180223370"/>
    <d v="2019-12-02T00:00:00"/>
    <m/>
    <d v="2019-12-03T00:00:00"/>
    <d v="2019-12-05T00:00:00"/>
    <s v="CW09000055"/>
    <d v="2019-12-05T00:00:00"/>
    <m/>
    <n v="104749002"/>
    <s v="D11-0500-96"/>
    <d v="2019-11-20T00:00:00"/>
    <s v="126-34449133"/>
    <d v="2019-12-28T00:00:00"/>
    <x v="2"/>
    <m/>
    <m/>
    <m/>
    <n v="10"/>
    <e v="#REF!"/>
    <e v="#REF!"/>
    <e v="#REF!"/>
    <s v=""/>
    <e v="#REF!"/>
    <s v=""/>
    <s v=""/>
    <m/>
  </r>
  <r>
    <n v="21"/>
    <s v="AVAIL"/>
    <s v="CLOSED"/>
    <n v="13"/>
    <n v="33"/>
    <n v="0"/>
    <x v="1"/>
    <s v="AFAB0018"/>
    <x v="12"/>
    <n v="11"/>
    <n v="2019"/>
    <x v="1"/>
    <s v="B492AAM0411"/>
    <m/>
    <s v="FCSC (ETOPS)"/>
    <n v="1"/>
    <s v="PKGPC"/>
    <s v="REPLENISHMENT"/>
    <n v="50630023"/>
    <n v="404045265"/>
    <d v="2019-11-25T00:00:00"/>
    <s v="AFI-KLM"/>
    <s v="057-87166984"/>
    <d v="2019-11-22T00:00:00"/>
    <s v="126-98776016"/>
    <d v="2019-11-30T00:00:00"/>
    <s v="180223370"/>
    <d v="2019-12-02T00:00:00"/>
    <m/>
    <d v="2019-12-03T00:00:00"/>
    <d v="2019-12-05T00:00:00"/>
    <s v="329"/>
    <d v="2019-12-05T00:00:00"/>
    <m/>
    <n v="43791"/>
    <s v="50"/>
    <d v="2019-11-25T00:00:00"/>
    <s v="126-34449133"/>
    <d v="2019-12-28T00:00:00"/>
    <x v="2"/>
    <m/>
    <m/>
    <m/>
    <n v="5"/>
    <e v="#REF!"/>
    <e v="#REF!"/>
    <e v="#REF!"/>
    <s v=""/>
    <e v="#REF!"/>
    <s v=""/>
    <s v=""/>
    <m/>
  </r>
  <r>
    <n v="23"/>
    <s v="AVAIL"/>
    <s v="CLOSED"/>
    <n v="13"/>
    <n v="33"/>
    <n v="0"/>
    <x v="1"/>
    <s v="AFAB0020"/>
    <x v="12"/>
    <n v="11"/>
    <n v="2019"/>
    <x v="1"/>
    <s v="965-0728-003"/>
    <m/>
    <s v="UNIT, ACARS MANAGEMENT (AMU)"/>
    <n v="1"/>
    <s v="PKGPC"/>
    <s v="REPLENISHMENT"/>
    <n v="50630028"/>
    <n v="404045276"/>
    <d v="2019-11-25T00:00:00"/>
    <s v="AFI-KLM"/>
    <s v="057-87166984"/>
    <d v="2019-11-22T00:00:00"/>
    <s v="126-98776016"/>
    <d v="2019-11-30T00:00:00"/>
    <s v="180223370"/>
    <d v="2019-12-02T00:00:00"/>
    <m/>
    <d v="2019-12-03T00:00:00"/>
    <d v="2019-12-05T00:00:00"/>
    <s v="1114"/>
    <d v="2019-12-05T00:00:00"/>
    <m/>
    <s v="965-0728-003"/>
    <s v="900"/>
    <d v="2019-11-25T00:00:00"/>
    <s v="126-34449133"/>
    <d v="2019-12-28T00:00:00"/>
    <x v="2"/>
    <m/>
    <m/>
    <m/>
    <n v="5"/>
    <e v="#REF!"/>
    <e v="#REF!"/>
    <e v="#REF!"/>
    <s v=""/>
    <e v="#REF!"/>
    <s v=""/>
    <s v=""/>
    <m/>
  </r>
  <r>
    <n v="24"/>
    <s v="AVAIL"/>
    <s v="CLOSED"/>
    <n v="13"/>
    <n v="33"/>
    <n v="0"/>
    <x v="1"/>
    <s v="AFAB0021"/>
    <x v="12"/>
    <n v="11"/>
    <n v="2019"/>
    <x v="1"/>
    <s v="G540DA72"/>
    <m/>
    <s v="SEPARATOR-WASTE, IDN 492189"/>
    <n v="1"/>
    <s v="PKGPP"/>
    <s v="REPLENISHMENT"/>
    <n v="50630029"/>
    <n v="404045279"/>
    <d v="2019-11-25T00:00:00"/>
    <s v="AFI-KLM"/>
    <s v="057-87167264"/>
    <d v="2019-11-22T00:00:00"/>
    <s v="126-98776016"/>
    <d v="2019-11-30T00:00:00"/>
    <s v="180223370"/>
    <d v="2019-12-02T00:00:00"/>
    <m/>
    <d v="2019-12-03T00:00:00"/>
    <d v="2019-12-05T00:00:00"/>
    <s v="N/A"/>
    <d v="2019-12-05T00:00:00"/>
    <m/>
    <s v="G540DA72"/>
    <s v="01024171"/>
    <d v="2019-11-25T00:00:00"/>
    <s v="126-34449133"/>
    <d v="2019-12-28T00:00:00"/>
    <x v="2"/>
    <m/>
    <m/>
    <m/>
    <n v="5"/>
    <e v="#REF!"/>
    <e v="#REF!"/>
    <e v="#REF!"/>
    <s v=""/>
    <e v="#REF!"/>
    <s v=""/>
    <s v=""/>
    <m/>
  </r>
  <r>
    <n v="28"/>
    <s v="AVAIL"/>
    <s v="CLOSED"/>
    <n v="13"/>
    <n v="33"/>
    <n v="0"/>
    <x v="1"/>
    <s v="AFAB0025"/>
    <x v="12"/>
    <n v="11"/>
    <n v="2019"/>
    <x v="1"/>
    <s v="979786-4"/>
    <m/>
    <s v="VALVE, SHUTOFF AND BLEED"/>
    <n v="1"/>
    <s v="PKGHC"/>
    <s v="REPLENISHMENT"/>
    <n v="50630034"/>
    <n v="404045285"/>
    <d v="2019-11-25T00:00:00"/>
    <s v="AFI-KLM"/>
    <s v="057-87167264"/>
    <d v="2019-11-22T00:00:00"/>
    <s v="126-98776016"/>
    <d v="2019-11-30T00:00:00"/>
    <s v="180223370"/>
    <d v="2019-12-02T00:00:00"/>
    <m/>
    <d v="2019-12-03T00:00:00"/>
    <d v="2019-12-05T00:00:00"/>
    <s v="1947"/>
    <d v="2019-12-05T00:00:00"/>
    <m/>
    <s v="979786-4"/>
    <s v="1675"/>
    <d v="2019-11-25T00:00:00"/>
    <s v="126-34449133"/>
    <d v="2019-12-28T00:00:00"/>
    <x v="2"/>
    <m/>
    <m/>
    <m/>
    <n v="5"/>
    <e v="#REF!"/>
    <e v="#REF!"/>
    <e v="#REF!"/>
    <s v=""/>
    <e v="#REF!"/>
    <s v=""/>
    <s v=""/>
    <m/>
  </r>
  <r>
    <n v="32"/>
    <s v="AVAIL"/>
    <s v="CLOSED"/>
    <n v="13"/>
    <n v="32"/>
    <n v="7"/>
    <x v="2"/>
    <s v="AFAB0028"/>
    <x v="6"/>
    <n v="11"/>
    <n v="2019"/>
    <x v="1"/>
    <s v="4063-18221 "/>
    <m/>
    <s v="CARGO ISOLATION VALVE"/>
    <n v="1"/>
    <s v="PKGPO"/>
    <s v="REPLENISHMENT"/>
    <n v="50630235"/>
    <n v="404045315"/>
    <d v="2019-11-26T00:00:00"/>
    <s v="AFI-KLM"/>
    <m/>
    <d v="2019-12-03T00:00:00"/>
    <s v="126-98776145"/>
    <d v="2019-12-03T00:00:00"/>
    <s v="180223468"/>
    <d v="2019-03-12T00:00:00"/>
    <m/>
    <d v="2019-12-05T00:00:00"/>
    <d v="2019-12-09T00:00:00"/>
    <s v="1117613"/>
    <d v="2019-12-09T00:00:00"/>
    <m/>
    <s v="4063-18221 "/>
    <s v="1170635"/>
    <d v="2019-11-26T00:00:00"/>
    <s v="126-34449133"/>
    <d v="2019-12-28T00:00:00"/>
    <x v="2"/>
    <m/>
    <m/>
    <m/>
    <n v="7"/>
    <e v="#REF!"/>
    <e v="#REF!"/>
    <e v="#REF!"/>
    <s v=""/>
    <e v="#REF!"/>
    <s v=""/>
    <s v=""/>
    <m/>
  </r>
  <r>
    <n v="33"/>
    <s v="AVAIL"/>
    <s v="CLOSED"/>
    <n v="14"/>
    <n v="32"/>
    <n v="5"/>
    <x v="2"/>
    <s v="AFAB0029"/>
    <x v="6"/>
    <n v="11"/>
    <n v="2019"/>
    <x v="1"/>
    <s v="979786-5"/>
    <m/>
    <s v="VALVE, SHUTOFF AND BLEED"/>
    <n v="1"/>
    <s v="PKGPD"/>
    <s v="REPLENISHMENT"/>
    <n v="50630236"/>
    <n v="404045316"/>
    <d v="2019-11-26T00:00:00"/>
    <s v="AFI-KLM"/>
    <s v="057-87171000"/>
    <d v="2019-12-01T00:00:00"/>
    <s v="126-98778385"/>
    <d v="2019-12-05T00:00:00"/>
    <s v="180223858"/>
    <d v="2019-04-12T00:00:00"/>
    <m/>
    <d v="2019-12-04T00:00:00"/>
    <d v="2019-12-10T00:00:00"/>
    <s v="492C"/>
    <d v="2019-12-10T00:00:00"/>
    <m/>
    <s v="979786-5"/>
    <s v="1548C"/>
    <d v="2019-11-26T00:00:00"/>
    <s v="126-34449133"/>
    <d v="2019-12-28T00:00:00"/>
    <x v="2"/>
    <m/>
    <m/>
    <m/>
    <n v="9"/>
    <e v="#REF!"/>
    <e v="#REF!"/>
    <e v="#REF!"/>
    <s v=""/>
    <e v="#REF!"/>
    <s v=""/>
    <s v=""/>
    <m/>
  </r>
  <r>
    <n v="37"/>
    <s v="AVAIL"/>
    <s v="CLOSED"/>
    <n v="14"/>
    <n v="32"/>
    <n v="2"/>
    <x v="1"/>
    <s v="AFAB0033"/>
    <x v="6"/>
    <n v="11"/>
    <n v="2019"/>
    <x v="1"/>
    <s v="2955T100-9"/>
    <m/>
    <s v="DRIVE UNIT POWER, IDN 492234"/>
    <n v="1"/>
    <s v="PKGPE"/>
    <s v="REPLENISHMENT"/>
    <n v="50630241"/>
    <n v="404045320"/>
    <d v="2019-11-26T00:00:00"/>
    <s v="AFI-KLM"/>
    <s v="057-87169563"/>
    <d v="2019-11-28T00:00:00"/>
    <s v="126-98778385"/>
    <d v="2019-12-05T00:00:00"/>
    <s v="180223858"/>
    <d v="2019-04-12T00:00:00"/>
    <m/>
    <d v="2019-12-04T00:00:00"/>
    <d v="2019-12-10T00:00:00"/>
    <s v="7660"/>
    <d v="2019-12-10T00:00:00"/>
    <m/>
    <s v="2955T100-9"/>
    <s v="70929"/>
    <d v="2019-11-26T00:00:00"/>
    <s v="126-34449133"/>
    <d v="2019-12-28T00:00:00"/>
    <x v="2"/>
    <m/>
    <m/>
    <m/>
    <n v="9"/>
    <e v="#REF!"/>
    <e v="#REF!"/>
    <e v="#REF!"/>
    <s v=""/>
    <e v="#REF!"/>
    <s v=""/>
    <s v=""/>
    <m/>
  </r>
  <r>
    <n v="46"/>
    <s v="AVAIL"/>
    <s v="CLOSED"/>
    <n v="8"/>
    <n v="32"/>
    <n v="0"/>
    <x v="1"/>
    <s v="AFAB0042"/>
    <x v="6"/>
    <n v="11"/>
    <n v="2019"/>
    <x v="1"/>
    <s v="600100-1"/>
    <m/>
    <s v="DAMPER-HYDRAULIC"/>
    <n v="1"/>
    <s v="PKGPW"/>
    <s v="REPLENISHMENT"/>
    <n v="50630251"/>
    <n v="404045330"/>
    <d v="2019-11-26T00:00:00"/>
    <s v="AFI-KLM"/>
    <s v="057-87168900"/>
    <d v="2019-11-26T00:00:00"/>
    <s v="126-98776075"/>
    <d v="2019-11-30T00:00:00"/>
    <s v="180223369"/>
    <d v="2019-12-03T00:00:00"/>
    <m/>
    <d v="2019-12-04T00:00:00"/>
    <d v="2019-12-04T00:00:00"/>
    <s v="401"/>
    <d v="2019-12-04T00:00:00"/>
    <m/>
    <s v="600100-1"/>
    <s v="866"/>
    <d v="2019-11-26T00:00:00"/>
    <s v="126-34449133"/>
    <d v="2019-12-28T00:00:00"/>
    <x v="2"/>
    <m/>
    <m/>
    <m/>
    <n v="4"/>
    <e v="#REF!"/>
    <e v="#REF!"/>
    <e v="#REF!"/>
    <s v=""/>
    <e v="#REF!"/>
    <s v=""/>
    <s v=""/>
    <m/>
  </r>
  <r>
    <n v="26"/>
    <s v="AVAIL"/>
    <s v="CLOSED"/>
    <n v="18"/>
    <n v="33"/>
    <n v="8"/>
    <x v="2"/>
    <s v="AFAB0023"/>
    <x v="13"/>
    <n v="11"/>
    <n v="2019"/>
    <x v="1"/>
    <s v="930-2000-001"/>
    <s v="930-2000-020"/>
    <s v="RADAR TRANSCEIVER UNIT"/>
    <n v="1"/>
    <s v="PKGPP"/>
    <s v="REPLENISHMENT CITILINK"/>
    <n v="50630032"/>
    <n v="404045283"/>
    <d v="2019-11-25T00:00:00"/>
    <s v="AFI"/>
    <s v="057-87393353"/>
    <d v="2019-12-03T00:00:00"/>
    <s v="126-98778794"/>
    <d v="2019-12-10T00:00:00"/>
    <s v="180224941"/>
    <d v="2019-12-12T00:00:00"/>
    <m/>
    <d v="2019-12-11T00:00:00"/>
    <d v="2019-12-13T00:00:00"/>
    <s v="TR05862"/>
    <d v="2019-12-13T00:00:00"/>
    <m/>
    <s v="930-2000-001"/>
    <s v="TR01824"/>
    <d v="2019-11-25T00:00:00"/>
    <s v="126-34449133"/>
    <d v="2019-12-28T00:00:00"/>
    <x v="2"/>
    <m/>
    <m/>
    <n v="15"/>
    <e v="#REF!"/>
    <e v="#REF!"/>
    <e v="#REF!"/>
    <n v="33"/>
    <e v="#REF!"/>
    <n v="52"/>
    <n v="2019"/>
    <m/>
    <m/>
  </r>
  <r>
    <n v="31"/>
    <s v="AVAIL"/>
    <s v="CLOSED"/>
    <n v="27"/>
    <n v="32"/>
    <n v="0"/>
    <x v="1"/>
    <s v="AFAB0027"/>
    <x v="6"/>
    <n v="11"/>
    <n v="2019"/>
    <x v="1"/>
    <s v="088259-04644"/>
    <m/>
    <s v="ACCUMULATOR, POWER"/>
    <n v="1"/>
    <s v="PKGPD"/>
    <s v="REPLENISHMENT"/>
    <n v="50630234"/>
    <n v="404045314"/>
    <d v="2019-11-26T00:00:00"/>
    <s v="AFI"/>
    <s v="057-87168572"/>
    <d v="2019-11-26T00:00:00"/>
    <s v="126-80420863"/>
    <d v="2019-12-17T00:00:00"/>
    <n v="180226300"/>
    <d v="2019-12-20T00:00:00"/>
    <m/>
    <d v="2019-12-20T00:00:00"/>
    <d v="2019-12-23T00:00:00"/>
    <s v="6481"/>
    <d v="2019-12-23T00:00:00"/>
    <m/>
    <s v="088259-04644"/>
    <s v="3133"/>
    <d v="2019-11-26T00:00:00"/>
    <s v="126-34450986"/>
    <d v="2019-12-28T00:00:00"/>
    <x v="2"/>
    <m/>
    <m/>
    <n v="21"/>
    <e v="#REF!"/>
    <e v="#REF!"/>
    <e v="#REF!"/>
    <n v="32"/>
    <e v="#REF!"/>
    <n v="52"/>
    <n v="2019"/>
    <m/>
    <m/>
  </r>
  <r>
    <n v="41"/>
    <s v="AVAIL"/>
    <s v="CLOSED"/>
    <n v="27"/>
    <n v="32"/>
    <n v="0"/>
    <x v="1"/>
    <s v="AFAB0037"/>
    <x v="6"/>
    <n v="11"/>
    <n v="2019"/>
    <x v="1"/>
    <s v="6197-1"/>
    <m/>
    <s v="ACTUATOR, RUDDER TRIM"/>
    <n v="1"/>
    <s v="PKGPC"/>
    <s v="REPLENISHMENT"/>
    <n v="50630246"/>
    <n v="404045324"/>
    <d v="2019-11-26T00:00:00"/>
    <s v="AFI"/>
    <s v="057-87168572"/>
    <d v="2019-11-26T00:00:00"/>
    <s v="126-80420863"/>
    <d v="2019-12-17T00:00:00"/>
    <n v="180226344"/>
    <d v="2019-12-20T00:00:00"/>
    <m/>
    <d v="2019-12-20T00:00:00"/>
    <d v="2019-12-23T00:00:00"/>
    <s v="243"/>
    <d v="2019-12-23T00:00:00"/>
    <m/>
    <s v="6197-1"/>
    <s v="440"/>
    <d v="2019-11-26T00:00:00"/>
    <s v="126-34449133"/>
    <d v="2019-12-28T00:00:00"/>
    <x v="2"/>
    <m/>
    <m/>
    <n v="21"/>
    <e v="#REF!"/>
    <e v="#REF!"/>
    <e v="#REF!"/>
    <n v="32"/>
    <e v="#REF!"/>
    <n v="52"/>
    <n v="2019"/>
    <m/>
    <m/>
  </r>
  <r>
    <n v="42"/>
    <s v="AVAIL"/>
    <s v="CLOSED"/>
    <n v="21"/>
    <n v="32"/>
    <n v="8"/>
    <x v="2"/>
    <s v="AFAB0038"/>
    <x v="6"/>
    <n v="11"/>
    <n v="2019"/>
    <x v="1"/>
    <s v="123100-3"/>
    <m/>
    <s v="PDU-ROLLER"/>
    <n v="1"/>
    <s v="PKGPE"/>
    <s v="REPLENISHMENT"/>
    <n v="50630247"/>
    <n v="404045325"/>
    <d v="2019-11-26T00:00:00"/>
    <s v="AFI"/>
    <s v="057-87393740"/>
    <d v="2019-12-04T00:00:00"/>
    <s v="126-98778735"/>
    <d v="2019-12-10T00:00:00"/>
    <n v="180225056"/>
    <d v="2019-12-12T00:00:00"/>
    <m/>
    <d v="2019-12-15T00:00:00"/>
    <d v="2019-12-17T00:00:00"/>
    <s v="51170"/>
    <d v="2019-12-17T00:00:00"/>
    <m/>
    <s v="123100-3"/>
    <s v="57398"/>
    <d v="2019-11-26T00:00:00"/>
    <s v="126-34449133"/>
    <d v="2019-12-28T00:00:00"/>
    <x v="2"/>
    <m/>
    <m/>
    <n v="14"/>
    <e v="#REF!"/>
    <e v="#REF!"/>
    <e v="#REF!"/>
    <n v="32"/>
    <e v="#REF!"/>
    <n v="52"/>
    <n v="2019"/>
    <m/>
    <m/>
  </r>
  <r>
    <n v="43"/>
    <s v="AVAIL"/>
    <s v="CLOSED"/>
    <n v="21"/>
    <n v="32"/>
    <n v="8"/>
    <x v="2"/>
    <s v="AFAB0039"/>
    <x v="6"/>
    <n v="11"/>
    <n v="2019"/>
    <x v="1"/>
    <s v="123100-3"/>
    <m/>
    <s v="PDU-ROLLER"/>
    <n v="1"/>
    <s v="PKGPE"/>
    <s v="REPLENISHMENT"/>
    <n v="50630248"/>
    <n v="404045326"/>
    <d v="2019-11-26T00:00:00"/>
    <s v="AFI"/>
    <s v="057-87393740"/>
    <d v="2019-12-04T00:00:00"/>
    <s v="126-98778735"/>
    <d v="2019-12-10T00:00:00"/>
    <n v="180225056"/>
    <d v="2019-12-12T00:00:00"/>
    <m/>
    <d v="2019-12-15T00:00:00"/>
    <d v="2019-12-17T00:00:00"/>
    <s v="56472"/>
    <d v="2019-12-17T00:00:00"/>
    <m/>
    <s v="123100-3"/>
    <s v="60286"/>
    <d v="2019-11-26T00:00:00"/>
    <s v="126-34449133"/>
    <d v="2019-12-28T00:00:00"/>
    <x v="2"/>
    <m/>
    <m/>
    <n v="14"/>
    <e v="#REF!"/>
    <e v="#REF!"/>
    <e v="#REF!"/>
    <n v="32"/>
    <e v="#REF!"/>
    <n v="52"/>
    <n v="2019"/>
    <m/>
    <m/>
  </r>
  <r>
    <n v="44"/>
    <s v="AVAIL"/>
    <s v="CLOSED"/>
    <n v="21"/>
    <n v="32"/>
    <n v="8"/>
    <x v="2"/>
    <s v="AFAB0040"/>
    <x v="6"/>
    <n v="11"/>
    <n v="2019"/>
    <x v="1"/>
    <s v="123100-3"/>
    <m/>
    <s v="PDU-ROLLER"/>
    <n v="1"/>
    <s v="PKGPE"/>
    <s v="REPLENISHMENT"/>
    <n v="50630249"/>
    <n v="404045328"/>
    <d v="2019-11-26T00:00:00"/>
    <s v="AFI"/>
    <s v="057-87393740"/>
    <d v="2019-12-04T00:00:00"/>
    <s v="126-98778735"/>
    <d v="2019-12-10T00:00:00"/>
    <n v="180225056"/>
    <d v="2019-12-12T00:00:00"/>
    <m/>
    <d v="2019-12-13T00:00:00"/>
    <d v="2019-12-17T00:00:00"/>
    <s v="54160"/>
    <d v="2019-12-17T00:00:00"/>
    <m/>
    <s v="123100-3"/>
    <s v="62510"/>
    <d v="2019-11-26T00:00:00"/>
    <s v="126-34449133"/>
    <d v="2019-12-28T00:00:00"/>
    <x v="2"/>
    <m/>
    <m/>
    <n v="14"/>
    <e v="#REF!"/>
    <e v="#REF!"/>
    <e v="#REF!"/>
    <n v="32"/>
    <e v="#REF!"/>
    <n v="52"/>
    <n v="2019"/>
    <m/>
    <m/>
  </r>
  <r>
    <n v="45"/>
    <s v="AVAIL"/>
    <s v="CLOSED"/>
    <n v="15"/>
    <n v="32"/>
    <n v="2"/>
    <x v="1"/>
    <s v="AFAB0041"/>
    <x v="14"/>
    <n v="12"/>
    <n v="2019"/>
    <x v="1"/>
    <s v="123100-3"/>
    <m/>
    <s v="PDU-ROLLER"/>
    <n v="1"/>
    <s v="PKGPE"/>
    <s v="REPLENISHMENT"/>
    <n v="50630250"/>
    <n v="404045329"/>
    <d v="2019-11-26T00:00:00"/>
    <s v="AFI"/>
    <s v="057-87393740"/>
    <d v="2019-12-04T00:00:00"/>
    <s v="126-98778735"/>
    <d v="2019-12-10T00:00:00"/>
    <n v="180225056"/>
    <d v="2019-12-12T00:00:00"/>
    <m/>
    <d v="2019-12-13T00:00:00"/>
    <d v="2019-12-17T00:00:00"/>
    <s v="51191"/>
    <d v="2019-12-17T00:00:00"/>
    <m/>
    <s v="123100-3"/>
    <s v="57868"/>
    <d v="2019-11-26T00:00:00"/>
    <s v="126-34449133"/>
    <d v="2019-12-28T00:00:00"/>
    <x v="2"/>
    <m/>
    <m/>
    <n v="14"/>
    <e v="#REF!"/>
    <e v="#REF!"/>
    <e v="#REF!"/>
    <n v="32"/>
    <e v="#REF!"/>
    <n v="52"/>
    <n v="2019"/>
    <m/>
    <m/>
  </r>
  <r>
    <n v="48"/>
    <s v="AVAIL"/>
    <s v="CLOSED"/>
    <n v="15"/>
    <n v="5"/>
    <n v="2"/>
    <x v="1"/>
    <s v="AFAB0044"/>
    <x v="14"/>
    <n v="12"/>
    <n v="2019"/>
    <x v="1"/>
    <s v="TA9115-00_x000a_"/>
    <m/>
    <s v="TOILET ASSEMBLY LH"/>
    <n v="1"/>
    <s v="PKGPR"/>
    <s v="REPLENISHMENT"/>
    <n v="50630948"/>
    <n v="404045447"/>
    <d v="2019-12-02T00:00:00"/>
    <s v="AFI"/>
    <s v="057-87393740"/>
    <d v="2019-12-04T00:00:00"/>
    <s v="126-98778735"/>
    <d v="2019-12-10T00:00:00"/>
    <n v="180225056"/>
    <d v="2019-12-12T00:00:00"/>
    <m/>
    <d v="2019-12-13T00:00:00"/>
    <d v="2019-12-17T00:00:00"/>
    <s v="01451210"/>
    <d v="2019-12-17T00:00:00"/>
    <m/>
    <s v="TA9115-00_x000a_"/>
    <s v="01453956"/>
    <d v="2019-12-02T00:00:00"/>
    <s v="126-35677051"/>
    <d v="2019-12-07T00:00:00"/>
    <x v="1"/>
    <m/>
    <m/>
    <m/>
    <m/>
    <m/>
    <m/>
    <m/>
    <m/>
    <m/>
    <m/>
    <m/>
    <m/>
  </r>
  <r>
    <n v="50"/>
    <s v="AVAIL"/>
    <s v="CLOSED"/>
    <n v="15"/>
    <n v="5"/>
    <n v="2"/>
    <x v="1"/>
    <s v="AFAB0046"/>
    <x v="14"/>
    <n v="12"/>
    <n v="2019"/>
    <x v="1"/>
    <s v="J540AI2-300"/>
    <m/>
    <s v="TOILET ASSEMBLY RH"/>
    <n v="1"/>
    <s v="PKGPA"/>
    <s v="REPLENISHMENT"/>
    <n v="50630950"/>
    <n v="404045450"/>
    <d v="2019-12-02T00:00:00"/>
    <s v="AFI"/>
    <s v="057-87393740"/>
    <d v="2019-12-04T00:00:00"/>
    <s v="126-98778735"/>
    <d v="2019-12-10T00:00:00"/>
    <n v="180225056"/>
    <d v="2019-12-12T00:00:00"/>
    <m/>
    <d v="2019-12-13T00:00:00"/>
    <d v="2019-12-17T00:00:00"/>
    <s v="0300"/>
    <d v="2019-12-17T00:00:00"/>
    <m/>
    <s v="j540ai2-300"/>
    <s v="0337"/>
    <d v="2019-12-02T00:00:00"/>
    <s v="126-35677051"/>
    <d v="2019-12-07T00:00:00"/>
    <x v="1"/>
    <m/>
    <m/>
    <m/>
    <m/>
    <m/>
    <m/>
    <m/>
    <m/>
    <m/>
    <m/>
    <m/>
    <m/>
  </r>
  <r>
    <n v="5"/>
    <s v="AVAIL"/>
    <s v="CLOSED"/>
    <n v="57"/>
    <n v="4"/>
    <n v="9"/>
    <x v="2"/>
    <s v="AFAB0005"/>
    <x v="1"/>
    <n v="11"/>
    <n v="2019"/>
    <x v="1"/>
    <s v="2955T100-9"/>
    <m/>
    <s v="DRIVE UNIT POWER, IDN 492234"/>
    <n v="1"/>
    <s v="PKGPD"/>
    <s v="REPLENISHMENT"/>
    <n v="50626885"/>
    <n v="404044886"/>
    <d v="2019-11-04T00:00:00"/>
    <s v="AFI"/>
    <m/>
    <d v="2019-11-13T00:00:00"/>
    <s v="126-98699392"/>
    <d v="2019-11-13T00:00:00"/>
    <n v="180220929"/>
    <d v="2019-11-14T00:00:00"/>
    <m/>
    <d v="2019-12-28T00:00:00"/>
    <d v="2019-12-31T00:00:00"/>
    <s v="78847"/>
    <d v="2019-12-31T00:00:00"/>
    <m/>
    <s v="2955T100-9"/>
    <s v="481AF711"/>
    <d v="2019-11-06T00:00:00"/>
    <s v="126-33655845"/>
    <d v="2019-11-08T00:00:00"/>
    <x v="1"/>
    <m/>
    <m/>
    <n v="9"/>
    <e v="#REF!"/>
    <e v="#REF!"/>
    <e v="#REF!"/>
    <n v="2"/>
    <e v="#REF!"/>
    <n v="45"/>
    <n v="2019"/>
    <m/>
    <m/>
  </r>
  <r>
    <n v="15"/>
    <s v="AVAIL"/>
    <s v="CLOSED"/>
    <n v="42"/>
    <n v="4"/>
    <n v="8"/>
    <x v="2"/>
    <s v="AFAB0012"/>
    <x v="4"/>
    <n v="11"/>
    <n v="2019"/>
    <x v="1"/>
    <s v="D97C00-682"/>
    <s v="D97C00-654"/>
    <s v="ACTUATOR, SINGLE (FIN QU1,QU2,QL1,&amp;QL2)"/>
    <n v="1"/>
    <s v="PKGPQ"/>
    <s v="REPLENISHMENT"/>
    <n v="50628477"/>
    <n v="404045094"/>
    <d v="2019-11-14T00:00:00"/>
    <s v="AFI"/>
    <s v="057-87166984"/>
    <d v="2019-11-22T00:00:00"/>
    <s v="126-98776016"/>
    <d v="2019-11-30T00:00:00"/>
    <s v="180223370"/>
    <d v="2019-12-02T00:00:00"/>
    <m/>
    <d v="2019-12-03T00:00:00"/>
    <d v="2019-12-26T00:00:00"/>
    <s v="L43114"/>
    <d v="2019-12-26T00:00:00"/>
    <m/>
    <s v="D97C00-654"/>
    <s v="G06053"/>
    <d v="2019-11-14T00:00:00"/>
    <s v="126-34915226"/>
    <d v="2019-11-18T00:00:00"/>
    <x v="1"/>
    <m/>
    <m/>
    <n v="16"/>
    <e v="#REF!"/>
    <e v="#REF!"/>
    <e v="#REF!"/>
    <n v="4"/>
    <e v="#REF!"/>
    <n v="47"/>
    <n v="2019"/>
    <m/>
    <m/>
  </r>
  <r>
    <n v="17"/>
    <s v="AVAIL"/>
    <s v="CLOSED"/>
    <n v="7"/>
    <n v="4"/>
    <n v="13"/>
    <x v="2"/>
    <s v="AFAB0014"/>
    <x v="4"/>
    <n v="11"/>
    <n v="2019"/>
    <x v="1"/>
    <s v="3888394-210103"/>
    <m/>
    <s v="BOX, ELECTRONIC CONTROL"/>
    <n v="1"/>
    <s v="PKGHD"/>
    <s v="REPLENISHMENT"/>
    <n v="50628481"/>
    <n v="404045097"/>
    <d v="2019-11-14T00:00:00"/>
    <s v="AFI"/>
    <m/>
    <d v="2019-11-27T00:00:00"/>
    <s v="126-98775331"/>
    <d v="2019-11-27T00:00:00"/>
    <s v=" "/>
    <s v=" "/>
    <m/>
    <s v=" "/>
    <d v="2019-11-21T00:00:00"/>
    <s v="1851"/>
    <d v="2019-11-21T00:00:00"/>
    <m/>
    <s v="3888394-210103"/>
    <s v="06790"/>
    <d v="2019-11-14T00:00:00"/>
    <s v="126-34915226"/>
    <d v="2019-11-18T00:00:00"/>
    <x v="1"/>
    <m/>
    <m/>
    <n v="13"/>
    <e v="#REF!"/>
    <e v="#REF!"/>
    <e v="#REF!"/>
    <n v="4"/>
    <e v="#REF!"/>
    <n v="47"/>
    <n v="2019"/>
    <m/>
    <m/>
  </r>
  <r>
    <n v="25"/>
    <s v="AVAIL"/>
    <s v="CLOSED"/>
    <n v="42"/>
    <n v="33"/>
    <n v="36"/>
    <x v="2"/>
    <s v="AFAB0022"/>
    <x v="13"/>
    <n v="11"/>
    <n v="2019"/>
    <x v="1"/>
    <s v="965-0728-003"/>
    <m/>
    <s v="UNIT, ACARS MANAGEMENT (AMU)"/>
    <n v="1"/>
    <s v="PKGPD"/>
    <s v="REPLENISHMENT"/>
    <n v="50630030"/>
    <n v="404045282"/>
    <d v="2019-11-25T00:00:00"/>
    <s v="AFI"/>
    <m/>
    <d v="2019-12-31T00:00:00"/>
    <s v="126-80423512"/>
    <d v="2019-12-31T00:00:00"/>
    <s v="180227506"/>
    <d v="2019-12-30T00:00:00"/>
    <m/>
    <d v="2019-12-31T00:00:00"/>
    <d v="2019-01-06T00:00:00"/>
    <s v="1163"/>
    <d v="2020-01-06T00:00:00"/>
    <m/>
    <s v="965-0728-003"/>
    <s v="888"/>
    <d v="2019-11-25T00:00:00"/>
    <s v="126-34449133"/>
    <d v="2019-12-28T00:00:00"/>
    <x v="2"/>
    <m/>
    <m/>
    <n v="36"/>
    <e v="#REF!"/>
    <e v="#REF!"/>
    <e v="#REF!"/>
    <n v="33"/>
    <e v="#REF!"/>
    <n v="52"/>
    <n v="2019"/>
    <m/>
    <m/>
  </r>
  <r>
    <n v="38"/>
    <s v="AVAIL"/>
    <s v="CLOSED"/>
    <n v="31"/>
    <n v="32"/>
    <n v="0"/>
    <x v="1"/>
    <s v="AFAB0034"/>
    <x v="6"/>
    <n v="11"/>
    <n v="2019"/>
    <x v="1"/>
    <s v="2955T100-9"/>
    <m/>
    <s v="DRIVE UNIT POWER, IDN 492234"/>
    <n v="1"/>
    <s v="PKGPE"/>
    <s v="REPLENISHMENT"/>
    <n v="50630243"/>
    <n v="404045321"/>
    <d v="2019-11-26T00:00:00"/>
    <s v="AFI"/>
    <s v="057-87168572"/>
    <d v="2019-11-26T00:00:00"/>
    <s v="126-80420863"/>
    <d v="2019-12-18T00:00:00"/>
    <n v="180226344"/>
    <d v="2019-12-20T00:00:00"/>
    <m/>
    <d v="2019-12-25T00:00:00"/>
    <d v="2019-12-27T00:00:00"/>
    <m/>
    <d v="2019-12-27T00:00:00"/>
    <m/>
    <s v="2955T100-9"/>
    <s v="5224E"/>
    <d v="2019-11-26T00:00:00"/>
    <s v="126-34449133"/>
    <d v="2019-12-28T00:00:00"/>
    <x v="2"/>
    <m/>
    <m/>
    <n v="22"/>
    <e v="#REF!"/>
    <e v="#REF!"/>
    <e v="#REF!"/>
    <n v="32"/>
    <e v="#REF!"/>
    <n v="52"/>
    <n v="2019"/>
    <m/>
    <m/>
  </r>
  <r>
    <n v="51"/>
    <s v="AVAIL"/>
    <s v="CLOSED"/>
    <n v="16"/>
    <n v="7"/>
    <n v="7"/>
    <x v="2"/>
    <s v="AFAB0048"/>
    <x v="15"/>
    <n v="12"/>
    <n v="2019"/>
    <x v="1"/>
    <s v="6764B040000"/>
    <m/>
    <s v="VALVE, BLEED"/>
    <n v="1"/>
    <s v="PKGPS"/>
    <s v="REPLENISHMENT"/>
    <n v="50631427"/>
    <n v="404045499"/>
    <d v="2019-12-04T00:00:00"/>
    <s v="AFI"/>
    <s v="057-87397111"/>
    <d v="2019-12-11T00:00:00"/>
    <s v="126-80420826"/>
    <d v="2019-12-17T00:00:00"/>
    <s v=" "/>
    <s v=" "/>
    <m/>
    <s v=" "/>
    <d v="2019-12-20T00:00:00"/>
    <s v="6764-01906"/>
    <d v="2019-12-20T00:00:00"/>
    <m/>
    <s v="6764B040000"/>
    <s v="00208"/>
    <d v="2019-12-04T00:00:00"/>
    <s v="618-74801915"/>
    <d v="2019-12-11T00:00:00"/>
    <x v="1"/>
    <m/>
    <m/>
    <m/>
    <m/>
    <m/>
    <m/>
    <m/>
    <m/>
    <m/>
    <m/>
    <m/>
    <m/>
  </r>
  <r>
    <n v="52"/>
    <s v="AVAIL"/>
    <s v="CLOSED"/>
    <n v="13"/>
    <n v="7"/>
    <n v="2"/>
    <x v="1"/>
    <s v="AFAB0049"/>
    <x v="15"/>
    <n v="12"/>
    <n v="2019"/>
    <x v="1"/>
    <s v="PPC1200-00"/>
    <m/>
    <s v="DETECTOR, SMOKE"/>
    <n v="1"/>
    <s v="PKGPR"/>
    <s v="REPLENISHMENT"/>
    <n v="50631428"/>
    <n v="404045501"/>
    <d v="2019-12-04T00:00:00"/>
    <s v="AFI"/>
    <s v="057-87394333 "/>
    <d v="2019-12-06T00:00:00"/>
    <s v="126-98778735"/>
    <d v="2019-12-10T00:00:00"/>
    <n v="180225056"/>
    <d v="2019-12-12T00:00:00"/>
    <m/>
    <d v="2019-12-13T00:00:00"/>
    <d v="2019-12-17T00:00:00"/>
    <s v="6115"/>
    <d v="2019-12-17T00:00:00"/>
    <m/>
    <s v="PPC1200-00"/>
    <s v="57547"/>
    <d v="2019-12-04T00:00:00"/>
    <s v="618-74801915"/>
    <d v="2019-12-11T00:00:00"/>
    <x v="1"/>
    <m/>
    <m/>
    <m/>
    <m/>
    <m/>
    <m/>
    <m/>
    <m/>
    <m/>
    <m/>
    <m/>
    <m/>
  </r>
  <r>
    <n v="53"/>
    <s v="AVAIL"/>
    <s v="CLOSED"/>
    <n v="21"/>
    <n v="14"/>
    <n v="11"/>
    <x v="2"/>
    <s v="AFAB0050"/>
    <x v="16"/>
    <n v="12"/>
    <n v="2019"/>
    <x v="1"/>
    <s v="4063-16083"/>
    <m/>
    <s v="VALVE,ISOLATION"/>
    <n v="1"/>
    <s v="PKGPZ"/>
    <s v="REPLENISHMENT"/>
    <n v="50632845"/>
    <n v="404045646"/>
    <d v="2019-12-16T00:00:00"/>
    <s v="AFI"/>
    <s v="057-88134701"/>
    <d v="2019-12-27T00:00:00"/>
    <s v="126-80423512"/>
    <d v="2020-01-03T00:00:00"/>
    <s v="180227506"/>
    <d v="2019-12-30T00:00:00"/>
    <m/>
    <d v="2019-12-31T00:00:00"/>
    <d v="2019-01-06T00:00:00"/>
    <s v="9915779"/>
    <d v="2020-01-06T00:00:00"/>
    <m/>
    <s v="4063-16083"/>
    <s v="1315840"/>
    <d v="2019-12-16T00:00:00"/>
    <s v="126-36112425"/>
    <d v="2019-12-30T00:00:00"/>
    <x v="2"/>
    <m/>
    <m/>
    <m/>
    <m/>
    <m/>
    <m/>
    <m/>
    <m/>
    <m/>
    <m/>
    <m/>
    <m/>
  </r>
  <r>
    <n v="54"/>
    <s v="AVAIL"/>
    <s v="CLOSED"/>
    <n v="15"/>
    <n v="14"/>
    <n v="1"/>
    <x v="1"/>
    <s v="AFAB0051"/>
    <x v="16"/>
    <n v="12"/>
    <n v="2019"/>
    <x v="1"/>
    <s v="409GA01"/>
    <m/>
    <s v="ECMU"/>
    <n v="1"/>
    <s v="PKGPC"/>
    <s v="REPLENISHMENT"/>
    <n v="50632846"/>
    <n v="404045648"/>
    <d v="2019-12-16T00:00:00"/>
    <s v="AFI"/>
    <s v="057-87510124"/>
    <d v="2019-12-17T00:00:00"/>
    <s v="126-80421132"/>
    <d v="2019-12-21T00:00:00"/>
    <s v="180227060"/>
    <d v="2019-12-20T00:00:00"/>
    <m/>
    <d v="2019-12-28T00:00:00"/>
    <d v="2019-12-31T00:00:00"/>
    <s v="1001"/>
    <d v="2019-12-31T00:00:00"/>
    <m/>
    <s v="409GA01"/>
    <s v="644"/>
    <d v="2019-12-16T00:00:00"/>
    <s v="126-36112425"/>
    <d v="2019-12-30T00:00:00"/>
    <x v="2"/>
    <m/>
    <m/>
    <m/>
    <m/>
    <m/>
    <m/>
    <m/>
    <m/>
    <m/>
    <m/>
    <m/>
    <m/>
  </r>
  <r>
    <n v="57"/>
    <s v="AVAIL"/>
    <s v="CLOSED"/>
    <n v="15"/>
    <n v="14"/>
    <n v="1"/>
    <x v="1"/>
    <s v="AFAB0054"/>
    <x v="16"/>
    <n v="12"/>
    <n v="2019"/>
    <x v="1"/>
    <s v="2955T100-9"/>
    <m/>
    <s v="DRIVE UNIT POWER, IDN 492234"/>
    <n v="1"/>
    <s v="PKGPC"/>
    <s v="REPLENIHSMENT"/>
    <n v="50632888"/>
    <n v="404045657"/>
    <d v="2019-12-16T00:00:00"/>
    <s v="AFI"/>
    <s v="057-87510124"/>
    <d v="2019-12-17T00:00:00"/>
    <s v="126-80421132"/>
    <d v="2019-12-21T00:00:00"/>
    <s v="180227060"/>
    <d v="2019-12-20T00:00:00"/>
    <m/>
    <d v="2019-12-10T00:00:00"/>
    <d v="2019-12-13T00:00:00"/>
    <s v="271AF18125"/>
    <d v="2019-12-31T00:00:00"/>
    <m/>
    <s v="2955T100-9"/>
    <s v="72925"/>
    <d v="2019-12-16T00:00:00"/>
    <s v="126-36112425"/>
    <d v="2019-12-30T00:00:00"/>
    <x v="2"/>
    <m/>
    <m/>
    <m/>
    <m/>
    <m/>
    <m/>
    <m/>
    <m/>
    <m/>
    <m/>
    <m/>
    <m/>
  </r>
  <r>
    <n v="58"/>
    <s v="AVAIL"/>
    <s v="CLOSED"/>
    <n v="15"/>
    <n v="14"/>
    <n v="1"/>
    <x v="1"/>
    <s v="AFAB0055"/>
    <x v="16"/>
    <n v="12"/>
    <n v="2019"/>
    <x v="1"/>
    <s v="3214-62"/>
    <m/>
    <s v="EPSU-POWER SUPPLY UNIT"/>
    <n v="1"/>
    <s v="A330"/>
    <s v="STORAGE LIFE EXPIRED"/>
    <n v="50632895"/>
    <n v="404045658"/>
    <d v="2019-12-16T00:00:00"/>
    <s v="AFI"/>
    <s v="057-87510124"/>
    <d v="2019-12-17T00:00:00"/>
    <s v="126-80421132"/>
    <d v="2019-12-21T00:00:00"/>
    <s v="180227060"/>
    <d v="2019-12-20T00:00:00"/>
    <m/>
    <d v="2019-12-25T00:00:00"/>
    <d v="2019-12-31T00:00:00"/>
    <s v="2256"/>
    <d v="2019-12-31T00:00:00"/>
    <m/>
    <s v="3214-62"/>
    <s v="0209"/>
    <d v="2019-12-16T00:00:00"/>
    <s v="126-36112425"/>
    <d v="2019-12-30T00:00:00"/>
    <x v="2"/>
    <m/>
    <m/>
    <m/>
    <m/>
    <m/>
    <m/>
    <m/>
    <m/>
    <m/>
    <m/>
    <m/>
    <m/>
  </r>
  <r>
    <n v="59"/>
    <s v="AVAIL"/>
    <s v="CLOSED"/>
    <n v="15"/>
    <n v="14"/>
    <n v="4"/>
    <x v="2"/>
    <s v="AFAB0056"/>
    <x v="16"/>
    <n v="12"/>
    <n v="2019"/>
    <x v="1"/>
    <s v="J540AI2-300"/>
    <s v="J540AI2-500"/>
    <s v="TOILET ASSEMBLY RH"/>
    <n v="1"/>
    <s v="PKGPF"/>
    <s v="REPLENIHSMENT"/>
    <n v="50632901"/>
    <n v="404045659"/>
    <d v="2019-12-16T00:00:00"/>
    <s v="AFI"/>
    <s v="057-87512003"/>
    <d v="2019-12-20T00:00:00"/>
    <s v="126-80421202"/>
    <d v="2019-12-24T00:00:00"/>
    <n v="180227061"/>
    <d v="2019-12-23T00:00:00"/>
    <m/>
    <d v="2019-12-25T00:00:00"/>
    <d v="2019-12-31T00:00:00"/>
    <s v="2259"/>
    <d v="2019-12-31T00:00:00"/>
    <m/>
    <s v="J540AI2-300"/>
    <s v="0017"/>
    <d v="2019-12-16T00:00:00"/>
    <s v="126-36112425"/>
    <d v="2019-12-30T00:00:00"/>
    <x v="2"/>
    <m/>
    <m/>
    <m/>
    <m/>
    <m/>
    <m/>
    <m/>
    <m/>
    <m/>
    <m/>
    <m/>
    <m/>
  </r>
  <r>
    <n v="60"/>
    <s v="AVAIL"/>
    <s v="CLOSED"/>
    <n v="15"/>
    <n v="14"/>
    <n v="4"/>
    <x v="2"/>
    <s v="AFAB0057"/>
    <x v="16"/>
    <n v="12"/>
    <n v="2019"/>
    <x v="1"/>
    <s v="J540AI2-300"/>
    <s v="J540AI2-500"/>
    <s v="TOILET ASSEMBLY RH"/>
    <n v="1"/>
    <s v="PKGPF"/>
    <s v="REPLENIHSMENT"/>
    <n v="50632905"/>
    <n v="404045660"/>
    <d v="2019-12-16T00:00:00"/>
    <s v="AFI"/>
    <s v="057-87512003"/>
    <d v="2019-12-20T00:00:00"/>
    <s v="126-80421202"/>
    <d v="2019-12-24T00:00:00"/>
    <n v="180227061"/>
    <d v="2019-12-23T00:00:00"/>
    <m/>
    <d v="2019-12-25T00:00:00"/>
    <d v="2019-12-31T00:00:00"/>
    <s v="0052"/>
    <d v="2019-12-31T00:00:00"/>
    <m/>
    <s v="J540AI2-500"/>
    <n v="98120204"/>
    <d v="2019-12-16T00:00:00"/>
    <s v="126-36112425"/>
    <d v="2019-12-30T00:00:00"/>
    <x v="2"/>
    <m/>
    <m/>
    <m/>
    <m/>
    <m/>
    <m/>
    <m/>
    <m/>
    <m/>
    <m/>
    <m/>
    <m/>
  </r>
  <r>
    <n v="68"/>
    <s v="AVAIL"/>
    <s v="CLOSED"/>
    <n v="12"/>
    <n v="4"/>
    <n v="1"/>
    <x v="1"/>
    <s v="AFAB0059"/>
    <x v="17"/>
    <n v="12"/>
    <n v="2019"/>
    <x v="1"/>
    <s v="AR9013-5W2D102"/>
    <m/>
    <s v="FAUCET-WATER"/>
    <n v="1"/>
    <s v="PKGPT"/>
    <s v="REPLENIHSMENT"/>
    <n v="50633340"/>
    <n v="404045711"/>
    <d v="2019-12-19T00:00:00"/>
    <s v="AFI"/>
    <s v="057-87512003"/>
    <d v="2019-12-20T00:00:00"/>
    <s v="126-80421202"/>
    <d v="2019-12-24T00:00:00"/>
    <n v="180227061"/>
    <d v="2019-12-23T00:00:00"/>
    <m/>
    <d v="2019-12-25T00:00:00"/>
    <d v="2019-12-31T00:00:00"/>
    <s v="N/A"/>
    <d v="2019-12-31T00:00:00"/>
    <m/>
    <s v="AR9013-5W2D102"/>
    <s v="1122755"/>
    <d v="2019-12-19T00:00:00"/>
    <s v="126-36363176"/>
    <d v="2019-12-23T00:00:00"/>
    <x v="1"/>
    <m/>
    <m/>
    <m/>
    <m/>
    <m/>
    <m/>
    <m/>
    <m/>
    <m/>
    <m/>
    <m/>
    <m/>
  </r>
  <r>
    <n v="69"/>
    <s v="AVAIL"/>
    <s v="CLOSED"/>
    <n v="19"/>
    <n v="4"/>
    <n v="2"/>
    <x v="1"/>
    <s v="AFAB0060"/>
    <x v="17"/>
    <n v="12"/>
    <n v="2019"/>
    <x v="1"/>
    <s v="129100-1009"/>
    <m/>
    <s v="PDU-POWER DRIVE UNIT"/>
    <n v="1"/>
    <s v="PKGPY"/>
    <s v="REPLENIHSMENT"/>
    <n v="50633342"/>
    <n v="404045712"/>
    <d v="2019-12-19T00:00:00"/>
    <s v="AFI"/>
    <s v="057-87512364"/>
    <d v="2019-12-21T00:00:00"/>
    <s v="126-80423346"/>
    <d v="2019-12-27T00:00:00"/>
    <s v="180227504"/>
    <d v="2019-12-17T00:00:00"/>
    <m/>
    <s v=" "/>
    <d v="2020-01-07T00:00:00"/>
    <s v="17121"/>
    <d v="2020-01-07T00:00:00"/>
    <m/>
    <s v="129100-1009"/>
    <s v="3846"/>
    <d v="2019-12-19T00:00:00"/>
    <s v="126-36363176"/>
    <d v="2019-12-23T00:00:00"/>
    <x v="1"/>
    <m/>
    <m/>
    <m/>
    <m/>
    <m/>
    <m/>
    <m/>
    <m/>
    <m/>
    <m/>
    <m/>
    <m/>
  </r>
  <r>
    <n v="4"/>
    <s v="AVAIL"/>
    <s v="CLOSED"/>
    <n v="15"/>
    <n v="41"/>
    <n v="0"/>
    <x v="1"/>
    <s v="AFAZ0002"/>
    <x v="8"/>
    <n v="11"/>
    <n v="2019"/>
    <x v="3"/>
    <s v="FE127-02-002"/>
    <m/>
    <s v="ACTUATOR, DOOR - PASSENGER"/>
    <n v="1"/>
    <s v="PKGPF"/>
    <s v="MDR 803268316 last needed 15-11-19"/>
    <n v="50628026"/>
    <n v="404045034"/>
    <d v="2019-11-12T00:00:00"/>
    <s v="AFI"/>
    <m/>
    <d v="2019-11-12T00:00:00"/>
    <s v="126-98699510"/>
    <d v="2019-11-14T00:00:00"/>
    <n v="180221497"/>
    <d v="2019-11-19T00:00:00"/>
    <m/>
    <d v="2019-11-27T00:00:00"/>
    <d v="2019-11-27T00:00:00"/>
    <s v="FR6795"/>
    <d v="2019-11-27T00:00:00"/>
    <m/>
    <s v="FE127-02-000"/>
    <s v="966"/>
    <d v="2019-12-19T00:00:00"/>
    <s v="126-36363176"/>
    <d v="2019-12-23T00:00:00"/>
    <x v="2"/>
    <m/>
    <m/>
    <n v="2"/>
    <e v="#REF!"/>
    <e v="#REF!"/>
    <e v="#REF!"/>
    <n v="4"/>
    <e v="#REF!"/>
    <n v="52"/>
    <n v="2019"/>
    <m/>
    <m/>
  </r>
  <r>
    <n v="5"/>
    <s v="AVAIL"/>
    <s v="CLOSED"/>
    <n v="3"/>
    <n v="41"/>
    <n v="7"/>
    <x v="2"/>
    <s v="AFAZ0003"/>
    <x v="8"/>
    <n v="11"/>
    <n v="2019"/>
    <x v="3"/>
    <s v="FE127-02-002"/>
    <m/>
    <s v="ACTUATOR, DOOR - PASSENGER"/>
    <n v="1"/>
    <s v="PKGPF"/>
    <s v="MDR 803268422 last needed 15-11-19"/>
    <n v="50628027"/>
    <n v="404045035"/>
    <d v="2019-11-12T00:00:00"/>
    <s v="AFI"/>
    <m/>
    <d v="2019-11-19T00:00:00"/>
    <s v="126-98699845"/>
    <d v="2019-11-19T00:00:00"/>
    <n v="180221498"/>
    <d v="2019-11-19T00:00:00"/>
    <m/>
    <d v="2019-11-11T00:00:00"/>
    <d v="2019-11-15T00:00:00"/>
    <s v="FR6035"/>
    <d v="2019-11-15T00:00:00"/>
    <m/>
    <s v="FE127-02-000"/>
    <s v="180"/>
    <d v="2019-12-19T00:00:00"/>
    <s v="126-36363176"/>
    <d v="2019-12-23T00:00:00"/>
    <x v="2"/>
    <m/>
    <m/>
    <n v="7"/>
    <e v="#REF!"/>
    <e v="#REF!"/>
    <e v="#REF!"/>
    <n v="4"/>
    <e v="#REF!"/>
    <n v="52"/>
    <n v="2019"/>
    <m/>
    <m/>
  </r>
  <r>
    <n v="16"/>
    <s v="AVAIL"/>
    <s v="CLOSED"/>
    <n v="16"/>
    <n v="8"/>
    <n v="5"/>
    <x v="2"/>
    <s v="AFAX0009"/>
    <x v="10"/>
    <n v="11"/>
    <n v="2019"/>
    <x v="2"/>
    <s v="TAAI3-03CE22-01"/>
    <m/>
    <s v="SEAT, FIRST OFFICER"/>
    <n v="1"/>
    <s v="PK-GPO"/>
    <s v="shortage taken by PK-GHA"/>
    <s v="TPO231101F1"/>
    <n v="404045458"/>
    <d v="2019-12-02T00:00:00"/>
    <s v="AFI"/>
    <m/>
    <d v="2019-12-02T00:00:00"/>
    <s v="618-72951572"/>
    <d v="2019-12-06T00:00:00"/>
    <s v=" "/>
    <s v=" "/>
    <m/>
    <d v="2019-12-11T00:00:00"/>
    <d v="2019-12-13T00:00:00"/>
    <s v="468"/>
    <d v="2019-12-13T00:00:00"/>
    <m/>
    <s v="TAAI3-03CE21-01"/>
    <s v="A320-07681"/>
    <d v="2019-12-04T00:00:00"/>
    <s v="618-74801915"/>
    <d v="2019-12-10T00:00:00"/>
    <x v="2"/>
    <m/>
    <m/>
    <s v=""/>
    <s v=""/>
    <s v=""/>
    <s v=""/>
    <s v=""/>
    <s v=""/>
    <s v=""/>
    <s v=""/>
    <m/>
    <m/>
  </r>
  <r>
    <n v="21"/>
    <s v="AVAIL"/>
    <s v="CLOSED"/>
    <n v="7"/>
    <n v="31"/>
    <n v="0"/>
    <x v="1"/>
    <s v="AFAX0015"/>
    <x v="18"/>
    <n v="12"/>
    <n v="2019"/>
    <x v="2"/>
    <s v="Z041H0000110"/>
    <m/>
    <s v="CIDS DEU TYPE B"/>
    <n v="1"/>
    <s v="PK-GPR"/>
    <s v="UMR 803350318 // Ref info Mas Roman part not used"/>
    <n v="803350318"/>
    <n v="404045563"/>
    <d v="2019-12-09T00:00:00"/>
    <s v="AFI"/>
    <s v="057-87394613"/>
    <d v="2019-12-06T00:00:00"/>
    <s v="126-98778794"/>
    <d v="2019-12-10T00:00:00"/>
    <n v="180224795"/>
    <d v="2019-12-12T00:00:00"/>
    <m/>
    <d v="2019-12-13T00:00:00"/>
    <d v="2019-12-13T00:00:00"/>
    <s v="01409"/>
    <d v="2019-12-13T00:00:00"/>
    <s v="ref info roman 16-12-19, part tidak jadi digunakan karena hil closed"/>
    <s v="Z041H0000110"/>
    <s v="01409"/>
    <d v="2019-12-23T00:00:00"/>
    <s v="126-36330136"/>
    <d v="2020-01-09T00:00:00"/>
    <x v="2"/>
    <m/>
    <m/>
    <n v="1"/>
    <e v="#REF!"/>
    <e v="#REF!"/>
    <e v="#REF!"/>
    <n v="17"/>
    <e v="#REF!"/>
    <n v="2"/>
    <n v="2020"/>
    <m/>
    <m/>
  </r>
  <r>
    <n v="3"/>
    <s v="AVAIL"/>
    <s v="CLOSED"/>
    <n v="58"/>
    <n v="58"/>
    <n v="4"/>
    <x v="2"/>
    <s v="AFAZ0001"/>
    <x v="8"/>
    <n v="11"/>
    <n v="2019"/>
    <x v="3"/>
    <s v="4270-50-00"/>
    <m/>
    <s v="BALLAST UNIT-ADVAND INTEGRATED"/>
    <n v="1"/>
    <s v="PK-GPO"/>
    <s v="UMR 803305765 DUE 17 NOV 2019"/>
    <n v="803305765"/>
    <n v="404045031"/>
    <d v="2019-11-12T00:00:00"/>
    <s v="AFI"/>
    <m/>
    <d v="2019-11-16T00:00:00"/>
    <s v="618-76316505"/>
    <d v="2019-11-16T00:00:00"/>
    <n v="180221495"/>
    <d v="2019-11-19T00:00:00"/>
    <m/>
    <d v="2019-11-20T00:00:00"/>
    <d v="2020-01-09T00:00:00"/>
    <s v="N/A"/>
    <d v="2020-01-09T00:00:00"/>
    <m/>
    <s v="4270-50-00"/>
    <s v="N/A BATCH 0002049796"/>
    <d v="2019-12-31T00:00:00"/>
    <s v="126-36441134"/>
    <d v="2020-01-09T00:00:00"/>
    <x v="2"/>
    <m/>
    <m/>
    <n v="4"/>
    <e v="#REF!"/>
    <e v="#REF!"/>
    <e v="#REF!"/>
    <n v="9"/>
    <e v="#REF!"/>
    <n v="2"/>
    <n v="2020"/>
    <m/>
    <m/>
  </r>
  <r>
    <n v="6"/>
    <s v="AVAIL"/>
    <s v="CLOSED"/>
    <n v="9"/>
    <n v="58"/>
    <n v="7"/>
    <x v="2"/>
    <s v="AFAZ0004"/>
    <x v="8"/>
    <n v="11"/>
    <n v="2019"/>
    <x v="3"/>
    <s v="FE127-02-002"/>
    <m/>
    <s v="ACTUATOR, DOOR - PASSENGER"/>
    <n v="1"/>
    <s v="PKGPF"/>
    <s v="MDR 803268317 last needed 15-11-19"/>
    <n v="50628028"/>
    <n v="404045036"/>
    <d v="2019-11-12T00:00:00"/>
    <s v="AFI"/>
    <m/>
    <d v="2019-11-19T00:00:00"/>
    <s v="126-98699845"/>
    <d v="2019-11-19T00:00:00"/>
    <n v="180221498"/>
    <d v="2019-11-19T00:00:00"/>
    <m/>
    <d v="2019-11-18T00:00:00"/>
    <d v="2019-11-21T00:00:00"/>
    <s v="102"/>
    <d v="2019-11-21T00:00:00"/>
    <m/>
    <s v="FE127-02-001"/>
    <s v="1043"/>
    <d v="2019-12-31T00:00:00"/>
    <s v="126-36441134"/>
    <d v="2020-01-09T00:00:00"/>
    <x v="2"/>
    <m/>
    <m/>
    <n v="7"/>
    <e v="#REF!"/>
    <e v="#REF!"/>
    <e v="#REF!"/>
    <n v="9"/>
    <e v="#REF!"/>
    <n v="2"/>
    <n v="2020"/>
    <m/>
    <m/>
  </r>
  <r>
    <n v="7"/>
    <s v="AVAIL"/>
    <s v="CLOSED"/>
    <n v="10"/>
    <n v="58"/>
    <n v="1"/>
    <x v="1"/>
    <s v="AFAZ0005"/>
    <x v="8"/>
    <n v="11"/>
    <n v="2019"/>
    <x v="3"/>
    <s v="FE127-02-003"/>
    <m/>
    <s v="ACTUATOR, DOOR - PASSENGER"/>
    <n v="1"/>
    <s v="PKGPF"/>
    <s v="MDR 803268417 last needed 15-11-19"/>
    <n v="50628030"/>
    <n v="404045037"/>
    <d v="2019-11-12T00:00:00"/>
    <s v="AFI"/>
    <s v="057-86879273"/>
    <d v="2019-11-13T00:00:00"/>
    <s v="126-98775331"/>
    <d v="2019-11-20T00:00:00"/>
    <n v="180221659"/>
    <d v="2019-11-20T00:00:00"/>
    <m/>
    <d v="2019-11-18T00:00:00"/>
    <d v="2019-11-22T00:00:00"/>
    <s v="591"/>
    <d v="2019-11-22T00:00:00"/>
    <m/>
    <s v="FE127-02-001"/>
    <s v="1244"/>
    <d v="2019-12-31T00:00:00"/>
    <s v="126-36441134"/>
    <d v="2020-01-09T00:00:00"/>
    <x v="2"/>
    <m/>
    <m/>
    <n v="8"/>
    <e v="#REF!"/>
    <e v="#REF!"/>
    <e v="#REF!"/>
    <n v="9"/>
    <e v="#REF!"/>
    <n v="2"/>
    <n v="2020"/>
    <m/>
    <m/>
  </r>
  <r>
    <n v="12"/>
    <s v="AVAIL"/>
    <s v="CLOSED"/>
    <n v="14"/>
    <n v="49"/>
    <n v="0"/>
    <x v="1"/>
    <s v="AFAX0005"/>
    <x v="11"/>
    <n v="11"/>
    <n v="2019"/>
    <x v="2"/>
    <s v="4270-51-00"/>
    <m/>
    <s v="BALLAST UNIT-ADVAND INTEGRATED"/>
    <n v="1"/>
    <s v="PK-GPS"/>
    <s v="Ref UMR 803223887"/>
    <n v="803223887"/>
    <n v="404045230"/>
    <d v="2019-11-21T00:00:00"/>
    <s v="AFI"/>
    <s v="057-86883005"/>
    <d v="2019-11-20T00:00:00"/>
    <s v="126-98775972"/>
    <d v="2019-11-29T00:00:00"/>
    <n v="180223393"/>
    <d v="2019-12-02T00:00:00"/>
    <m/>
    <d v="2019-12-02T00:00:00"/>
    <d v="2019-12-04T00:00:00"/>
    <s v="N/A"/>
    <d v="2019-12-04T00:00:00"/>
    <m/>
    <s v="4270-51-00"/>
    <s v="N/A BATCH 0001988667"/>
    <d v="2019-12-31T00:00:00"/>
    <s v="126-36441134"/>
    <d v="2020-01-09T00:00:00"/>
    <x v="2"/>
    <m/>
    <m/>
    <n v="8"/>
    <e v="#REF!"/>
    <e v="#REF!"/>
    <e v="#REF!"/>
    <n v="9"/>
    <e v="#REF!"/>
    <n v="2"/>
    <n v="2020"/>
    <m/>
    <m/>
  </r>
  <r>
    <n v="14"/>
    <s v="AVAIL"/>
    <s v="CLOSED"/>
    <n v="18"/>
    <n v="38"/>
    <n v="6"/>
    <x v="2"/>
    <s v="AFAX0007"/>
    <x v="12"/>
    <n v="11"/>
    <n v="2019"/>
    <x v="2"/>
    <s v="979786-5"/>
    <m/>
    <s v="VALVE, SHUTOFF AND BLEED"/>
    <n v="1"/>
    <s v="PK-GPF"/>
    <s v="REF TPF251154F1"/>
    <s v="TPF251154F1"/>
    <n v="404045459"/>
    <d v="2019-12-02T00:00:00"/>
    <s v="AFI"/>
    <s v="057-87169456"/>
    <d v="2019-11-28T00:00:00"/>
    <s v="126-98776086"/>
    <d v="2019-12-03T00:00:00"/>
    <s v="180223656"/>
    <d v="2019-12-04T00:00:00"/>
    <m/>
    <d v="2019-12-06T00:00:00"/>
    <d v="2019-12-10T00:00:00"/>
    <s v="1843"/>
    <d v="2019-12-10T00:00:00"/>
    <m/>
    <s v="979786-5"/>
    <s v="1016C"/>
    <d v="2019-12-31T00:00:00"/>
    <s v="126-36441134"/>
    <d v="2020-01-09T00:00:00"/>
    <x v="2"/>
    <m/>
    <m/>
    <m/>
    <m/>
    <m/>
    <m/>
    <m/>
    <m/>
    <m/>
    <m/>
    <m/>
    <m/>
  </r>
  <r>
    <n v="9"/>
    <s v="AVAIL"/>
    <s v="CLOSED"/>
    <n v="48"/>
    <n v="68"/>
    <n v="35"/>
    <x v="2"/>
    <s v="AFAP0001"/>
    <x v="19"/>
    <n v="11"/>
    <n v="2019"/>
    <x v="4"/>
    <s v="2130161-101"/>
    <m/>
    <s v="OZONE CONVERTER"/>
    <n v="1"/>
    <s v="PKGPM"/>
    <s v="A-CHK last date 05-Des-2019"/>
    <n v="50627048"/>
    <n v="404044936"/>
    <d v="2019-11-06T00:00:00"/>
    <s v="AFI"/>
    <s v="057-87396341"/>
    <d v="2019-12-10T00:00:00"/>
    <s v="126-80420863"/>
    <d v="2019-12-17T00:00:00"/>
    <s v="180225865 "/>
    <d v="2019-12-18T00:00:00"/>
    <m/>
    <d v="2019-12-11T00:00:00"/>
    <d v="2019-12-23T00:00:00"/>
    <s v="AAJ9347"/>
    <d v="2019-12-23T00:00:00"/>
    <m/>
    <s v="2130161-101"/>
    <s v="AAJ9374"/>
    <d v="2020-01-08T00:00:00"/>
    <s v="126-36930482"/>
    <d v="2020-01-13T00:00:00"/>
    <x v="2"/>
    <m/>
    <m/>
    <n v="41"/>
    <e v="#REF!"/>
    <e v="#REF!"/>
    <e v="#REF!"/>
    <n v="5"/>
    <e v="#REF!"/>
    <n v="3"/>
    <n v="2020"/>
    <m/>
    <m/>
  </r>
  <r>
    <n v="12"/>
    <s v="AVAIL"/>
    <s v="CLOSED"/>
    <n v="72"/>
    <n v="5"/>
    <n v="21"/>
    <x v="2"/>
    <s v="AFAB0009"/>
    <x v="2"/>
    <n v="11"/>
    <n v="2019"/>
    <x v="1"/>
    <s v="PPA1203-00"/>
    <s v="PAI2820-01"/>
    <s v="DETECTOR, LAVATORY SMOKE"/>
    <n v="1"/>
    <s v="A330"/>
    <s v="REPLENISHMENT"/>
    <n v="50627433"/>
    <n v="404044973"/>
    <d v="2019-11-07T00:00:00"/>
    <s v="AFI"/>
    <m/>
    <d v="2019-11-28T00:00:00"/>
    <s v="126-98775806"/>
    <d v="2019-11-28T00:00:00"/>
    <s v="180223368"/>
    <d v="2019-12-02T00:00:00"/>
    <m/>
    <d v="2019-12-13T00:00:00"/>
    <d v="2020-01-18T00:00:00"/>
    <s v="342"/>
    <d v="2020-01-18T00:00:00"/>
    <s v="AWB CHANGE TO BE 618-76477100"/>
    <s v="PPA1203-00"/>
    <s v="102482"/>
    <d v="2019-11-08T00:00:00"/>
    <s v="126-34075075"/>
    <d v="2019-11-12T00:00:00"/>
    <x v="1"/>
    <m/>
    <m/>
    <n v="21"/>
    <e v="#REF!"/>
    <e v="#REF!"/>
    <e v="#REF!"/>
    <n v="4"/>
    <e v="#REF!"/>
    <n v="46"/>
    <n v="2019"/>
    <m/>
    <m/>
  </r>
  <r>
    <n v="49"/>
    <s v="AVAIL"/>
    <s v="CLOSED"/>
    <n v="36"/>
    <n v="5"/>
    <n v="9"/>
    <x v="2"/>
    <s v="AFAB0045"/>
    <x v="14"/>
    <n v="12"/>
    <n v="2019"/>
    <x v="1"/>
    <s v="D97C00-682"/>
    <s v="D97C00-664"/>
    <s v="ACTUATOR, SINGLE"/>
    <n v="1"/>
    <s v="PKGPX"/>
    <s v="REPLENISHMENT"/>
    <n v="50630949"/>
    <n v="404045449"/>
    <d v="2019-12-02T00:00:00"/>
    <s v="AFI"/>
    <s v="057-87397015"/>
    <d v="2019-12-11T00:00:00"/>
    <s v="126-98779026"/>
    <d v="2019-12-14T00:00:00"/>
    <n v="180227073"/>
    <d v="2019-12-26T00:00:00"/>
    <m/>
    <d v="2019-12-27T00:00:00"/>
    <d v="2020-01-07T00:00:00"/>
    <s v="L44969"/>
    <d v="2020-01-07T00:00:00"/>
    <m/>
    <s v="D97C00-664"/>
    <s v="G46188"/>
    <d v="2019-12-02T00:00:00"/>
    <s v="126-35677051"/>
    <d v="2019-12-07T00:00:00"/>
    <x v="1"/>
    <m/>
    <m/>
    <m/>
    <m/>
    <m/>
    <m/>
    <m/>
    <m/>
    <m/>
    <m/>
    <m/>
    <m/>
  </r>
  <r>
    <n v="55"/>
    <s v="AVAIL"/>
    <s v="CLOSED"/>
    <n v="11"/>
    <n v="24"/>
    <n v="0"/>
    <x v="1"/>
    <s v="AFAB0052"/>
    <x v="16"/>
    <n v="12"/>
    <n v="2019"/>
    <x v="1"/>
    <s v="965A0000-02"/>
    <m/>
    <s v="MACHINE, AIR CYCLE"/>
    <n v="1"/>
    <s v="PKGPC"/>
    <s v="REPLENISHMENT"/>
    <n v="50632847"/>
    <n v="404045649"/>
    <d v="2019-12-16T00:00:00"/>
    <s v="AFI"/>
    <m/>
    <d v="2019-12-16T00:00:00"/>
    <s v="126-80420815"/>
    <d v="2019-12-18T00:00:00"/>
    <s v="180226381"/>
    <d v="2019-12-19T00:00:00"/>
    <m/>
    <d v="2019-12-25T00:00:00"/>
    <d v="2019-12-27T00:00:00"/>
    <s v="14-298"/>
    <d v="2019-12-27T00:00:00"/>
    <m/>
    <s v="965A0000-02"/>
    <s v="45-465"/>
    <d v="2019-12-16T00:00:00"/>
    <s v="582-10482555"/>
    <d v="2020-01-09T00:00:00"/>
    <x v="2"/>
    <m/>
    <m/>
    <m/>
    <m/>
    <m/>
    <m/>
    <m/>
    <m/>
    <m/>
    <m/>
    <m/>
    <m/>
  </r>
  <r>
    <n v="72"/>
    <s v="AVAIL"/>
    <s v="CLOSED"/>
    <n v="14"/>
    <n v="17"/>
    <n v="0"/>
    <x v="1"/>
    <s v="AFAB0063"/>
    <x v="20"/>
    <n v="12"/>
    <n v="2019"/>
    <x v="1"/>
    <s v="D23298000"/>
    <m/>
    <s v="ACTUATOR, LOCKSTAY"/>
    <n v="1"/>
    <s v="PKGPC"/>
    <s v="REPLENIHSMENT"/>
    <n v="50633703"/>
    <n v="404045756"/>
    <d v="2019-12-23T00:00:00"/>
    <s v="AFI"/>
    <s v="057-88133975"/>
    <d v="2019-12-23T00:00:00"/>
    <s v="126-80423486"/>
    <d v="2019-12-28T00:00:00"/>
    <s v="180227504"/>
    <d v="2019-12-17T00:00:00"/>
    <m/>
    <d v="2019-12-31T00:00:00"/>
    <d v="2019-01-06T00:00:00"/>
    <s v="B2238"/>
    <d v="2020-01-06T00:00:00"/>
    <m/>
    <s v="D23298000"/>
    <s v="B353"/>
    <d v="2019-12-23T00:00:00"/>
    <s v="126-36330136"/>
    <d v="2020-01-09T00:00:00"/>
    <x v="2"/>
    <m/>
    <m/>
    <m/>
    <m/>
    <m/>
    <m/>
    <m/>
    <m/>
    <m/>
    <m/>
    <m/>
    <m/>
  </r>
  <r>
    <n v="73"/>
    <s v="AVAIL"/>
    <s v="CLOSED"/>
    <n v="14"/>
    <n v="17"/>
    <n v="0"/>
    <x v="1"/>
    <s v="AFAB0064"/>
    <x v="20"/>
    <n v="12"/>
    <n v="2019"/>
    <x v="1"/>
    <s v="979786-4"/>
    <m/>
    <s v="VALVE, SHUTOFF AND BLEED"/>
    <n v="1"/>
    <s v="PKGPD"/>
    <s v="REPLENIHSMENT"/>
    <n v="50633704"/>
    <n v="404045757"/>
    <d v="2019-12-23T00:00:00"/>
    <s v="AFI"/>
    <s v="057-88133975"/>
    <d v="2019-12-23T00:00:00"/>
    <s v="126-80423486"/>
    <d v="2019-12-28T00:00:00"/>
    <s v="180227504"/>
    <d v="2019-12-17T00:00:00"/>
    <m/>
    <d v="2019-12-31T00:00:00"/>
    <d v="2019-01-06T00:00:00"/>
    <s v="2168"/>
    <d v="2020-01-06T00:00:00"/>
    <m/>
    <s v="979786-4"/>
    <s v="P-127C"/>
    <d v="2019-12-23T00:00:00"/>
    <s v="126-36330136"/>
    <d v="2020-01-09T00:00:00"/>
    <x v="2"/>
    <m/>
    <m/>
    <m/>
    <m/>
    <m/>
    <m/>
    <m/>
    <m/>
    <m/>
    <m/>
    <m/>
    <m/>
  </r>
  <r>
    <n v="75"/>
    <s v="AVAIL"/>
    <s v="CLOSED"/>
    <n v="14"/>
    <n v="17"/>
    <n v="0"/>
    <x v="1"/>
    <s v="AFAB0066"/>
    <x v="20"/>
    <n v="12"/>
    <n v="2019"/>
    <x v="1"/>
    <s v="930-3001-001"/>
    <m/>
    <s v="DRIVE UNIT"/>
    <n v="1"/>
    <s v="PKGHC"/>
    <s v="REPLENIHSMENT"/>
    <n v="50633706"/>
    <n v="404045759"/>
    <d v="2019-12-23T00:00:00"/>
    <s v="AFI"/>
    <s v="057-88133975"/>
    <d v="2019-12-23T00:00:00"/>
    <s v="126-80423486"/>
    <d v="2019-12-28T00:00:00"/>
    <s v="180227504"/>
    <d v="2019-12-17T00:00:00"/>
    <m/>
    <d v="2019-12-31T00:00:00"/>
    <d v="2019-01-06T00:00:00"/>
    <s v="DA02198"/>
    <d v="2020-01-06T00:00:00"/>
    <m/>
    <s v="930-3001-001"/>
    <s v="DA03014"/>
    <d v="2019-12-23T00:00:00"/>
    <s v="126-36330136"/>
    <d v="2020-01-09T00:00:00"/>
    <x v="2"/>
    <m/>
    <m/>
    <m/>
    <m/>
    <m/>
    <m/>
    <m/>
    <m/>
    <m/>
    <m/>
    <m/>
    <m/>
  </r>
  <r>
    <n v="79"/>
    <s v="AVAIL"/>
    <s v="CLOSED"/>
    <n v="8"/>
    <n v="17"/>
    <n v="0"/>
    <x v="1"/>
    <s v="AFAB0070"/>
    <x v="20"/>
    <n v="12"/>
    <n v="2019"/>
    <x v="1"/>
    <s v="4063-18221"/>
    <m/>
    <s v="CARGO ISOLATION VALVE"/>
    <n v="1"/>
    <s v="PKGPM"/>
    <s v="REPLENIHSMENT"/>
    <n v="50633727"/>
    <n v="404045766"/>
    <d v="2019-12-23T00:00:00"/>
    <s v="AFI"/>
    <m/>
    <d v="2019-12-23T00:00:00"/>
    <s v="126-80423254 "/>
    <d v="2019-12-23T00:00:00"/>
    <n v="180227074"/>
    <d v="2019-12-26T00:00:00"/>
    <m/>
    <d v="2019-12-25T00:00:00"/>
    <d v="2019-12-31T00:00:00"/>
    <s v="0870565"/>
    <d v="2019-12-31T00:00:00"/>
    <m/>
    <s v="4063-18221"/>
    <s v="1070660"/>
    <d v="2019-12-23T00:00:00"/>
    <s v="126-36330136"/>
    <d v="2020-01-09T00:00:00"/>
    <x v="2"/>
    <m/>
    <m/>
    <m/>
    <m/>
    <m/>
    <m/>
    <m/>
    <m/>
    <m/>
    <m/>
    <m/>
    <m/>
  </r>
  <r>
    <n v="80"/>
    <s v="AVAIL"/>
    <s v="CLOSED"/>
    <n v="21"/>
    <n v="17"/>
    <n v="9"/>
    <x v="2"/>
    <s v="AFAB0071"/>
    <x v="20"/>
    <n v="12"/>
    <n v="2019"/>
    <x v="1"/>
    <s v="1L93-506"/>
    <m/>
    <s v="VALVE ISOLATION REFUEL"/>
    <n v="1"/>
    <s v="PKGPP"/>
    <s v="REPLENIHSMENT"/>
    <n v="50633732"/>
    <n v="404045767"/>
    <d v="2019-12-23T00:00:00"/>
    <s v="AFI"/>
    <m/>
    <d v="2020-01-01T00:00:00"/>
    <s v="126-80426113"/>
    <d v="2020-01-01T00:00:00"/>
    <s v="180228492"/>
    <d v="2019-01-08T00:00:00"/>
    <m/>
    <d v="2020-12-01T00:00:00"/>
    <d v="2020-01-13T00:00:00"/>
    <s v="3363A"/>
    <d v="2020-01-13T00:00:00"/>
    <m/>
    <s v="1L93-506"/>
    <s v="E26075"/>
    <d v="2019-12-23T00:00:00"/>
    <s v="126-36330136"/>
    <d v="2020-01-09T00:00:00"/>
    <x v="2"/>
    <m/>
    <m/>
    <m/>
    <m/>
    <m/>
    <m/>
    <m/>
    <m/>
    <m/>
    <m/>
    <m/>
    <m/>
  </r>
  <r>
    <n v="81"/>
    <s v="CLOSED"/>
    <s v="CLOSED"/>
    <n v="409"/>
    <n v="17"/>
    <n v="409"/>
    <x v="2"/>
    <s v="AFAB0072"/>
    <x v="20"/>
    <n v="12"/>
    <n v="2019"/>
    <x v="1"/>
    <s v="100-2500-04"/>
    <m/>
    <s v="CONTROLLER CDSS"/>
    <n v="1"/>
    <s v="PKGPL"/>
    <s v="REPLENIHSMENT // For closing AFAX0017"/>
    <n v="50633734"/>
    <n v="404045770"/>
    <d v="2019-12-23T00:00:00"/>
    <s v="AFI"/>
    <m/>
    <m/>
    <m/>
    <m/>
    <m/>
    <m/>
    <m/>
    <m/>
    <m/>
    <m/>
    <m/>
    <m/>
    <s v="100-2500-04"/>
    <s v="1131087"/>
    <d v="2019-12-23T00:00:00"/>
    <s v="126-36330136"/>
    <d v="2020-01-09T00:00:00"/>
    <x v="2"/>
    <m/>
    <m/>
    <m/>
    <m/>
    <m/>
    <m/>
    <m/>
    <m/>
    <m/>
    <m/>
    <m/>
    <m/>
  </r>
  <r>
    <n v="82"/>
    <s v="AVAIL"/>
    <s v="CLOSED"/>
    <n v="21"/>
    <n v="17"/>
    <n v="5"/>
    <x v="2"/>
    <s v="AFAB0073"/>
    <x v="20"/>
    <n v="12"/>
    <n v="2019"/>
    <x v="1"/>
    <s v="L93C100-655"/>
    <m/>
    <s v="COUPLING REFUEL, IDN 492137"/>
    <n v="1"/>
    <s v="PKGPX"/>
    <s v="REPLENIHSMENT"/>
    <n v="50633735"/>
    <n v="404045774"/>
    <d v="2019-12-23T00:00:00"/>
    <s v="AFI"/>
    <s v="057-88134992"/>
    <d v="2019-12-28T00:00:00"/>
    <s v="126-80423626"/>
    <d v="2020-01-09T00:00:00"/>
    <s v="180228490"/>
    <d v="2019-01-08T00:00:00"/>
    <m/>
    <d v="2020-12-01T00:00:00"/>
    <d v="2020-01-13T00:00:00"/>
    <s v="D70295"/>
    <d v="2020-01-13T00:00:00"/>
    <m/>
    <s v="L93C100-655"/>
    <s v="A85975"/>
    <d v="2019-12-23T00:00:00"/>
    <s v="126-36330136"/>
    <d v="2020-01-09T00:00:00"/>
    <x v="2"/>
    <m/>
    <m/>
    <m/>
    <m/>
    <m/>
    <m/>
    <m/>
    <m/>
    <m/>
    <m/>
    <m/>
    <m/>
  </r>
  <r>
    <n v="83"/>
    <s v="AVAIL"/>
    <s v="CLOSED"/>
    <n v="8"/>
    <n v="8"/>
    <n v="2"/>
    <x v="1"/>
    <s v="AFAB0074"/>
    <x v="21"/>
    <n v="12"/>
    <n v="2019"/>
    <x v="1"/>
    <s v="D97C00-682 "/>
    <m/>
    <s v="SINGLE MOTOR ACTUATOR"/>
    <n v="1"/>
    <s v="PKGPG"/>
    <s v="REPLENIHSMENT"/>
    <n v="50634581"/>
    <n v="404045931"/>
    <d v="2019-12-31T00:00:00"/>
    <s v="AFI"/>
    <s v="057-88138035"/>
    <d v="2020-01-02T00:00:00"/>
    <s v="126-80426194"/>
    <d v="2020-01-05T00:00:00"/>
    <s v="180228485"/>
    <d v="2019-01-08T00:00:00"/>
    <m/>
    <d v="2020-01-05T00:00:00"/>
    <d v="2020-01-08T00:00:00"/>
    <s v="L43673"/>
    <d v="2020-01-08T00:00:00"/>
    <m/>
    <s v="D97C00-682 "/>
    <s v="G57272"/>
    <d v="2019-12-31T00:00:00"/>
    <s v="126-36064512"/>
    <d v="2020-01-08T00:00:00"/>
    <x v="1"/>
    <m/>
    <m/>
    <m/>
    <m/>
    <m/>
    <m/>
    <m/>
    <m/>
    <m/>
    <m/>
    <m/>
    <m/>
  </r>
  <r>
    <n v="86"/>
    <s v="AVAIL"/>
    <s v="CLOSED"/>
    <n v="17"/>
    <n v="8"/>
    <n v="2"/>
    <x v="1"/>
    <s v="AFAB0077"/>
    <x v="21"/>
    <n v="12"/>
    <n v="2019"/>
    <x v="1"/>
    <s v="D97C00-682 "/>
    <m/>
    <s v="SINGLE MOTOR ACTUATOR"/>
    <n v="1"/>
    <s v="PKGPQ"/>
    <s v="REPLENIHSMENT"/>
    <n v="50634589"/>
    <n v="404045935"/>
    <d v="2019-12-31T00:00:00"/>
    <s v="AFI"/>
    <s v="057-88138035"/>
    <d v="2020-01-02T00:00:00"/>
    <s v="126-80426194"/>
    <d v="2020-01-05T00:00:00"/>
    <s v="180228485"/>
    <d v="2019-01-08T00:00:00"/>
    <m/>
    <d v="2020-01-15T00:00:00"/>
    <d v="2020-01-17T00:00:00"/>
    <s v="L43687"/>
    <d v="2020-01-17T00:00:00"/>
    <m/>
    <s v="D97C00-654"/>
    <s v="A73802"/>
    <d v="2019-12-31T00:00:00"/>
    <s v="126-36064512"/>
    <d v="2020-01-08T00:00:00"/>
    <x v="1"/>
    <m/>
    <m/>
    <m/>
    <m/>
    <m/>
    <m/>
    <m/>
    <m/>
    <m/>
    <m/>
    <m/>
    <m/>
  </r>
  <r>
    <n v="87"/>
    <s v="AVAIL"/>
    <s v="CLOSED"/>
    <n v="8"/>
    <n v="8"/>
    <n v="2"/>
    <x v="1"/>
    <s v="AFAB0078"/>
    <x v="21"/>
    <n v="12"/>
    <n v="2019"/>
    <x v="1"/>
    <s v="G540DA74"/>
    <m/>
    <s v="TRANSMITTER, LIQUID LEVEL"/>
    <n v="1"/>
    <s v="PKGPG"/>
    <s v="REPLENIHSMENT"/>
    <n v="50634591"/>
    <n v="404045940"/>
    <d v="2019-12-31T00:00:00"/>
    <s v="AFI"/>
    <s v="057-88138035"/>
    <d v="2020-01-02T00:00:00"/>
    <s v="126-80426194"/>
    <d v="2020-01-05T00:00:00"/>
    <s v="180228485"/>
    <d v="2019-01-08T00:00:00"/>
    <m/>
    <d v="2020-01-05T00:00:00"/>
    <d v="2020-01-08T00:00:00"/>
    <s v="N/A"/>
    <d v="2020-01-08T00:00:00"/>
    <m/>
    <s v="G540DA74"/>
    <s v="07460211"/>
    <d v="2019-12-31T00:00:00"/>
    <s v="126-36064512"/>
    <d v="2020-01-08T00:00:00"/>
    <x v="1"/>
    <m/>
    <m/>
    <m/>
    <m/>
    <m/>
    <m/>
    <m/>
    <m/>
    <m/>
    <m/>
    <m/>
    <m/>
  </r>
  <r>
    <n v="89"/>
    <s v="AVAIL"/>
    <s v="CLOSED"/>
    <n v="8"/>
    <n v="8"/>
    <n v="2"/>
    <x v="1"/>
    <s v="AFAB0080"/>
    <x v="21"/>
    <n v="12"/>
    <n v="2019"/>
    <x v="1"/>
    <s v="2980192100000"/>
    <m/>
    <s v="FAUCET WASH BASIN,(PRE M"/>
    <n v="1"/>
    <s v="PKGPG"/>
    <s v="REPLENIHSMENT"/>
    <n v="50634593"/>
    <n v="404045942"/>
    <d v="2019-12-31T00:00:00"/>
    <s v="AFI"/>
    <s v="057-88138035"/>
    <d v="2020-01-02T00:00:00"/>
    <s v="126-80426194"/>
    <d v="2020-01-05T00:00:00"/>
    <s v="180228485"/>
    <d v="2019-01-08T00:00:00"/>
    <m/>
    <d v="2020-01-05T00:00:00"/>
    <d v="2020-01-08T00:00:00"/>
    <s v="N/A"/>
    <d v="2020-01-08T00:00:00"/>
    <m/>
    <s v="2980192100000"/>
    <s v="07149"/>
    <d v="2019-12-31T00:00:00"/>
    <s v="126-36064512"/>
    <d v="2020-01-08T00:00:00"/>
    <x v="1"/>
    <m/>
    <m/>
    <m/>
    <m/>
    <m/>
    <m/>
    <m/>
    <m/>
    <m/>
    <m/>
    <m/>
    <m/>
  </r>
  <r>
    <n v="90"/>
    <s v="AVAIL"/>
    <s v="CLOSED"/>
    <n v="13"/>
    <n v="8"/>
    <n v="1"/>
    <x v="1"/>
    <s v="AFAB0081"/>
    <x v="21"/>
    <n v="12"/>
    <n v="2019"/>
    <x v="1"/>
    <s v="TA9125-00"/>
    <m/>
    <s v="TOILET ASSEMBLY RH"/>
    <n v="1"/>
    <s v="PKGPW"/>
    <s v="REPLENIHSMENT"/>
    <n v="50634596"/>
    <n v="404045944"/>
    <d v="2019-12-31T00:00:00"/>
    <s v="AFI"/>
    <s v="057-88137486"/>
    <d v="2020-01-01T00:00:00"/>
    <s v="126-80426220"/>
    <d v="2020-01-07T00:00:00"/>
    <s v="180228488"/>
    <d v="2019-01-08T00:00:00"/>
    <m/>
    <d v="2020-01-10T00:00:00"/>
    <d v="2020-01-13T00:00:00"/>
    <s v="11463581"/>
    <d v="2020-01-13T00:00:00"/>
    <m/>
    <s v="TA9125-00"/>
    <s v="01462229"/>
    <d v="2019-12-31T00:00:00"/>
    <s v="126-36064512"/>
    <d v="2020-01-08T00:00:00"/>
    <x v="1"/>
    <m/>
    <m/>
    <m/>
    <m/>
    <m/>
    <m/>
    <m/>
    <m/>
    <m/>
    <m/>
    <m/>
    <m/>
  </r>
  <r>
    <n v="91"/>
    <s v="AVAIL"/>
    <s v="CLOSED"/>
    <n v="13"/>
    <n v="8"/>
    <n v="1"/>
    <x v="1"/>
    <s v="AFAB0082"/>
    <x v="21"/>
    <n v="12"/>
    <n v="2019"/>
    <x v="1"/>
    <s v="TA9115-00"/>
    <m/>
    <s v="TOILET ASSEMBLY LH"/>
    <n v="1"/>
    <s v="PKGPU"/>
    <s v="REPLENIHSMENT"/>
    <n v="50634598"/>
    <n v="404045945"/>
    <d v="2019-12-31T00:00:00"/>
    <s v="AFI"/>
    <s v="057-88137486"/>
    <d v="2020-01-01T00:00:00"/>
    <s v="126-80426220"/>
    <d v="2020-01-07T00:00:00"/>
    <s v="180228488"/>
    <d v="2019-01-08T00:00:00"/>
    <m/>
    <d v="2020-01-10T00:00:00"/>
    <d v="2020-01-13T00:00:00"/>
    <s v="01450399"/>
    <d v="2020-01-13T00:00:00"/>
    <m/>
    <s v="TA9115-00"/>
    <s v="11454577"/>
    <d v="2019-12-31T00:00:00"/>
    <s v="126-36064512"/>
    <d v="2020-01-08T00:00:00"/>
    <x v="1"/>
    <m/>
    <m/>
    <m/>
    <m/>
    <m/>
    <m/>
    <m/>
    <m/>
    <m/>
    <m/>
    <m/>
    <m/>
  </r>
  <r>
    <n v="92"/>
    <s v="AVAIL"/>
    <s v="CLOSED"/>
    <n v="8"/>
    <n v="8"/>
    <n v="2"/>
    <x v="1"/>
    <s v="AFAB0083"/>
    <x v="21"/>
    <n v="12"/>
    <n v="2019"/>
    <x v="1"/>
    <s v="J540AI1-500"/>
    <m/>
    <s v="TOILET ASSEMBLY LH"/>
    <n v="1"/>
    <s v="PKGPF"/>
    <s v="REPLENIHSMENT"/>
    <n v="50634599"/>
    <n v="404045946"/>
    <d v="2019-12-31T00:00:00"/>
    <s v="AFI"/>
    <s v="057-88138035"/>
    <d v="2020-01-02T00:00:00"/>
    <s v="126-80426194"/>
    <d v="2020-01-05T00:00:00"/>
    <s v="180228485"/>
    <d v="2019-01-08T00:00:00"/>
    <m/>
    <d v="2020-01-05T00:00:00"/>
    <d v="2020-01-08T00:00:00"/>
    <s v="AAD0624"/>
    <d v="2020-01-08T00:00:00"/>
    <m/>
    <s v="J540AI1-500"/>
    <s v="98030044"/>
    <d v="2019-12-31T00:00:00"/>
    <s v="126-36064512"/>
    <d v="2020-01-08T00:00:00"/>
    <x v="1"/>
    <m/>
    <m/>
    <m/>
    <m/>
    <m/>
    <m/>
    <m/>
    <m/>
    <m/>
    <m/>
    <m/>
    <m/>
  </r>
  <r>
    <n v="97"/>
    <s v="AVAIL"/>
    <s v="CLOSED"/>
    <n v="12"/>
    <n v="9"/>
    <n v="0"/>
    <x v="1"/>
    <s v="AFAB0088"/>
    <x v="22"/>
    <n v="1"/>
    <n v="2020"/>
    <x v="1"/>
    <s v="30-2581-3"/>
    <m/>
    <s v="L I G H T"/>
    <n v="1"/>
    <s v="PKGHD"/>
    <s v="REPLENISHMENT"/>
    <n v="50635171"/>
    <n v="404045988"/>
    <d v="2020-01-06T00:00:00"/>
    <s v="AFI"/>
    <s v="057-88187923"/>
    <d v="2020-01-06T00:00:00"/>
    <s v="126-80426474"/>
    <d v="2020-01-10T00:00:00"/>
    <s v="180229111 "/>
    <d v="2019-01-10T00:00:00"/>
    <m/>
    <d v="2020-01-15T00:00:00"/>
    <d v="2020-01-18T00:00:00"/>
    <s v="N/A"/>
    <d v="2020-01-18T00:00:00"/>
    <m/>
    <s v="30-2581-3"/>
    <s v="3992"/>
    <d v="2019-01-07T00:00:00"/>
    <s v="126-37137531"/>
    <d v="2020-01-15T00:00:00"/>
    <x v="1"/>
    <m/>
    <m/>
    <m/>
    <m/>
    <m/>
    <m/>
    <m/>
    <m/>
    <m/>
    <m/>
    <m/>
    <m/>
  </r>
  <r>
    <n v="99"/>
    <s v="AVAIL"/>
    <s v="CLOSED"/>
    <n v="12"/>
    <n v="9"/>
    <n v="2"/>
    <x v="1"/>
    <s v="AFAB0090"/>
    <x v="22"/>
    <n v="1"/>
    <n v="2020"/>
    <x v="1"/>
    <s v="3214-62-10"/>
    <m/>
    <s v="EPSU-POWER SUPPLY UNIT"/>
    <n v="1"/>
    <s v="A330"/>
    <s v="REPLENISHMENT"/>
    <n v="50635201"/>
    <n v="404045991"/>
    <d v="2020-01-06T00:00:00"/>
    <s v="AFI"/>
    <m/>
    <d v="2020-01-08T00:00:00"/>
    <s v="126-80426334"/>
    <d v="2020-01-08T00:00:00"/>
    <s v="180229112 "/>
    <d v="2019-01-10T00:00:00"/>
    <m/>
    <d v="2020-01-15T00:00:00"/>
    <d v="2020-01-18T00:00:00"/>
    <s v="011748"/>
    <d v="2020-01-18T00:00:00"/>
    <m/>
    <s v="3214-62-10"/>
    <s v="145618"/>
    <d v="2019-01-07T00:00:00"/>
    <s v="126-37137531"/>
    <d v="2020-01-15T00:00:00"/>
    <x v="1"/>
    <m/>
    <m/>
    <m/>
    <m/>
    <m/>
    <m/>
    <m/>
    <m/>
    <m/>
    <m/>
    <m/>
    <m/>
  </r>
  <r>
    <n v="15"/>
    <s v="AVAIL"/>
    <s v="CLOSED"/>
    <n v="0"/>
    <n v="55"/>
    <n v="0"/>
    <x v="1"/>
    <s v="AFAX0008"/>
    <x v="23"/>
    <n v="11"/>
    <n v="2019"/>
    <x v="2"/>
    <s v="S4-3300935"/>
    <m/>
    <s v="ACTUATOR, DOOR MLG"/>
    <n v="1"/>
    <s v="PK-GPA"/>
    <s v="PK-GPA UMR 803332467 // Part Not Used"/>
    <n v="803332467"/>
    <n v="404045400"/>
    <d v="2019-11-29T00:00:00"/>
    <s v="AFI"/>
    <m/>
    <d v="2019-11-29T00:00:00"/>
    <s v="176-78040270"/>
    <d v="2019-11-29T00:00:00"/>
    <s v="180222962"/>
    <d v="2019-11-26T00:00:00"/>
    <m/>
    <d v="2019-11-25T00:00:00"/>
    <d v="2019-11-29T00:00:00"/>
    <m/>
    <d v="2019-11-29T00:00:00"/>
    <m/>
    <s v="S4-3300935"/>
    <s v="3300935LI002023"/>
    <d v="2020-01-18T00:00:00"/>
    <s v="618-74843366"/>
    <d v="2020-01-23T00:00:00"/>
    <x v="2"/>
    <m/>
    <m/>
    <m/>
    <m/>
    <m/>
    <m/>
    <m/>
    <m/>
    <m/>
    <m/>
    <m/>
    <m/>
  </r>
  <r>
    <n v="18"/>
    <s v="AVAIL"/>
    <s v="CLOSED"/>
    <n v="3"/>
    <n v="3"/>
    <n v="1"/>
    <x v="1"/>
    <s v="AFAX0011"/>
    <x v="23"/>
    <n v="11"/>
    <n v="2019"/>
    <x v="2"/>
    <s v="4443-0101"/>
    <m/>
    <s v="BACK-UP POWER SUPPLY"/>
    <n v="1"/>
    <s v="PK-GPO"/>
    <s v="REQ BY AOGDESK "/>
    <m/>
    <n v="404045452"/>
    <d v="2019-12-02T00:00:00"/>
    <s v="AFI"/>
    <m/>
    <d v="2019-11-30T00:00:00"/>
    <s v="126-98776064"/>
    <d v="2019-11-30T00:00:00"/>
    <n v="180223401"/>
    <d v="2019-12-02T00:00:00"/>
    <m/>
    <d v="2019-12-01T00:00:00"/>
    <d v="2019-12-02T00:00:00"/>
    <s v="2614874080730"/>
    <d v="2019-12-02T00:00:00"/>
    <m/>
    <s v="4443-0101"/>
    <s v="2614874080961"/>
    <d v="2019-12-02T00:00:00"/>
    <s v="126-35677051"/>
    <d v="2019-12-05T00:00:00"/>
    <x v="1"/>
    <m/>
    <m/>
    <m/>
    <m/>
    <m/>
    <m/>
    <m/>
    <m/>
    <m/>
    <m/>
    <m/>
    <m/>
  </r>
  <r>
    <n v="23"/>
    <s v="AVAIL"/>
    <s v="CLOSED"/>
    <n v="10"/>
    <n v="29"/>
    <n v="4"/>
    <x v="2"/>
    <s v="AFAX0016"/>
    <x v="18"/>
    <n v="12"/>
    <n v="2019"/>
    <x v="2"/>
    <s v="_x0009_4063-18221"/>
    <m/>
    <s v="_x0009_ISOLATION VALVE AFT COMPT"/>
    <n v="1"/>
    <s v="PKGPM"/>
    <s v="REQ BY AOGDESK "/>
    <m/>
    <n v="404045597"/>
    <d v="2019-12-11T00:00:00"/>
    <s v="AFI"/>
    <m/>
    <d v="2019-12-10T00:00:00"/>
    <s v="126-98778772"/>
    <d v="2019-12-10T00:00:00"/>
    <n v="180224796"/>
    <s v=" "/>
    <m/>
    <s v=" "/>
    <d v="2019-12-16T00:00:00"/>
    <s v="0770787"/>
    <d v="2019-12-16T00:00:00"/>
    <m/>
    <s v="4063-18221"/>
    <s v="1517624"/>
    <d v="2019-12-23T00:00:00"/>
    <s v="126-36330136"/>
    <d v="2020-01-09T00:00:00"/>
    <x v="2"/>
    <m/>
    <m/>
    <n v="-1"/>
    <e v="#REF!"/>
    <e v="#REF!"/>
    <e v="#REF!"/>
    <n v="17"/>
    <e v="#REF!"/>
    <n v="2"/>
    <n v="2020"/>
    <m/>
    <m/>
  </r>
  <r>
    <n v="26"/>
    <s v="AVAIL"/>
    <s v="CLOSED"/>
    <n v="13"/>
    <n v="41"/>
    <n v="2"/>
    <x v="1"/>
    <s v="AFAZ0010"/>
    <x v="24"/>
    <n v="12"/>
    <n v="2019"/>
    <x v="3"/>
    <s v="TAAI2-33CE00-01"/>
    <m/>
    <s v="SEAT, FIRST OFFICER"/>
    <n v="1"/>
    <s v="PKGPF"/>
    <s v="MDR 803357393"/>
    <n v="803357393"/>
    <n v="404045632"/>
    <d v="2019-12-13T00:00:00"/>
    <s v="AFI"/>
    <s v="057-87508960"/>
    <d v="2019-12-15T00:00:00"/>
    <s v="126-80420992"/>
    <d v="2019-12-20T00:00:00"/>
    <n v="180226258"/>
    <d v="2019-12-20T00:00:00"/>
    <m/>
    <s v=" "/>
    <d v="2019-12-26T00:00:00"/>
    <s v="300"/>
    <d v="2019-12-26T00:00:00"/>
    <m/>
    <s v="TAAI1-03CE11-02 "/>
    <s v="317"/>
    <d v="2020-01-18T00:00:00"/>
    <s v="618-74843366"/>
    <d v="2020-01-23T00:00:00"/>
    <x v="2"/>
    <m/>
    <m/>
    <n v="7"/>
    <e v="#REF!"/>
    <e v="#REF!"/>
    <e v="#REF!"/>
    <n v="5"/>
    <e v="#REF!"/>
    <n v="4"/>
    <n v="2020"/>
    <m/>
    <m/>
  </r>
  <r>
    <n v="10"/>
    <s v="AVAIL"/>
    <s v="CLOSED"/>
    <n v="7"/>
    <n v="78"/>
    <n v="0"/>
    <x v="1"/>
    <s v="AFAP0002"/>
    <x v="1"/>
    <n v="11"/>
    <n v="2019"/>
    <x v="4"/>
    <s v="2130161-101"/>
    <m/>
    <s v="OZONE CONVERTER"/>
    <n v="1"/>
    <s v="PKGPP"/>
    <s v="BD CHECK last date 07-Nov-2019"/>
    <n v="50627049"/>
    <n v="404044937"/>
    <d v="2019-11-06T00:00:00"/>
    <s v="AFI"/>
    <s v="057-86874093"/>
    <d v="2019-11-04T00:00:00"/>
    <s v="126-98699145"/>
    <d v="2019-11-08T00:00:00"/>
    <n v="180220138"/>
    <d v="2019-11-08T00:00:00"/>
    <m/>
    <d v="2019-11-10T00:00:00"/>
    <d v="2019-11-11T00:00:00"/>
    <s v="AAJ9601"/>
    <d v="2019-11-11T00:00:00"/>
    <m/>
    <s v="2130161-101"/>
    <s v="AAJ9347"/>
    <d v="2020-01-18T00:00:00"/>
    <s v="618-74843366"/>
    <d v="2020-01-23T00:00:00"/>
    <x v="2"/>
    <m/>
    <m/>
    <n v="2"/>
    <e v="#REF!"/>
    <e v="#REF!"/>
    <e v="#REF!"/>
    <n v="5"/>
    <e v="#REF!"/>
    <n v="4"/>
    <n v="2020"/>
    <m/>
    <m/>
  </r>
  <r>
    <n v="66"/>
    <s v="AVAIL"/>
    <s v="CLOSED"/>
    <n v="36"/>
    <n v="4"/>
    <n v="27"/>
    <x v="2"/>
    <s v="AFAB0058"/>
    <x v="17"/>
    <n v="12"/>
    <n v="2019"/>
    <x v="1"/>
    <s v="6764B040000"/>
    <m/>
    <s v="VALVE, BLEED"/>
    <n v="1"/>
    <s v="PKGPV"/>
    <s v="REPLENIHSMENT"/>
    <n v="50633336"/>
    <n v="404045707"/>
    <d v="2019-12-19T00:00:00"/>
    <s v="AFI"/>
    <s v="057-88468693"/>
    <d v="2020-01-15T00:00:00"/>
    <s v="126-80428014"/>
    <d v="2020-01-21T00:00:00"/>
    <s v="180230381"/>
    <d v="2020-01-21T00:00:00"/>
    <m/>
    <d v="2020-01-22T00:00:00"/>
    <d v="2020-01-24T00:00:00"/>
    <s v="6764-01556"/>
    <d v="2020-01-24T00:00:00"/>
    <m/>
    <s v="6764B040000"/>
    <s v="6764-02197"/>
    <d v="2019-12-19T00:00:00"/>
    <s v="126-36363176"/>
    <d v="2019-12-23T00:00:00"/>
    <x v="1"/>
    <m/>
    <m/>
    <m/>
    <m/>
    <m/>
    <m/>
    <m/>
    <m/>
    <m/>
    <m/>
    <m/>
    <m/>
  </r>
  <r>
    <n v="70"/>
    <s v="AVAIL"/>
    <s v="CLOSED"/>
    <n v="30"/>
    <n v="17"/>
    <n v="26"/>
    <x v="2"/>
    <s v="AFAB0061"/>
    <x v="20"/>
    <n v="12"/>
    <n v="2019"/>
    <x v="1"/>
    <s v="965-0728-003"/>
    <m/>
    <s v="UNIT, ACARS MANAGEMENT (AMU)"/>
    <n v="1"/>
    <s v="PKGPG"/>
    <s v="REPLENIHSMENT"/>
    <n v="50633701"/>
    <n v="404045754"/>
    <d v="2019-12-23T00:00:00"/>
    <s v="AFI"/>
    <m/>
    <d v="2020-01-18T00:00:00"/>
    <s v="607-88649330"/>
    <d v="2020-01-18T00:00:00"/>
    <s v="180230286"/>
    <d v="2019-01-19T00:00:00"/>
    <m/>
    <d v="2020-01-20T00:00:00"/>
    <d v="2020-01-22T00:00:00"/>
    <s v="1098"/>
    <d v="2020-01-22T00:00:00"/>
    <m/>
    <s v="965-0728-003"/>
    <n v="868"/>
    <d v="2019-12-23T00:00:00"/>
    <s v="126-36330136"/>
    <d v="2020-01-09T00:00:00"/>
    <x v="2"/>
    <m/>
    <m/>
    <m/>
    <m/>
    <m/>
    <m/>
    <m/>
    <m/>
    <m/>
    <m/>
    <m/>
    <m/>
  </r>
  <r>
    <n v="93"/>
    <s v="AVAIL"/>
    <s v="CLOSED"/>
    <n v="16"/>
    <n v="9"/>
    <n v="0"/>
    <x v="1"/>
    <s v="AFAB0084"/>
    <x v="22"/>
    <n v="1"/>
    <n v="2020"/>
    <x v="1"/>
    <s v="129100-1009"/>
    <m/>
    <s v="PDU ROLLER"/>
    <n v="1"/>
    <s v="PKGPR"/>
    <s v="REPLENISHMENT"/>
    <n v="50635142"/>
    <n v="404045981"/>
    <d v="2020-01-06T00:00:00"/>
    <s v="AFI"/>
    <s v="057-88187923"/>
    <d v="2020-01-06T00:00:00"/>
    <s v="126-80426474"/>
    <d v="2020-01-10T00:00:00"/>
    <s v="180229111 "/>
    <d v="2019-01-10T00:00:00"/>
    <m/>
    <d v="2020-01-20T00:00:00"/>
    <d v="2020-01-22T00:00:00"/>
    <s v="16466"/>
    <d v="2020-01-22T00:00:00"/>
    <m/>
    <s v="129100-1009"/>
    <s v="23205"/>
    <d v="2019-01-07T00:00:00"/>
    <s v="126-37137531"/>
    <d v="2020-01-15T00:00:00"/>
    <x v="1"/>
    <m/>
    <m/>
    <m/>
    <m/>
    <m/>
    <m/>
    <m/>
    <m/>
    <m/>
    <m/>
    <m/>
    <m/>
  </r>
  <r>
    <n v="94"/>
    <s v="AVAIL"/>
    <s v="CLOSED"/>
    <n v="16"/>
    <n v="9"/>
    <n v="0"/>
    <x v="1"/>
    <s v="AFAB0085"/>
    <x v="22"/>
    <n v="1"/>
    <n v="2020"/>
    <x v="1"/>
    <s v="129100-1009"/>
    <m/>
    <s v="PDU ROLLER"/>
    <n v="1"/>
    <s v="PKGPR"/>
    <s v="REPLENIHSMENT"/>
    <n v="50635143"/>
    <n v="404045982"/>
    <d v="2020-01-06T00:00:00"/>
    <s v="AFI"/>
    <s v="057-88187923"/>
    <d v="2020-01-06T00:00:00"/>
    <s v="126-80426474"/>
    <d v="2020-01-10T00:00:00"/>
    <s v="180229111 "/>
    <d v="2019-01-10T00:00:00"/>
    <m/>
    <d v="2020-01-20T00:00:00"/>
    <d v="2020-01-22T00:00:00"/>
    <s v="8872"/>
    <d v="2020-01-22T00:00:00"/>
    <m/>
    <s v="129100-1009"/>
    <s v="22312"/>
    <d v="2019-01-07T00:00:00"/>
    <s v="126-37137531"/>
    <d v="2020-01-15T00:00:00"/>
    <x v="1"/>
    <m/>
    <m/>
    <m/>
    <m/>
    <m/>
    <m/>
    <m/>
    <m/>
    <m/>
    <m/>
    <m/>
    <m/>
  </r>
  <r>
    <n v="101"/>
    <s v="AVAIL"/>
    <s v="CLOSED"/>
    <n v="8"/>
    <n v="6"/>
    <n v="3"/>
    <x v="1"/>
    <s v="AFAB0092"/>
    <x v="25"/>
    <n v="1"/>
    <n v="2020"/>
    <x v="1"/>
    <s v="J540AI1-300"/>
    <m/>
    <s v="TOILET ASSEMBLY LH"/>
    <n v="1"/>
    <s v="PKGPD"/>
    <s v="REPLENISHMENT"/>
    <n v="50635374"/>
    <n v="404046021"/>
    <d v="2020-01-07T00:00:00"/>
    <s v="AFI"/>
    <s v="057-88188520"/>
    <d v="2020-01-10T00:00:00"/>
    <s v="126-80427550"/>
    <d v="2020-01-14T00:00:00"/>
    <s v="180230910 "/>
    <d v="2020-01-15T00:00:00"/>
    <m/>
    <d v="2020-01-13T00:00:00"/>
    <d v="2020-01-15T00:00:00"/>
    <s v="1174"/>
    <d v="2020-01-15T00:00:00"/>
    <m/>
    <s v="J540AI1-300"/>
    <s v="NA0006"/>
    <d v="2020-01-07T00:00:00"/>
    <s v="126-36930482"/>
    <d v="2020-01-13T00:00:00"/>
    <x v="1"/>
    <m/>
    <m/>
    <m/>
    <m/>
    <m/>
    <m/>
    <m/>
    <m/>
    <m/>
    <m/>
    <m/>
    <m/>
  </r>
  <r>
    <n v="102"/>
    <s v="AVAIL"/>
    <s v="CLOSED"/>
    <n v="8"/>
    <n v="6"/>
    <n v="3"/>
    <x v="1"/>
    <s v="AFAB0093"/>
    <x v="25"/>
    <n v="1"/>
    <n v="2020"/>
    <x v="1"/>
    <s v="969A0000-02"/>
    <m/>
    <s v="CONDENSER"/>
    <n v="1"/>
    <s v="PKGPU"/>
    <s v="REPLENISHMENT"/>
    <n v="50635375"/>
    <n v="404046029"/>
    <d v="2020-01-07T00:00:00"/>
    <s v="AFI"/>
    <s v="057-88188520"/>
    <d v="2020-01-10T00:00:00"/>
    <s v="126-80427550"/>
    <d v="2020-01-14T00:00:00"/>
    <s v="180230910 "/>
    <d v="2020-01-15T00:00:00"/>
    <m/>
    <d v="2020-01-13T00:00:00"/>
    <d v="2020-01-15T00:00:00"/>
    <s v="9A00ES002552"/>
    <d v="2020-01-15T00:00:00"/>
    <m/>
    <s v="969A0000-02"/>
    <s v="0969A00ES003080"/>
    <d v="2020-01-07T00:00:00"/>
    <s v="126-36930482"/>
    <d v="2020-01-13T00:00:00"/>
    <x v="1"/>
    <m/>
    <m/>
    <m/>
    <m/>
    <m/>
    <m/>
    <m/>
    <m/>
    <m/>
    <m/>
    <m/>
    <m/>
  </r>
  <r>
    <n v="103"/>
    <s v="AVAIL"/>
    <s v="CLOSED"/>
    <n v="8"/>
    <n v="6"/>
    <n v="3"/>
    <x v="1"/>
    <s v="AFAB0094"/>
    <x v="25"/>
    <n v="1"/>
    <n v="2020"/>
    <x v="1"/>
    <s v="969A0000-02"/>
    <m/>
    <s v="CONDENSER"/>
    <n v="1"/>
    <s v="PKGPU"/>
    <s v="REPLENISHMENT"/>
    <n v="50635384"/>
    <n v="404046030"/>
    <d v="2020-01-07T00:00:00"/>
    <s v="AFI"/>
    <s v="057-88188520"/>
    <d v="2020-01-10T00:00:00"/>
    <s v="126-80427550"/>
    <d v="2020-01-14T00:00:00"/>
    <s v="180230910 "/>
    <d v="2020-01-15T00:00:00"/>
    <m/>
    <d v="2020-01-13T00:00:00"/>
    <d v="2020-01-15T00:00:00"/>
    <s v="9A00ES002623"/>
    <d v="2020-01-15T00:00:00"/>
    <m/>
    <s v="969A0000-02"/>
    <s v="0969A00ES003124"/>
    <d v="2020-01-07T00:00:00"/>
    <s v="126-36930482"/>
    <d v="2020-01-13T00:00:00"/>
    <x v="1"/>
    <m/>
    <m/>
    <m/>
    <m/>
    <m/>
    <m/>
    <m/>
    <m/>
    <m/>
    <m/>
    <m/>
    <m/>
  </r>
  <r>
    <n v="104"/>
    <s v="AVAIL"/>
    <s v="CLOSED"/>
    <n v="18"/>
    <n v="6"/>
    <n v="8"/>
    <x v="2"/>
    <s v="AFAB0095"/>
    <x v="25"/>
    <n v="1"/>
    <n v="2020"/>
    <x v="1"/>
    <s v="PPA2101-00"/>
    <m/>
    <s v="DETECTOR, SMOKE (CARGO)"/>
    <n v="1"/>
    <s v="PKGPN"/>
    <s v="REPLENISHMENT"/>
    <n v="50635386"/>
    <n v="404046031"/>
    <d v="2020-01-07T00:00:00"/>
    <s v="AFI"/>
    <s v=" 057-88468074"/>
    <d v="2020-01-15T00:00:00"/>
    <s v="126-80428014"/>
    <d v="2020-01-21T00:00:00"/>
    <s v="180230381"/>
    <d v="2020-01-21T00:00:00"/>
    <m/>
    <d v="2020-01-23T00:00:00"/>
    <d v="2020-01-25T00:00:00"/>
    <s v="196159"/>
    <d v="2020-01-25T00:00:00"/>
    <m/>
    <s v="PPA2101-00"/>
    <s v="50134"/>
    <d v="2020-01-07T00:00:00"/>
    <s v="126-36930482"/>
    <d v="2020-01-13T00:00:00"/>
    <x v="1"/>
    <m/>
    <m/>
    <m/>
    <m/>
    <m/>
    <m/>
    <m/>
    <m/>
    <m/>
    <m/>
    <m/>
    <m/>
  </r>
  <r>
    <n v="105"/>
    <s v="AVAIL"/>
    <s v="CLOSED"/>
    <n v="18"/>
    <n v="6"/>
    <n v="8"/>
    <x v="2"/>
    <s v="AFAB0096"/>
    <x v="25"/>
    <n v="1"/>
    <n v="2020"/>
    <x v="1"/>
    <s v="PPA2101-00"/>
    <m/>
    <s v="DETECTOR, SMOKE (CARGO)"/>
    <n v="1"/>
    <s v="PKGPN"/>
    <s v="REPLENISHMENT"/>
    <n v="50635388"/>
    <n v="404046033"/>
    <d v="2020-01-07T00:00:00"/>
    <s v="AFI"/>
    <s v=" 057-88468074"/>
    <d v="2020-01-15T00:00:00"/>
    <s v="126-80428014"/>
    <d v="2020-01-21T00:00:00"/>
    <s v="180230381"/>
    <d v="2020-01-21T00:00:00"/>
    <m/>
    <d v="2020-01-23T00:00:00"/>
    <d v="2020-01-25T00:00:00"/>
    <s v="196254"/>
    <d v="2020-01-25T00:00:00"/>
    <m/>
    <s v="PPA2101-00"/>
    <s v="180334"/>
    <d v="2020-01-07T00:00:00"/>
    <s v="126-36930482"/>
    <d v="2020-01-13T00:00:00"/>
    <x v="1"/>
    <m/>
    <m/>
    <m/>
    <m/>
    <m/>
    <m/>
    <m/>
    <m/>
    <m/>
    <m/>
    <m/>
    <m/>
  </r>
  <r>
    <n v="106"/>
    <s v="AVAIL"/>
    <s v="CLOSED"/>
    <n v="18"/>
    <n v="6"/>
    <n v="10"/>
    <x v="2"/>
    <s v="AFAB0097"/>
    <x v="25"/>
    <n v="1"/>
    <n v="2020"/>
    <x v="1"/>
    <s v="D97C00-664"/>
    <m/>
    <s v="ACTUATOR, SINGLE"/>
    <n v="1"/>
    <s v="PKGPV"/>
    <s v="REPLENISHMENT"/>
    <n v="50635393"/>
    <n v="404046034"/>
    <d v="2020-01-07T00:00:00"/>
    <s v="AFI"/>
    <s v="057-88469356"/>
    <d v="2020-01-17T00:00:00"/>
    <s v="126-98938545"/>
    <d v="2020-01-22T00:00:00"/>
    <s v="180230381"/>
    <d v="2020-01-21T00:00:00"/>
    <m/>
    <d v="2020-01-23T00:00:00"/>
    <d v="2020-01-25T00:00:00"/>
    <s v="L42960"/>
    <d v="2020-01-25T00:00:00"/>
    <m/>
    <s v="D97C00-664"/>
    <s v="G40802"/>
    <d v="2020-01-07T00:00:00"/>
    <s v="126-36930482"/>
    <d v="2020-01-13T00:00:00"/>
    <x v="1"/>
    <m/>
    <m/>
    <m/>
    <m/>
    <m/>
    <m/>
    <m/>
    <m/>
    <m/>
    <m/>
    <m/>
    <m/>
  </r>
  <r>
    <n v="107"/>
    <s v="AVAIL"/>
    <s v="CLOSED"/>
    <n v="9"/>
    <n v="6"/>
    <n v="3"/>
    <x v="1"/>
    <s v="AFAB0098"/>
    <x v="25"/>
    <n v="1"/>
    <n v="2020"/>
    <x v="1"/>
    <s v="SP2979G"/>
    <m/>
    <s v="CONTROLLER LIGHTING, IDN 4911"/>
    <n v="1"/>
    <s v="PKGPO"/>
    <s v="REPLENISHMENT"/>
    <n v="50635394"/>
    <n v="404046036"/>
    <d v="2020-01-07T00:00:00"/>
    <s v="AFI"/>
    <s v="057-88188520"/>
    <d v="2020-01-10T00:00:00"/>
    <s v="126-80427550"/>
    <d v="2020-01-14T00:00:00"/>
    <s v="180230910 "/>
    <d v="2020-01-15T00:00:00"/>
    <m/>
    <d v="2020-01-15T00:00:00"/>
    <d v="2020-01-16T00:00:00"/>
    <s v="D752"/>
    <d v="2020-01-16T00:00:00"/>
    <m/>
    <s v="SP2979G"/>
    <s v="D1787"/>
    <d v="2020-01-07T00:00:00"/>
    <s v="126-36930482"/>
    <d v="2020-01-13T00:00:00"/>
    <x v="1"/>
    <m/>
    <m/>
    <m/>
    <m/>
    <m/>
    <m/>
    <m/>
    <m/>
    <m/>
    <m/>
    <m/>
    <m/>
  </r>
  <r>
    <n v="108"/>
    <s v="AVAIL"/>
    <s v="CLOSED"/>
    <n v="12"/>
    <n v="7"/>
    <n v="2"/>
    <x v="1"/>
    <s v="AFAB0099"/>
    <x v="26"/>
    <n v="1"/>
    <n v="2020"/>
    <x v="1"/>
    <s v="4063-18221"/>
    <m/>
    <s v="CARGO ISOLATION VALVE"/>
    <n v="1"/>
    <s v="PKGPQ"/>
    <s v="REPLENISHMENT"/>
    <n v="50636070"/>
    <n v="404046135"/>
    <d v="2020-01-13T00:00:00"/>
    <s v="AFI"/>
    <s v="057-88467735"/>
    <d v="2020-01-15T00:00:00"/>
    <s v="126-80428014"/>
    <d v="2020-01-21T00:00:00"/>
    <s v="180230381"/>
    <d v="2020-01-21T00:00:00"/>
    <m/>
    <d v="2020-01-23T00:00:00"/>
    <d v="2020-01-25T00:00:00"/>
    <s v="0817364"/>
    <d v="2020-01-25T00:00:00"/>
    <m/>
    <s v="4063-18221"/>
    <s v="0917417"/>
    <d v="2020-01-13T00:00:00"/>
    <s v="126-37829245"/>
    <d v="2020-01-20T00:00:00"/>
    <x v="1"/>
    <m/>
    <m/>
    <m/>
    <m/>
    <m/>
    <m/>
    <m/>
    <m/>
    <m/>
    <m/>
    <m/>
    <m/>
  </r>
  <r>
    <n v="111"/>
    <s v="AVAIL"/>
    <s v="CLOSED"/>
    <n v="12"/>
    <n v="7"/>
    <n v="2"/>
    <x v="1"/>
    <s v="AFAB0101"/>
    <x v="26"/>
    <n v="1"/>
    <n v="2020"/>
    <x v="1"/>
    <s v="SP3062A"/>
    <m/>
    <s v="UNIT, TRANSFORMER RECTIFIER"/>
    <n v="1"/>
    <s v="PKGPD"/>
    <s v="REPLENISHMENT"/>
    <n v="50636073"/>
    <n v="404046137"/>
    <d v="2020-01-13T00:00:00"/>
    <s v="AFI"/>
    <s v="057-88467735"/>
    <d v="2020-01-15T00:00:00"/>
    <s v="126-80428014"/>
    <d v="2020-01-21T00:00:00"/>
    <s v="180230381"/>
    <d v="2020-01-21T00:00:00"/>
    <m/>
    <d v="2020-01-23T00:00:00"/>
    <d v="2020-01-25T00:00:00"/>
    <s v="K5120"/>
    <d v="2020-01-25T00:00:00"/>
    <m/>
    <s v="SP3062A"/>
    <s v="K5276"/>
    <d v="2020-01-13T00:00:00"/>
    <s v="126-37829245"/>
    <d v="2020-01-20T00:00:00"/>
    <x v="1"/>
    <m/>
    <m/>
    <m/>
    <m/>
    <m/>
    <m/>
    <m/>
    <m/>
    <m/>
    <m/>
    <m/>
    <m/>
  </r>
  <r>
    <n v="112"/>
    <s v="AVAIL"/>
    <s v="CLOSED"/>
    <n v="12"/>
    <n v="7"/>
    <n v="2"/>
    <x v="1"/>
    <s v="AFAB0102"/>
    <x v="26"/>
    <n v="1"/>
    <n v="2020"/>
    <x v="1"/>
    <s v="C38661-002"/>
    <m/>
    <s v="SERVO CONTROL, INB AILERON"/>
    <n v="1"/>
    <s v="PKGHD"/>
    <s v="REPLENISHMENT"/>
    <n v="50636076"/>
    <n v="404046138"/>
    <d v="2020-01-13T00:00:00"/>
    <s v="AFI"/>
    <s v="057-88467735"/>
    <d v="2020-01-15T00:00:00"/>
    <s v="126-80428014"/>
    <d v="2020-01-21T00:00:00"/>
    <s v="180230381"/>
    <d v="2020-01-21T00:00:00"/>
    <m/>
    <d v="2020-01-23T00:00:00"/>
    <d v="2020-01-25T00:00:00"/>
    <s v="6233"/>
    <d v="2020-01-25T00:00:00"/>
    <m/>
    <s v="C38661-002"/>
    <s v="8069"/>
    <d v="2020-01-13T00:00:00"/>
    <s v="126-37829245"/>
    <d v="2020-01-20T00:00:00"/>
    <x v="1"/>
    <m/>
    <m/>
    <m/>
    <m/>
    <m/>
    <m/>
    <m/>
    <m/>
    <m/>
    <m/>
    <m/>
    <m/>
  </r>
  <r>
    <n v="113"/>
    <s v="AVAIL"/>
    <s v="CLOSED"/>
    <n v="12"/>
    <n v="7"/>
    <n v="2"/>
    <x v="1"/>
    <s v="AFAB0103"/>
    <x v="26"/>
    <n v="1"/>
    <n v="2020"/>
    <x v="1"/>
    <s v="965-0728-003"/>
    <m/>
    <s v="UNIT, ACARS MANAGEMENT (AMU)"/>
    <n v="1"/>
    <s v="PKGPA"/>
    <s v="REPLENISHMENT"/>
    <n v="50636082"/>
    <n v="404046139"/>
    <d v="2020-01-13T00:00:00"/>
    <s v="AFI"/>
    <s v="057-88467735"/>
    <d v="2020-01-15T00:00:00"/>
    <s v="126-80428014"/>
    <d v="2020-01-21T00:00:00"/>
    <s v="180230381"/>
    <d v="2020-01-21T00:00:00"/>
    <m/>
    <d v="2020-01-23T00:00:00"/>
    <d v="2020-01-25T00:00:00"/>
    <s v="900"/>
    <d v="2020-01-25T00:00:00"/>
    <m/>
    <s v="965-0728-003"/>
    <s v="966"/>
    <d v="2020-01-13T00:00:00"/>
    <s v="126-37829245"/>
    <d v="2020-01-20T00:00:00"/>
    <x v="1"/>
    <m/>
    <m/>
    <m/>
    <m/>
    <m/>
    <m/>
    <m/>
    <m/>
    <m/>
    <m/>
    <m/>
    <m/>
  </r>
  <r>
    <n v="114"/>
    <s v="AVAIL"/>
    <s v="CLOSED"/>
    <n v="12"/>
    <n v="7"/>
    <n v="2"/>
    <x v="1"/>
    <s v="AFAB0104"/>
    <x v="26"/>
    <n v="1"/>
    <n v="2020"/>
    <x v="1"/>
    <s v="D97C00-664"/>
    <m/>
    <s v="ACTUATOR, SINGLE"/>
    <n v="1"/>
    <s v="PKGHD"/>
    <s v="REPLENISHMENT"/>
    <n v="50636085"/>
    <n v="404046140"/>
    <d v="2020-01-13T00:00:00"/>
    <s v="AFI"/>
    <s v="057-88467735"/>
    <d v="2020-01-15T00:00:00"/>
    <s v="126-80428014"/>
    <d v="2020-01-21T00:00:00"/>
    <s v="180230381"/>
    <d v="2020-01-21T00:00:00"/>
    <m/>
    <d v="2020-01-23T00:00:00"/>
    <d v="2020-01-25T00:00:00"/>
    <s v="L42634"/>
    <d v="2020-01-25T00:00:00"/>
    <m/>
    <s v="D97C00-664"/>
    <s v="G62983"/>
    <d v="2020-01-13T00:00:00"/>
    <s v="126-37829245"/>
    <d v="2020-01-20T00:00:00"/>
    <x v="1"/>
    <m/>
    <m/>
    <m/>
    <m/>
    <m/>
    <m/>
    <m/>
    <m/>
    <m/>
    <m/>
    <m/>
    <m/>
  </r>
  <r>
    <n v="115"/>
    <s v="AVAIL"/>
    <s v="CLOSED"/>
    <n v="12"/>
    <n v="7"/>
    <n v="2"/>
    <x v="1"/>
    <s v="AFAB0105"/>
    <x v="26"/>
    <n v="1"/>
    <n v="2020"/>
    <x v="1"/>
    <s v="RAI2810M0505"/>
    <m/>
    <s v="SDCU, SMOKE DET CTRL UNIT (ETOPS)"/>
    <n v="1"/>
    <s v="PKGPA"/>
    <s v="REPLENISHMENT"/>
    <s v="50636092_x000d__x000a__x000d__x000a_"/>
    <n v="404046141"/>
    <d v="2020-01-13T00:00:00"/>
    <s v="AFI"/>
    <s v="057-88467735"/>
    <d v="2020-01-15T00:00:00"/>
    <s v="126-80428014"/>
    <d v="2020-01-21T00:00:00"/>
    <s v="180230381"/>
    <d v="2020-01-21T00:00:00"/>
    <m/>
    <d v="2020-01-23T00:00:00"/>
    <d v="2020-01-25T00:00:00"/>
    <s v="Q00176000888"/>
    <d v="2020-01-25T00:00:00"/>
    <m/>
    <s v="RAI2810M0505"/>
    <s v="207"/>
    <d v="2020-01-13T00:00:00"/>
    <s v="126-37829245"/>
    <d v="2020-01-20T00:00:00"/>
    <x v="1"/>
    <m/>
    <m/>
    <m/>
    <m/>
    <m/>
    <m/>
    <m/>
    <m/>
    <m/>
    <m/>
    <m/>
    <m/>
  </r>
  <r>
    <n v="116"/>
    <s v="AVAIL"/>
    <s v="CLOSED"/>
    <n v="12"/>
    <n v="7"/>
    <n v="2"/>
    <x v="1"/>
    <s v="AFAB0106"/>
    <x v="26"/>
    <n v="1"/>
    <n v="2020"/>
    <x v="1"/>
    <s v="40997003"/>
    <m/>
    <s v="CONVERTER, OZONE"/>
    <n v="1"/>
    <s v="PKGPQ"/>
    <s v="REPLENISHMENT"/>
    <n v="50636103"/>
    <n v="404046142"/>
    <d v="2020-01-13T00:00:00"/>
    <s v="AFI"/>
    <s v="057-88467735"/>
    <d v="2020-01-15T00:00:00"/>
    <s v="126-80428014"/>
    <d v="2020-01-21T00:00:00"/>
    <s v="180230381"/>
    <d v="2020-01-21T00:00:00"/>
    <m/>
    <d v="2020-01-23T00:00:00"/>
    <d v="2020-01-25T00:00:00"/>
    <s v="7405"/>
    <d v="2020-01-25T00:00:00"/>
    <m/>
    <s v="40997003"/>
    <s v="8039"/>
    <d v="2020-01-13T00:00:00"/>
    <s v="126-37829245"/>
    <d v="2020-01-20T00:00:00"/>
    <x v="1"/>
    <m/>
    <m/>
    <m/>
    <m/>
    <m/>
    <m/>
    <m/>
    <m/>
    <m/>
    <m/>
    <m/>
    <m/>
  </r>
  <r>
    <n v="30"/>
    <s v="AVAIL"/>
    <s v="CLOSED"/>
    <n v="6"/>
    <n v="14"/>
    <n v="3"/>
    <x v="1"/>
    <s v="AFAX0021"/>
    <x v="27"/>
    <n v="1"/>
    <n v="2020"/>
    <x v="2"/>
    <s v="_x0009_TA9115-00"/>
    <m/>
    <s v="_x0009_TOILET ASSEMBLY LH"/>
    <n v="1"/>
    <s v="PKGPR"/>
    <s v="REQ BY AOGDESK "/>
    <m/>
    <n v="404045970"/>
    <d v="2020-01-06T00:00:00"/>
    <s v="AFI"/>
    <m/>
    <d v="2020-01-05T00:00:00"/>
    <s v="126-80426194"/>
    <d v="2020-01-05T00:00:00"/>
    <n v="180228083"/>
    <d v="2020-01-07T00:00:00"/>
    <m/>
    <d v="2020-01-08T00:00:00"/>
    <d v="2020-01-08T00:00:00"/>
    <s v="01452604"/>
    <d v="2020-01-08T00:00:00"/>
    <m/>
    <s v="TA9115-00"/>
    <s v="11454331"/>
    <d v="2020-01-13T00:00:00"/>
    <s v="126-37829245"/>
    <d v="2020-01-20T00:00:00"/>
    <x v="2"/>
    <m/>
    <m/>
    <n v="-1"/>
    <e v="#REF!"/>
    <e v="#REF!"/>
    <e v="#REF!"/>
    <n v="7"/>
    <e v="#REF!"/>
    <n v="4"/>
    <n v="2020"/>
    <m/>
    <m/>
  </r>
  <r>
    <n v="31"/>
    <s v="AVAIL"/>
    <s v="CLOSED"/>
    <n v="5"/>
    <n v="17"/>
    <n v="0"/>
    <x v="1"/>
    <s v="AFAX0022"/>
    <x v="28"/>
    <n v="1"/>
    <n v="2020"/>
    <x v="2"/>
    <s v="7101-52"/>
    <m/>
    <s v="DETECTOR FIRE, IDN 538044"/>
    <n v="1"/>
    <s v="PKGPA"/>
    <s v="REQ BY AOGDESK "/>
    <m/>
    <n v="404046011"/>
    <d v="2020-01-06T00:00:00"/>
    <s v="AFI"/>
    <s v="057-88187120"/>
    <d v="2020-01-04T00:00:00"/>
    <s v="618-77445944"/>
    <d v="2020-01-06T00:00:00"/>
    <n v="180228337"/>
    <d v="2020-01-07T00:00:00"/>
    <m/>
    <d v="2020-01-09T00:00:00"/>
    <d v="2020-01-09T00:00:00"/>
    <s v="Batch 0002169324"/>
    <d v="2020-01-09T00:00:00"/>
    <m/>
    <s v="7101-52 "/>
    <s v="N/A "/>
    <d v="2020-01-18T00:00:00"/>
    <s v="618-74843366"/>
    <d v="2020-01-23T00:00:00"/>
    <x v="2"/>
    <m/>
    <m/>
    <m/>
    <m/>
    <m/>
    <m/>
    <m/>
    <m/>
    <m/>
    <m/>
    <m/>
    <m/>
  </r>
  <r>
    <n v="32"/>
    <s v="AVAIL"/>
    <s v="CLOSED"/>
    <n v="9"/>
    <n v="13"/>
    <n v="2"/>
    <x v="1"/>
    <s v="AFAX0023"/>
    <x v="28"/>
    <n v="1"/>
    <n v="2020"/>
    <x v="2"/>
    <s v="7101-52"/>
    <m/>
    <s v="DETECTOR FIRE, IDN 538044"/>
    <n v="1"/>
    <s v="PKGPA"/>
    <s v="REQ BY AOGDESK "/>
    <m/>
    <n v="404046102"/>
    <d v="2020-01-10T00:00:00"/>
    <s v="AFI"/>
    <s v="057-88187735"/>
    <d v="2020-01-06T00:00:00"/>
    <s v="618-77446331"/>
    <d v="2020-01-09T00:00:00"/>
    <s v="180228870"/>
    <d v="2020-01-08T00:00:00"/>
    <m/>
    <d v="2020-01-10T00:00:00"/>
    <d v="2020-01-13T00:00:00"/>
    <s v="Batch 0002173437"/>
    <d v="2020-01-13T00:00:00"/>
    <m/>
    <s v="7101-52 "/>
    <s v="N/A "/>
    <d v="2020-01-18T00:00:00"/>
    <s v="618-74843366"/>
    <d v="2020-01-23T00:00:00"/>
    <x v="2"/>
    <m/>
    <m/>
    <m/>
    <m/>
    <m/>
    <m/>
    <m/>
    <m/>
    <m/>
    <m/>
    <m/>
    <m/>
  </r>
  <r>
    <n v="11"/>
    <s v="AVAIL"/>
    <s v="CLOSED"/>
    <n v="7"/>
    <n v="70"/>
    <n v="0"/>
    <x v="1"/>
    <s v="AFAZ0008"/>
    <x v="29"/>
    <n v="11"/>
    <n v="2019"/>
    <x v="3"/>
    <s v="Z111H0033130"/>
    <m/>
    <s v="PANEL ATTENDANT INDICATION"/>
    <n v="1"/>
    <s v="PK-GPF"/>
    <s v="REF MDR 803253340 last needed 22-11-19"/>
    <n v="50629337"/>
    <n v="404045181"/>
    <d v="2019-11-19T00:00:00"/>
    <s v="AFI"/>
    <s v="057-86882154"/>
    <d v="2019-11-19T00:00:00"/>
    <s v="126-98775600"/>
    <d v="2019-11-24T00:00:00"/>
    <s v="180222412"/>
    <d v="2019-11-25T00:00:00"/>
    <m/>
    <d v="2019-11-24T00:00:00"/>
    <d v="2019-11-26T00:00:00"/>
    <s v="05184"/>
    <d v="2019-11-26T00:00:00"/>
    <m/>
    <s v="Z111H0033130"/>
    <s v="05360"/>
    <d v="2020-01-24T00:00:00"/>
    <s v="618-74843521"/>
    <d v="2020-01-28T00:00:00"/>
    <x v="2"/>
    <m/>
    <m/>
    <n v="5"/>
    <e v="#REF!"/>
    <e v="#REF!"/>
    <e v="#REF!"/>
    <n v="4"/>
    <e v="#REF!"/>
    <n v="5"/>
    <n v="2020"/>
    <m/>
    <m/>
  </r>
  <r>
    <n v="25"/>
    <s v="AVAIL"/>
    <s v="CLOSED"/>
    <n v="14"/>
    <n v="48"/>
    <n v="0"/>
    <x v="1"/>
    <s v="AFAX0018"/>
    <x v="30"/>
    <n v="12"/>
    <n v="2019"/>
    <x v="2"/>
    <s v="401MFD3-3"/>
    <m/>
    <s v="DU, DATALINK CONTROL"/>
    <n v="1"/>
    <s v="PK-GPP"/>
    <s v="UMR 803359955 / Part Not Used"/>
    <n v="803359955"/>
    <n v="404045612"/>
    <d v="2019-12-11T00:00:00"/>
    <s v="AFI"/>
    <s v=" "/>
    <d v="2019-12-11T00:00:00"/>
    <s v="176-78040325"/>
    <d v="2019-12-11T00:00:00"/>
    <s v=" "/>
    <s v=" "/>
    <m/>
    <s v=" "/>
    <d v="2019-12-25T00:00:00"/>
    <s v="HVD54428"/>
    <d v="2019-12-25T00:00:00"/>
    <m/>
    <s v="401MFD3-3"/>
    <s v="02522"/>
    <d v="2020-01-24T00:00:00"/>
    <s v="618-74843521"/>
    <d v="2020-01-28T00:00:00"/>
    <x v="2"/>
    <m/>
    <m/>
    <n v="0"/>
    <e v="#REF!"/>
    <e v="#REF!"/>
    <e v="#REF!"/>
    <n v="4"/>
    <e v="#REF!"/>
    <n v="5"/>
    <n v="2020"/>
    <m/>
    <m/>
  </r>
  <r>
    <n v="28"/>
    <s v="AVAIL"/>
    <s v="CLOSED"/>
    <n v="12"/>
    <n v="15"/>
    <n v="0"/>
    <x v="1"/>
    <s v="AFAX0019"/>
    <x v="31"/>
    <n v="12"/>
    <n v="2019"/>
    <x v="2"/>
    <s v="_x0009_LA2G007001D0000"/>
    <m/>
    <s v="_x0009_CTRAL MAINT COMPUTER"/>
    <n v="1"/>
    <s v="PKGPW"/>
    <s v="REQ BY AOGDESK "/>
    <m/>
    <n v="404045943"/>
    <d v="2019-12-31T00:00:00"/>
    <s v="AFI"/>
    <s v="057-88136333"/>
    <d v="2019-12-29T00:00:00"/>
    <s v="126-80426010"/>
    <d v="2020-01-03T00:00:00"/>
    <n v="180228685"/>
    <d v="2020-01-09T00:00:00"/>
    <m/>
    <d v="2020-01-10T00:00:00"/>
    <d v="2020-01-10T00:00:00"/>
    <s v="2G0001993"/>
    <d v="2020-01-10T00:00:00"/>
    <m/>
    <s v="_x0009_LA2G007001D0000"/>
    <s v="Q23368006371"/>
    <d v="2019-01-07T00:00:00"/>
    <s v="126-37137531"/>
    <d v="2020-01-15T00:00:00"/>
    <x v="2"/>
    <m/>
    <m/>
    <n v="3"/>
    <e v="#REF!"/>
    <e v="#REF!"/>
    <e v="#REF!"/>
    <n v="373"/>
    <e v="#REF!"/>
    <n v="3"/>
    <n v="2020"/>
    <m/>
    <m/>
  </r>
  <r>
    <n v="36"/>
    <s v="AVAIL"/>
    <s v="CLOSED"/>
    <n v="14"/>
    <n v="15"/>
    <n v="1"/>
    <x v="1"/>
    <s v="AFAX0027"/>
    <x v="26"/>
    <n v="1"/>
    <n v="2020"/>
    <x v="2"/>
    <s v="2230A0000-01"/>
    <m/>
    <s v="CHAMBER-AIR PLENUM"/>
    <n v="1"/>
    <s v="PK-GPS"/>
    <s v="UMR 803414061"/>
    <n v="803414061"/>
    <n v="404046143"/>
    <d v="2020-01-13T00:00:00"/>
    <s v="AFI"/>
    <s v=" "/>
    <d v="2020-01-14T00:00:00"/>
    <s v="618-77447241"/>
    <d v="2020-01-14T00:00:00"/>
    <n v="180230443"/>
    <d v="2020-01-21T00:00:00"/>
    <m/>
    <d v="2020-01-27T00:00:00"/>
    <d v="2020-01-27T00:00:00"/>
    <s v="2230-01364"/>
    <d v="2020-01-27T00:00:00"/>
    <m/>
    <s v="2230A0000-01"/>
    <s v="2230-01374"/>
    <d v="2020-01-24T00:00:00"/>
    <s v="618-74843521"/>
    <d v="2020-01-28T00:00:00"/>
    <x v="2"/>
    <m/>
    <m/>
    <n v="1"/>
    <e v="#REF!"/>
    <e v="#REF!"/>
    <e v="#REF!"/>
    <n v="4"/>
    <e v="#REF!"/>
    <n v="5"/>
    <n v="2020"/>
    <m/>
    <m/>
  </r>
  <r>
    <n v="74"/>
    <s v="AVAIL"/>
    <s v="CLOSED"/>
    <n v="39"/>
    <n v="17"/>
    <n v="28"/>
    <x v="2"/>
    <s v="AFAB0065"/>
    <x v="20"/>
    <n v="12"/>
    <n v="2019"/>
    <x v="1"/>
    <s v="965A0000-02"/>
    <m/>
    <s v="MACHINE, AIR CYCLE"/>
    <n v="1"/>
    <s v="PKGPC"/>
    <s v="REPLENIHSMENT"/>
    <n v="50633705"/>
    <n v="404045758"/>
    <d v="2019-12-23T00:00:00"/>
    <s v="AFI"/>
    <s v="057-88469194"/>
    <d v="2020-01-20T00:00:00"/>
    <s v="126-98938696"/>
    <d v="2020-01-25T00:00:00"/>
    <s v="180231138 "/>
    <d v="2020-01-27T00:00:00"/>
    <m/>
    <d v="2020-01-28T00:00:00"/>
    <d v="2020-01-31T00:00:00"/>
    <s v="3A00ES000720"/>
    <d v="2020-01-31T00:00:00"/>
    <m/>
    <s v="965A0000-02"/>
    <s v="78-664"/>
    <d v="2019-12-23T00:00:00"/>
    <s v="585-10482555"/>
    <d v="2020-01-09T00:00:00"/>
    <x v="2"/>
    <m/>
    <m/>
    <m/>
    <m/>
    <m/>
    <m/>
    <m/>
    <m/>
    <m/>
    <m/>
    <m/>
    <m/>
  </r>
  <r>
    <n v="85"/>
    <s v="AVAIL"/>
    <s v="CLOSED"/>
    <n v="30"/>
    <n v="8"/>
    <n v="1"/>
    <x v="1"/>
    <s v="AFAB0076"/>
    <x v="21"/>
    <n v="12"/>
    <n v="2019"/>
    <x v="1"/>
    <s v="3337458-59"/>
    <m/>
    <s v="SERVO CONTROL, OTB AILERON"/>
    <n v="1"/>
    <s v="PKGPC"/>
    <s v="REPLENIHSMENT"/>
    <n v="50634588"/>
    <n v="404045934"/>
    <d v="2019-12-31T00:00:00"/>
    <s v="AFI"/>
    <s v="057-88137486"/>
    <d v="2020-01-01T00:00:00"/>
    <s v="126-80426220"/>
    <d v="2020-01-07T00:00:00"/>
    <s v="180228488"/>
    <d v="2019-01-08T00:00:00"/>
    <m/>
    <d v="2020-01-28T00:00:00"/>
    <d v="2020-01-30T00:00:00"/>
    <s v="6650"/>
    <d v="2020-01-30T00:00:00"/>
    <m/>
    <s v="3337458-59"/>
    <s v="9250110"/>
    <d v="2019-12-31T00:00:00"/>
    <s v="126-36064512"/>
    <d v="2020-01-08T00:00:00"/>
    <x v="1"/>
    <m/>
    <m/>
    <m/>
    <m/>
    <m/>
    <m/>
    <m/>
    <m/>
    <m/>
    <m/>
    <m/>
    <m/>
  </r>
  <r>
    <n v="88"/>
    <s v="AVAIL"/>
    <s v="CLOSED"/>
    <n v="12"/>
    <n v="8"/>
    <n v="3"/>
    <x v="1"/>
    <s v="AFAB0079"/>
    <x v="32"/>
    <n v="1"/>
    <n v="2020"/>
    <x v="1"/>
    <s v="6764B040000"/>
    <m/>
    <s v="VALVE, BLEED"/>
    <n v="1"/>
    <s v="PKGPC"/>
    <s v="REPLENIHSMENT"/>
    <n v="50634592"/>
    <n v="404045941"/>
    <d v="2019-12-31T00:00:00"/>
    <s v="AFI"/>
    <s v="057-88469146"/>
    <d v="2020-01-20T00:00:00"/>
    <s v="126-98938560 "/>
    <d v="2020-01-24T00:00:00"/>
    <s v="180231143 "/>
    <d v="2020-01-27T00:00:00"/>
    <m/>
    <d v="2020-01-28T00:00:00"/>
    <d v="2020-01-29T00:00:00"/>
    <s v="6764-02370"/>
    <d v="2020-01-29T00:00:00"/>
    <m/>
    <s v="6764B040000"/>
    <s v="6764-03224"/>
    <d v="2019-12-31T00:00:00"/>
    <s v="126-36064512"/>
    <d v="2020-01-08T00:00:00"/>
    <x v="1"/>
    <m/>
    <m/>
    <m/>
    <m/>
    <m/>
    <m/>
    <m/>
    <m/>
    <m/>
    <m/>
    <m/>
    <m/>
  </r>
  <r>
    <n v="120"/>
    <s v="AVAIL"/>
    <s v="CLOSED"/>
    <n v="12"/>
    <n v="7"/>
    <n v="3"/>
    <x v="1"/>
    <s v="AFAB0107"/>
    <x v="32"/>
    <n v="1"/>
    <n v="2020"/>
    <x v="1"/>
    <s v="LA2G007000A0000"/>
    <m/>
    <s v="CMC"/>
    <n v="1"/>
    <s v="PKGHD"/>
    <s v="REPLENISHMENT"/>
    <n v="50636724"/>
    <n v="404046223"/>
    <d v="2020-01-17T00:00:00"/>
    <s v="AFI"/>
    <s v="057-88469835"/>
    <d v="2020-01-20T00:00:00"/>
    <s v="126-98938560 "/>
    <d v="2020-01-24T00:00:00"/>
    <s v="180231143 "/>
    <d v="2020-01-27T00:00:00"/>
    <m/>
    <d v="2020-01-28T00:00:00"/>
    <d v="2020-01-29T00:00:00"/>
    <s v="2G0000980"/>
    <d v="2020-01-29T00:00:00"/>
    <m/>
    <s v="LA2G007000A0000"/>
    <s v="639"/>
    <d v="2020-01-17T00:00:00"/>
    <s v="126-37587616"/>
    <d v="2020-01-24T00:00:00"/>
    <x v="1"/>
    <m/>
    <m/>
    <m/>
    <m/>
    <m/>
    <m/>
    <m/>
    <m/>
    <m/>
    <m/>
    <m/>
    <m/>
  </r>
  <r>
    <n v="121"/>
    <s v="AVAIL"/>
    <s v="CLOSED"/>
    <n v="12"/>
    <n v="7"/>
    <n v="3"/>
    <x v="1"/>
    <s v="AFAB0108"/>
    <x v="32"/>
    <n v="1"/>
    <n v="2020"/>
    <x v="1"/>
    <s v="B492AAM0411"/>
    <m/>
    <s v="FCSC (ETOPS)"/>
    <n v="1"/>
    <s v="PKGPG"/>
    <s v="REPLENISHMENT"/>
    <n v="50636726"/>
    <n v="404046224"/>
    <d v="2020-01-17T00:00:00"/>
    <s v="AFI"/>
    <s v="057-88469835"/>
    <d v="2020-01-20T00:00:00"/>
    <s v="126-98938560 "/>
    <d v="2020-01-24T00:00:00"/>
    <s v="180231143 "/>
    <d v="2020-01-27T00:00:00"/>
    <m/>
    <d v="2020-01-28T00:00:00"/>
    <d v="2020-01-29T00:00:00"/>
    <s v="558"/>
    <d v="2020-01-29T00:00:00"/>
    <m/>
    <s v="B492AAM0411"/>
    <s v="958"/>
    <d v="2020-01-17T00:00:00"/>
    <s v="126-37587616"/>
    <d v="2020-01-24T00:00:00"/>
    <x v="1"/>
    <m/>
    <m/>
    <m/>
    <m/>
    <m/>
    <m/>
    <m/>
    <m/>
    <m/>
    <m/>
    <m/>
    <m/>
  </r>
  <r>
    <n v="125"/>
    <s v="AVAIL"/>
    <s v="CLOSED"/>
    <n v="12"/>
    <n v="7"/>
    <n v="3"/>
    <x v="1"/>
    <s v="AFAB0111"/>
    <x v="32"/>
    <n v="1"/>
    <n v="2020"/>
    <x v="1"/>
    <s v="2955T100-9"/>
    <m/>
    <s v="DRIVE UNIT POWER, IDN 492234"/>
    <n v="1"/>
    <s v="PKGPG"/>
    <s v="REPLENISHMENT"/>
    <n v="50636732"/>
    <n v="404046227"/>
    <d v="2020-01-17T00:00:00"/>
    <s v="AFI"/>
    <s v="057-88470126"/>
    <d v="2020-01-20T00:00:00"/>
    <s v="126-98938560 "/>
    <d v="2020-01-24T00:00:00"/>
    <s v="180231143 "/>
    <d v="2020-01-27T00:00:00"/>
    <m/>
    <d v="2020-01-28T00:00:00"/>
    <d v="2020-01-29T00:00:00"/>
    <s v="88725"/>
    <d v="2020-01-29T00:00:00"/>
    <m/>
    <s v="2955T100-9"/>
    <s v="5764E"/>
    <d v="2020-01-17T00:00:00"/>
    <s v="126-37587616"/>
    <d v="2020-01-24T00:00:00"/>
    <x v="1"/>
    <m/>
    <m/>
    <m/>
    <m/>
    <m/>
    <m/>
    <m/>
    <m/>
    <m/>
    <m/>
    <m/>
    <m/>
  </r>
  <r>
    <n v="126"/>
    <s v="AVAIL"/>
    <s v="CLOSED"/>
    <n v="12"/>
    <n v="7"/>
    <n v="3"/>
    <x v="1"/>
    <s v="AFAB0112"/>
    <x v="32"/>
    <n v="1"/>
    <n v="2020"/>
    <x v="1"/>
    <s v="774767-1-1"/>
    <m/>
    <s v="COMPUTER, WINDOW HEAT (WHC)"/>
    <n v="1"/>
    <s v="PKGHA"/>
    <s v="REPLENISHMENT"/>
    <n v="50636739"/>
    <n v="404046229"/>
    <d v="2020-01-17T00:00:00"/>
    <s v="AFI"/>
    <s v="057-88470126"/>
    <d v="2020-01-20T00:00:00"/>
    <s v="126-98938560 "/>
    <d v="2020-01-24T00:00:00"/>
    <s v="180231143 "/>
    <d v="2020-01-27T00:00:00"/>
    <m/>
    <d v="2020-01-28T00:00:00"/>
    <d v="2020-01-29T00:00:00"/>
    <s v="74767IN00989"/>
    <d v="2020-01-29T00:00:00"/>
    <m/>
    <s v="774767-1-1"/>
    <s v="774767IN02758"/>
    <d v="2020-01-17T00:00:00"/>
    <s v="126-37587616"/>
    <d v="2020-01-24T00:00:00"/>
    <x v="1"/>
    <m/>
    <m/>
    <m/>
    <m/>
    <m/>
    <m/>
    <m/>
    <m/>
    <m/>
    <m/>
    <m/>
    <m/>
  </r>
  <r>
    <n v="127"/>
    <s v="AVAIL"/>
    <s v="CLOSED"/>
    <n v="12"/>
    <n v="7"/>
    <n v="3"/>
    <x v="1"/>
    <s v="AFAB0113"/>
    <x v="32"/>
    <n v="1"/>
    <n v="2020"/>
    <x v="1"/>
    <s v="D97C00-682"/>
    <s v="D97C00-664"/>
    <s v="ACTUATOR, SINGLE"/>
    <n v="1"/>
    <s v="PKGPR"/>
    <s v="REPLENISHMENT"/>
    <n v="50636742"/>
    <n v="404046230"/>
    <d v="2020-01-17T00:00:00"/>
    <s v="AFI"/>
    <s v="057-88470126"/>
    <d v="2020-01-20T00:00:00"/>
    <s v="126-98938560 "/>
    <d v="2020-01-24T00:00:00"/>
    <s v="180231143 "/>
    <d v="2020-01-27T00:00:00"/>
    <m/>
    <d v="2020-01-28T00:00:00"/>
    <d v="2020-01-29T00:00:00"/>
    <s v="L21169"/>
    <d v="2020-01-29T00:00:00"/>
    <m/>
    <s v="D97C00-664"/>
    <s v="G8022"/>
    <d v="2020-01-17T00:00:00"/>
    <s v="126-37587616"/>
    <d v="2020-01-24T00:00:00"/>
    <x v="1"/>
    <m/>
    <m/>
    <m/>
    <m/>
    <m/>
    <m/>
    <m/>
    <m/>
    <m/>
    <m/>
    <m/>
    <m/>
  </r>
  <r>
    <n v="130"/>
    <s v="AVAIL"/>
    <s v="CLOSED"/>
    <n v="10"/>
    <n v="6"/>
    <n v="2"/>
    <x v="1"/>
    <s v="AFAB0114"/>
    <x v="33"/>
    <n v="1"/>
    <n v="2020"/>
    <x v="1"/>
    <s v="G540DA74"/>
    <m/>
    <s v="TRANSMITTER, LIQUID LEVEL"/>
    <n v="1"/>
    <s v="PKGPF"/>
    <s v="REPLENISHMENT"/>
    <n v="50637316"/>
    <n v="404046297"/>
    <d v="2020-01-22T00:00:00"/>
    <s v="AFI"/>
    <s v="057-88697276"/>
    <d v="2020-01-24T00:00:00"/>
    <s v="126-98939573"/>
    <d v="2020-01-29T00:00:00"/>
    <n v="180232010"/>
    <d v="2020-01-29T00:00:00"/>
    <m/>
    <d v="2020-01-30T00:00:00"/>
    <d v="2020-02-01T00:00:00"/>
    <s v="07460756"/>
    <d v="2020-02-01T00:00:00"/>
    <m/>
    <s v="G540DA74"/>
    <s v="1257"/>
    <d v="2020-01-24T00:00:00"/>
    <s v="618-74843521"/>
    <d v="2020-01-28T00:00:00"/>
    <x v="1"/>
    <m/>
    <m/>
    <m/>
    <m/>
    <m/>
    <m/>
    <m/>
    <m/>
    <m/>
    <m/>
    <m/>
    <m/>
  </r>
  <r>
    <n v="132"/>
    <s v="AVAIL"/>
    <s v="CLOSED"/>
    <n v="10"/>
    <n v="6"/>
    <n v="4"/>
    <x v="2"/>
    <s v="AFAB0116"/>
    <x v="33"/>
    <n v="1"/>
    <n v="2020"/>
    <x v="1"/>
    <s v="J540AI2-300"/>
    <m/>
    <s v="TOILET ASSEMBLY RH"/>
    <n v="1"/>
    <s v="PKGPF"/>
    <s v="REPLENISHMENT"/>
    <n v="50637319"/>
    <n v="404046300"/>
    <d v="2020-01-22T00:00:00"/>
    <s v="AFI"/>
    <s v=" "/>
    <d v="2020-01-26T00:00:00"/>
    <s v="618-77689474"/>
    <d v="2020-01-26T00:00:00"/>
    <s v="180231147"/>
    <d v="2020-01-27T00:00:00"/>
    <m/>
    <d v="2020-01-30T00:00:00"/>
    <d v="2020-02-01T00:00:00"/>
    <s v="1310"/>
    <d v="2020-02-01T00:00:00"/>
    <m/>
    <s v="J540AI2-300"/>
    <s v="2112"/>
    <d v="2020-01-24T00:00:00"/>
    <s v="618-74843521"/>
    <d v="2020-01-28T00:00:00"/>
    <x v="1"/>
    <m/>
    <m/>
    <m/>
    <m/>
    <m/>
    <m/>
    <m/>
    <m/>
    <m/>
    <m/>
    <m/>
    <m/>
  </r>
  <r>
    <n v="133"/>
    <s v="AVAIL"/>
    <s v="CLOSED"/>
    <n v="74"/>
    <n v="6"/>
    <n v="67"/>
    <x v="2"/>
    <s v="AFAB0117"/>
    <x v="34"/>
    <n v="11"/>
    <n v="2019"/>
    <x v="1"/>
    <s v="6764B040000"/>
    <m/>
    <s v="VALVE, BLEED"/>
    <n v="1"/>
    <s v="PKGPZ"/>
    <s v="REPLENISHMENT"/>
    <n v="50637321"/>
    <n v="404046301"/>
    <d v="2020-01-22T00:00:00"/>
    <s v="AFI"/>
    <s v="057-88697276"/>
    <d v="2020-01-24T00:00:00"/>
    <s v="126-98939573"/>
    <d v="2020-01-29T00:00:00"/>
    <s v="180232010"/>
    <d v="2020-01-30T00:00:00"/>
    <m/>
    <d v="2020-01-28T00:00:00"/>
    <d v="2020-01-31T00:00:00"/>
    <s v="6764-02197"/>
    <d v="2020-01-31T00:00:00"/>
    <m/>
    <s v="6764B040000"/>
    <s v="00438"/>
    <d v="2020-01-24T00:00:00"/>
    <s v="618-74843521"/>
    <d v="2020-01-28T00:00:00"/>
    <x v="2"/>
    <m/>
    <m/>
    <m/>
    <m/>
    <m/>
    <m/>
    <m/>
    <m/>
    <m/>
    <m/>
    <m/>
    <m/>
  </r>
  <r>
    <n v="10"/>
    <s v="AVAIL"/>
    <s v="CLOSED"/>
    <n v="21"/>
    <n v="74"/>
    <n v="15"/>
    <x v="2"/>
    <s v="AFAZ0007"/>
    <x v="34"/>
    <n v="11"/>
    <n v="2019"/>
    <x v="3"/>
    <s v="402310-1"/>
    <s v="402310-5"/>
    <s v="ACTUATOR"/>
    <n v="1"/>
    <s v="PK-GPF"/>
    <s v="Ref UMR 803316880 last needed 21-11-19"/>
    <n v="50629099"/>
    <n v="404045142"/>
    <d v="2019-11-18T00:00:00"/>
    <s v="AFI"/>
    <s v=" "/>
    <d v="2019-12-03T00:00:00"/>
    <s v="126-98776145"/>
    <d v="2019-12-03T00:00:00"/>
    <s v="180223468"/>
    <d v="2019-03-12T00:00:00"/>
    <m/>
    <d v="2019-12-05T00:00:00"/>
    <d v="2019-12-09T00:00:00"/>
    <s v="663"/>
    <d v="2019-12-09T00:00:00"/>
    <m/>
    <s v="402310-5"/>
    <s v="N/A"/>
    <d v="2020-01-29T00:00:00"/>
    <s v="126-37492593"/>
    <d v="2020-01-31T00:00:00"/>
    <x v="2"/>
    <m/>
    <m/>
    <n v="15"/>
    <e v="#REF!"/>
    <e v="#REF!"/>
    <e v="#REF!"/>
    <n v="2"/>
    <e v="#REF!"/>
    <n v="5"/>
    <n v="2020"/>
    <m/>
    <m/>
  </r>
  <r>
    <n v="22"/>
    <s v="AVAIL"/>
    <s v="CLOSED"/>
    <n v="10"/>
    <n v="53"/>
    <n v="8"/>
    <x v="2"/>
    <s v="AFAZ0009"/>
    <x v="35"/>
    <n v="12"/>
    <n v="2019"/>
    <x v="3"/>
    <s v="1L93-506"/>
    <m/>
    <s v="VALVE ISOLATION REFUEL"/>
    <n v="1"/>
    <s v="PK-GPP"/>
    <s v="UMR 803354035"/>
    <n v="803354035"/>
    <n v="404045564"/>
    <d v="2019-12-09T00:00:00"/>
    <s v="AFI"/>
    <s v=" "/>
    <d v="2019-12-15T00:00:00"/>
    <s v="126-98779155"/>
    <d v="2019-12-15T00:00:00"/>
    <s v=" "/>
    <s v=" "/>
    <m/>
    <s v=" "/>
    <d v="2019-12-17T00:00:00"/>
    <s v="D03901"/>
    <d v="2019-12-17T00:00:00"/>
    <m/>
    <s v="1L93-506"/>
    <s v="F12569"/>
    <d v="2020-01-29T00:00:00"/>
    <s v="126-37492593"/>
    <d v="2020-01-31T00:00:00"/>
    <x v="2"/>
    <m/>
    <m/>
    <n v="6"/>
    <e v="#REF!"/>
    <e v="#REF!"/>
    <e v="#REF!"/>
    <n v="2"/>
    <e v="#REF!"/>
    <n v="5"/>
    <n v="2020"/>
    <m/>
    <m/>
  </r>
  <r>
    <n v="27"/>
    <s v="AVAIL"/>
    <s v="CLOSED"/>
    <n v="13"/>
    <n v="36"/>
    <n v="3"/>
    <x v="1"/>
    <s v="AFAZ0011"/>
    <x v="36"/>
    <n v="12"/>
    <n v="2019"/>
    <x v="3"/>
    <s v="12664"/>
    <m/>
    <s v="GRD CONNCTR CHECK VALVE"/>
    <n v="1"/>
    <s v="PKGPF"/>
    <s v="MDR 803279803"/>
    <n v="803279803"/>
    <n v="404045829"/>
    <d v="2019-12-26T00:00:00"/>
    <s v="AFI"/>
    <s v="057-88135176"/>
    <d v="2019-12-27T00:00:00"/>
    <s v="126-80423512"/>
    <d v="2019-12-31T00:00:00"/>
    <s v=" "/>
    <s v=" "/>
    <m/>
    <s v=" "/>
    <d v="2020-01-06T00:00:00"/>
    <s v="9866223"/>
    <d v="2020-01-06T00:00:00"/>
    <m/>
    <n v="12664"/>
    <s v="9614751"/>
    <d v="2019-01-30T00:00:00"/>
    <s v="126-37528503"/>
    <d v="2020-01-31T00:00:00"/>
    <x v="2"/>
    <m/>
    <m/>
    <n v="5"/>
    <e v="#REF!"/>
    <e v="#REF!"/>
    <e v="#REF!"/>
    <n v="366"/>
    <e v="#REF!"/>
    <n v="5"/>
    <n v="2020"/>
    <m/>
    <m/>
  </r>
  <r>
    <n v="29"/>
    <s v="AVAIL"/>
    <s v="CLOSED"/>
    <n v="12"/>
    <n v="25"/>
    <n v="0"/>
    <x v="1"/>
    <s v="AFAX0020"/>
    <x v="31"/>
    <n v="12"/>
    <n v="2019"/>
    <x v="2"/>
    <s v="401MFD3-3"/>
    <m/>
    <s v="_x0009_DATALINK CONT.DISPL.UNIT"/>
    <n v="1"/>
    <s v="PKGPP"/>
    <s v="REQ BY AOGDESK "/>
    <m/>
    <n v="404045984"/>
    <d v="2020-01-06T00:00:00"/>
    <s v="AFI"/>
    <s v="057-88136263"/>
    <d v="2019-12-29T00:00:00"/>
    <s v="126-80423700"/>
    <d v="2020-01-01T00:00:00"/>
    <n v="180228686"/>
    <d v="2020-01-09T00:00:00"/>
    <m/>
    <d v="2020-01-10T00:00:00"/>
    <d v="2020-01-10T00:00:00"/>
    <s v="01297"/>
    <d v="2020-01-10T00:00:00"/>
    <m/>
    <s v="401MFD2-1"/>
    <s v="HVD54428"/>
    <d v="2019-01-30T00:00:00"/>
    <s v="126-37528503"/>
    <d v="2020-01-31T00:00:00"/>
    <x v="2"/>
    <m/>
    <m/>
    <n v="-5"/>
    <e v="#REF!"/>
    <e v="#REF!"/>
    <e v="#REF!"/>
    <n v="366"/>
    <e v="#REF!"/>
    <n v="5"/>
    <n v="2020"/>
    <m/>
    <m/>
  </r>
  <r>
    <n v="34"/>
    <s v="AVAIL"/>
    <s v="CLOSED"/>
    <n v="19"/>
    <n v="10"/>
    <n v="11"/>
    <x v="2"/>
    <s v="AFAX0025"/>
    <x v="26"/>
    <n v="1"/>
    <n v="2020"/>
    <x v="2"/>
    <s v="LA2G007001D0000"/>
    <m/>
    <s v="CMC"/>
    <n v="1"/>
    <s v="PK-GHD"/>
    <s v="UMR 803411397"/>
    <n v="803411397"/>
    <n v="404046113"/>
    <d v="2020-01-10T00:00:00"/>
    <s v="AFI"/>
    <s v="057-88472296"/>
    <d v="2020-01-24T00:00:00"/>
    <s v="126-98939573"/>
    <d v="2020-01-29T00:00:00"/>
    <s v="180232010"/>
    <d v="2020-01-30T00:00:00"/>
    <m/>
    <d v="2020-01-30T00:00:00"/>
    <d v="2020-02-01T00:00:00"/>
    <s v="Q23368005063"/>
    <d v="2020-02-01T00:00:00"/>
    <m/>
    <s v="LA2G007001D0000"/>
    <s v="Q23368006531"/>
    <d v="2019-01-13T00:00:00"/>
    <s v="126-37829245"/>
    <d v="2020-01-20T00:00:00"/>
    <x v="1"/>
    <m/>
    <m/>
    <n v="19"/>
    <e v="#REF!"/>
    <e v="#REF!"/>
    <e v="#REF!"/>
    <n v="372"/>
    <e v="#REF!"/>
    <n v="4"/>
    <n v="2020"/>
    <m/>
    <m/>
  </r>
  <r>
    <n v="38"/>
    <s v="AVAIL"/>
    <s v="CLOSED"/>
    <n v="13"/>
    <n v="9"/>
    <n v="-365"/>
    <x v="1"/>
    <s v="AFAX0029"/>
    <x v="37"/>
    <n v="1"/>
    <n v="2020"/>
    <x v="2"/>
    <s v="FE256-000"/>
    <m/>
    <s v="DOOR DAMPER"/>
    <n v="1"/>
    <s v="PK-GPF"/>
    <s v="MDR KARENA PART YG DISUPPLY GAK EFFECTIVE"/>
    <m/>
    <n v="404046267"/>
    <d v="2020-01-21T00:00:00"/>
    <s v="AFI"/>
    <s v="057-88469010"/>
    <d v="2019-01-16T00:00:00"/>
    <s v="126-98938545"/>
    <d v="2019-01-23T00:00:00"/>
    <n v="180231152"/>
    <d v="2020-01-27T00:00:00"/>
    <m/>
    <d v="2020-01-26T00:00:00"/>
    <d v="2020-01-29T00:00:00"/>
    <s v="317"/>
    <d v="2020-01-29T00:00:00"/>
    <m/>
    <s v="FE127-02-001"/>
    <s v="1105"/>
    <d v="2020-01-29T00:00:00"/>
    <s v="126-37492593"/>
    <d v="2020-01-30T00:00:00"/>
    <x v="2"/>
    <m/>
    <m/>
    <n v="-363"/>
    <e v="#REF!"/>
    <e v="#REF!"/>
    <e v="#REF!"/>
    <n v="1"/>
    <e v="#REF!"/>
    <n v="5"/>
    <n v="2020"/>
    <m/>
    <m/>
  </r>
  <r>
    <n v="56"/>
    <s v="AVAIL"/>
    <s v="CLOSED"/>
    <n v="35"/>
    <n v="14"/>
    <n v="1"/>
    <x v="1"/>
    <s v="AFAB0053"/>
    <x v="20"/>
    <n v="12"/>
    <n v="2019"/>
    <x v="1"/>
    <s v="6764B040000"/>
    <m/>
    <s v="VALVE, BLEED"/>
    <n v="1"/>
    <s v="PKGPV"/>
    <s v="REPLENIHSMENT"/>
    <n v="50632848"/>
    <n v="404045650"/>
    <d v="2019-12-16T00:00:00"/>
    <s v="AFI"/>
    <s v=" "/>
    <d v="2019-12-24T00:00:00"/>
    <s v="126-80421202"/>
    <d v="2019-12-24T00:00:00"/>
    <s v="180227061"/>
    <d v="2019-12-23T00:00:00"/>
    <m/>
    <d v="2019-12-27T00:00:00"/>
    <d v="2020-01-27T00:00:00"/>
    <s v="00698"/>
    <d v="2020-01-27T00:00:00"/>
    <s v="MRIR 200015386 PART DENT"/>
    <s v="6764B040000"/>
    <s v="6764-02703"/>
    <d v="2019-12-16T00:00:00"/>
    <s v="126-36112425"/>
    <d v="2019-12-30T00:00:00"/>
    <x v="1"/>
    <m/>
    <m/>
    <m/>
    <m/>
    <m/>
    <m/>
    <m/>
    <m/>
    <m/>
    <m/>
    <m/>
    <m/>
  </r>
  <r>
    <n v="71"/>
    <s v="AVAIL"/>
    <s v="CLOSED"/>
    <n v="46"/>
    <n v="17"/>
    <n v="41"/>
    <x v="2"/>
    <s v="AFAB0062"/>
    <x v="20"/>
    <n v="12"/>
    <n v="2019"/>
    <x v="1"/>
    <s v="965-0728-003"/>
    <m/>
    <s v="UNIT, ACARS MANAGEMENT (AMU)"/>
    <n v="1"/>
    <s v="PKGPC"/>
    <s v="REPLENIHSMENT"/>
    <n v="50633702"/>
    <n v="404045755"/>
    <d v="2019-12-23T00:00:00"/>
    <s v="AFI"/>
    <s v=" "/>
    <d v="2020-02-02T00:00:00"/>
    <s v="126-98939886"/>
    <d v="2020-02-02T00:00:00"/>
    <s v="180232285"/>
    <d v="2020-02-03T00:00:00"/>
    <m/>
    <d v="2020-02-06T00:00:00"/>
    <d v="2020-02-07T00:00:00"/>
    <s v="888"/>
    <d v="2020-02-07T00:00:00"/>
    <m/>
    <s v="965-0728-003"/>
    <n v="1004"/>
    <d v="2019-12-23T00:00:00"/>
    <s v="126-36330136"/>
    <d v="2020-01-09T00:00:00"/>
    <x v="2"/>
    <m/>
    <m/>
    <m/>
    <m/>
    <m/>
    <m/>
    <m/>
    <m/>
    <m/>
    <m/>
    <m/>
    <m/>
  </r>
  <r>
    <n v="96"/>
    <s v="AVAIL"/>
    <s v="CLOSED"/>
    <n v="30"/>
    <n v="9"/>
    <n v="21"/>
    <x v="2"/>
    <s v="AFAB0087"/>
    <x v="22"/>
    <n v="1"/>
    <n v="2020"/>
    <x v="1"/>
    <s v="4063-16083"/>
    <m/>
    <s v="VALVE,ISOLATION"/>
    <n v="1"/>
    <s v="PKGPR"/>
    <s v="REPLENISHMENT"/>
    <n v="50635169"/>
    <n v="404045986"/>
    <d v="2020-01-06T00:00:00"/>
    <s v="AFI"/>
    <s v="057-88698072"/>
    <d v="2020-01-27T00:00:00"/>
    <s v="126-98939713"/>
    <d v="2020-01-30T00:00:00"/>
    <n v="180232093"/>
    <d v="2020-01-31T00:00:00"/>
    <m/>
    <d v="2020-02-04T00:00:00"/>
    <d v="2020-02-05T00:00:00"/>
    <s v="1315840"/>
    <d v="2020-02-05T00:00:00"/>
    <m/>
    <s v="4063-16083"/>
    <s v="0015775"/>
    <d v="2019-01-07T00:00:00"/>
    <s v="126-37137531"/>
    <d v="2020-01-15T00:00:00"/>
    <x v="1"/>
    <m/>
    <m/>
    <m/>
    <m/>
    <m/>
    <m/>
    <m/>
    <m/>
    <m/>
    <m/>
    <m/>
    <m/>
  </r>
  <r>
    <n v="100"/>
    <s v="AVAIL"/>
    <s v="CLOSED"/>
    <n v="31"/>
    <n v="6"/>
    <n v="2"/>
    <x v="1"/>
    <s v="AFAB0091"/>
    <x v="25"/>
    <n v="1"/>
    <n v="2020"/>
    <x v="1"/>
    <s v="964A0000-04"/>
    <m/>
    <s v="VALVE, FLOW CONTROL"/>
    <n v="1"/>
    <s v="PKGPC"/>
    <s v="REPLENISHMENT"/>
    <n v="50635373"/>
    <n v="404046019"/>
    <d v="2020-01-07T00:00:00"/>
    <s v="AFI"/>
    <s v="057-88189360 "/>
    <d v="2020-01-09T00:00:00"/>
    <s v="126-80427550"/>
    <d v="2020-01-14T00:00:00"/>
    <s v="180230910 "/>
    <d v="2020-01-15T00:00:00"/>
    <m/>
    <d v="2020-02-06T00:00:00"/>
    <d v="2020-02-07T00:00:00"/>
    <s v="02765"/>
    <d v="2020-02-07T00:00:00"/>
    <m/>
    <s v="964A0000-04"/>
    <s v="00204"/>
    <d v="2020-01-07T00:00:00"/>
    <s v="126-36930482"/>
    <d v="2020-01-13T00:00:00"/>
    <x v="1"/>
    <m/>
    <m/>
    <m/>
    <m/>
    <m/>
    <m/>
    <m/>
    <m/>
    <m/>
    <m/>
    <m/>
    <m/>
  </r>
  <r>
    <n v="110"/>
    <s v="AVAIL"/>
    <s v="CLOSED"/>
    <n v="22"/>
    <n v="7"/>
    <n v="3"/>
    <x v="1"/>
    <s v="AFAB0100"/>
    <x v="26"/>
    <n v="1"/>
    <n v="2020"/>
    <x v="1"/>
    <s v="6764B040000"/>
    <m/>
    <s v="VALVE, BLEED"/>
    <n v="1"/>
    <s v="PKGHC"/>
    <s v="REPLENISHMENT"/>
    <n v="50636072"/>
    <n v="404046136"/>
    <d v="2020-01-13T00:00:00"/>
    <s v="AFI"/>
    <s v="057-88469010"/>
    <d v="2020-01-16T00:00:00"/>
    <s v=" 126-98938545"/>
    <d v="2020-01-23T00:00:00"/>
    <n v="180232566"/>
    <d v="2020-02-04T00:00:00"/>
    <m/>
    <d v="2020-02-04T00:00:00"/>
    <d v="2020-02-04T00:00:00"/>
    <s v="6764-02173"/>
    <d v="2020-02-04T00:00:00"/>
    <m/>
    <s v="6764B040000"/>
    <s v="00186"/>
    <d v="2020-01-13T00:00:00"/>
    <s v="126-37829245"/>
    <d v="2020-01-20T00:00:00"/>
    <x v="1"/>
    <m/>
    <m/>
    <m/>
    <m/>
    <m/>
    <m/>
    <m/>
    <m/>
    <m/>
    <m/>
    <m/>
    <m/>
  </r>
  <r>
    <n v="131"/>
    <s v="AVAIL"/>
    <s v="CLOSED"/>
    <n v="19"/>
    <n v="6"/>
    <n v="9"/>
    <x v="2"/>
    <s v="AFAB0115"/>
    <x v="33"/>
    <n v="1"/>
    <n v="2020"/>
    <x v="1"/>
    <s v="2980212100000"/>
    <m/>
    <s v="WATER FAUCET"/>
    <n v="1"/>
    <s v="PKGPF"/>
    <s v="REPLENISHMENT"/>
    <n v="50637318"/>
    <n v="404046298"/>
    <d v="2020-01-22T00:00:00"/>
    <s v="AFI"/>
    <s v="057-88700846"/>
    <d v="2020-01-31T00:00:00"/>
    <s v="126-98939956 "/>
    <d v="2020-02-04T00:00:00"/>
    <s v="180232533"/>
    <d v="2020-02-04T00:00:00"/>
    <m/>
    <d v="2020-02-08T00:00:00"/>
    <d v="2020-02-10T00:00:00"/>
    <s v="N/A"/>
    <d v="2020-02-10T00:00:00"/>
    <m/>
    <s v="2980212100000"/>
    <s v="02117"/>
    <d v="2020-01-24T00:00:00"/>
    <s v="618-74843521"/>
    <d v="2020-01-28T00:00:00"/>
    <x v="1"/>
    <m/>
    <m/>
    <m/>
    <m/>
    <m/>
    <m/>
    <m/>
    <m/>
    <m/>
    <m/>
    <m/>
    <m/>
  </r>
  <r>
    <n v="134"/>
    <s v="AVAIL"/>
    <s v="CLOSED"/>
    <n v="19"/>
    <n v="6"/>
    <n v="2"/>
    <x v="1"/>
    <s v="AFAB0118"/>
    <x v="33"/>
    <n v="1"/>
    <n v="2020"/>
    <x v="1"/>
    <s v="30-2581-3"/>
    <m/>
    <s v="L I G H T"/>
    <n v="1"/>
    <s v="PKGPV"/>
    <s v="REPLENISHMENT"/>
    <n v="50637327"/>
    <n v="404046303"/>
    <d v="2020-01-22T00:00:00"/>
    <s v="AFI"/>
    <s v="057-88472414"/>
    <d v="2020-01-24T00:00:00"/>
    <s v="618-77689474"/>
    <d v="2020-01-26T00:00:00"/>
    <s v="180231147"/>
    <d v="2020-01-27T00:00:00"/>
    <m/>
    <d v="2020-02-08T00:00:00"/>
    <d v="2020-02-10T00:00:00"/>
    <s v="N/A"/>
    <d v="2020-02-10T00:00:00"/>
    <m/>
    <s v="30-2581-3"/>
    <s v="225705PAI"/>
    <d v="2020-01-24T00:00:00"/>
    <s v="618-74843521"/>
    <d v="2020-01-28T00:00:00"/>
    <x v="1"/>
    <m/>
    <m/>
    <m/>
    <m/>
    <m/>
    <m/>
    <m/>
    <m/>
    <m/>
    <m/>
    <m/>
    <m/>
  </r>
  <r>
    <n v="136"/>
    <s v="AVAIL"/>
    <s v="CLOSED"/>
    <n v="14"/>
    <n v="6"/>
    <n v="5"/>
    <x v="2"/>
    <s v="AFAB0120"/>
    <x v="33"/>
    <n v="1"/>
    <n v="2020"/>
    <x v="1"/>
    <s v="979786-5"/>
    <m/>
    <s v="VALVE, SHUTOFF AND BLEED"/>
    <n v="1"/>
    <s v="PKGPL"/>
    <s v="REPLENISHMENT"/>
    <n v="50637337"/>
    <n v="404046305"/>
    <d v="2020-01-22T00:00:00"/>
    <s v="AFI"/>
    <s v="057-88698433"/>
    <d v="2020-01-27T00:00:00"/>
    <s v="126-98939713"/>
    <d v="2020-01-30T00:00:00"/>
    <n v="180232093"/>
    <d v="2020-01-31T00:00:00"/>
    <m/>
    <d v="2020-02-04T00:00:00"/>
    <d v="2020-02-05T00:00:00"/>
    <s v="1805"/>
    <d v="2020-02-05T00:00:00"/>
    <m/>
    <s v="979786-5"/>
    <s v="891C"/>
    <d v="2020-01-24T00:00:00"/>
    <s v="618-74843521"/>
    <d v="2020-01-28T00:00:00"/>
    <x v="1"/>
    <m/>
    <m/>
    <m/>
    <m/>
    <m/>
    <m/>
    <m/>
    <m/>
    <m/>
    <m/>
    <m/>
    <m/>
  </r>
  <r>
    <n v="142"/>
    <s v="AVAIL"/>
    <s v="CLOSED"/>
    <n v="187"/>
    <n v="3"/>
    <n v="2"/>
    <x v="1"/>
    <s v="AFAB0122"/>
    <x v="38"/>
    <n v="1"/>
    <n v="2020"/>
    <x v="1"/>
    <s v="4270-50-00"/>
    <m/>
    <s v="BALLAST UNIT-ADVAND INTEGRATED"/>
    <n v="1"/>
    <s v="PKGPO"/>
    <s v="REPLENISHMENT"/>
    <n v="50638100"/>
    <n v="404046396"/>
    <d v="2020-01-28T00:00:00"/>
    <s v="AFI"/>
    <s v=" "/>
    <d v="2020-01-30T00:00:00"/>
    <s v="126-98939643"/>
    <d v="2020-01-30T00:00:00"/>
    <s v="180232287"/>
    <d v="2020-02-03T00:00:00"/>
    <m/>
    <d v="2020-07-02T00:00:00"/>
    <d v="2020-08-02T00:00:00"/>
    <s v="017112"/>
    <d v="2020-08-02T00:00:00"/>
    <m/>
    <s v="4270-50-00"/>
    <s v="n/a"/>
    <d v="2020-01-29T00:00:00"/>
    <s v="126-37492593"/>
    <d v="2020-01-31T00:00:00"/>
    <x v="1"/>
    <m/>
    <m/>
    <m/>
    <m/>
    <m/>
    <m/>
    <m/>
    <m/>
    <m/>
    <m/>
    <m/>
    <m/>
  </r>
  <r>
    <n v="145"/>
    <s v="AVAIL"/>
    <s v="CLOSED"/>
    <n v="12"/>
    <n v="3"/>
    <n v="4"/>
    <x v="2"/>
    <s v="AFAB0125"/>
    <x v="38"/>
    <n v="1"/>
    <n v="2020"/>
    <x v="1"/>
    <s v="2955T100-9"/>
    <m/>
    <s v="DRIVE UNIT POWER, IDN 492234"/>
    <n v="1"/>
    <s v="PKGPD"/>
    <s v="REPLENISHMENT"/>
    <n v="50638112"/>
    <n v="404046399"/>
    <d v="2020-01-28T00:00:00"/>
    <s v="AFI"/>
    <s v=" "/>
    <d v="2020-02-01T00:00:00"/>
    <s v="126-98939886 "/>
    <d v="2020-02-01T00:00:00"/>
    <s v="180232285"/>
    <d v="2020-02-03T00:00:00"/>
    <m/>
    <d v="2020-02-07T00:00:00"/>
    <d v="2020-02-09T00:00:00"/>
    <s v="75182"/>
    <d v="2020-02-09T00:00:00"/>
    <m/>
    <s v="2955T100-9"/>
    <s v="4248E"/>
    <d v="2020-01-29T00:00:00"/>
    <s v="126-37492593"/>
    <d v="2020-01-31T00:00:00"/>
    <x v="1"/>
    <m/>
    <m/>
    <m/>
    <m/>
    <m/>
    <m/>
    <m/>
    <m/>
    <m/>
    <m/>
    <m/>
    <m/>
  </r>
  <r>
    <n v="146"/>
    <s v="AVAIL"/>
    <s v="CLOSED"/>
    <n v="12"/>
    <n v="3"/>
    <n v="4"/>
    <x v="2"/>
    <s v="AFAB0126"/>
    <x v="38"/>
    <n v="1"/>
    <n v="2020"/>
    <x v="1"/>
    <s v="2955T100-9"/>
    <m/>
    <s v="DRIVE UNIT POWER, IDN 492234"/>
    <n v="1"/>
    <s v="PKGPD"/>
    <s v="REPLENISHMENT"/>
    <n v="50638115"/>
    <n v="404046400"/>
    <d v="2020-01-28T00:00:00"/>
    <s v="AFI"/>
    <s v=" "/>
    <d v="2020-02-01T00:00:00"/>
    <s v="126-98939886 "/>
    <d v="2020-02-01T00:00:00"/>
    <s v="180232285"/>
    <d v="2020-02-03T00:00:00"/>
    <m/>
    <d v="2020-02-07T00:00:00"/>
    <d v="2020-02-09T00:00:00"/>
    <s v="4409E"/>
    <d v="2020-02-09T00:00:00"/>
    <m/>
    <s v="2955T100-9"/>
    <s v="51361"/>
    <d v="2020-01-29T00:00:00"/>
    <s v="126-37492593"/>
    <d v="2020-01-31T00:00:00"/>
    <x v="1"/>
    <m/>
    <m/>
    <m/>
    <m/>
    <m/>
    <m/>
    <m/>
    <m/>
    <m/>
    <m/>
    <m/>
    <m/>
  </r>
  <r>
    <n v="148"/>
    <s v="AVAIL"/>
    <s v="CLOSED"/>
    <n v="12"/>
    <n v="3"/>
    <n v="4"/>
    <x v="2"/>
    <s v="AFAB0128"/>
    <x v="38"/>
    <n v="1"/>
    <n v="2020"/>
    <x v="1"/>
    <s v="123100-3"/>
    <m/>
    <s v="PDU-ROLLER"/>
    <n v="1"/>
    <s v="PKGPD"/>
    <s v="REPLENISHMENT"/>
    <n v="50638122"/>
    <n v="404046408"/>
    <d v="2020-01-28T00:00:00"/>
    <s v="AFI"/>
    <s v=" "/>
    <d v="2020-02-01T00:00:00"/>
    <s v="126-98939886 "/>
    <d v="2020-02-01T00:00:00"/>
    <s v="180232285"/>
    <d v="2020-02-03T00:00:00"/>
    <m/>
    <d v="2020-02-07T00:00:00"/>
    <d v="2020-02-09T00:00:00"/>
    <s v="21179"/>
    <d v="2020-02-09T00:00:00"/>
    <m/>
    <s v="123100-3"/>
    <s v="60456"/>
    <d v="2020-01-29T00:00:00"/>
    <s v="126-37492593"/>
    <d v="2020-01-31T00:00:00"/>
    <x v="1"/>
    <m/>
    <m/>
    <m/>
    <m/>
    <m/>
    <m/>
    <m/>
    <m/>
    <m/>
    <m/>
    <m/>
    <m/>
  </r>
  <r>
    <n v="149"/>
    <s v="AVAIL"/>
    <s v="CLOSED"/>
    <n v="13"/>
    <n v="3"/>
    <n v="4"/>
    <x v="2"/>
    <s v="AFAB0129"/>
    <x v="38"/>
    <n v="1"/>
    <n v="2020"/>
    <x v="1"/>
    <s v="Z111H0033130"/>
    <m/>
    <s v="PANEL ATTENDANT INDICATION, I"/>
    <n v="1"/>
    <s v="PKGPF"/>
    <s v="REPLENISHMENT"/>
    <n v="50638129"/>
    <n v="404046413"/>
    <d v="2020-01-28T00:00:00"/>
    <s v="AFI"/>
    <s v=" "/>
    <d v="2020-02-01T00:00:00"/>
    <s v="126-98939886 "/>
    <d v="2020-02-01T00:00:00"/>
    <s v="180232285"/>
    <d v="2020-02-03T00:00:00"/>
    <m/>
    <d v="2020-02-09T00:00:00"/>
    <d v="2020-02-10T00:00:00"/>
    <s v="111H00005325"/>
    <d v="2020-02-10T00:00:00"/>
    <m/>
    <s v="Z111H0033130"/>
    <s v="05363"/>
    <d v="2020-01-29T00:00:00"/>
    <s v="126-37492593"/>
    <d v="2020-01-31T00:00:00"/>
    <x v="1"/>
    <m/>
    <m/>
    <m/>
    <m/>
    <m/>
    <m/>
    <m/>
    <m/>
    <m/>
    <m/>
    <m/>
    <m/>
  </r>
  <r>
    <n v="150"/>
    <s v="AVAIL"/>
    <s v="CLOSED"/>
    <n v="13"/>
    <n v="3"/>
    <n v="4"/>
    <x v="2"/>
    <s v="AFAB0130"/>
    <x v="38"/>
    <n v="1"/>
    <n v="2020"/>
    <x v="1"/>
    <s v="2955T100-9"/>
    <m/>
    <s v="DRIVE UNIT POWER, IDN 492234"/>
    <n v="1"/>
    <s v="PKGPD"/>
    <s v="REPLENISHMENT"/>
    <n v="50638130"/>
    <n v="404046414"/>
    <d v="2020-01-28T00:00:00"/>
    <s v="AFI"/>
    <s v=" "/>
    <d v="2020-02-01T00:00:00"/>
    <s v="126-98939886 "/>
    <d v="2020-02-01T00:00:00"/>
    <s v="180232285"/>
    <d v="2020-02-03T00:00:00"/>
    <m/>
    <d v="2020-02-09T00:00:00"/>
    <d v="2020-02-10T00:00:00"/>
    <s v="12493"/>
    <d v="2020-02-10T00:00:00"/>
    <m/>
    <s v="2955T100-9"/>
    <s v="75246"/>
    <d v="2020-01-29T00:00:00"/>
    <s v="126-37492593"/>
    <d v="2020-01-31T00:00:00"/>
    <x v="1"/>
    <m/>
    <m/>
    <m/>
    <m/>
    <m/>
    <m/>
    <m/>
    <m/>
    <m/>
    <m/>
    <m/>
    <m/>
  </r>
  <r>
    <n v="151"/>
    <s v="AVAIL"/>
    <s v="CLOSED"/>
    <n v="13"/>
    <n v="3"/>
    <n v="4"/>
    <x v="2"/>
    <s v="AFAB0131"/>
    <x v="38"/>
    <n v="1"/>
    <n v="2020"/>
    <x v="1"/>
    <s v="Z031H0001110"/>
    <m/>
    <s v="DEU A"/>
    <n v="1"/>
    <s v="PKGPG"/>
    <s v="REPLENISHMENT"/>
    <n v="50638138"/>
    <n v="404046418"/>
    <d v="2020-01-28T00:00:00"/>
    <s v="AFI"/>
    <s v=" "/>
    <d v="2020-02-01T00:00:00"/>
    <s v="126-98939886 "/>
    <d v="2020-02-01T00:00:00"/>
    <s v="180232285"/>
    <d v="2020-02-03T00:00:00"/>
    <m/>
    <d v="2020-02-09T00:00:00"/>
    <d v="2020-02-10T00:00:00"/>
    <s v="17509"/>
    <d v="2020-02-10T00:00:00"/>
    <m/>
    <s v="Z031H0001110"/>
    <s v="10878"/>
    <d v="2020-01-29T00:00:00"/>
    <s v="126-37492593"/>
    <d v="2020-01-31T00:00:00"/>
    <x v="1"/>
    <m/>
    <m/>
    <m/>
    <m/>
    <m/>
    <m/>
    <m/>
    <m/>
    <m/>
    <m/>
    <m/>
    <m/>
  </r>
  <r>
    <n v="152"/>
    <s v="AVAIL"/>
    <s v="CLOSED"/>
    <n v="10"/>
    <n v="3"/>
    <n v="1"/>
    <x v="1"/>
    <s v="AFAB0132"/>
    <x v="39"/>
    <n v="1"/>
    <n v="2020"/>
    <x v="1"/>
    <s v="272-405922"/>
    <m/>
    <s v="UNIT, WATER ICE PROT CTRL - WIPCU FWD"/>
    <n v="1"/>
    <s v="PKGPD"/>
    <s v="REPLENISHMENT"/>
    <n v="50638140"/>
    <n v="404046419"/>
    <d v="2020-01-28T00:00:00"/>
    <s v="AFI"/>
    <s v=" "/>
    <d v="2020-02-01T00:00:00"/>
    <s v="126-98939886 "/>
    <d v="2020-02-01T00:00:00"/>
    <s v="180232285"/>
    <d v="2020-02-03T00:00:00"/>
    <m/>
    <d v="2020-02-09T00:00:00"/>
    <d v="2020-02-10T00:00:00"/>
    <s v="2350"/>
    <d v="2020-02-10T00:00:00"/>
    <m/>
    <s v="272-405922"/>
    <s v="2317"/>
    <d v="2020-01-29T00:00:00"/>
    <s v="126-37492593"/>
    <d v="2020-01-31T00:00:00"/>
    <x v="1"/>
    <m/>
    <m/>
    <m/>
    <m/>
    <m/>
    <m/>
    <m/>
    <m/>
    <m/>
    <m/>
    <m/>
    <m/>
  </r>
  <r>
    <n v="158"/>
    <s v="AVAIL"/>
    <s v="CLOSED"/>
    <n v="7"/>
    <n v="4"/>
    <n v="1"/>
    <x v="1"/>
    <s v="AFAB0134"/>
    <x v="39"/>
    <n v="1"/>
    <n v="2020"/>
    <x v="1"/>
    <s v="40997003"/>
    <m/>
    <s v="CONVERTER, OZONE"/>
    <n v="1"/>
    <s v="PKGPW"/>
    <s v="REPLENISHMENT"/>
    <n v="50638626"/>
    <n v="404046499"/>
    <d v="2020-01-31T00:00:00"/>
    <s v="AFI"/>
    <s v="057-88701222"/>
    <d v="2020-02-01T00:00:00"/>
    <s v="126-98939956"/>
    <d v="2020-02-04T00:00:00"/>
    <s v="180232533"/>
    <d v="2020-02-04T00:00:00"/>
    <m/>
    <d v="2020-02-06T00:00:00"/>
    <d v="2020-02-07T00:00:00"/>
    <s v="8611"/>
    <d v="2020-02-07T00:00:00"/>
    <m/>
    <m/>
    <s v="9082"/>
    <d v="2020-02-01T00:00:00"/>
    <s v="126-37842700"/>
    <d v="2020-02-04T00:00:00"/>
    <x v="1"/>
    <m/>
    <m/>
    <m/>
    <m/>
    <m/>
    <m/>
    <m/>
    <m/>
    <m/>
    <m/>
    <m/>
    <m/>
  </r>
  <r>
    <n v="159"/>
    <s v="AVAIL"/>
    <s v="CLOSED"/>
    <n v="7"/>
    <n v="4"/>
    <n v="1"/>
    <x v="1"/>
    <s v="AFAB0135"/>
    <x v="39"/>
    <n v="1"/>
    <n v="2020"/>
    <x v="1"/>
    <s v="40997003"/>
    <m/>
    <s v="CONVERTER, OZONE"/>
    <n v="1"/>
    <s v="PKGPW"/>
    <s v="REPLENISHMENT"/>
    <n v="50638627"/>
    <n v="404046500"/>
    <d v="2020-01-31T00:00:00"/>
    <s v="AFI"/>
    <s v="057-88701222"/>
    <d v="2020-02-01T00:00:00"/>
    <s v="126-98939956"/>
    <d v="2020-02-04T00:00:00"/>
    <s v="180232533"/>
    <d v="2020-02-04T00:00:00"/>
    <m/>
    <d v="2020-02-06T00:00:00"/>
    <d v="2020-02-07T00:00:00"/>
    <s v="7476"/>
    <d v="2020-02-07T00:00:00"/>
    <m/>
    <m/>
    <s v="7224"/>
    <d v="2020-02-01T00:00:00"/>
    <s v="126-37842700"/>
    <d v="2020-02-04T00:00:00"/>
    <x v="1"/>
    <m/>
    <m/>
    <m/>
    <m/>
    <m/>
    <m/>
    <m/>
    <m/>
    <m/>
    <m/>
    <m/>
    <m/>
  </r>
  <r>
    <n v="161"/>
    <s v="AVAIL"/>
    <s v="CLOSED"/>
    <n v="25"/>
    <n v="4"/>
    <n v="18"/>
    <x v="2"/>
    <s v="AFAB0137"/>
    <x v="26"/>
    <n v="1"/>
    <n v="2020"/>
    <x v="1"/>
    <s v="129100-1009"/>
    <m/>
    <s v="PDU-POWER DRIVE UNIT"/>
    <n v="1"/>
    <s v="PKGPZ"/>
    <s v="REPLENISHMENT"/>
    <n v="50638631"/>
    <n v="404046503"/>
    <d v="2020-01-31T00:00:00"/>
    <s v="AFI"/>
    <s v=" "/>
    <d v="2020-01-31T00:00:00"/>
    <s v="126-98939956"/>
    <d v="2020-02-04T00:00:00"/>
    <s v="180232533"/>
    <d v="2020-02-04T00:00:00"/>
    <m/>
    <d v="2020-02-06T00:00:00"/>
    <d v="2020-02-07T00:00:00"/>
    <s v="18246"/>
    <d v="2020-02-07T00:00:00"/>
    <m/>
    <m/>
    <s v="45971"/>
    <d v="2020-02-01T00:00:00"/>
    <s v="126-37842700"/>
    <d v="2020-02-04T00:00:00"/>
    <x v="2"/>
    <m/>
    <m/>
    <m/>
    <m/>
    <m/>
    <m/>
    <m/>
    <m/>
    <m/>
    <m/>
    <m/>
    <m/>
  </r>
  <r>
    <n v="37"/>
    <s v="AVAIL"/>
    <s v="CLOSED"/>
    <n v="31"/>
    <n v="10"/>
    <n v="19"/>
    <x v="2"/>
    <s v="AFAX0028"/>
    <x v="26"/>
    <n v="1"/>
    <n v="2020"/>
    <x v="2"/>
    <s v="4063-18203"/>
    <m/>
    <s v="VALVE ASSY-ISOLATION, IDN 492"/>
    <n v="1"/>
    <s v="PK-GPS"/>
    <s v="UMR TPS120141G1"/>
    <s v="TPS120141G1"/>
    <n v="404046144"/>
    <d v="2020-01-13T00:00:00"/>
    <s v="AFI"/>
    <s v="057-88190992"/>
    <d v="2020-02-01T00:00:00"/>
    <s v="126-98939875"/>
    <d v="2020-02-01T00:00:00"/>
    <n v="180233066"/>
    <d v="2020-02-07T00:00:00"/>
    <m/>
    <d v="2020-02-07T00:00:00"/>
    <d v="2020-02-13T00:00:00"/>
    <s v="4254"/>
    <d v="2020-02-13T00:00:00"/>
    <m/>
    <s v="4063-18203"/>
    <s v="0216981"/>
    <d v="2020-01-18T00:00:00"/>
    <s v="618-74843366"/>
    <d v="2020-01-23T00:00:00"/>
    <x v="1"/>
    <m/>
    <m/>
    <n v="19"/>
    <e v="#REF!"/>
    <e v="#REF!"/>
    <e v="#REF!"/>
    <n v="5"/>
    <e v="#REF!"/>
    <n v="4"/>
    <n v="2020"/>
    <m/>
    <m/>
  </r>
  <r>
    <n v="40"/>
    <s v="AVAIL"/>
    <s v="CLOSED"/>
    <n v="8"/>
    <n v="15"/>
    <n v="6"/>
    <x v="2"/>
    <s v="AFAX0031"/>
    <x v="33"/>
    <n v="1"/>
    <n v="2020"/>
    <x v="2"/>
    <s v="PMC1102-02"/>
    <m/>
    <s v="SMOKE DETECTOR"/>
    <n v="1"/>
    <s v="PK-GPT"/>
    <s v="UMR 803437929"/>
    <n v="803437929"/>
    <n v="404046314"/>
    <d v="2020-01-27T00:00:00"/>
    <s v="AFI"/>
    <s v=" "/>
    <d v="2020-01-28T00:00:00"/>
    <s v="618-77689636"/>
    <d v="2020-01-28T00:00:00"/>
    <n v="180231818"/>
    <d v="2020-01-30T00:00:00"/>
    <m/>
    <d v="2020-01-30T00:00:00"/>
    <d v="2020-01-30T00:00:00"/>
    <s v="51673"/>
    <d v="2020-01-30T00:00:00"/>
    <m/>
    <s v="PMC1102-02"/>
    <s v="71304"/>
    <d v="2020-02-08T00:00:00"/>
    <s v="126-38494260"/>
    <d v="2020-02-11T00:00:00"/>
    <x v="2"/>
    <m/>
    <m/>
    <n v="1"/>
    <e v="#REF!"/>
    <e v="#REF!"/>
    <e v="#REF!"/>
    <n v="3"/>
    <e v="#REF!"/>
    <n v="7"/>
    <n v="2020"/>
    <m/>
    <m/>
  </r>
  <r>
    <n v="42"/>
    <s v="AVAIL"/>
    <s v="CLOSED"/>
    <n v="5"/>
    <n v="11"/>
    <n v="0"/>
    <x v="1"/>
    <s v="AFAX0033"/>
    <x v="40"/>
    <n v="1"/>
    <n v="2020"/>
    <x v="2"/>
    <s v="41800831002"/>
    <m/>
    <s v="BYDU, BACK-UP YAW DAMPER UNIT"/>
    <n v="1"/>
    <s v="PK-GPD"/>
    <s v="UMR 803441585"/>
    <n v="803441585"/>
    <n v="404046360"/>
    <d v="2020-01-24T00:00:00"/>
    <s v="AFI"/>
    <s v=" "/>
    <d v="2020-01-24T00:00:00"/>
    <s v="618- 77689231"/>
    <d v="2020-01-24T00:00:00"/>
    <n v="180231017"/>
    <d v="2020-01-24T00:00:00"/>
    <m/>
    <d v="2020-01-24T00:00:00"/>
    <d v="2020-01-29T00:00:00"/>
    <s v="595"/>
    <d v="2020-01-29T00:00:00"/>
    <m/>
    <s v="41800831002"/>
    <s v="918"/>
    <d v="2020-02-01T00:00:00"/>
    <s v="126-37842700"/>
    <d v="2020-02-04T00:00:00"/>
    <x v="1"/>
    <m/>
    <m/>
    <n v="0"/>
    <e v="#REF!"/>
    <e v="#REF!"/>
    <e v="#REF!"/>
    <n v="3"/>
    <e v="#REF!"/>
    <n v="6"/>
    <n v="2020"/>
    <m/>
    <m/>
  </r>
  <r>
    <n v="45"/>
    <s v="AVAIL"/>
    <s v="CLOSED"/>
    <n v="9"/>
    <n v="4"/>
    <n v="0"/>
    <x v="1"/>
    <s v="AFAX0035"/>
    <x v="41"/>
    <n v="1"/>
    <n v="2020"/>
    <x v="2"/>
    <s v="6764B040000"/>
    <m/>
    <s v="PRV"/>
    <n v="1"/>
    <s v="PK-GPG"/>
    <s v="UMR 803446706"/>
    <n v="803446706"/>
    <n v="404046381"/>
    <d v="2020-01-27T00:00:00"/>
    <s v="AFI"/>
    <s v="057-88698433"/>
    <d v="2020-01-27T00:00:00"/>
    <s v="126-98939713"/>
    <d v="2020-01-30T00:00:00"/>
    <n v="180231816"/>
    <d v="2020-01-30T00:00:00"/>
    <m/>
    <d v="2020-01-30T00:00:00"/>
    <d v="2020-02-05T00:00:00"/>
    <s v="6764-02703"/>
    <d v="2020-02-05T00:00:00"/>
    <m/>
    <s v="6764B040000"/>
    <s v="00296"/>
    <d v="2020-01-29T00:00:00"/>
    <s v="126-37492593"/>
    <d v="2020-01-31T00:00:00"/>
    <x v="1"/>
    <m/>
    <m/>
    <n v="3"/>
    <e v="#REF!"/>
    <e v="#REF!"/>
    <e v="#REF!"/>
    <n v="2"/>
    <e v="#REF!"/>
    <n v="5"/>
    <n v="2020"/>
    <m/>
    <m/>
  </r>
  <r>
    <n v="33"/>
    <s v="AVAIL"/>
    <s v="CLOSED"/>
    <n v="32"/>
    <n v="49"/>
    <n v="3"/>
    <x v="1"/>
    <s v="AFAX0024"/>
    <x v="42"/>
    <n v="1"/>
    <n v="2020"/>
    <x v="2"/>
    <s v="7101-52"/>
    <m/>
    <s v="DETECTOR FIRE, IDN 538044"/>
    <n v="1"/>
    <s v="PKGPA"/>
    <s v="UMR 803400651 // Part Not Used to long serv"/>
    <n v="803400651"/>
    <n v="404045985"/>
    <d v="2020-01-06T00:00:00"/>
    <s v="AFI"/>
    <s v="057/88189286"/>
    <d v="2020-01-08T00:00:00"/>
    <s v="126-80427395"/>
    <d v="2020-01-11T00:00:00"/>
    <s v="180229038"/>
    <d v="2020-01-24T00:00:00"/>
    <m/>
    <d v="2020-02-06T00:00:00"/>
    <d v="2020-02-06T00:00:00"/>
    <s v="Batch 0002195494"/>
    <d v="2020-02-06T00:00:00"/>
    <m/>
    <s v="7101-52"/>
    <s v="N/A Batch 0002195494"/>
    <d v="2020-02-19T00:00:00"/>
    <s v="618-79068043"/>
    <d v="2020-02-24T00:00:00"/>
    <x v="2"/>
    <m/>
    <m/>
    <n v="5"/>
    <e v="#REF!"/>
    <e v="#REF!"/>
    <e v="#REF!"/>
    <n v="5"/>
    <e v="#REF!"/>
    <n v="9"/>
    <n v="2020"/>
    <m/>
    <m/>
  </r>
  <r>
    <n v="35"/>
    <s v="AVAIL"/>
    <s v="CLOSED"/>
    <n v="3"/>
    <n v="45"/>
    <n v="1"/>
    <x v="1"/>
    <s v="AFAX0026"/>
    <x v="26"/>
    <n v="1"/>
    <n v="2020"/>
    <x v="2"/>
    <s v="PPA2101-00"/>
    <m/>
    <s v="DETECTOR, SMOKE (CARGO)"/>
    <n v="1"/>
    <s v="PK-GPO"/>
    <s v="UMR 803413214 // Part Not Used to long serv"/>
    <n v="803413214"/>
    <n v="404046127"/>
    <d v="2020-01-10T00:00:00"/>
    <s v="AFI"/>
    <s v=" "/>
    <d v="2020-01-14T00:00:00"/>
    <s v="126-80427502"/>
    <d v="2020-01-14T00:00:00"/>
    <n v="180229868"/>
    <d v="2020-01-16T00:00:00"/>
    <m/>
    <d v="2020-01-16T00:00:00"/>
    <d v="2020-01-16T00:00:00"/>
    <s v="00198"/>
    <d v="2020-01-16T00:00:00"/>
    <m/>
    <s v="PPA2101-00"/>
    <s v="00198"/>
    <d v="2020-02-19T00:00:00"/>
    <s v="618-79068043"/>
    <d v="2020-02-24T00:00:00"/>
    <x v="2"/>
    <m/>
    <m/>
    <n v="4"/>
    <e v="#REF!"/>
    <e v="#REF!"/>
    <e v="#REF!"/>
    <n v="5"/>
    <e v="#REF!"/>
    <n v="9"/>
    <n v="2020"/>
    <m/>
    <m/>
  </r>
  <r>
    <n v="39"/>
    <s v="AVAIL"/>
    <s v="CLOSED"/>
    <n v="7"/>
    <n v="28"/>
    <n v="1"/>
    <x v="1"/>
    <s v="AFAX0030"/>
    <x v="33"/>
    <n v="1"/>
    <n v="2020"/>
    <x v="2"/>
    <s v="_x0009_TLS755-01-0102A"/>
    <m/>
    <s v="RECEIVER, ILS"/>
    <n v="1"/>
    <s v="PK-GPO"/>
    <s v="UMR 803425964 // Part Not Used info pak Edi"/>
    <n v="803425964"/>
    <n v="404046379"/>
    <d v="2020-01-27T00:00:00"/>
    <s v="AFI"/>
    <s v="057-88469010"/>
    <d v="2020-01-23T00:00:00"/>
    <s v="126-98938545"/>
    <d v="2020-01-23T00:00:00"/>
    <n v="180231723"/>
    <d v="2020-01-29T00:00:00"/>
    <m/>
    <d v="2020-01-29T00:00:00"/>
    <d v="2020-01-29T00:00:00"/>
    <s v="4678434A-04881"/>
    <d v="2020-01-29T00:00:00"/>
    <m/>
    <s v="TLS755-01-0102A"/>
    <s v="4678434A-04881"/>
    <d v="2020-02-19T00:00:00"/>
    <s v="618-79068043"/>
    <d v="2020-02-24T00:00:00"/>
    <x v="2"/>
    <m/>
    <m/>
    <n v="-4"/>
    <e v="#REF!"/>
    <e v="#REF!"/>
    <e v="#REF!"/>
    <n v="5"/>
    <e v="#REF!"/>
    <n v="9"/>
    <n v="2020"/>
    <m/>
    <m/>
  </r>
  <r>
    <n v="41"/>
    <s v="AVAIL"/>
    <s v="CLOSED"/>
    <n v="15"/>
    <n v="22"/>
    <n v="1"/>
    <x v="1"/>
    <s v="AFAX0032"/>
    <x v="33"/>
    <n v="1"/>
    <n v="2020"/>
    <x v="2"/>
    <s v="PMC1102-02"/>
    <m/>
    <s v="SMOKE DETECTOR"/>
    <n v="1"/>
    <s v="PK-GPT"/>
    <s v="UMR 803437929"/>
    <n v="803437929"/>
    <n v="404046315"/>
    <d v="2020-01-27T00:00:00"/>
    <s v="AFI"/>
    <s v="057/88696856"/>
    <d v="2020-01-23T00:00:00"/>
    <s v="618-77689754"/>
    <d v="2020-01-28T00:00:00"/>
    <n v="180232877"/>
    <d v="2020-01-23T00:00:00"/>
    <m/>
    <d v="2020-01-23T00:00:00"/>
    <d v="2020-02-06T00:00:00"/>
    <s v="71564"/>
    <d v="2020-02-06T00:00:00"/>
    <m/>
    <s v="PMC1102-02"/>
    <s v="76839"/>
    <d v="2020-02-14T00:00:00"/>
    <s v="126-38686690"/>
    <d v="2020-02-18T00:00:00"/>
    <x v="2"/>
    <m/>
    <m/>
    <n v="1"/>
    <e v="#REF!"/>
    <e v="#REF!"/>
    <e v="#REF!"/>
    <n v="4"/>
    <e v="#REF!"/>
    <n v="8"/>
    <n v="2020"/>
    <m/>
    <m/>
  </r>
  <r>
    <n v="46"/>
    <s v="AVAIL"/>
    <s v="CLOSED"/>
    <n v="21"/>
    <n v="6"/>
    <n v="16"/>
    <x v="2"/>
    <s v="AFAX0036"/>
    <x v="43"/>
    <n v="1"/>
    <n v="2020"/>
    <x v="2"/>
    <s v="65E63-2"/>
    <m/>
    <s v="VALVE, PRESS REG - ENG ANTI ICE"/>
    <n v="1"/>
    <s v="PK-GPL"/>
    <s v="UMR 803451387"/>
    <n v="803451387"/>
    <n v="404046457"/>
    <d v="2020-01-29T00:00:00"/>
    <s v="AFI"/>
    <s v=" "/>
    <d v="2020-02-14T00:00:00"/>
    <s v="618-77458916"/>
    <d v="2020-02-14T00:00:00"/>
    <s v="180232379"/>
    <d v="2020-02-04T00:00:00"/>
    <m/>
    <d v="2020-02-19T00:00:00"/>
    <d v="2020-02-19T00:00:00"/>
    <s v="216"/>
    <d v="2020-02-19T00:00:00"/>
    <m/>
    <s v="65E63-2"/>
    <s v="918"/>
    <d v="2020-02-01T00:00:00"/>
    <s v="126-37842700"/>
    <d v="2020-02-04T00:00:00"/>
    <x v="1"/>
    <m/>
    <m/>
    <n v="16"/>
    <e v="#REF!"/>
    <e v="#REF!"/>
    <e v="#REF!"/>
    <n v="3"/>
    <e v="#REF!"/>
    <n v="6"/>
    <n v="2020"/>
    <m/>
    <m/>
  </r>
  <r>
    <n v="47"/>
    <s v="AVAIL"/>
    <s v="CLOSED"/>
    <n v="10"/>
    <n v="13"/>
    <n v="0"/>
    <x v="1"/>
    <s v="AFAX0037"/>
    <x v="44"/>
    <n v="2"/>
    <n v="2020"/>
    <x v="2"/>
    <s v="LA2K2B100DH0000"/>
    <m/>
    <s v="FCPC"/>
    <n v="1"/>
    <s v="PK-GHC"/>
    <s v="UMR 803464177"/>
    <n v="803464177"/>
    <n v="404046560"/>
    <d v="2020-02-05T00:00:00"/>
    <s v="AFI"/>
    <s v="057/89052552"/>
    <d v="2020-02-04T00:00:00"/>
    <s v="126-98940752"/>
    <d v="2020-02-04T00:00:00"/>
    <n v="180233270"/>
    <d v="2020-02-10T00:00:00"/>
    <m/>
    <d v="2020-02-14T00:00:00"/>
    <d v="2020-02-14T00:00:00"/>
    <s v="2K2007843"/>
    <d v="2020-02-14T00:00:00"/>
    <m/>
    <s v="LA2K2B100DH0000"/>
    <s v="2K2009776"/>
    <d v="2020-02-14T00:00:00"/>
    <s v="126-38686690"/>
    <d v="2020-02-18T00:00:00"/>
    <x v="2"/>
    <m/>
    <m/>
    <n v="-1"/>
    <e v="#REF!"/>
    <e v="#REF!"/>
    <e v="#REF!"/>
    <n v="4"/>
    <e v="#REF!"/>
    <n v="8"/>
    <n v="2020"/>
    <m/>
    <m/>
  </r>
  <r>
    <n v="63"/>
    <s v="AVAIL"/>
    <s v="CLOSED"/>
    <n v="35"/>
    <n v="61"/>
    <n v="26"/>
    <x v="2"/>
    <s v="AFAP0004"/>
    <x v="17"/>
    <n v="12"/>
    <n v="2019"/>
    <x v="4"/>
    <s v="C24960000-1"/>
    <m/>
    <s v="VALVE, SAFETY"/>
    <n v="1"/>
    <s v="PKGPS"/>
    <s v="D-CHECK should be avail 15 Jan 2020"/>
    <n v="50633323"/>
    <n v="404045691"/>
    <d v="2019-12-19T00:00:00"/>
    <s v="AFI"/>
    <s v="057-88191386"/>
    <d v="2020-01-14T00:00:00"/>
    <s v="126-80427826"/>
    <d v="2020-01-17T00:00:00"/>
    <n v="180229984"/>
    <d v="2020-01-17T00:00:00"/>
    <m/>
    <d v="2020-01-20T00:00:00"/>
    <d v="2020-01-23T00:00:00"/>
    <s v="H0526"/>
    <d v="2020-01-23T00:00:00"/>
    <m/>
    <s v="C24960000-1"/>
    <s v="Y00896"/>
    <d v="2020-02-14T00:00:00"/>
    <s v="126-38686690"/>
    <d v="2020-02-18T00:00:00"/>
    <x v="2"/>
    <m/>
    <m/>
    <m/>
    <m/>
    <m/>
    <m/>
    <m/>
    <m/>
    <m/>
    <m/>
    <m/>
    <m/>
  </r>
  <r>
    <n v="76"/>
    <s v="AVAIL"/>
    <s v="CLOSED"/>
    <n v="63"/>
    <n v="17"/>
    <n v="56"/>
    <x v="2"/>
    <s v="AFAB0067"/>
    <x v="20"/>
    <n v="12"/>
    <n v="2019"/>
    <x v="1"/>
    <s v="965-0728-003"/>
    <m/>
    <s v="UNIT, ACARS MANAGEMENT (AMU)"/>
    <n v="1"/>
    <s v="PKGPE"/>
    <s v="REPLENIHSMENT"/>
    <n v="50633716"/>
    <n v="404045762"/>
    <d v="2019-12-23T00:00:00"/>
    <s v="AFI"/>
    <s v="057/89135174"/>
    <d v="2020-02-17T00:00:00"/>
    <s v="126-98943084"/>
    <d v="2020-02-20T00:00:00"/>
    <n v="180235393"/>
    <d v="2020-02-24T00:00:00"/>
    <m/>
    <d v="2020-02-24T00:00:00"/>
    <d v="2020-02-24T00:00:00"/>
    <s v="868"/>
    <d v="2020-02-24T00:00:00"/>
    <m/>
    <s v="965-0728-003"/>
    <s v="1114"/>
    <d v="2019-12-23T00:00:00"/>
    <s v="126-36330136"/>
    <d v="2020-01-09T00:00:00"/>
    <x v="2"/>
    <m/>
    <m/>
    <m/>
    <m/>
    <m/>
    <m/>
    <m/>
    <m/>
    <m/>
    <m/>
    <m/>
    <m/>
  </r>
  <r>
    <n v="95"/>
    <s v="AVAIL"/>
    <s v="CLOSED"/>
    <n v="-353"/>
    <n v="9"/>
    <n v="5"/>
    <x v="2"/>
    <s v="AFAB0086"/>
    <x v="22"/>
    <n v="1"/>
    <n v="2020"/>
    <x v="1"/>
    <s v="TA9115-00"/>
    <m/>
    <s v="TOILET ASSEMBLY LH"/>
    <n v="1"/>
    <s v="PKGPR"/>
    <s v="REPLENISHMENT"/>
    <n v="50635147"/>
    <n v="404045983"/>
    <d v="2020-01-06T00:00:00"/>
    <s v="AFI"/>
    <s v=" "/>
    <d v="2020-01-11T00:00:00"/>
    <s v="126-80427373"/>
    <d v="2020-01-11T00:00:00"/>
    <n v="180230081"/>
    <d v="2019-01-18T00:00:00"/>
    <m/>
    <d v="2019-01-18T00:00:00"/>
    <d v="2019-01-18T00:00:00"/>
    <s v="01452822"/>
    <d v="2019-01-18T00:00:00"/>
    <m/>
    <s v="TA9115-00"/>
    <s v="01453949"/>
    <d v="2019-01-07T00:00:00"/>
    <s v="126-37137531"/>
    <d v="2020-01-15T00:00:00"/>
    <x v="1"/>
    <m/>
    <m/>
    <m/>
    <m/>
    <m/>
    <m/>
    <m/>
    <m/>
    <m/>
    <m/>
    <m/>
    <m/>
  </r>
  <r>
    <n v="109"/>
    <s v="AVAIL"/>
    <s v="CLOSED"/>
    <n v="10"/>
    <n v="7"/>
    <n v="3"/>
    <x v="1"/>
    <s v="AFAB0109"/>
    <x v="32"/>
    <n v="1"/>
    <n v="2020"/>
    <x v="1"/>
    <s v="TLS755-01-0102A"/>
    <m/>
    <s v="RECEIVER, ILS"/>
    <n v="1"/>
    <s v="PKGPO"/>
    <s v="REPLENISHMENT"/>
    <n v="50636727"/>
    <n v="404046225"/>
    <d v="2020-01-17T00:00:00"/>
    <s v="AFI"/>
    <s v="057-88469835"/>
    <d v="2020-01-20T00:00:00"/>
    <s v="126-98938560 "/>
    <d v="2020-01-24T00:00:00"/>
    <s v="180231143 "/>
    <d v="2020-01-27T00:00:00"/>
    <m/>
    <d v="2020-01-27T00:00:00"/>
    <d v="2020-01-27T00:00:00"/>
    <s v="78434A-01014"/>
    <d v="2020-01-27T00:00:00"/>
    <m/>
    <s v="TLS755-01-0102A"/>
    <s v="4678434A-04433"/>
    <d v="2020-01-17T00:00:00"/>
    <s v="126-37587616"/>
    <d v="2020-01-24T00:00:00"/>
    <x v="1"/>
    <m/>
    <m/>
    <m/>
    <m/>
    <m/>
    <m/>
    <m/>
    <m/>
    <m/>
    <m/>
    <m/>
    <m/>
  </r>
  <r>
    <n v="135"/>
    <s v="AVAIL"/>
    <s v="CLOSED"/>
    <n v="22"/>
    <n v="6"/>
    <n v="14"/>
    <x v="2"/>
    <s v="AFAB0119"/>
    <x v="33"/>
    <n v="1"/>
    <n v="2020"/>
    <x v="1"/>
    <s v="965-0728-003"/>
    <m/>
    <s v="UNIT, ACARS MANAGEMENT (AMU)"/>
    <n v="1"/>
    <s v="PKGPF"/>
    <s v="REPLENISHMENT"/>
    <n v="50637335"/>
    <n v="404046304"/>
    <d v="2020-01-22T00:00:00"/>
    <s v="AFI"/>
    <s v="057/89053123"/>
    <d v="2020-02-05T00:00:00"/>
    <s v="126-98940811"/>
    <d v="2020-02-08T00:00:00"/>
    <n v="180233333"/>
    <d v="2020-02-10T00:00:00"/>
    <m/>
    <d v="2020-02-10T00:00:00"/>
    <d v="2020-02-13T00:00:00"/>
    <s v="765"/>
    <d v="2020-02-13T00:00:00"/>
    <m/>
    <s v="965-0728-003"/>
    <s v="1049"/>
    <d v="2020-01-24T00:00:00"/>
    <s v="618-74843521"/>
    <d v="2020-01-28T00:00:00"/>
    <x v="1"/>
    <m/>
    <m/>
    <m/>
    <m/>
    <m/>
    <m/>
    <m/>
    <m/>
    <m/>
    <m/>
    <m/>
    <m/>
  </r>
  <r>
    <n v="157"/>
    <s v="AVAIL"/>
    <s v="CLOSED"/>
    <n v="18"/>
    <n v="4"/>
    <n v="3"/>
    <x v="1"/>
    <s v="AFAB0133"/>
    <x v="39"/>
    <n v="1"/>
    <n v="2020"/>
    <x v="1"/>
    <s v="979786-5"/>
    <m/>
    <s v="VALVE, SHUTOFF AND BLEED"/>
    <n v="1"/>
    <s v="PKGPR"/>
    <s v="REPLENISHMENT"/>
    <n v="50638625"/>
    <n v="404046457"/>
    <d v="2020-01-31T00:00:00"/>
    <s v="AFI"/>
    <s v="057-88701631"/>
    <d v="2020-02-03T00:00:00"/>
    <s v="126-98940682"/>
    <d v="2020-02-06T00:00:00"/>
    <n v="180234163"/>
    <d v="2020-02-14T00:00:00"/>
    <m/>
    <d v="2020-02-18T00:00:00"/>
    <d v="2020-02-18T00:00:00"/>
    <s v="1754C"/>
    <d v="2020-02-18T00:00:00"/>
    <m/>
    <s v="979786-5"/>
    <s v="2978"/>
    <d v="2020-02-01T00:00:00"/>
    <s v="126-37842700"/>
    <d v="2020-02-04T00:00:00"/>
    <x v="1"/>
    <m/>
    <m/>
    <m/>
    <m/>
    <m/>
    <m/>
    <m/>
    <m/>
    <m/>
    <m/>
    <m/>
    <m/>
  </r>
  <r>
    <n v="162"/>
    <s v="AVAIL"/>
    <s v="CLOSED"/>
    <n v="7"/>
    <n v="4"/>
    <n v="1"/>
    <x v="1"/>
    <s v="AFAB0138"/>
    <x v="39"/>
    <n v="1"/>
    <n v="2020"/>
    <x v="1"/>
    <s v="129100-1009"/>
    <m/>
    <s v="PDU-POWER DRIVE UNIT"/>
    <n v="1"/>
    <s v="PKGPZ"/>
    <s v="REPLENISHMENT"/>
    <n v="50638635"/>
    <n v="404046504"/>
    <d v="2020-01-31T00:00:00"/>
    <s v="AFI"/>
    <s v="057-88701222"/>
    <d v="2020-02-01T00:00:00"/>
    <s v="126-98939956"/>
    <d v="2020-02-04T00:00:00"/>
    <n v="180233151"/>
    <d v="2020-02-04T00:00:00"/>
    <m/>
    <d v="2020-02-06T00:00:00"/>
    <d v="2020-02-07T00:00:00"/>
    <s v="26828"/>
    <d v="2020-02-07T00:00:00"/>
    <m/>
    <m/>
    <s v="45581"/>
    <d v="2020-02-01T00:00:00"/>
    <s v="126-37842700"/>
    <d v="2020-02-04T00:00:00"/>
    <x v="1"/>
    <m/>
    <m/>
    <m/>
    <m/>
    <m/>
    <m/>
    <m/>
    <m/>
    <m/>
    <m/>
    <m/>
    <m/>
  </r>
  <r>
    <n v="163"/>
    <s v="AVAIL"/>
    <s v="CLOSED"/>
    <n v="13"/>
    <n v="4"/>
    <n v="11"/>
    <x v="2"/>
    <s v="AFAB0139"/>
    <x v="39"/>
    <n v="1"/>
    <n v="2020"/>
    <x v="1"/>
    <s v="6764B040000"/>
    <m/>
    <s v="VALVE, BLEED"/>
    <n v="1"/>
    <s v="PKGPG"/>
    <s v="REPLENISHMENT"/>
    <n v="50638636"/>
    <n v="404046505"/>
    <d v="2020-01-31T00:00:00"/>
    <s v="AFI"/>
    <s v=" "/>
    <d v="2020-02-11T00:00:00"/>
    <s v="126-98940962"/>
    <d v="2020-02-11T00:00:00"/>
    <n v="180234037"/>
    <d v="2020-02-13T00:00:00"/>
    <m/>
    <d v="2020-02-13T00:00:00"/>
    <d v="2020-02-13T00:00:00"/>
    <s v="00659"/>
    <d v="2020-02-13T00:00:00"/>
    <m/>
    <m/>
    <s v="6764-03280"/>
    <d v="2020-02-01T00:00:00"/>
    <s v="126-37842700"/>
    <d v="2020-02-04T00:00:00"/>
    <x v="1"/>
    <m/>
    <m/>
    <m/>
    <m/>
    <m/>
    <m/>
    <m/>
    <m/>
    <m/>
    <m/>
    <m/>
    <m/>
  </r>
  <r>
    <n v="164"/>
    <s v="AVAIL"/>
    <s v="CLOSED"/>
    <n v="24"/>
    <n v="4"/>
    <n v="16"/>
    <x v="2"/>
    <s v="AFAB0140"/>
    <x v="39"/>
    <n v="1"/>
    <n v="2020"/>
    <x v="1"/>
    <s v="65E63-2"/>
    <m/>
    <s v="VALVE, PRESS REG - ENG ANTI ICE"/>
    <n v="1"/>
    <s v="PKGPL"/>
    <s v="REPLENISHMENT"/>
    <n v="50638637"/>
    <n v="404046506"/>
    <d v="2020-01-31T00:00:00"/>
    <s v="AFI"/>
    <s v="057/89134802"/>
    <d v="2020-02-16T00:00:00"/>
    <s v="126-98943003"/>
    <d v="2020-02-19T00:00:00"/>
    <n v="180235264"/>
    <d v="2020-02-21T00:00:00"/>
    <m/>
    <d v="2020-02-23T00:00:00"/>
    <d v="2020-02-24T00:00:00"/>
    <s v="105"/>
    <d v="2020-02-24T00:00:00"/>
    <m/>
    <m/>
    <s v="944"/>
    <d v="2020-02-01T00:00:00"/>
    <s v="126-37842700"/>
    <d v="2020-02-04T00:00:00"/>
    <x v="1"/>
    <m/>
    <m/>
    <m/>
    <m/>
    <m/>
    <m/>
    <m/>
    <m/>
    <m/>
    <m/>
    <m/>
    <m/>
  </r>
  <r>
    <n v="181"/>
    <s v="AVAIL"/>
    <s v="CLOSED"/>
    <n v="9"/>
    <n v="7"/>
    <n v="7"/>
    <x v="2"/>
    <s v="AFAB0142"/>
    <x v="44"/>
    <n v="2"/>
    <n v="2020"/>
    <x v="1"/>
    <s v="6764B040000"/>
    <m/>
    <s v="VALVE, BLEED"/>
    <n v="1"/>
    <s v="PKGPX"/>
    <s v="REPLENISHMENT"/>
    <n v="50639133"/>
    <n v="404046541"/>
    <d v="2020-02-04T00:00:00"/>
    <s v="AFI"/>
    <s v=" "/>
    <d v="2020-02-11T00:00:00"/>
    <s v="126-98940962"/>
    <d v="2020-02-11T00:00:00"/>
    <n v="180234037"/>
    <d v="2020-02-13T00:00:00"/>
    <m/>
    <d v="2020-02-13T00:00:00"/>
    <d v="2020-02-13T00:00:00"/>
    <s v="00427"/>
    <d v="2020-02-13T00:00:00"/>
    <m/>
    <s v="6764B040000"/>
    <s v="00451"/>
    <d v="2020-02-05T00:00:00"/>
    <s v="126-38494260"/>
    <d v="2020-02-11T00:00:00"/>
    <x v="1"/>
    <m/>
    <m/>
    <m/>
    <m/>
    <m/>
    <m/>
    <m/>
    <m/>
    <m/>
    <m/>
    <m/>
    <m/>
  </r>
  <r>
    <n v="182"/>
    <s v="AVAIL"/>
    <s v="CLOSED"/>
    <n v="7"/>
    <n v="7"/>
    <n v="2"/>
    <x v="1"/>
    <s v="AFAB0143"/>
    <x v="44"/>
    <n v="2"/>
    <n v="2020"/>
    <x v="1"/>
    <s v="4063-18221"/>
    <m/>
    <s v="CARGO ISOLATION VALVE"/>
    <n v="1"/>
    <s v="PKGHD"/>
    <s v="REPLENISHMENT"/>
    <n v="50639137"/>
    <n v="404046542"/>
    <d v="2020-02-04T00:00:00"/>
    <s v="AFI"/>
    <s v=" "/>
    <d v="2020-02-06T00:00:00"/>
    <s v="126-98940704"/>
    <d v="2020-02-06T00:00:00"/>
    <n v="180233335"/>
    <d v="2020-02-10T00:00:00"/>
    <m/>
    <d v="2020-02-10T00:00:00"/>
    <d v="2020-02-11T00:00:00"/>
    <s v="9970479"/>
    <d v="2020-02-11T00:00:00"/>
    <m/>
    <s v="4063-18221"/>
    <s v="1517628"/>
    <d v="2020-02-05T00:00:00"/>
    <s v="126-38494260"/>
    <d v="2020-02-11T00:00:00"/>
    <x v="1"/>
    <m/>
    <m/>
    <m/>
    <m/>
    <m/>
    <m/>
    <m/>
    <m/>
    <m/>
    <m/>
    <m/>
    <m/>
  </r>
  <r>
    <n v="183"/>
    <s v="AVAIL"/>
    <s v="CLOSED"/>
    <n v="9"/>
    <n v="7"/>
    <n v="1"/>
    <x v="1"/>
    <s v="AFAB0144"/>
    <x v="44"/>
    <n v="2"/>
    <n v="2020"/>
    <x v="1"/>
    <s v="LA2K2B100DH0000"/>
    <m/>
    <s v="COMPUTER, FLT CTRL PRIM (FCPC)"/>
    <n v="1"/>
    <s v="PKGHD"/>
    <s v="REPLENISHMENT"/>
    <n v="50639139"/>
    <n v="404046543"/>
    <d v="2020-02-04T00:00:00"/>
    <s v="AFI"/>
    <s v="057-89052880"/>
    <d v="2020-02-05T00:00:00"/>
    <s v="618-62347784"/>
    <d v="2020-02-13T00:00:00"/>
    <n v="180233333"/>
    <d v="2020-02-10T00:00:00"/>
    <m/>
    <d v="2020-02-10T00:00:00"/>
    <d v="2020-02-13T00:00:00"/>
    <s v="2K2007927"/>
    <d v="2020-02-13T00:00:00"/>
    <m/>
    <s v="LA2K2B100DH0000"/>
    <s v="2K2011364"/>
    <d v="2020-02-05T00:00:00"/>
    <s v="126-38494260"/>
    <d v="2020-02-11T00:00:00"/>
    <x v="1"/>
    <m/>
    <m/>
    <m/>
    <m/>
    <m/>
    <m/>
    <m/>
    <m/>
    <m/>
    <m/>
    <m/>
    <m/>
  </r>
  <r>
    <n v="184"/>
    <s v="AVAIL"/>
    <s v="CLOSED"/>
    <n v="9"/>
    <n v="7"/>
    <n v="1"/>
    <x v="1"/>
    <s v="AFAB0145"/>
    <x v="44"/>
    <n v="2"/>
    <n v="2020"/>
    <x v="1"/>
    <s v="FE256-001"/>
    <m/>
    <s v="ACTUATOR, DOOR - PASSENGER"/>
    <n v="1"/>
    <s v="PKGPF"/>
    <s v="REPLENISHMENT"/>
    <n v="50639144"/>
    <n v="404046545"/>
    <d v="2020-02-04T00:00:00"/>
    <s v="AFI"/>
    <s v="057-89052880"/>
    <d v="2020-02-05T00:00:00"/>
    <s v="618-62347784"/>
    <d v="2020-02-13T00:00:00"/>
    <d v="2020-02-10T00:00:00"/>
    <d v="2020-02-10T00:00:00"/>
    <m/>
    <d v="2020-02-10T00:00:00"/>
    <d v="2020-02-13T00:00:00"/>
    <s v="FR8039"/>
    <d v="2020-02-13T00:00:00"/>
    <m/>
    <s v="FE256-001"/>
    <s v="FR8870"/>
    <d v="2020-02-05T00:00:00"/>
    <s v="126-38494260"/>
    <d v="2020-02-11T00:00:00"/>
    <x v="1"/>
    <m/>
    <m/>
    <m/>
    <m/>
    <m/>
    <m/>
    <m/>
    <m/>
    <m/>
    <m/>
    <m/>
    <m/>
  </r>
  <r>
    <n v="186"/>
    <s v="AVAIL"/>
    <s v="CLOSED"/>
    <n v="9"/>
    <n v="7"/>
    <n v="7"/>
    <x v="2"/>
    <s v="AFAB0147"/>
    <x v="44"/>
    <n v="2"/>
    <n v="2020"/>
    <x v="1"/>
    <s v="6764B040000"/>
    <m/>
    <s v="VALVE, BLEED"/>
    <n v="1"/>
    <s v="PKGPG"/>
    <s v="REPLENISHMENT"/>
    <n v="50639158"/>
    <n v="404046549"/>
    <d v="2020-02-04T00:00:00"/>
    <s v="AFI"/>
    <s v=" "/>
    <d v="2020-02-11T00:00:00"/>
    <s v="126-98940962"/>
    <d v="2020-02-11T00:00:00"/>
    <d v="2020-02-13T00:00:00"/>
    <d v="2020-02-13T00:00:00"/>
    <m/>
    <d v="2020-02-13T00:00:00"/>
    <d v="2020-02-13T00:00:00"/>
    <s v="6764-00988"/>
    <d v="2020-02-13T00:00:00"/>
    <m/>
    <s v="6764B040000"/>
    <s v="6764-02316"/>
    <d v="2020-02-05T00:00:00"/>
    <s v="126-38494260"/>
    <d v="2020-02-11T00:00:00"/>
    <x v="1"/>
    <m/>
    <m/>
    <m/>
    <m/>
    <m/>
    <m/>
    <m/>
    <m/>
    <m/>
    <m/>
    <m/>
    <m/>
  </r>
  <r>
    <n v="20"/>
    <s v="AVAIL"/>
    <s v="CLOSED"/>
    <n v="8"/>
    <n v="91"/>
    <n v="0"/>
    <x v="1"/>
    <s v="AFAX0014"/>
    <x v="14"/>
    <n v="12"/>
    <n v="2019"/>
    <x v="2"/>
    <s v="706100-1"/>
    <m/>
    <s v="CARGO DOOR OUT SIDE CONTROL PANEL"/>
    <n v="1"/>
    <s v="PK-GPO"/>
    <s v="UMR 803342391 "/>
    <n v="803342391"/>
    <n v="404045468"/>
    <d v="2019-12-02T00:00:00"/>
    <s v="AFI"/>
    <s v="057-87171405"/>
    <d v="2019-12-02T00:00:00"/>
    <s v="126-98778385"/>
    <d v="2019-12-05T00:00:00"/>
    <s v="180223858"/>
    <d v="2019-04-12T00:00:00"/>
    <m/>
    <d v="2019-12-08T00:00:00"/>
    <d v="2019-12-10T00:00:00"/>
    <s v="N/A"/>
    <d v="2019-12-10T00:00:00"/>
    <m/>
    <s v="706100-1"/>
    <s v="1094"/>
    <d v="2020-02-26T00:00:00"/>
    <s v="126-39502831"/>
    <d v="2020-03-02T00:00:00"/>
    <x v="2"/>
    <m/>
    <m/>
    <n v="3"/>
    <e v="#REF!"/>
    <e v="#REF!"/>
    <e v="#REF!"/>
    <n v="5"/>
    <e v="#REF!"/>
    <n v="10"/>
    <n v="2020"/>
    <m/>
    <m/>
  </r>
  <r>
    <n v="43"/>
    <s v="AVAIL"/>
    <s v="CLOSED"/>
    <n v="26"/>
    <n v="39"/>
    <n v="4"/>
    <x v="2"/>
    <s v="AFAZ0012"/>
    <x v="40"/>
    <n v="1"/>
    <n v="2020"/>
    <x v="3"/>
    <s v="TAAI2-33CE11-01"/>
    <m/>
    <s v="SEAT, FIRST OFFICER"/>
    <n v="1"/>
    <s v="PK-GPF"/>
    <s v="MDR 803357393"/>
    <n v="50637646"/>
    <n v="404046519"/>
    <d v="2020-02-03T00:00:00"/>
    <s v="AFI"/>
    <s v="057/88699041 "/>
    <d v="2020-01-28T00:00:00"/>
    <s v="126-98939831"/>
    <d v="2020-02-06T00:00:00"/>
    <s v="180232379"/>
    <d v="2020-02-04T00:00:00"/>
    <m/>
    <d v="2020-02-19T00:00:00"/>
    <d v="2020-02-19T00:00:00"/>
    <s v="1219"/>
    <d v="2020-02-19T00:00:00"/>
    <m/>
    <s v="TAAI1-03CE01-02"/>
    <s v="300"/>
    <d v="2020-03-11T00:00:00"/>
    <s v="618-79937524"/>
    <d v="2020-03-13T00:00:00"/>
    <x v="2"/>
    <m/>
    <m/>
    <n v="3"/>
    <e v="#REF!"/>
    <e v="#REF!"/>
    <e v="#REF!"/>
    <n v="2"/>
    <e v="#REF!"/>
    <n v="11"/>
    <n v="2020"/>
    <m/>
    <m/>
  </r>
  <r>
    <n v="44"/>
    <s v="AVAIL"/>
    <s v="CLOSED"/>
    <n v="5"/>
    <n v="38"/>
    <n v="2"/>
    <x v="1"/>
    <s v="AFAX0034"/>
    <x v="41"/>
    <n v="1"/>
    <n v="2020"/>
    <x v="2"/>
    <s v="Z043H000351A"/>
    <m/>
    <s v="DEU B"/>
    <n v="1"/>
    <s v="PK-GPR"/>
    <s v="UMR 803445265 // Part Not Used info frm AOGdesk"/>
    <n v="803445265"/>
    <n v="404046380"/>
    <d v="2020-01-27T00:00:00"/>
    <s v="AFI"/>
    <s v=" "/>
    <d v="2020-01-29T00:00:00"/>
    <s v="126-98939573"/>
    <d v="2020-01-29T00:00:00"/>
    <s v="180232010"/>
    <d v="2020-01-29T00:00:00"/>
    <m/>
    <d v="2020-01-30T00:00:00"/>
    <d v="2020-02-01T00:00:00"/>
    <s v="043H00004669"/>
    <d v="2020-02-01T00:00:00"/>
    <m/>
    <s v="Z043H000351A"/>
    <s v="043H00004669"/>
    <d v="2020-03-04T00:00:00"/>
    <s v="618-79926803"/>
    <d v="2020-03-05T00:00:00"/>
    <x v="2"/>
    <m/>
    <m/>
    <n v="2"/>
    <e v="#REF!"/>
    <e v="#REF!"/>
    <e v="#REF!"/>
    <n v="1"/>
    <e v="#REF!"/>
    <n v="10"/>
    <n v="2020"/>
    <m/>
    <m/>
  </r>
  <r>
    <n v="48"/>
    <s v="AVAIL"/>
    <s v="CLOSED"/>
    <n v="5"/>
    <n v="37"/>
    <n v="1"/>
    <x v="1"/>
    <s v="AFAX0038"/>
    <x v="45"/>
    <n v="2"/>
    <n v="2020"/>
    <x v="2"/>
    <s v="4305890050"/>
    <m/>
    <s v="TRANSMITTER TPIS"/>
    <n v="1"/>
    <s v="PK-GPW"/>
    <s v="UMR 803461086 // // Part Not Used info frm AOGdesk"/>
    <n v="803461086"/>
    <n v="404046561"/>
    <d v="2020-02-05T00:00:00"/>
    <s v="AFI"/>
    <s v=" "/>
    <d v="2020-02-06T00:00:00"/>
    <s v="126-98940704"/>
    <d v="2020-02-06T00:00:00"/>
    <n v="180233028"/>
    <d v="2020-02-07T00:00:00"/>
    <m/>
    <d v="2020-02-10T00:00:00"/>
    <d v="2020-02-10T00:00:00"/>
    <s v="Batch 0002197234"/>
    <d v="2020-02-10T00:00:00"/>
    <m/>
    <n v="4305890050"/>
    <s v="N/A Batch 0002197234"/>
    <d v="2020-03-10T00:00:00"/>
    <s v="618-79937524"/>
    <d v="2020-03-13T00:00:00"/>
    <x v="2"/>
    <m/>
    <m/>
    <n v="1"/>
    <e v="#REF!"/>
    <e v="#REF!"/>
    <e v="#REF!"/>
    <n v="3"/>
    <e v="#REF!"/>
    <n v="11"/>
    <n v="2020"/>
    <m/>
    <m/>
  </r>
  <r>
    <n v="49"/>
    <s v="AVAIL"/>
    <s v="CLOSED"/>
    <n v="27"/>
    <n v="13"/>
    <n v="23"/>
    <x v="2"/>
    <s v="AFAX0039"/>
    <x v="45"/>
    <n v="2"/>
    <n v="2020"/>
    <x v="2"/>
    <s v="7520061-34017"/>
    <m/>
    <s v="HSDU"/>
    <n v="1"/>
    <s v="PK-GPS"/>
    <s v="UMR 803465880. PK-GPS DIROBBING PK-GPV"/>
    <n v="803465880"/>
    <n v="404046562"/>
    <d v="2020-02-05T00:00:00"/>
    <s v="AFI"/>
    <s v=" "/>
    <d v="2020-02-28T00:00:00"/>
    <s v="176-14043831"/>
    <d v="2020-02-28T00:00:00"/>
    <n v="180235930"/>
    <d v="2020-02-26T00:00:00"/>
    <m/>
    <d v="2020-03-03T00:00:00"/>
    <d v="2020-03-03T00:00:00"/>
    <s v="40137753"/>
    <d v="2020-03-03T00:00:00"/>
    <m/>
    <s v="7520061-34017"/>
    <s v="40440587"/>
    <d v="2020-02-14T00:00:00"/>
    <s v="126-38686690"/>
    <d v="2020-02-18T00:00:00"/>
    <x v="2"/>
    <m/>
    <m/>
    <n v="23"/>
    <e v="#REF!"/>
    <e v="#REF!"/>
    <e v="#REF!"/>
    <n v="4"/>
    <e v="#REF!"/>
    <n v="8"/>
    <n v="2020"/>
    <m/>
    <m/>
  </r>
  <r>
    <n v="51"/>
    <s v="AVAIL"/>
    <s v="CLOSED"/>
    <n v="14"/>
    <n v="28"/>
    <n v="4"/>
    <x v="2"/>
    <s v="AFAX0041"/>
    <x v="46"/>
    <n v="2"/>
    <n v="2020"/>
    <x v="2"/>
    <s v="1L93-506"/>
    <m/>
    <s v="VALVE ISOLATION REFUEL"/>
    <n v="1"/>
    <s v="PKGPY"/>
    <s v="UMR 803489176"/>
    <n v="803489176"/>
    <n v="404046763"/>
    <d v="2020-02-19T00:00:00"/>
    <s v="AFI"/>
    <s v=" "/>
    <d v="2020-02-22T00:00:00"/>
    <s v="126-98944506"/>
    <d v="2020-02-22T00:00:00"/>
    <n v="180235987"/>
    <d v="2020-02-27T00:00:00"/>
    <m/>
    <d v="2020-02-27T00:00:00"/>
    <d v="2020-03-03T00:00:00"/>
    <s v="J11299"/>
    <d v="2020-03-03T00:00:00"/>
    <m/>
    <s v="1L93-506"/>
    <s v="J32106"/>
    <d v="2020-03-13T00:00:00"/>
    <s v="618-79937620_x000d_"/>
    <d v="2020-03-18T00:00:00"/>
    <x v="2"/>
    <m/>
    <m/>
    <n v="3"/>
    <e v="#REF!"/>
    <e v="#REF!"/>
    <e v="#REF!"/>
    <n v="5"/>
    <e v="#REF!"/>
    <n v="12"/>
    <n v="2020"/>
    <m/>
    <m/>
  </r>
  <r>
    <n v="57"/>
    <s v="AVAIL"/>
    <s v="CLOSED"/>
    <n v="8"/>
    <n v="23"/>
    <n v="0"/>
    <x v="1"/>
    <s v="AFAX0043"/>
    <x v="47"/>
    <n v="2"/>
    <n v="2020"/>
    <x v="2"/>
    <s v="LA2G007001D0000"/>
    <m/>
    <s v="CMC"/>
    <n v="1"/>
    <s v="PKGPS"/>
    <s v="REQ BY AOGDESK "/>
    <m/>
    <n v="404046849"/>
    <d v="2020-02-24T00:00:00"/>
    <s v="AFI"/>
    <s v="057/89136563"/>
    <d v="2020-02-20T00:00:00"/>
    <s v="126-98944565"/>
    <d v="2020-02-25T00:00:00"/>
    <n v="180235579"/>
    <d v="2020-02-24T00:00:00"/>
    <m/>
    <d v="2020-02-28T00:00:00"/>
    <d v="2020-02-28T00:00:00"/>
    <s v="Q23368004533"/>
    <d v="2020-02-28T00:00:00"/>
    <m/>
    <s v="LA2G007001D0000"/>
    <s v="Q23368005063"/>
    <d v="2020-03-13T00:00:00"/>
    <s v="618-79937620"/>
    <d v="2020-03-18T00:00:00"/>
    <x v="2"/>
    <m/>
    <m/>
    <m/>
    <m/>
    <m/>
    <m/>
    <m/>
    <m/>
    <m/>
    <m/>
    <m/>
    <m/>
  </r>
  <r>
    <n v="58"/>
    <s v="AVAIL"/>
    <s v="CLOSED"/>
    <n v="18"/>
    <n v="23"/>
    <n v="5"/>
    <x v="2"/>
    <s v="AFAX0044"/>
    <x v="48"/>
    <n v="2"/>
    <n v="2020"/>
    <x v="2"/>
    <s v="6764B040000"/>
    <m/>
    <s v="VALVE, BLEED"/>
    <n v="1"/>
    <s v="PKGPN"/>
    <s v="REQ BY AOGDESK "/>
    <m/>
    <n v="404046850"/>
    <d v="2020-02-24T00:00:00"/>
    <s v="AFI"/>
    <s v=" "/>
    <d v="2020-02-29T00:00:00"/>
    <s v="126-98944930"/>
    <d v="2020-02-29T00:00:00"/>
    <s v="180236886"/>
    <d v="2020-03-15T00:00:00"/>
    <m/>
    <d v="2020-03-12T00:00:00"/>
    <d v="2020-03-13T00:00:00"/>
    <s v="6764-01726"/>
    <d v="2020-03-13T00:00:00"/>
    <m/>
    <s v="6764B040000"/>
    <s v="6764-02757"/>
    <d v="2020-03-03T00:00:00"/>
    <s v="618-79937620"/>
    <d v="2020-03-18T00:00:00"/>
    <x v="2"/>
    <m/>
    <m/>
    <n v="5"/>
    <e v="#REF!"/>
    <e v="#REF!"/>
    <e v="#REF!"/>
    <n v="15"/>
    <e v="#REF!"/>
    <n v="12"/>
    <n v="2020"/>
    <m/>
    <m/>
  </r>
  <r>
    <n v="62"/>
    <s v="AVAIL"/>
    <s v="CLOSED"/>
    <n v="8"/>
    <n v="6"/>
    <n v="0"/>
    <x v="1"/>
    <s v="AFAX0045"/>
    <x v="49"/>
    <n v="3"/>
    <n v="2020"/>
    <x v="2"/>
    <s v="6764B040000"/>
    <m/>
    <s v="VALVE, BLEED"/>
    <n v="1"/>
    <s v="PKGPV"/>
    <s v="REQ BY AOGDESK "/>
    <m/>
    <n v="404047109"/>
    <d v="2020-03-12T00:00:00"/>
    <s v="AFI"/>
    <s v="057/89464900"/>
    <d v="2020-03-05T00:00:00"/>
    <s v="126-98946422"/>
    <d v="2020-03-10T00:00:00"/>
    <n v="180238116"/>
    <d v="2020-03-12T00:00:00"/>
    <m/>
    <d v="2020-03-12T00:00:00"/>
    <d v="2020-03-13T00:00:00"/>
    <s v="6764-01124"/>
    <d v="2020-03-13T00:00:00"/>
    <m/>
    <s v="6764B040000"/>
    <s v="6764-02197"/>
    <d v="2020-03-13T00:00:00"/>
    <s v="618-79937620"/>
    <d v="2020-03-18T00:00:00"/>
    <x v="2"/>
    <m/>
    <m/>
    <n v="-2"/>
    <e v="#REF!"/>
    <e v="#REF!"/>
    <e v="#REF!"/>
    <n v="5"/>
    <e v="#REF!"/>
    <n v="12"/>
    <n v="2020"/>
    <m/>
    <m/>
  </r>
  <r>
    <n v="62"/>
    <s v="AVAIL"/>
    <s v="CLOSED"/>
    <n v="19"/>
    <n v="43"/>
    <n v="2"/>
    <x v="1"/>
    <s v="AFAP0003"/>
    <x v="17"/>
    <n v="12"/>
    <n v="2019"/>
    <x v="4"/>
    <s v="2-8181-2"/>
    <m/>
    <s v="VALVE, SAFETY"/>
    <n v="1"/>
    <s v="PKGPS"/>
    <s v="D-CHECK should be avail 15 Jan 2020"/>
    <n v="50633322"/>
    <n v="404045690"/>
    <d v="2019-12-19T00:00:00"/>
    <s v="AFI"/>
    <s v="057-87512364"/>
    <d v="2019-12-21T00:00:00"/>
    <s v="126-80423346"/>
    <d v="2019-12-27T00:00:00"/>
    <s v="180227505"/>
    <d v="2019-12-17T00:00:00"/>
    <m/>
    <d v="2020-01-05T00:00:00"/>
    <d v="2020-01-07T00:00:00"/>
    <s v="455"/>
    <d v="2020-01-07T00:00:00"/>
    <m/>
    <s v="2-8181-2"/>
    <s v="944"/>
    <d v="2019-01-30T00:00:00"/>
    <s v="126-37528503"/>
    <d v="2020-01-31T00:00:00"/>
    <x v="2"/>
    <m/>
    <m/>
    <m/>
    <m/>
    <m/>
    <m/>
    <m/>
    <m/>
    <m/>
    <m/>
    <m/>
    <m/>
  </r>
  <r>
    <n v="64"/>
    <s v="AVAIL"/>
    <s v="CLOSED"/>
    <n v="33"/>
    <n v="77"/>
    <n v="25"/>
    <x v="2"/>
    <s v="AFAP0005"/>
    <x v="17"/>
    <n v="12"/>
    <n v="2019"/>
    <x v="4"/>
    <s v="C24960000-1"/>
    <m/>
    <s v="VALVE, SAFETY"/>
    <n v="1"/>
    <s v="PKGPS"/>
    <s v="D-CHECK should be avail 15 Jan 2020"/>
    <n v="50633324"/>
    <n v="404045692"/>
    <d v="2019-12-19T00:00:00"/>
    <s v="AFI"/>
    <s v="057/ 88191051"/>
    <d v="2020-01-13T00:00:00"/>
    <s v="126-80427734"/>
    <d v="2020-01-16T00:00:00"/>
    <n v="180229985"/>
    <d v="2020-01-17T00:00:00"/>
    <m/>
    <d v="2020-01-19T00:00:00"/>
    <d v="2020-01-21T00:00:00"/>
    <s v="H1465"/>
    <d v="2020-01-21T00:00:00"/>
    <m/>
    <s v="C24960000-1"/>
    <s v="Y00869"/>
    <d v="2020-03-03T00:00:00"/>
    <s v="618-79926803"/>
    <d v="2020-03-05T00:00:00"/>
    <x v="2"/>
    <m/>
    <m/>
    <m/>
    <m/>
    <m/>
    <m/>
    <m/>
    <m/>
    <m/>
    <m/>
    <m/>
    <m/>
  </r>
  <r>
    <n v="77"/>
    <s v="AVAIL"/>
    <s v="CLOSED"/>
    <n v="84"/>
    <n v="17"/>
    <n v="70"/>
    <x v="2"/>
    <s v="AFAB0068"/>
    <x v="20"/>
    <n v="12"/>
    <n v="2019"/>
    <x v="1"/>
    <s v="965-0728-003"/>
    <m/>
    <s v="UNIT, ACARS MANAGEMENT (AMU)"/>
    <n v="1"/>
    <s v="PKGPD"/>
    <s v="REPLENIHSMENT"/>
    <n v="50633717"/>
    <n v="404045763"/>
    <d v="2019-12-23T00:00:00"/>
    <s v="AFI"/>
    <s v="057-89288883"/>
    <d v="2020-03-02T00:00:00"/>
    <s v="126-98946131"/>
    <d v="2020-03-05T00:00:00"/>
    <n v="180238150"/>
    <d v="2020-03-12T00:00:00"/>
    <m/>
    <d v="2020-03-15T00:00:00"/>
    <d v="2020-03-16T00:00:00"/>
    <s v="966"/>
    <d v="2020-03-16T00:00:00"/>
    <m/>
    <s v="965-0728-003"/>
    <s v="1097"/>
    <d v="2019-12-23T00:00:00"/>
    <s v="126-36330136"/>
    <d v="2020-01-09T00:00:00"/>
    <x v="2"/>
    <m/>
    <m/>
    <m/>
    <m/>
    <m/>
    <m/>
    <m/>
    <m/>
    <m/>
    <m/>
    <m/>
    <m/>
  </r>
  <r>
    <n v="84"/>
    <s v="AVAIL"/>
    <s v="CLOSED"/>
    <n v="78"/>
    <n v="8"/>
    <n v="62"/>
    <x v="2"/>
    <s v="AFAB0075"/>
    <x v="21"/>
    <n v="12"/>
    <n v="2019"/>
    <x v="1"/>
    <s v="965-0728-003"/>
    <m/>
    <s v="UNIT, ACARS MANAGEMENT (AMU)"/>
    <n v="1"/>
    <s v="PKGPG"/>
    <s v="REPLENIHSMENT"/>
    <n v="50634585"/>
    <n v="404045932"/>
    <d v="2019-12-31T00:00:00"/>
    <s v="AFI"/>
    <s v="057-89289233"/>
    <d v="2020-03-02T00:00:00"/>
    <s v="126-98946131"/>
    <d v="2020-03-05T00:00:00"/>
    <n v="180238150"/>
    <d v="2020-03-12T00:00:00"/>
    <m/>
    <d v="2020-03-17T00:00:00"/>
    <d v="2020-03-18T00:00:00"/>
    <s v="1097"/>
    <d v="2020-03-18T00:00:00"/>
    <m/>
    <s v="965-0728-003"/>
    <s v="949"/>
    <d v="2019-12-31T00:00:00"/>
    <s v="126-36064512"/>
    <d v="2020-01-08T00:00:00"/>
    <x v="1"/>
    <m/>
    <m/>
    <m/>
    <m/>
    <m/>
    <m/>
    <m/>
    <m/>
    <m/>
    <m/>
    <m/>
    <m/>
  </r>
  <r>
    <n v="139"/>
    <s v="AVAIL"/>
    <s v="CLOSED"/>
    <n v="33"/>
    <n v="50"/>
    <n v="12"/>
    <x v="2"/>
    <s v="AFAP0006"/>
    <x v="50"/>
    <n v="1"/>
    <n v="2020"/>
    <x v="4"/>
    <s v="2130161-101"/>
    <m/>
    <s v="OZONE CONVERTER"/>
    <n v="1"/>
    <s v="PKGPM"/>
    <s v="PLANNING"/>
    <n v="50637425"/>
    <n v="404046318"/>
    <d v="2020-01-23T00:00:00"/>
    <s v="AFI"/>
    <s v=" "/>
    <d v="2020-02-04T00:00:00"/>
    <s v="126-98939912"/>
    <d v="2020-02-04T00:00:00"/>
    <n v="180235262"/>
    <d v="2020-02-21T00:00:00"/>
    <m/>
    <d v="2020-02-24T00:00:00"/>
    <d v="2020-02-25T00:00:00"/>
    <s v="AAJ9347"/>
    <d v="2020-02-25T00:00:00"/>
    <m/>
    <s v="2130161-101"/>
    <s v="AAJ9336"/>
    <d v="2020-03-10T00:00:00"/>
    <s v="618-79937524"/>
    <d v="2020-03-13T00:00:00"/>
    <x v="2"/>
    <m/>
    <m/>
    <m/>
    <m/>
    <m/>
    <m/>
    <m/>
    <m/>
    <m/>
    <m/>
    <m/>
    <m/>
  </r>
  <r>
    <n v="160"/>
    <s v="AVAIL"/>
    <s v="CLOSED"/>
    <n v="49"/>
    <n v="4"/>
    <n v="4"/>
    <x v="2"/>
    <s v="AFAB0136"/>
    <x v="39"/>
    <n v="1"/>
    <n v="2020"/>
    <x v="1"/>
    <s v="965-0728-003"/>
    <m/>
    <s v="UNIT, ACARS MANAGEMENT (AMU)"/>
    <n v="1"/>
    <s v="PKGPF"/>
    <s v="REPLENISHMENT"/>
    <n v="50638630"/>
    <n v="404046501"/>
    <d v="2020-01-31T00:00:00"/>
    <s v="AFI"/>
    <s v=" "/>
    <d v="2020-02-04T00:00:00"/>
    <s v="126-98939956"/>
    <d v="2020-02-04T00:00:00"/>
    <n v="180239262"/>
    <d v="2020-03-19T00:00:00"/>
    <m/>
    <d v="2020-03-19T00:00:00"/>
    <d v="2020-03-20T00:00:00"/>
    <s v="949"/>
    <d v="2020-03-20T00:00:00"/>
    <m/>
    <m/>
    <s v="788"/>
    <d v="2020-02-01T00:00:00"/>
    <s v="126-37842700"/>
    <d v="2020-02-04T00:00:00"/>
    <x v="1"/>
    <m/>
    <m/>
    <m/>
    <m/>
    <m/>
    <m/>
    <m/>
    <m/>
    <m/>
    <m/>
    <m/>
    <m/>
  </r>
  <r>
    <n v="187"/>
    <s v="AVAIL"/>
    <s v="CLOSED"/>
    <n v="12"/>
    <n v="5"/>
    <n v="7"/>
    <x v="2"/>
    <s v="AFAB0148"/>
    <x v="51"/>
    <n v="2"/>
    <n v="2020"/>
    <x v="1"/>
    <s v="6764B040000"/>
    <m/>
    <s v="VALVE, BLEED"/>
    <n v="1"/>
    <s v="PKGPW"/>
    <s v="REPLENISHMENT"/>
    <n v="50640731"/>
    <n v="404046696"/>
    <d v="2020-02-13T00:00:00"/>
    <s v="AFI"/>
    <s v="057-89136902 "/>
    <d v="2020-02-20T00:00:00"/>
    <s v="618-77695741"/>
    <d v="2020-02-24T00:00:00"/>
    <s v="180235412"/>
    <d v="2020-02-24T00:00:00"/>
    <m/>
    <d v="2020-02-24T00:00:00"/>
    <d v="2020-02-25T00:00:00"/>
    <s v="6764-02219"/>
    <d v="2020-02-25T00:00:00"/>
    <m/>
    <s v="6764B040000"/>
    <s v="6764-01999"/>
    <d v="2020-02-14T00:00:00"/>
    <s v="126-38686690"/>
    <d v="2020-02-18T00:00:00"/>
    <x v="1"/>
    <m/>
    <m/>
    <m/>
    <m/>
    <m/>
    <m/>
    <m/>
    <m/>
    <m/>
    <m/>
    <m/>
    <m/>
  </r>
  <r>
    <n v="188"/>
    <s v="AVAIL"/>
    <s v="CLOSED"/>
    <n v="11"/>
    <n v="5"/>
    <n v="1"/>
    <x v="1"/>
    <s v="AFAB0149"/>
    <x v="51"/>
    <n v="2"/>
    <n v="2020"/>
    <x v="1"/>
    <s v="2-8181-2"/>
    <m/>
    <s v="VALVE, SAFETY"/>
    <n v="1"/>
    <s v="PKGPM"/>
    <s v="REPLENISHMENT // Return unused to AFI d/t core unit used for closing exchange to JETIC (mistake open replenish)"/>
    <n v="50640735"/>
    <n v="404046697"/>
    <d v="2020-02-13T00:00:00"/>
    <s v="AFI"/>
    <s v="057-89133505"/>
    <d v="2020-02-14T00:00:00"/>
    <s v=" 126-98942911"/>
    <d v="2020-02-18T00:00:00"/>
    <n v="180235396"/>
    <d v="2020-02-24T00:00:00"/>
    <m/>
    <d v="2020-02-23T00:00:00"/>
    <d v="2020-02-24T00:00:00"/>
    <s v="988"/>
    <d v="2020-02-24T00:00:00"/>
    <m/>
    <s v="2-8181-2"/>
    <s v="988"/>
    <d v="2020-03-11T00:00:00"/>
    <s v="126-38686690"/>
    <d v="2020-02-18T00:00:00"/>
    <x v="1"/>
    <m/>
    <m/>
    <m/>
    <m/>
    <m/>
    <m/>
    <m/>
    <m/>
    <m/>
    <m/>
    <m/>
    <m/>
  </r>
  <r>
    <n v="189"/>
    <s v="AVAIL"/>
    <s v="CLOSED"/>
    <n v="13"/>
    <n v="3"/>
    <n v="2"/>
    <x v="1"/>
    <s v="AFAB0150"/>
    <x v="52"/>
    <n v="2"/>
    <n v="2020"/>
    <x v="1"/>
    <s v="6764B040000"/>
    <m/>
    <s v="VALVE, BLEED"/>
    <n v="1"/>
    <s v="PKGPQ"/>
    <s v="REPLENISHMENT"/>
    <n v="50641615"/>
    <n v="404046788"/>
    <d v="2020-02-21T00:00:00"/>
    <s v="AFI"/>
    <s v="057-89285372 "/>
    <d v="2020-02-23T00:00:00"/>
    <s v="126-98944930"/>
    <d v="2020-03-04T00:00:00"/>
    <n v="180236555"/>
    <d v="2020-03-03T00:00:00"/>
    <m/>
    <d v="2020-03-02T00:00:00"/>
    <d v="2020-03-05T00:00:00"/>
    <s v="6764-02476"/>
    <d v="2020-03-05T00:00:00"/>
    <m/>
    <s v="6764B040000"/>
    <s v="00330"/>
    <d v="2020-02-21T00:00:00"/>
    <s v="126-38524555"/>
    <d v="2020-02-24T00:00:00"/>
    <x v="1"/>
    <m/>
    <m/>
    <m/>
    <m/>
    <m/>
    <m/>
    <m/>
    <m/>
    <m/>
    <m/>
    <m/>
    <m/>
  </r>
  <r>
    <n v="193"/>
    <s v="AVAIL"/>
    <s v="CLOSED"/>
    <n v="21"/>
    <n v="3"/>
    <n v="18"/>
    <x v="2"/>
    <s v="AFAB0151"/>
    <x v="52"/>
    <n v="2"/>
    <n v="2020"/>
    <x v="1"/>
    <s v="6764B040000"/>
    <m/>
    <s v="VALVE, BLEED"/>
    <n v="1"/>
    <s v="PKGPQ"/>
    <s v="REPLENISHMENT"/>
    <n v="50641616"/>
    <n v="404046789"/>
    <d v="2020-02-21T00:00:00"/>
    <s v="AFI"/>
    <s v=" "/>
    <d v="2020-03-10T00:00:00"/>
    <s v="126-98946422"/>
    <d v="2020-03-10T00:00:00"/>
    <n v="180238129"/>
    <d v="2020-03-12T00:00:00"/>
    <m/>
    <d v="2020-03-12T00:00:00"/>
    <d v="2020-03-13T00:00:00"/>
    <s v="6764-01803"/>
    <d v="2020-03-13T00:00:00"/>
    <m/>
    <s v="6764B040000"/>
    <s v="6764-00892"/>
    <d v="2020-02-21T00:00:00"/>
    <s v="126-38524555"/>
    <d v="2020-02-24T00:00:00"/>
    <x v="1"/>
    <m/>
    <m/>
    <m/>
    <m/>
    <m/>
    <m/>
    <m/>
    <m/>
    <m/>
    <m/>
    <m/>
    <m/>
  </r>
  <r>
    <n v="191"/>
    <s v="AVAIL"/>
    <s v="CLOSED"/>
    <n v="10"/>
    <n v="3"/>
    <n v="4"/>
    <x v="2"/>
    <s v="AFAB0153"/>
    <x v="52"/>
    <n v="2"/>
    <n v="2020"/>
    <x v="1"/>
    <s v="3888217-4"/>
    <m/>
    <s v="STARTER, MOTOR APU"/>
    <n v="1"/>
    <s v="PKGPY"/>
    <s v="REPLENISHMENT"/>
    <n v="50641618"/>
    <n v="404046796"/>
    <d v="2020-02-21T00:00:00"/>
    <s v="AFI"/>
    <s v=" "/>
    <d v="2020-02-25T00:00:00"/>
    <s v="126-98944576"/>
    <d v="2020-02-25T00:00:00"/>
    <n v="180236090"/>
    <d v="2020-02-27T00:00:00"/>
    <m/>
    <d v="2020-03-01T00:00:00"/>
    <d v="2020-03-02T00:00:00"/>
    <s v="434"/>
    <d v="2020-03-02T00:00:00"/>
    <m/>
    <s v="3888217-4"/>
    <s v="060599100088"/>
    <d v="2020-02-21T00:00:00"/>
    <s v="126-38524555"/>
    <d v="2020-02-24T00:00:00"/>
    <x v="1"/>
    <m/>
    <m/>
    <m/>
    <m/>
    <m/>
    <m/>
    <m/>
    <m/>
    <m/>
    <m/>
    <m/>
    <m/>
  </r>
  <r>
    <n v="192"/>
    <s v="AVAIL"/>
    <s v="CLOSED"/>
    <n v="17"/>
    <n v="3"/>
    <n v="3"/>
    <x v="1"/>
    <s v="AFAB0154"/>
    <x v="52"/>
    <n v="2"/>
    <n v="2020"/>
    <x v="1"/>
    <s v="979786-5"/>
    <m/>
    <s v="VALVE, SHUTOFF AND BLEED"/>
    <n v="1"/>
    <s v="PKGPZ"/>
    <s v="REPLENISHMENT"/>
    <n v="50641619"/>
    <n v="404046797"/>
    <d v="2020-02-21T00:00:00"/>
    <s v="AFI"/>
    <s v="057-89285490"/>
    <d v="2020-02-24T00:00:00"/>
    <s v="126-98944974"/>
    <d v="2020-03-03T00:00:00"/>
    <s v="180236886"/>
    <d v="2020-03-04T00:00:00"/>
    <m/>
    <d v="2020-03-08T00:00:00"/>
    <d v="2020-03-09T00:00:00"/>
    <s v="1675"/>
    <d v="2020-03-09T00:00:00"/>
    <m/>
    <s v="979786-5"/>
    <s v="395"/>
    <d v="2020-02-21T00:00:00"/>
    <s v="126-38524555"/>
    <d v="2020-02-24T00:00:00"/>
    <x v="1"/>
    <m/>
    <m/>
    <m/>
    <m/>
    <m/>
    <m/>
    <m/>
    <m/>
    <m/>
    <m/>
    <m/>
    <m/>
  </r>
  <r>
    <n v="194"/>
    <s v="AVAIL"/>
    <s v="CLOSED"/>
    <n v="13"/>
    <n v="3"/>
    <n v="3"/>
    <x v="1"/>
    <s v="AFAB0155"/>
    <x v="52"/>
    <n v="2"/>
    <n v="2020"/>
    <x v="1"/>
    <s v="6764B040000"/>
    <m/>
    <s v="VALVE, BLEED"/>
    <n v="1"/>
    <s v="A330"/>
    <s v="REPLENISHMENT"/>
    <n v="50641620"/>
    <n v="404046798"/>
    <d v="2020-02-21T00:00:00"/>
    <s v="AFI"/>
    <s v="057-89285490"/>
    <d v="2020-02-24T00:00:00"/>
    <s v="126-98944974"/>
    <d v="2020-03-03T00:00:00"/>
    <n v="180236531"/>
    <d v="2020-03-02T00:00:00"/>
    <m/>
    <d v="2020-03-02T00:00:00"/>
    <d v="2020-03-05T00:00:00"/>
    <s v="6764-01710"/>
    <d v="2020-03-05T00:00:00"/>
    <m/>
    <s v="6764B040000"/>
    <s v="00698"/>
    <d v="2020-02-21T00:00:00"/>
    <s v="126-38524555"/>
    <d v="2020-02-24T00:00:00"/>
    <x v="1"/>
    <m/>
    <m/>
    <m/>
    <m/>
    <m/>
    <m/>
    <m/>
    <m/>
    <m/>
    <m/>
    <m/>
    <m/>
  </r>
  <r>
    <n v="195"/>
    <s v="AVAIL"/>
    <s v="CLOSED"/>
    <n v="10"/>
    <n v="4"/>
    <n v="4"/>
    <x v="2"/>
    <s v="AFAB0156"/>
    <x v="52"/>
    <n v="2"/>
    <n v="2020"/>
    <x v="1"/>
    <s v="C38661-002"/>
    <m/>
    <s v="SERVO CONTROL, INB AILERON"/>
    <n v="1"/>
    <s v="PKGPX"/>
    <s v="REPLENISHMENT"/>
    <n v="50641681"/>
    <n v="404046813"/>
    <d v="2020-02-21T00:00:00"/>
    <s v="AFI"/>
    <s v=" "/>
    <d v="2020-02-25T00:00:00"/>
    <s v="126-98944576"/>
    <d v="2020-02-25T00:00:00"/>
    <n v="180236090"/>
    <d v="2020-02-27T00:00:00"/>
    <m/>
    <d v="2020-03-01T00:00:00"/>
    <d v="2020-03-02T00:00:00"/>
    <s v="5910"/>
    <d v="2020-03-02T00:00:00"/>
    <m/>
    <s v="C38661-002"/>
    <n v="7757"/>
    <d v="2020-02-21T00:00:00"/>
    <s v="126-38634923"/>
    <d v="2020-02-25T00:00:00"/>
    <x v="1"/>
    <m/>
    <m/>
    <m/>
    <m/>
    <m/>
    <m/>
    <m/>
    <m/>
    <m/>
    <m/>
    <m/>
    <m/>
  </r>
  <r>
    <n v="196"/>
    <s v="AVAIL"/>
    <s v="CLOSED"/>
    <n v="17"/>
    <n v="4"/>
    <n v="2"/>
    <x v="1"/>
    <s v="AFAB0157"/>
    <x v="52"/>
    <n v="2"/>
    <n v="2020"/>
    <x v="1"/>
    <s v="4063-18221"/>
    <m/>
    <s v="VALVE ISOLATION, FWD CRG"/>
    <n v="1"/>
    <s v="PKGPU"/>
    <s v="REPLENISHMENT"/>
    <n v="50641684"/>
    <n v="404046814"/>
    <d v="2020-02-21T00:00:00"/>
    <s v="AFI"/>
    <s v="057-89285372 "/>
    <d v="2020-02-23T00:00:00"/>
    <s v="126-98944930"/>
    <d v="2020-03-04T00:00:00"/>
    <s v="180236886"/>
    <d v="2020-03-04T00:00:00"/>
    <m/>
    <d v="2020-03-08T00:00:00"/>
    <d v="2020-03-09T00:00:00"/>
    <s v="13157105"/>
    <d v="2020-03-09T00:00:00"/>
    <m/>
    <s v="4063-18221"/>
    <s v="1417253"/>
    <d v="2020-02-21T00:00:00"/>
    <s v="126-38634923"/>
    <d v="2020-02-25T00:00:00"/>
    <x v="1"/>
    <m/>
    <m/>
    <m/>
    <m/>
    <m/>
    <m/>
    <m/>
    <m/>
    <m/>
    <m/>
    <m/>
    <m/>
  </r>
  <r>
    <n v="197"/>
    <s v="AVAIL"/>
    <s v="CLOSED"/>
    <n v="14"/>
    <n v="1"/>
    <n v="8"/>
    <x v="2"/>
    <s v="AFAB0158"/>
    <x v="48"/>
    <n v="2"/>
    <n v="2020"/>
    <x v="1"/>
    <s v="D97C00-664"/>
    <m/>
    <s v="ACTUATOR, SINGLE"/>
    <n v="1"/>
    <s v="PKGPY"/>
    <s v="REPLENISHMENT"/>
    <n v="50641871"/>
    <n v="404046822"/>
    <d v="2020-02-24T00:00:00"/>
    <s v="AFI"/>
    <s v=" "/>
    <d v="2020-03-03T00:00:00"/>
    <s v="126-98944974"/>
    <d v="2020-03-03T00:00:00"/>
    <s v="180237181"/>
    <s v="29-Feb-20"/>
    <m/>
    <d v="2020-03-08T00:00:00"/>
    <d v="2020-03-09T00:00:00"/>
    <s v="G62819"/>
    <d v="2020-03-09T00:00:00"/>
    <m/>
    <s v="D97C00-664"/>
    <s v="G37745"/>
    <d v="2020-02-24T00:00:00"/>
    <s v="126-38634923"/>
    <d v="2020-02-25T00:00:00"/>
    <x v="1"/>
    <m/>
    <m/>
    <m/>
    <m/>
    <m/>
    <m/>
    <m/>
    <m/>
    <m/>
    <m/>
    <m/>
    <m/>
  </r>
  <r>
    <n v="198"/>
    <s v="AVAIL"/>
    <s v="CLOSED"/>
    <n v="10"/>
    <n v="1"/>
    <n v="1"/>
    <x v="1"/>
    <s v="AFAB0159"/>
    <x v="48"/>
    <n v="2"/>
    <n v="2020"/>
    <x v="1"/>
    <s v="84333-00-0305"/>
    <m/>
    <s v="COMPUTER, SLAT FLAP CONTROL (SFCC)"/>
    <n v="1"/>
    <s v="PKGPW"/>
    <s v="REPLENISHMENT"/>
    <n v="50641873"/>
    <n v="404046823"/>
    <d v="2020-02-24T00:00:00"/>
    <s v="AFI"/>
    <s v=" 057-89286035"/>
    <d v="2020-02-25T00:00:00"/>
    <s v="126-98944930"/>
    <d v="2020-02-29T00:00:00"/>
    <s v="180237057"/>
    <d v="2020-03-05T00:00:00"/>
    <m/>
    <d v="2020-03-04T00:00:00"/>
    <d v="2020-03-05T00:00:00"/>
    <s v="2180"/>
    <d v="2020-03-05T00:00:00"/>
    <m/>
    <s v="84333-00-0305"/>
    <s v="84333000004834"/>
    <d v="2020-02-24T00:00:00"/>
    <s v="126-38634923"/>
    <d v="2020-02-25T00:00:00"/>
    <x v="1"/>
    <m/>
    <m/>
    <m/>
    <m/>
    <m/>
    <m/>
    <m/>
    <m/>
    <m/>
    <m/>
    <m/>
    <m/>
  </r>
  <r>
    <n v="199"/>
    <s v="AVAIL"/>
    <s v="CLOSED"/>
    <n v="23"/>
    <n v="6"/>
    <n v="17"/>
    <x v="2"/>
    <s v="AFAB0160"/>
    <x v="48"/>
    <n v="2"/>
    <n v="2020"/>
    <x v="1"/>
    <s v="6764B040000"/>
    <m/>
    <s v="BLEED,VALVE"/>
    <n v="1"/>
    <s v="PK-GPX"/>
    <s v="REPLENISHMENT"/>
    <n v="50641998"/>
    <n v="404046867"/>
    <d v="2020-02-25T00:00:00"/>
    <s v="AFI"/>
    <s v=" "/>
    <d v="2020-03-12T00:00:00"/>
    <s v="618-77697745"/>
    <d v="2020-03-12T00:00:00"/>
    <n v="180238080"/>
    <d v="2020-03-12T00:00:00"/>
    <m/>
    <d v="2020-03-17T00:00:00"/>
    <d v="2020-03-18T00:00:00"/>
    <s v="6764-02443"/>
    <d v="2020-03-18T00:00:00"/>
    <m/>
    <s v="6764B040000"/>
    <s v="6764-01755"/>
    <d v="2020-02-26T00:00:00"/>
    <s v="126-39502831"/>
    <d v="2020-03-02T00:00:00"/>
    <x v="1"/>
    <m/>
    <m/>
    <m/>
    <m/>
    <m/>
    <m/>
    <m/>
    <m/>
    <m/>
    <m/>
    <m/>
    <m/>
  </r>
  <r>
    <n v="200"/>
    <s v="AVAIL"/>
    <s v="CLOSED"/>
    <n v="23"/>
    <n v="6"/>
    <n v="17"/>
    <x v="2"/>
    <s v="AFAB0161"/>
    <x v="48"/>
    <n v="2"/>
    <n v="2020"/>
    <x v="1"/>
    <s v="6764B040000"/>
    <m/>
    <s v="BLEED,VALVE"/>
    <n v="1"/>
    <s v="PKGPE"/>
    <s v="REPLENISHMENT"/>
    <n v="50641999"/>
    <n v="404046868"/>
    <d v="2020-02-25T00:00:00"/>
    <s v="AFI"/>
    <s v=" "/>
    <d v="2020-03-12T00:00:00"/>
    <s v="618-77697745"/>
    <d v="2020-03-12T00:00:00"/>
    <n v="180238080"/>
    <d v="2020-03-12T00:00:00"/>
    <m/>
    <d v="2020-03-17T00:00:00"/>
    <d v="2020-03-18T00:00:00"/>
    <s v="00438"/>
    <d v="2020-03-18T00:00:00"/>
    <m/>
    <s v="6764B040000"/>
    <s v="6764-01677"/>
    <d v="2020-02-26T00:00:00"/>
    <s v="126-39502831"/>
    <d v="2020-03-02T00:00:00"/>
    <x v="1"/>
    <m/>
    <m/>
    <m/>
    <m/>
    <m/>
    <m/>
    <m/>
    <m/>
    <m/>
    <m/>
    <m/>
    <m/>
  </r>
  <r>
    <n v="202"/>
    <s v="AVAIL"/>
    <s v="CLOSED"/>
    <n v="14"/>
    <n v="6"/>
    <n v="3"/>
    <x v="1"/>
    <s v="AFAB0163"/>
    <x v="48"/>
    <n v="2"/>
    <n v="2020"/>
    <x v="1"/>
    <s v="SP3062C"/>
    <m/>
    <s v="UNIT, TRANSFORMER RECTIFIER"/>
    <n v="1"/>
    <s v="PKGPV"/>
    <s v="REPLENISHMENT"/>
    <n v="50642002"/>
    <n v="404046870"/>
    <d v="2020-02-25T00:00:00"/>
    <s v="AFI"/>
    <s v="057/ 89287332"/>
    <d v="2020-02-27T00:00:00"/>
    <s v="126-98944974"/>
    <d v="2020-03-03T00:00:00"/>
    <s v="180236886"/>
    <d v="2020-03-04T00:00:00"/>
    <m/>
    <d v="2020-03-08T00:00:00"/>
    <d v="2020-03-09T00:00:00"/>
    <s v="K5492"/>
    <d v="2020-03-09T00:00:00"/>
    <m/>
    <s v="SP3062A"/>
    <s v="K5348"/>
    <d v="2020-02-26T00:00:00"/>
    <s v="126-39502831"/>
    <d v="2020-03-02T00:00:00"/>
    <x v="1"/>
    <m/>
    <m/>
    <m/>
    <m/>
    <m/>
    <m/>
    <m/>
    <m/>
    <m/>
    <m/>
    <m/>
    <m/>
  </r>
  <r>
    <n v="203"/>
    <s v="AVAIL"/>
    <s v="CLOSED"/>
    <n v="12"/>
    <n v="5"/>
    <n v="1"/>
    <x v="1"/>
    <s v="AFAB0164"/>
    <x v="53"/>
    <n v="2"/>
    <n v="2020"/>
    <x v="1"/>
    <s v="LA2K2B100DH0000"/>
    <m/>
    <s v="FCPC-FLIGHT CONTROL PRIMARY COMPUTER"/>
    <n v="1"/>
    <s v="PKGHC"/>
    <s v="REPLENISHMENT"/>
    <n v="50642261"/>
    <n v="404046880"/>
    <d v="2020-02-26T00:00:00"/>
    <s v="AFI"/>
    <s v="057-89287203"/>
    <d v="2020-02-27T00:00:00"/>
    <s v="126-98944974"/>
    <d v="2020-03-03T00:00:00"/>
    <s v="180236886"/>
    <d v="2020-03-04T00:00:00"/>
    <m/>
    <d v="2020-03-08T00:00:00"/>
    <d v="2020-03-09T00:00:00"/>
    <s v="2K2008502"/>
    <d v="2020-03-09T00:00:00"/>
    <m/>
    <s v="LA2K2B100DH0000"/>
    <s v="2K2007586"/>
    <d v="2020-02-26T00:00:00"/>
    <s v="126-39502831"/>
    <d v="2020-03-02T00:00:00"/>
    <x v="1"/>
    <m/>
    <m/>
    <m/>
    <m/>
    <m/>
    <m/>
    <m/>
    <m/>
    <m/>
    <m/>
    <m/>
    <m/>
  </r>
  <r>
    <n v="205"/>
    <s v="AVAIL"/>
    <s v="CLOSED"/>
    <n v="10"/>
    <n v="2"/>
    <n v="3"/>
    <x v="1"/>
    <s v="AFAB0166"/>
    <x v="54"/>
    <n v="3"/>
    <n v="2020"/>
    <x v="1"/>
    <s v="D97C00-682"/>
    <m/>
    <s v="SINGLE MOTOR ACTUATOR"/>
    <n v="1"/>
    <s v="PKGPV"/>
    <s v="REPLENISHMENT"/>
    <n v="50642887"/>
    <n v="404046944"/>
    <d v="2020-03-03T00:00:00"/>
    <s v="AFI"/>
    <s v=" "/>
    <d v="2020-03-06T00:00:00"/>
    <s v="126-98946256"/>
    <d v="2020-03-06T00:00:00"/>
    <n v="180238310"/>
    <d v="2020-03-13T00:00:00"/>
    <m/>
    <d v="2020-03-12T00:00:00"/>
    <d v="2020-03-13T00:00:00"/>
    <s v="L42631"/>
    <d v="2020-03-13T00:00:00"/>
    <m/>
    <s v="D97C00-682"/>
    <s v="L43114"/>
    <d v="2020-03-03T00:00:00"/>
    <s v="618-79926803_x000d_"/>
    <d v="2020-03-05T00:00:00"/>
    <x v="1"/>
    <m/>
    <m/>
    <m/>
    <m/>
    <m/>
    <m/>
    <m/>
    <m/>
    <m/>
    <m/>
    <m/>
    <m/>
  </r>
  <r>
    <n v="206"/>
    <s v="AVAIL"/>
    <s v="CLOSED"/>
    <n v="14"/>
    <n v="2"/>
    <n v="3"/>
    <x v="1"/>
    <s v="AFAB0167"/>
    <x v="54"/>
    <n v="3"/>
    <n v="2020"/>
    <x v="1"/>
    <s v="D97C00-682"/>
    <m/>
    <s v="SINGLE MOTOR ACTUATOR"/>
    <n v="1"/>
    <s v="PKGPV"/>
    <s v="REPLENISHMENT"/>
    <n v="50642891"/>
    <n v="404046945"/>
    <d v="2020-03-03T00:00:00"/>
    <s v="AFI"/>
    <s v="057-89464933"/>
    <d v="2020-03-06T00:00:00"/>
    <s v="126-98946492"/>
    <d v="2020-03-11T00:00:00"/>
    <n v="180238309"/>
    <d v="2020-03-13T00:00:00"/>
    <m/>
    <d v="2020-03-16T00:00:00"/>
    <d v="2020-03-17T00:00:00"/>
    <s v="L44015"/>
    <d v="2020-03-17T00:00:00"/>
    <m/>
    <s v="D97C00-682"/>
    <s v="G93425"/>
    <d v="2020-03-03T00:00:00"/>
    <s v="618-79926803_x000d_"/>
    <d v="2020-03-05T00:00:00"/>
    <x v="1"/>
    <m/>
    <m/>
    <m/>
    <m/>
    <m/>
    <m/>
    <m/>
    <m/>
    <m/>
    <m/>
    <m/>
    <m/>
  </r>
  <r>
    <n v="207"/>
    <s v="AVAIL"/>
    <s v="CLOSED"/>
    <n v="10"/>
    <n v="2"/>
    <n v="7"/>
    <x v="2"/>
    <s v="AFAB0168"/>
    <x v="54"/>
    <n v="3"/>
    <n v="2020"/>
    <x v="1"/>
    <s v="6764B040000"/>
    <m/>
    <s v="VALVE, BLEED"/>
    <n v="1"/>
    <s v="PKGPA"/>
    <s v="REPLENISHMENT"/>
    <n v="50642893"/>
    <n v="404046946"/>
    <d v="2020-03-03T00:00:00"/>
    <s v="AFI"/>
    <s v=" "/>
    <d v="2020-03-10T00:00:00"/>
    <s v="126-98946422"/>
    <d v="2020-03-10T00:00:00"/>
    <n v="180238116"/>
    <d v="2020-03-12T00:00:00"/>
    <m/>
    <d v="2020-03-12T00:00:00"/>
    <d v="2020-03-13T00:00:00"/>
    <s v="6764-00790"/>
    <d v="2020-03-13T00:00:00"/>
    <m/>
    <s v="6764B040000"/>
    <s v="6764-03298"/>
    <d v="2020-03-03T00:00:00"/>
    <s v="618-79926803_x000d_"/>
    <d v="2020-03-05T00:00:00"/>
    <x v="1"/>
    <m/>
    <m/>
    <m/>
    <m/>
    <m/>
    <m/>
    <m/>
    <m/>
    <m/>
    <m/>
    <m/>
    <m/>
  </r>
  <r>
    <n v="208"/>
    <s v="AVAIL"/>
    <s v="CLOSED"/>
    <n v="10"/>
    <n v="2"/>
    <n v="7"/>
    <x v="2"/>
    <s v="AFAB0169"/>
    <x v="54"/>
    <n v="3"/>
    <n v="2020"/>
    <x v="1"/>
    <s v="G540DA72"/>
    <m/>
    <s v="SEPARATOR-WASTE, IDN 492189"/>
    <n v="1"/>
    <s v="PKGPS"/>
    <s v="REPLENISHMENT"/>
    <n v="50642894"/>
    <n v="404046947"/>
    <d v="2020-03-03T00:00:00"/>
    <s v="AFI"/>
    <s v=" "/>
    <d v="2020-03-10T00:00:00"/>
    <s v="126-98946422"/>
    <d v="2020-03-10T00:00:00"/>
    <n v="180238116"/>
    <d v="2020-03-12T00:00:00"/>
    <m/>
    <d v="2020-03-12T00:00:00"/>
    <d v="2020-03-13T00:00:00"/>
    <s v="2707"/>
    <d v="2020-03-13T00:00:00"/>
    <m/>
    <s v="G540DA72"/>
    <s v="01024870"/>
    <d v="2020-03-03T00:00:00"/>
    <s v="618-79926803_x000a_"/>
    <d v="2020-03-05T00:00:00"/>
    <x v="1"/>
    <m/>
    <m/>
    <m/>
    <m/>
    <m/>
    <m/>
    <m/>
    <m/>
    <m/>
    <m/>
    <m/>
    <m/>
  </r>
  <r>
    <n v="209"/>
    <s v="AVAIL"/>
    <s v="CLOSED"/>
    <n v="10"/>
    <n v="2"/>
    <n v="7"/>
    <x v="2"/>
    <s v="AFAB0170"/>
    <x v="54"/>
    <n v="3"/>
    <n v="2020"/>
    <x v="1"/>
    <s v="6763D090000"/>
    <m/>
    <s v="VALVE, BLEED HP"/>
    <n v="1"/>
    <s v="PKGPC"/>
    <s v="REPLENISHMENT"/>
    <n v="50642895"/>
    <n v="404046948"/>
    <d v="2020-03-03T00:00:00"/>
    <s v="AFI"/>
    <s v=" "/>
    <d v="2020-03-10T00:00:00"/>
    <s v="126-98946422"/>
    <d v="2020-03-10T00:00:00"/>
    <n v="180238116"/>
    <d v="2020-03-12T00:00:00"/>
    <m/>
    <d v="2020-03-12T00:00:00"/>
    <d v="2020-03-13T00:00:00"/>
    <s v="00498"/>
    <d v="2020-03-13T00:00:00"/>
    <m/>
    <s v="6763D090000"/>
    <s v="00400"/>
    <d v="2020-03-03T00:00:00"/>
    <s v="618-79926803_x000d_"/>
    <d v="2020-03-05T00:00:00"/>
    <x v="1"/>
    <m/>
    <m/>
    <m/>
    <m/>
    <m/>
    <m/>
    <m/>
    <m/>
    <m/>
    <m/>
    <m/>
    <m/>
  </r>
  <r>
    <n v="210"/>
    <s v="AVAIL"/>
    <s v="CLOSED"/>
    <n v="14"/>
    <n v="2"/>
    <n v="0"/>
    <x v="1"/>
    <s v="AFAB0171"/>
    <x v="54"/>
    <n v="3"/>
    <n v="2020"/>
    <x v="1"/>
    <s v="1266-200"/>
    <m/>
    <s v="SWITCH, PRESSURE"/>
    <n v="1"/>
    <s v="PKGPR"/>
    <s v="REPLENISHMENT"/>
    <n v="50642896"/>
    <n v="404046950"/>
    <d v="2020-03-03T00:00:00"/>
    <s v="AFI"/>
    <s v="057-89289922"/>
    <d v="2020-03-03T00:00:00"/>
    <s v="618-77687573"/>
    <d v="2020-03-09T00:00:00"/>
    <n v="180238576"/>
    <d v="2020-03-16T00:00:00"/>
    <m/>
    <d v="2020-03-16T00:00:00"/>
    <d v="2020-03-17T00:00:00"/>
    <s v="652"/>
    <d v="2020-03-17T00:00:00"/>
    <m/>
    <s v="1266-200"/>
    <s v="15723"/>
    <d v="2020-03-03T00:00:00"/>
    <s v="618-79926803_x000d_"/>
    <d v="2020-03-05T00:00:00"/>
    <x v="1"/>
    <m/>
    <m/>
    <m/>
    <m/>
    <m/>
    <m/>
    <m/>
    <m/>
    <m/>
    <m/>
    <m/>
    <m/>
  </r>
  <r>
    <n v="211"/>
    <s v="AVAIL"/>
    <s v="CLOSED"/>
    <n v="11"/>
    <n v="3"/>
    <n v="2"/>
    <x v="1"/>
    <s v="AFAB0172"/>
    <x v="55"/>
    <n v="3"/>
    <n v="2020"/>
    <x v="1"/>
    <s v="3214-62-10"/>
    <m/>
    <s v="EPSU-POWER SUPPLY UNIT"/>
    <n v="1"/>
    <s v="PKGPS"/>
    <s v="REPLENISHMENT"/>
    <n v="50643645"/>
    <n v="404047058"/>
    <d v="2020-03-10T00:00:00"/>
    <s v="AFI"/>
    <s v="057/ 89467394"/>
    <d v="2020-03-12T00:00:00"/>
    <s v="126-98946761"/>
    <d v="2020-03-16T00:00:00"/>
    <s v="180239467"/>
    <d v="2020-03-20T00:00:00"/>
    <m/>
    <d v="2020-03-20T00:00:00"/>
    <d v="2020-03-21T00:00:00"/>
    <s v="003842"/>
    <d v="2020-03-21T00:00:00"/>
    <m/>
    <s v="3214-62-10"/>
    <s v="144282"/>
    <d v="2020-03-10T00:00:00"/>
    <s v="618-79937524"/>
    <d v="2020-03-13T00:00:00"/>
    <x v="1"/>
    <m/>
    <m/>
    <m/>
    <m/>
    <m/>
    <m/>
    <m/>
    <m/>
    <m/>
    <m/>
    <m/>
    <m/>
  </r>
  <r>
    <n v="213"/>
    <s v="AVAIL"/>
    <s v="CLOSED"/>
    <n v="11"/>
    <n v="3"/>
    <n v="2"/>
    <x v="1"/>
    <s v="AFAB0174"/>
    <x v="55"/>
    <n v="3"/>
    <n v="2020"/>
    <x v="1"/>
    <s v="6764B040000"/>
    <m/>
    <s v="VALVE, BLEED"/>
    <n v="1"/>
    <s v="PKGPU"/>
    <s v="REPLENISHMENT"/>
    <n v="50643648"/>
    <n v="404047060"/>
    <d v="2020-03-10T00:00:00"/>
    <s v="AFI"/>
    <s v="057/ 89467394"/>
    <d v="2020-03-12T00:00:00"/>
    <s v="126-98946761"/>
    <d v="2020-03-16T00:00:00"/>
    <s v="180239467"/>
    <d v="2020-03-20T00:00:00"/>
    <m/>
    <d v="2020-03-20T00:00:00"/>
    <d v="2020-03-21T00:00:00"/>
    <s v="6764-00909"/>
    <d v="2020-03-21T00:00:00"/>
    <m/>
    <s v="6764B040000"/>
    <s v="00188"/>
    <d v="2020-03-10T00:00:00"/>
    <s v="618-79937524"/>
    <d v="2020-03-13T00:00:00"/>
    <x v="1"/>
    <m/>
    <m/>
    <m/>
    <m/>
    <m/>
    <m/>
    <m/>
    <m/>
    <m/>
    <m/>
    <m/>
    <m/>
  </r>
  <r>
    <n v="214"/>
    <s v="AVAIL"/>
    <s v="CLOSED"/>
    <n v="10"/>
    <n v="3"/>
    <n v="7"/>
    <x v="2"/>
    <s v="AFAB0175"/>
    <x v="55"/>
    <n v="3"/>
    <n v="2020"/>
    <x v="1"/>
    <s v="6764B040000"/>
    <m/>
    <s v="VALVE, BLEED"/>
    <n v="1"/>
    <s v="PKGPZ"/>
    <s v="REPLENISHMENT"/>
    <n v="50643649"/>
    <n v="404047061"/>
    <d v="2020-03-10T00:00:00"/>
    <s v="AFI"/>
    <s v=" "/>
    <d v="2020-03-17T00:00:00"/>
    <s v="126-98946816"/>
    <d v="2020-03-17T00:00:00"/>
    <n v="180239262"/>
    <d v="2020-03-19T00:00:00"/>
    <m/>
    <d v="2020-03-19T00:00:00"/>
    <d v="2020-03-20T00:00:00"/>
    <s v="00186"/>
    <d v="2020-03-20T00:00:00"/>
    <m/>
    <s v="6764B040000"/>
    <s v="6764-01733"/>
    <d v="2020-03-10T00:00:00"/>
    <s v="618-79937524"/>
    <d v="2020-03-13T00:00:00"/>
    <x v="1"/>
    <m/>
    <m/>
    <m/>
    <m/>
    <m/>
    <m/>
    <m/>
    <m/>
    <m/>
    <m/>
    <m/>
    <m/>
  </r>
  <r>
    <n v="144"/>
    <s v="AVAIL"/>
    <s v="CLOSED"/>
    <n v="29"/>
    <n v="3"/>
    <n v="1"/>
    <x v="1"/>
    <s v="AFAB0124"/>
    <x v="38"/>
    <n v="1"/>
    <n v="2020"/>
    <x v="1"/>
    <s v="TA9115-00"/>
    <m/>
    <s v="TOILET ASSEMBLY LH"/>
    <n v="1"/>
    <s v="PKGPX"/>
    <s v="REPLENISHMENT"/>
    <n v="50638103"/>
    <n v="404046398"/>
    <d v="2020-01-28T00:00:00"/>
    <s v="AFI"/>
    <s v="057-88699435"/>
    <d v="2020-01-29T00:00:00"/>
    <s v="618-77459701"/>
    <d v="2020-02-21T00:00:00"/>
    <s v="180232379"/>
    <d v="2020-02-04T00:00:00"/>
    <m/>
    <d v="2020-02-24T00:00:00"/>
    <d v="2020-02-26T00:00:00"/>
    <s v="01450922"/>
    <d v="2020-02-26T00:00:00"/>
    <m/>
    <s v="TA9115-00"/>
    <s v="11455061"/>
    <d v="2020-01-29T00:00:00"/>
    <s v="126-37492593"/>
    <d v="2020-01-31T00:00:00"/>
    <x v="1"/>
    <m/>
    <m/>
    <m/>
    <m/>
    <m/>
    <m/>
    <m/>
    <m/>
    <m/>
    <m/>
    <m/>
    <m/>
  </r>
  <r>
    <n v="147"/>
    <s v="AVAIL"/>
    <s v="CLOSED"/>
    <n v="60"/>
    <n v="3"/>
    <n v="59"/>
    <x v="2"/>
    <s v="AFAB0127"/>
    <x v="38"/>
    <n v="1"/>
    <n v="2020"/>
    <x v="1"/>
    <s v="2980212100000"/>
    <m/>
    <s v="WATER FAUCET"/>
    <n v="1"/>
    <s v="PKGPF"/>
    <s v="REPLENISHMENT"/>
    <n v="50638117"/>
    <n v="404046401"/>
    <d v="2020-01-28T00:00:00"/>
    <s v="AFI"/>
    <s v=" "/>
    <d v="2020-03-27T00:00:00"/>
    <s v="126-98964154"/>
    <d v="2020-03-27T00:00:00"/>
    <s v="180240237"/>
    <d v="2020-03-28T00:00:00"/>
    <m/>
    <d v="2020-03-27T00:00:00"/>
    <d v="2020-03-28T00:00:00"/>
    <s v="50782"/>
    <d v="2020-03-28T00:00:00"/>
    <m/>
    <s v="2980212100000"/>
    <s v="G00854"/>
    <d v="2020-01-29T00:00:00"/>
    <s v="126-37492593"/>
    <d v="2020-01-31T00:00:00"/>
    <x v="1"/>
    <m/>
    <m/>
    <m/>
    <m/>
    <m/>
    <m/>
    <m/>
    <m/>
    <m/>
    <m/>
    <m/>
    <m/>
  </r>
  <r>
    <n v="190"/>
    <s v="AVAIL"/>
    <s v="CLOSED"/>
    <n v="35"/>
    <n v="3"/>
    <n v="28"/>
    <x v="2"/>
    <s v="AFAB0152"/>
    <x v="52"/>
    <n v="2"/>
    <n v="2020"/>
    <x v="1"/>
    <s v="65E63-2"/>
    <m/>
    <s v="VALVE, PRESS REG - ENG ANTI ICE"/>
    <n v="1"/>
    <s v="PKGPG"/>
    <s v="REPLENISHMENT"/>
    <n v="50641617"/>
    <n v="404046795"/>
    <d v="2020-02-21T00:00:00"/>
    <s v="AFI"/>
    <s v="057/89967426"/>
    <d v="2020-03-20T00:00:00"/>
    <s v="126-98964121"/>
    <d v="2020-03-24T00:00:00"/>
    <s v="180240114"/>
    <d v="2020-03-27T00:00:00"/>
    <m/>
    <d v="2020-03-25T00:00:00"/>
    <d v="2020-03-27T00:00:00"/>
    <s v="918"/>
    <d v="2020-03-27T00:00:00"/>
    <m/>
    <s v="65E63-2"/>
    <s v="759"/>
    <d v="2020-02-21T00:00:00"/>
    <s v="126-38524555"/>
    <d v="2020-02-24T00:00:00"/>
    <x v="1"/>
    <m/>
    <m/>
    <m/>
    <m/>
    <m/>
    <m/>
    <m/>
    <m/>
    <m/>
    <m/>
    <m/>
    <m/>
  </r>
  <r>
    <n v="215"/>
    <s v="AVAIL"/>
    <s v="CLOSED"/>
    <n v="13"/>
    <n v="5"/>
    <n v="4"/>
    <x v="2"/>
    <s v="AFAB0176"/>
    <x v="56"/>
    <n v="3"/>
    <n v="2020"/>
    <x v="1"/>
    <s v="6764B040000"/>
    <m/>
    <s v="VALVE, BLEED"/>
    <n v="1"/>
    <s v="PKGPS"/>
    <s v="REPLENISHMENT"/>
    <n v="50644110"/>
    <n v="404047133"/>
    <d v="2020-03-13T00:00:00"/>
    <s v="AFI"/>
    <s v="057-89469332"/>
    <d v="2020-03-17T00:00:00"/>
    <s v="126-98946945"/>
    <d v="2020-03-20T00:00:00"/>
    <s v="180239592_x000d__x000a_"/>
    <d v="2020-03-20T00:00:00"/>
    <m/>
    <d v="2020-03-25T00:00:00"/>
    <d v="2020-03-26T00:00:00"/>
    <s v="00324"/>
    <d v="2020-03-26T00:00:00"/>
    <m/>
    <s v="6764B040000"/>
    <s v="6764-02043"/>
    <d v="2020-03-13T00:00:00"/>
    <s v="618-79937620_x000d_"/>
    <d v="2020-03-18T00:00:00"/>
    <x v="1"/>
    <m/>
    <m/>
    <m/>
    <m/>
    <m/>
    <m/>
    <m/>
    <m/>
    <m/>
    <m/>
    <m/>
    <m/>
  </r>
  <r>
    <n v="217"/>
    <s v="AVAIL"/>
    <s v="CLOSED"/>
    <n v="13"/>
    <n v="5"/>
    <n v="4"/>
    <x v="2"/>
    <s v="AFAB0177"/>
    <x v="56"/>
    <n v="3"/>
    <n v="2020"/>
    <x v="1"/>
    <s v="D97C00-682"/>
    <m/>
    <s v="SINGLE MOTOR ACTUATOR"/>
    <n v="1"/>
    <s v="PKGPZ"/>
    <s v="REPLENISHMENT"/>
    <n v="50644127"/>
    <n v="404047135"/>
    <d v="2020-03-13T00:00:00"/>
    <s v="AFI"/>
    <s v="057/ 89469085"/>
    <d v="2020-03-17T00:00:00"/>
    <s v="126-98946945"/>
    <d v="2020-03-20T00:00:00"/>
    <s v="180239592_x000d__x000a_"/>
    <d v="2020-03-20T00:00:00"/>
    <m/>
    <d v="2020-03-25T00:00:00"/>
    <d v="2020-03-26T00:00:00"/>
    <s v="G57272"/>
    <d v="2020-03-26T00:00:00"/>
    <m/>
    <s v="D97C00-682"/>
    <s v="G90360"/>
    <d v="2020-03-13T00:00:00"/>
    <s v="618-79937620_x000d_"/>
    <d v="2020-03-18T00:00:00"/>
    <x v="1"/>
    <m/>
    <m/>
    <m/>
    <m/>
    <m/>
    <m/>
    <m/>
    <m/>
    <m/>
    <m/>
    <m/>
    <m/>
  </r>
  <r>
    <n v="224"/>
    <s v="AVAIL"/>
    <s v="CLOSED"/>
    <n v="10"/>
    <n v="7"/>
    <n v="3"/>
    <x v="1"/>
    <s v="AFAB0180"/>
    <x v="57"/>
    <n v="3"/>
    <n v="2020"/>
    <x v="1"/>
    <s v="53-0014"/>
    <s v="FRH010041"/>
    <s v="ACTUATOR, TWIN (CDCCL)"/>
    <n v="1"/>
    <s v="PKGPS"/>
    <s v="REPLENISHMENT"/>
    <n v="50644733"/>
    <n v="404047179"/>
    <d v="2020-03-17T00:00:00"/>
    <s v="AFI"/>
    <s v="057-89967625"/>
    <d v="2020-03-20T00:00:00"/>
    <s v="126-98964121 "/>
    <d v="2020-03-24T00:00:00"/>
    <s v="180240133"/>
    <d v="2020-03-24T00:00:00"/>
    <m/>
    <d v="2020-03-26T00:00:00"/>
    <d v="2020-03-27T00:00:00"/>
    <s v="52115331"/>
    <d v="2020-03-27T00:00:00"/>
    <m/>
    <s v="53-0014"/>
    <s v="44136064"/>
    <d v="2020-03-19T00:00:00"/>
    <s v="126-40206644"/>
    <d v="2020-03-24T00:00:00"/>
    <x v="1"/>
    <m/>
    <m/>
    <m/>
    <m/>
    <m/>
    <m/>
    <m/>
    <m/>
    <m/>
    <m/>
    <m/>
    <m/>
  </r>
  <r>
    <n v="225"/>
    <s v="AVAIL"/>
    <s v="CLOSED"/>
    <n v="10"/>
    <n v="7"/>
    <n v="3"/>
    <x v="1"/>
    <s v="AFAB0181"/>
    <x v="57"/>
    <n v="3"/>
    <n v="2020"/>
    <x v="1"/>
    <s v="53-0014"/>
    <s v="FRH010041"/>
    <s v="ACTUATOR, TWIN (CDCCL)"/>
    <n v="1"/>
    <s v="PKGPF"/>
    <s v="REPLENISHMENT"/>
    <n v="50644738"/>
    <n v="404047180"/>
    <d v="2020-03-17T00:00:00"/>
    <s v="AFI"/>
    <s v="057/ 89966715"/>
    <d v="2020-03-20T00:00:00"/>
    <s v="126-98964121 "/>
    <d v="2020-03-24T00:00:00"/>
    <s v="180240133"/>
    <d v="2020-03-24T00:00:00"/>
    <m/>
    <d v="2020-03-26T00:00:00"/>
    <d v="2020-03-27T00:00:00"/>
    <s v="18136015"/>
    <d v="2020-03-27T00:00:00"/>
    <m/>
    <s v="FRH010041"/>
    <s v="M274GB0306"/>
    <d v="2020-03-19T00:00:00"/>
    <s v="126-40206644"/>
    <d v="2020-03-24T00:00:00"/>
    <x v="1"/>
    <m/>
    <m/>
    <m/>
    <m/>
    <m/>
    <m/>
    <m/>
    <m/>
    <m/>
    <m/>
    <m/>
    <m/>
  </r>
  <r>
    <n v="227"/>
    <s v="AVAIL"/>
    <s v="CLOSED"/>
    <n v="10"/>
    <n v="7"/>
    <n v="3"/>
    <x v="1"/>
    <s v="AFAB0183"/>
    <x v="57"/>
    <n v="3"/>
    <n v="2020"/>
    <x v="1"/>
    <s v="RAI2810M0505"/>
    <m/>
    <s v="SDCU, SMOKE DET CTRL UNIT (ETOPS)"/>
    <n v="1"/>
    <s v="PKGPA"/>
    <s v="REPLENISHMENT"/>
    <n v="50644744"/>
    <n v="404047182"/>
    <d v="2020-03-17T00:00:00"/>
    <s v="AFI"/>
    <s v="057/ 89966752"/>
    <d v="2020-03-20T00:00:00"/>
    <s v="126-98964121 "/>
    <d v="2020-03-24T00:00:00"/>
    <s v="180240133"/>
    <d v="2020-03-24T00:00:00"/>
    <m/>
    <d v="2020-03-26T00:00:00"/>
    <d v="2020-03-27T00:00:00"/>
    <s v="0657"/>
    <d v="2020-03-27T00:00:00"/>
    <m/>
    <s v="RAI2810M0505"/>
    <s v="439"/>
    <d v="2020-03-19T00:00:00"/>
    <s v="126-40206644"/>
    <d v="2020-03-24T00:00:00"/>
    <x v="1"/>
    <m/>
    <m/>
    <m/>
    <m/>
    <m/>
    <m/>
    <m/>
    <m/>
    <m/>
    <m/>
    <m/>
    <m/>
  </r>
  <r>
    <n v="230"/>
    <s v="AVAIL"/>
    <s v="CLOSED"/>
    <n v="10"/>
    <n v="7"/>
    <n v="3"/>
    <x v="1"/>
    <s v="AFAB0186"/>
    <x v="57"/>
    <n v="3"/>
    <n v="2020"/>
    <x v="1"/>
    <s v="LA2K2B100DH0000"/>
    <m/>
    <s v="COMPUTER, FLT CTRL PRIM (FCPC)"/>
    <n v="1"/>
    <s v="PKGHC"/>
    <s v="REPLENISHMENT"/>
    <n v="50644968"/>
    <n v="404047236"/>
    <d v="2020-03-17T00:00:00"/>
    <s v="AFI"/>
    <s v="057-89967625"/>
    <d v="2020-03-20T00:00:00"/>
    <s v="126-98964121 "/>
    <d v="2020-03-24T00:00:00"/>
    <s v="180240133"/>
    <d v="2020-03-24T00:00:00"/>
    <m/>
    <d v="2020-03-26T00:00:00"/>
    <d v="2020-03-27T00:00:00"/>
    <s v="2K2007158"/>
    <d v="2020-03-27T00:00:00"/>
    <m/>
    <s v="LA2K2B100DH0000"/>
    <s v="2K2011237"/>
    <d v="2020-03-19T00:00:00"/>
    <s v="126-40206644"/>
    <d v="2020-03-24T00:00:00"/>
    <x v="1"/>
    <m/>
    <m/>
    <m/>
    <m/>
    <m/>
    <m/>
    <m/>
    <m/>
    <m/>
    <m/>
    <m/>
    <m/>
  </r>
  <r>
    <n v="52"/>
    <s v="AVAIL"/>
    <s v="CLOSED"/>
    <n v="24"/>
    <n v="45"/>
    <n v="21"/>
    <x v="2"/>
    <s v="AFAZ0013"/>
    <x v="46"/>
    <n v="2"/>
    <n v="2020"/>
    <x v="3"/>
    <s v="402100-3"/>
    <m/>
    <s v="LATCH DOOR SILL"/>
    <n v="1"/>
    <s v="PKGPS"/>
    <s v="MDR 803445277 // Part Not Used ref info planner"/>
    <n v="50641386"/>
    <n v="404046764"/>
    <d v="2020-02-19T00:00:00"/>
    <s v="AFI"/>
    <s v=" "/>
    <d v="2020-03-10T00:00:00"/>
    <s v="126-98946422"/>
    <d v="2020-03-10T00:00:00"/>
    <n v="180238116"/>
    <d v="2020-03-12T00:00:00"/>
    <m/>
    <d v="2020-03-12T00:00:00"/>
    <d v="2020-03-13T00:00:00"/>
    <s v="2944"/>
    <d v="2020-03-13T00:00:00"/>
    <m/>
    <s v="402100-3"/>
    <s v="2944"/>
    <d v="2020-03-24T00:00:00"/>
    <s v="585-10529363 "/>
    <d v="2020-04-04T00:00:00"/>
    <x v="2"/>
    <m/>
    <m/>
    <n v="20"/>
    <e v="#REF!"/>
    <e v="#REF!"/>
    <e v="#REF!"/>
    <n v="11"/>
    <e v="#REF!"/>
    <n v="14"/>
    <n v="2020"/>
    <m/>
    <m/>
  </r>
  <r>
    <n v="53"/>
    <s v="AVAIL"/>
    <s v="CLOSED"/>
    <n v="17"/>
    <n v="45"/>
    <n v="6"/>
    <x v="2"/>
    <s v="AFAZ0014"/>
    <x v="46"/>
    <n v="2"/>
    <n v="2020"/>
    <x v="3"/>
    <s v="402100-3"/>
    <m/>
    <s v="LATCH DOOR SILL"/>
    <n v="1"/>
    <s v="PKGPS"/>
    <s v="MDR 803445278 // Part Not Used ref info planner"/>
    <n v="50641387"/>
    <n v="404046765"/>
    <d v="2020-02-19T00:00:00"/>
    <s v="AFI"/>
    <s v="057-89136902"/>
    <d v="2020-02-24T00:00:00"/>
    <s v="618-77695741"/>
    <d v="2020-02-24T00:00:00"/>
    <s v="180235991"/>
    <d v="2020-02-27T00:00:00"/>
    <m/>
    <d v="2020-03-06T00:00:00"/>
    <d v="2020-03-06T00:00:00"/>
    <s v="2526"/>
    <d v="2020-03-06T00:00:00"/>
    <m/>
    <s v="402100-3"/>
    <s v="2526"/>
    <d v="2020-03-24T00:00:00"/>
    <s v="585-10529363 "/>
    <d v="2020-04-04T00:00:00"/>
    <x v="2"/>
    <m/>
    <m/>
    <n v="5"/>
    <e v="#REF!"/>
    <e v="#REF!"/>
    <e v="#REF!"/>
    <n v="11"/>
    <e v="#REF!"/>
    <n v="14"/>
    <n v="2020"/>
    <m/>
    <m/>
  </r>
  <r>
    <n v="54"/>
    <s v="AVAIL"/>
    <s v="CLOSED"/>
    <n v="8"/>
    <n v="45"/>
    <n v="6"/>
    <x v="2"/>
    <s v="AFAZ0015"/>
    <x v="46"/>
    <n v="2"/>
    <n v="2020"/>
    <x v="3"/>
    <s v="402100-3"/>
    <m/>
    <s v="LATCH DOOR SILL"/>
    <n v="1"/>
    <s v="PKGPS"/>
    <s v="MDR 803445279 // Part Not Used ref info planner"/>
    <n v="50641388"/>
    <n v="404046766"/>
    <d v="2020-02-19T00:00:00"/>
    <s v="AFI"/>
    <s v="057-89136902"/>
    <d v="2020-02-24T00:00:00"/>
    <s v="618-77695741"/>
    <d v="2020-02-24T00:00:00"/>
    <s v="180235991"/>
    <d v="2020-02-27T00:00:00"/>
    <m/>
    <d v="2020-02-25T00:00:00"/>
    <d v="2020-02-26T00:00:00"/>
    <s v="2925"/>
    <d v="2020-02-26T00:00:00"/>
    <m/>
    <s v="402100-3"/>
    <s v="2925"/>
    <d v="2020-03-24T00:00:00"/>
    <s v="585-10529363 "/>
    <d v="2020-04-04T00:00:00"/>
    <x v="2"/>
    <m/>
    <m/>
    <n v="5"/>
    <e v="#REF!"/>
    <e v="#REF!"/>
    <e v="#REF!"/>
    <n v="11"/>
    <e v="#REF!"/>
    <n v="14"/>
    <n v="2020"/>
    <m/>
    <m/>
  </r>
  <r>
    <n v="55"/>
    <s v="AVAIL"/>
    <s v="CLOSED"/>
    <n v="7"/>
    <n v="23"/>
    <n v="6"/>
    <x v="2"/>
    <s v="AFAZ0016"/>
    <x v="46"/>
    <n v="2"/>
    <n v="2020"/>
    <x v="3"/>
    <s v="4305990071"/>
    <m/>
    <s v="SENSOR"/>
    <n v="1"/>
    <s v="PKGPS"/>
    <s v="MDR 803383494"/>
    <n v="50641389"/>
    <n v="404046767"/>
    <d v="2020-02-19T00:00:00"/>
    <s v="AFI"/>
    <s v="057-89136902"/>
    <d v="2020-02-24T00:00:00"/>
    <s v="618-77695741"/>
    <d v="2020-02-24T00:00:00"/>
    <s v="180235991"/>
    <d v="2020-02-27T00:00:00"/>
    <m/>
    <d v="2020-02-24T00:00:00"/>
    <d v="2020-02-25T00:00:00"/>
    <s v="N/A"/>
    <d v="2020-02-25T00:00:00"/>
    <m/>
    <n v="4305990071"/>
    <s v="N/A Batch 0002205753"/>
    <d v="2020-03-10T00:00:00"/>
    <s v="618-79937524_x000d_"/>
    <d v="2020-03-13T00:00:00"/>
    <x v="2"/>
    <m/>
    <m/>
    <n v="5"/>
    <e v="#REF!"/>
    <e v="#REF!"/>
    <e v="#REF!"/>
    <n v="3"/>
    <e v="#REF!"/>
    <n v="11"/>
    <n v="2020"/>
    <m/>
    <m/>
  </r>
  <r>
    <n v="50"/>
    <s v="AVAIL"/>
    <s v="CLOSED"/>
    <n v="17"/>
    <n v="65"/>
    <n v="10"/>
    <x v="2"/>
    <s v="AFAX0040"/>
    <x v="58"/>
    <n v="2"/>
    <n v="2020"/>
    <x v="2"/>
    <s v="2130161-101"/>
    <m/>
    <s v="OZONE CONVERTER"/>
    <n v="1"/>
    <s v="PK-GPM"/>
    <s v="UMR 803440226"/>
    <n v="803440226"/>
    <n v="404046689"/>
    <d v="2020-02-13T00:00:00"/>
    <s v="AFI"/>
    <s v=" "/>
    <d v="2020-02-22T00:00:00"/>
    <s v="081-41081364"/>
    <d v="2020-02-22T00:00:00"/>
    <n v="180235395"/>
    <d v="2020-02-24T00:00:00"/>
    <m/>
    <d v="2020-02-29T00:00:00"/>
    <d v="2020-02-29T00:00:00"/>
    <s v="ACC4813"/>
    <d v="2020-02-29T00:00:00"/>
    <m/>
    <s v="2130161-101"/>
    <s v="ACC4813"/>
    <d v="2020-03-26T00:00:00"/>
    <s v="585-10535173"/>
    <d v="2020-04-18T00:00:00"/>
    <x v="2"/>
    <m/>
    <m/>
    <n v="9"/>
    <e v="#REF!"/>
    <e v="#REF!"/>
    <e v="#REF!"/>
    <n v="23"/>
    <e v="#REF!"/>
    <n v="16"/>
    <n v="2020"/>
    <m/>
    <m/>
  </r>
  <r>
    <n v="59"/>
    <s v="AVAIL"/>
    <s v="CLOSED"/>
    <n v="10"/>
    <n v="42"/>
    <n v="5"/>
    <x v="2"/>
    <s v="AFAZ0017"/>
    <x v="59"/>
    <n v="3"/>
    <n v="2020"/>
    <x v="3"/>
    <s v="TA9125-00"/>
    <m/>
    <s v="TOILET ASSEMBLY RH"/>
    <n v="1"/>
    <s v="PKGPO"/>
    <s v="Ref order 803517038"/>
    <n v="803517038"/>
    <n v="404047019"/>
    <d v="2020-03-07T00:00:00"/>
    <s v="AFI"/>
    <s v=" "/>
    <d v="2020-03-12T00:00:00"/>
    <s v="618-77697745"/>
    <d v="2020-03-12T00:00:00"/>
    <n v="180238081"/>
    <d v="2020-03-12T00:00:00"/>
    <m/>
    <d v="2020-03-15T00:00:00"/>
    <d v="2020-03-17T00:00:00"/>
    <s v="01460578"/>
    <d v="2020-03-17T00:00:00"/>
    <m/>
    <s v="TA9125-00"/>
    <s v="01463124"/>
    <d v="2020-03-26T00:00:00"/>
    <s v="585-10535173"/>
    <d v="2020-04-18T00:00:00"/>
    <x v="2"/>
    <m/>
    <m/>
    <n v="5"/>
    <e v="#REF!"/>
    <e v="#REF!"/>
    <e v="#REF!"/>
    <n v="23"/>
    <e v="#REF!"/>
    <n v="16"/>
    <n v="2020"/>
    <m/>
    <m/>
  </r>
  <r>
    <n v="60"/>
    <s v="AVAIL"/>
    <s v="CLOSED"/>
    <n v="11"/>
    <n v="42"/>
    <n v="5"/>
    <x v="2"/>
    <s v="AFAZ0018"/>
    <x v="59"/>
    <n v="3"/>
    <n v="2020"/>
    <x v="3"/>
    <s v="TA9125-00"/>
    <m/>
    <s v="TOILET ASSEMBLY RH"/>
    <n v="1"/>
    <s v="PKGPO"/>
    <s v="Ref order 803517035"/>
    <n v="803517035"/>
    <n v="404047020"/>
    <d v="2020-03-07T00:00:00"/>
    <s v="AFI"/>
    <s v="057-89466296"/>
    <d v="2020-03-12T00:00:00"/>
    <s v="618-77698880 "/>
    <d v="2020-03-14T00:00:00"/>
    <n v="180238467"/>
    <d v="2020-03-16T00:00:00"/>
    <m/>
    <d v="2020-03-17T00:00:00"/>
    <d v="2020-03-18T00:00:00"/>
    <s v="11463548"/>
    <d v="2020-03-18T00:00:00"/>
    <m/>
    <s v="TA9125-00"/>
    <s v="01462484"/>
    <d v="2020-03-26T00:00:00"/>
    <s v="585-10535173"/>
    <d v="2020-04-18T00:00:00"/>
    <x v="2"/>
    <m/>
    <m/>
    <n v="7"/>
    <e v="#REF!"/>
    <e v="#REF!"/>
    <e v="#REF!"/>
    <n v="23"/>
    <e v="#REF!"/>
    <n v="16"/>
    <n v="2020"/>
    <m/>
    <m/>
  </r>
  <r>
    <n v="61"/>
    <s v="AVAIL"/>
    <s v="CLOSED"/>
    <n v="9"/>
    <n v="40"/>
    <n v="2"/>
    <x v="1"/>
    <s v="AFAZ0019"/>
    <x v="60"/>
    <n v="3"/>
    <n v="2020"/>
    <x v="3"/>
    <s v="4270-51-00"/>
    <m/>
    <s v="BALLAST UNIT-ADVAND INTEGRATED"/>
    <n v="1"/>
    <s v="PKGPV"/>
    <s v="Ref order 803529892"/>
    <n v="803529892"/>
    <n v="404047023"/>
    <d v="2020-03-09T00:00:00"/>
    <s v="AFI"/>
    <s v=" "/>
    <d v="2020-03-10T00:00:00"/>
    <s v="126-98946396"/>
    <d v="2020-03-10T00:00:00"/>
    <n v="180238440"/>
    <d v="2020-03-16T00:00:00"/>
    <m/>
    <d v="2020-03-16T00:00:00"/>
    <d v="2020-03-17T00:00:00"/>
    <s v="Batch 0002226755"/>
    <d v="2020-03-17T00:00:00"/>
    <m/>
    <s v="4270-51-00"/>
    <s v="N/A Batch 0002229560"/>
    <d v="2020-03-26T00:00:00"/>
    <s v="585-10535173"/>
    <d v="2020-04-18T00:00:00"/>
    <x v="2"/>
    <m/>
    <m/>
    <n v="1"/>
    <e v="#REF!"/>
    <e v="#REF!"/>
    <e v="#REF!"/>
    <n v="23"/>
    <e v="#REF!"/>
    <n v="16"/>
    <n v="2020"/>
    <m/>
    <m/>
  </r>
  <r>
    <n v="67"/>
    <s v="AVAIL"/>
    <s v="CLOSED"/>
    <n v="7"/>
    <n v="26"/>
    <n v="1"/>
    <x v="1"/>
    <s v="AFAX0047"/>
    <x v="61"/>
    <n v="3"/>
    <n v="2020"/>
    <x v="2"/>
    <s v="TLS755-01-0102A"/>
    <m/>
    <s v="_x0009_NAVIGATEUR MULTI MODE REC"/>
    <n v="1"/>
    <s v="PKGPP"/>
    <s v="UMR 803547682"/>
    <n v="803547682"/>
    <n v="404047262"/>
    <d v="2020-03-23T00:00:00"/>
    <s v="AFI"/>
    <s v="57/89469321"/>
    <d v="2020-03-17T00:00:00"/>
    <s v="126-98947041"/>
    <d v="2020-03-21T00:00:00"/>
    <s v="180239774"/>
    <d v="2020-03-23T00:00:00"/>
    <m/>
    <d v="2020-03-23T00:00:00"/>
    <d v="2020-03-23T00:00:00"/>
    <s v="4678434A-04433"/>
    <d v="2020-03-23T00:00:00"/>
    <m/>
    <s v="TLS755-01-0102A"/>
    <s v="4678434A-05039"/>
    <d v="2020-03-26T00:00:00"/>
    <s v="585-10535173"/>
    <d v="2020-04-18T00:00:00"/>
    <x v="2"/>
    <m/>
    <m/>
    <n v="-2"/>
    <e v="#REF!"/>
    <e v="#REF!"/>
    <e v="#REF!"/>
    <n v="23"/>
    <e v="#REF!"/>
    <n v="16"/>
    <n v="2020"/>
    <m/>
    <m/>
  </r>
  <r>
    <n v="68"/>
    <s v="AVAIL"/>
    <s v="CLOSED"/>
    <n v="6"/>
    <n v="26"/>
    <n v="2"/>
    <x v="1"/>
    <s v="AFAX0048"/>
    <x v="57"/>
    <n v="3"/>
    <n v="2020"/>
    <x v="2"/>
    <s v="TLS755-01-0102A"/>
    <m/>
    <s v="_x0009_NAVIGATEUR MULTI MODE REC"/>
    <n v="1"/>
    <s v="PKGPL"/>
    <s v="UMR 803550287"/>
    <n v="803550287"/>
    <n v="404047263"/>
    <d v="2020-03-23T00:00:00"/>
    <s v="AFI"/>
    <s v=" "/>
    <d v="2020-03-19T00:00:00"/>
    <s v="126-98946886 "/>
    <d v="2020-03-19T00:00:00"/>
    <n v="180239056"/>
    <d v="2020-03-18T00:00:00"/>
    <m/>
    <d v="2020-03-18T00:00:00"/>
    <d v="2020-03-23T00:00:00"/>
    <s v="4678434A-04638"/>
    <d v="2020-03-23T00:00:00"/>
    <m/>
    <s v="TLS755-01-0102A"/>
    <s v="4678434A-01014"/>
    <d v="2020-03-26T00:00:00"/>
    <s v="585-10535173"/>
    <d v="2020-04-18T00:00:00"/>
    <x v="2"/>
    <m/>
    <m/>
    <n v="-4"/>
    <e v="#REF!"/>
    <e v="#REF!"/>
    <e v="#REF!"/>
    <n v="23"/>
    <e v="#REF!"/>
    <n v="16"/>
    <n v="2020"/>
    <m/>
    <m/>
  </r>
  <r>
    <n v="56"/>
    <s v="AVAIL"/>
    <s v="CLOSED"/>
    <n v="9"/>
    <n v="100"/>
    <n v="0"/>
    <x v="1"/>
    <s v="AFAX0042"/>
    <x v="62"/>
    <n v="2"/>
    <n v="2020"/>
    <x v="2"/>
    <s v="D31AB4433"/>
    <m/>
    <s v="VALVE, SAFETY"/>
    <n v="1"/>
    <s v="PKGPT"/>
    <s v="UMR 803494378 // Part not used ref info AOGdesk"/>
    <n v="803494378"/>
    <n v="404046834"/>
    <d v="2020-02-24T00:00:00"/>
    <s v="AFI"/>
    <s v="057-89136390"/>
    <d v="2020-02-19T00:00:00"/>
    <s v="126-98944565"/>
    <d v="2020-02-25T00:00:00"/>
    <n v="180235510"/>
    <d v="2020-02-24T00:00:00"/>
    <m/>
    <d v="2020-02-27T00:00:00"/>
    <d v="2020-02-28T00:00:00"/>
    <s v="750"/>
    <d v="2020-02-28T00:00:00"/>
    <m/>
    <s v="D31AB4433"/>
    <s v="750"/>
    <d v="2020-04-16T00:00:00"/>
    <s v="126-41328431"/>
    <d v="2020-06-03T00:00:00"/>
    <x v="2"/>
    <m/>
    <m/>
    <m/>
    <m/>
    <m/>
    <m/>
    <m/>
    <m/>
    <m/>
    <m/>
    <m/>
    <m/>
  </r>
  <r>
    <n v="71"/>
    <s v="AVAIL"/>
    <s v="CLOSED"/>
    <n v="76"/>
    <n v="315.73099768518296"/>
    <n v="4"/>
    <x v="2"/>
    <s v="AFAX0051"/>
    <x v="33"/>
    <n v="1"/>
    <n v="2020"/>
    <x v="2"/>
    <s v="972A0000-03"/>
    <m/>
    <s v="VALVE, ANTI ICING"/>
    <n v="1"/>
    <s v="PKGPL"/>
    <s v="UMR 803563826"/>
    <n v="803563826"/>
    <n v="404047321"/>
    <d v="2020-03-26T00:00:00"/>
    <s v="AFI"/>
    <s v=" "/>
    <d v="2020-01-26T00:00:00"/>
    <s v="074-34837600"/>
    <d v="2020-01-26T00:00:00"/>
    <n v="180240268"/>
    <d v="2020-03-30T00:00:00"/>
    <m/>
    <d v="2020-04-02T00:00:00"/>
    <d v="2020-04-07T00:00:00"/>
    <s v="0972A00ES001830"/>
    <d v="2020-04-07T00:00:00"/>
    <m/>
    <s v="972A0000-03"/>
    <s v="0972A00ES003666"/>
    <d v="2020-03-31T00:00:00"/>
    <s v="CIPL 1597"/>
    <m/>
    <x v="1"/>
    <m/>
    <m/>
    <n v="-60"/>
    <e v="#REF!"/>
    <e v="#REF!"/>
    <e v="#REF!"/>
    <s v=""/>
    <e v="#REF!"/>
    <s v=""/>
    <s v=""/>
    <m/>
    <m/>
  </r>
  <r>
    <n v="137"/>
    <s v="AVAIL"/>
    <s v="CLOSED"/>
    <n v="97"/>
    <n v="6"/>
    <n v="83"/>
    <x v="2"/>
    <s v="AFAB0121"/>
    <x v="33"/>
    <n v="1"/>
    <n v="2020"/>
    <x v="1"/>
    <s v="65E63-2"/>
    <m/>
    <s v="VALVE, PRESS REG - ENG ANTI ICE"/>
    <n v="1"/>
    <s v="PKGPF"/>
    <s v="REPLENISHMENT"/>
    <n v="50637339"/>
    <n v="404046306"/>
    <d v="2020-01-22T00:00:00"/>
    <s v="AFI"/>
    <s v=" "/>
    <d v="2020-04-14T00:00:00"/>
    <s v="585-10518211"/>
    <d v="2020-04-14T00:00:00"/>
    <n v="180241893"/>
    <d v="2020-04-28T00:00:00"/>
    <m/>
    <d v="2020-04-28T00:00:00"/>
    <d v="2020-04-28T00:00:00"/>
    <s v="1217"/>
    <d v="2020-04-28T00:00:00"/>
    <m/>
    <s v="65E63-2"/>
    <s v="184"/>
    <d v="2020-01-24T00:00:00"/>
    <s v="618-74843521"/>
    <d v="2020-01-28T00:00:00"/>
    <x v="1"/>
    <m/>
    <m/>
    <m/>
    <m/>
    <m/>
    <m/>
    <m/>
    <m/>
    <m/>
    <m/>
    <m/>
    <m/>
  </r>
  <r>
    <n v="220"/>
    <s v="AVAIL"/>
    <s v="CLOSED"/>
    <n v="46"/>
    <n v="5"/>
    <n v="32"/>
    <x v="2"/>
    <s v="AFAB0179"/>
    <x v="56"/>
    <n v="3"/>
    <n v="2020"/>
    <x v="1"/>
    <s v="983A0000-03"/>
    <m/>
    <s v="MACHINE, AIR CYCLE"/>
    <n v="1"/>
    <s v="PKGPU"/>
    <s v="REPLENISHMENT"/>
    <n v="50644135"/>
    <n v="404047137"/>
    <d v="2020-03-13T00:00:00"/>
    <s v="AFI"/>
    <s v=" "/>
    <d v="2020-04-14T00:00:00"/>
    <s v="585-10518211"/>
    <d v="2020-04-14T00:00:00"/>
    <n v="180241917"/>
    <d v="2020-04-28T00:00:00"/>
    <m/>
    <d v="2020-04-28T00:00:00"/>
    <d v="2020-04-28T00:00:00"/>
    <s v="0983A00ES000715"/>
    <d v="2020-04-28T00:00:00"/>
    <m/>
    <s v="983A0000-03"/>
    <s v="0983A00ES002595"/>
    <d v="2020-03-13T00:00:00"/>
    <s v="618-79937620_x000d_"/>
    <d v="2020-03-18T00:00:00"/>
    <x v="1"/>
    <m/>
    <m/>
    <m/>
    <m/>
    <m/>
    <m/>
    <m/>
    <m/>
    <m/>
    <m/>
    <m/>
    <m/>
  </r>
  <r>
    <n v="228"/>
    <s v="AVAIL"/>
    <s v="CLOSED"/>
    <n v="42"/>
    <n v="7"/>
    <n v="28"/>
    <x v="2"/>
    <s v="AFAB0184"/>
    <x v="57"/>
    <n v="3"/>
    <n v="2020"/>
    <x v="1"/>
    <s v="6763D090000"/>
    <m/>
    <s v="VALVE, BLEED HP"/>
    <n v="1"/>
    <s v="PKGPN"/>
    <s v="REPLENISHMENT"/>
    <n v="50644966"/>
    <n v="404047234"/>
    <d v="2020-03-17T00:00:00"/>
    <s v="AFI"/>
    <s v=" "/>
    <d v="2020-04-14T00:00:00"/>
    <s v="585-10518211"/>
    <d v="2020-04-14T00:00:00"/>
    <n v="180241920"/>
    <d v="2020-04-28T00:00:00"/>
    <m/>
    <d v="2020-04-28T00:00:00"/>
    <d v="2020-04-28T00:00:00"/>
    <s v="00593"/>
    <d v="2020-04-28T00:00:00"/>
    <m/>
    <s v="6763D090000"/>
    <s v="00589"/>
    <d v="2020-03-19T00:00:00"/>
    <s v="126-40206644"/>
    <d v="2020-03-24T00:00:00"/>
    <x v="1"/>
    <m/>
    <m/>
    <m/>
    <m/>
    <m/>
    <m/>
    <m/>
    <m/>
    <m/>
    <m/>
    <m/>
    <m/>
  </r>
  <r>
    <n v="229"/>
    <s v="AVAIL"/>
    <s v="CLOSED"/>
    <n v="41"/>
    <n v="7"/>
    <n v="28"/>
    <x v="2"/>
    <s v="AFAB0185"/>
    <x v="57"/>
    <n v="3"/>
    <n v="2020"/>
    <x v="1"/>
    <s v="979786-4"/>
    <m/>
    <s v="VALVE, SHUTOFF AND BLEED"/>
    <n v="1"/>
    <s v="PKGPX"/>
    <s v="REPLENISHMENT"/>
    <n v="50644967"/>
    <n v="404047235"/>
    <d v="2020-03-17T00:00:00"/>
    <s v="AFI"/>
    <s v=" "/>
    <d v="2020-04-14T00:00:00"/>
    <s v="585-10518211"/>
    <d v="2020-04-14T00:00:00"/>
    <n v="180241876"/>
    <d v="2020-04-27T00:00:00"/>
    <m/>
    <d v="2020-04-27T00:00:00"/>
    <d v="2020-04-27T00:00:00"/>
    <s v="1127C"/>
    <d v="2020-04-27T00:00:00"/>
    <m/>
    <s v="979786-4"/>
    <s v="1947"/>
    <d v="2020-03-19T00:00:00"/>
    <s v="126-40206644"/>
    <d v="2020-03-24T00:00:00"/>
    <x v="1"/>
    <m/>
    <m/>
    <m/>
    <m/>
    <m/>
    <m/>
    <m/>
    <m/>
    <m/>
    <m/>
    <m/>
    <m/>
  </r>
  <r>
    <n v="232"/>
    <s v="AVAIL"/>
    <s v="CLOSED"/>
    <n v="34"/>
    <n v="11"/>
    <n v="7"/>
    <x v="2"/>
    <s v="AFAB0188"/>
    <x v="63"/>
    <n v="3"/>
    <n v="2020"/>
    <x v="1"/>
    <s v="4063-16083"/>
    <m/>
    <s v="VALVE,ISOLATION"/>
    <n v="1"/>
    <s v="PKGPV"/>
    <s v="REPLENISHMENT"/>
    <n v="50645351"/>
    <n v="404047287"/>
    <d v="2020-03-24T00:00:00"/>
    <s v="AFI"/>
    <s v="607-87812981"/>
    <d v="2020-03-31T00:00:00"/>
    <s v="585-10518211"/>
    <d v="2020-04-14T00:00:00"/>
    <n v="180241855"/>
    <d v="2020-04-27T00:00:00"/>
    <m/>
    <d v="2020-04-27T00:00:00"/>
    <d v="2020-04-27T00:00:00"/>
    <s v="1415768"/>
    <d v="2020-04-27T00:00:00"/>
    <m/>
    <s v="4063-16083"/>
    <s v="8670"/>
    <d v="2020-03-24T00:00:00"/>
    <s v="585-10529363"/>
    <d v="2020-04-04T00:00:00"/>
    <x v="1"/>
    <m/>
    <m/>
    <m/>
    <m/>
    <m/>
    <m/>
    <m/>
    <m/>
    <m/>
    <m/>
    <m/>
    <m/>
  </r>
  <r>
    <n v="222"/>
    <s v="AVAIL"/>
    <s v="CLOSED"/>
    <n v="35"/>
    <n v="11"/>
    <n v="7"/>
    <x v="2"/>
    <s v="AFAB0189"/>
    <x v="63"/>
    <n v="3"/>
    <n v="2020"/>
    <x v="1"/>
    <s v="PPA2101-00"/>
    <m/>
    <s v="DETECTOR, SMOKE (CARGO)"/>
    <n v="1"/>
    <s v="PKGPM"/>
    <s v="REPLENISHMENT"/>
    <n v="50645352"/>
    <n v="404047289"/>
    <d v="2020-03-24T00:00:00"/>
    <s v="AFI"/>
    <s v="607-87812981"/>
    <d v="2020-03-31T00:00:00"/>
    <s v="585-10518211"/>
    <d v="2020-04-14T00:00:00"/>
    <n v="180241919"/>
    <d v="2020-04-28T00:00:00"/>
    <m/>
    <d v="2020-04-28T00:00:00"/>
    <d v="2020-04-28T00:00:00"/>
    <s v="196249"/>
    <d v="2020-04-28T00:00:00"/>
    <m/>
    <s v="PPA2101-00"/>
    <n v="180612"/>
    <d v="2020-03-24T00:00:00"/>
    <s v="585-10529363"/>
    <d v="2020-04-04T00:00:00"/>
    <x v="1"/>
    <m/>
    <m/>
    <m/>
    <m/>
    <m/>
    <m/>
    <m/>
    <m/>
    <m/>
    <m/>
    <m/>
    <m/>
  </r>
  <r>
    <n v="234"/>
    <s v="AVAIL"/>
    <s v="CLOSED"/>
    <n v="35"/>
    <n v="11"/>
    <n v="21"/>
    <x v="2"/>
    <s v="AFAB0191"/>
    <x v="63"/>
    <n v="3"/>
    <n v="2020"/>
    <x v="1"/>
    <s v="6764B040000"/>
    <m/>
    <s v="VALVE, BLEED"/>
    <n v="1"/>
    <s v="PKGPM"/>
    <s v="REPLENISHMENT"/>
    <n v="50645355"/>
    <n v="404047297"/>
    <d v="2020-03-24T00:00:00"/>
    <s v="AFI"/>
    <s v=" "/>
    <d v="2020-04-14T00:00:00"/>
    <s v="585-10518211"/>
    <d v="2020-04-14T00:00:00"/>
    <n v="180241922"/>
    <d v="2020-04-28T00:00:00"/>
    <m/>
    <d v="2020-04-28T00:00:00"/>
    <d v="2020-04-28T00:00:00"/>
    <s v="6764-03280"/>
    <d v="2020-04-28T00:00:00"/>
    <m/>
    <s v="6764B040000"/>
    <s v="6764-02278"/>
    <d v="2020-03-24T00:00:00"/>
    <s v="585-10529363"/>
    <d v="2020-04-04T00:00:00"/>
    <x v="1"/>
    <m/>
    <m/>
    <m/>
    <m/>
    <m/>
    <m/>
    <m/>
    <m/>
    <m/>
    <m/>
    <m/>
    <m/>
  </r>
  <r>
    <n v="119"/>
    <s v="AVAIL"/>
    <s v="CLOSED"/>
    <n v="108"/>
    <n v="7"/>
    <n v="43"/>
    <x v="2"/>
    <s v="AFAB0110"/>
    <x v="32"/>
    <n v="1"/>
    <n v="2020"/>
    <x v="1"/>
    <s v="L93C100-655"/>
    <m/>
    <s v="COUPLING REFUEL, IDN 492137"/>
    <n v="1"/>
    <s v="PKGPX"/>
    <s v="REPLENISHMENT"/>
    <n v="50636728"/>
    <n v="404046226"/>
    <d v="2020-01-17T00:00:00"/>
    <s v="AFI"/>
    <s v=" "/>
    <d v="2020-02-29T00:00:00"/>
    <s v="126-98938582"/>
    <d v="2020-02-29T00:00:00"/>
    <n v="180236521"/>
    <d v="2020-03-02T00:00:00"/>
    <m/>
    <d v="2020-05-01T00:00:00"/>
    <d v="2020-05-04T00:00:00"/>
    <s v="20653"/>
    <d v="2020-05-04T00:00:00"/>
    <m/>
    <s v="L93C100-655"/>
    <s v="J27022"/>
    <d v="2020-01-17T00:00:00"/>
    <s v="126-37587616"/>
    <d v="2020-01-24T00:00:00"/>
    <x v="1"/>
    <m/>
    <m/>
    <m/>
    <m/>
    <m/>
    <m/>
    <m/>
    <m/>
    <m/>
    <m/>
    <m/>
    <m/>
  </r>
  <r>
    <n v="165"/>
    <s v="AVAIL"/>
    <s v="CLOSED"/>
    <n v="81"/>
    <n v="4"/>
    <n v="73"/>
    <x v="2"/>
    <s v="AFAB0141"/>
    <x v="39"/>
    <n v="1"/>
    <n v="2020"/>
    <x v="1"/>
    <s v="65E63-2"/>
    <m/>
    <s v="VALVE, PRESS REG - ENG ANTI ICE"/>
    <n v="1"/>
    <s v="PKGPG"/>
    <s v="REPLENISHMENT"/>
    <n v="50638646"/>
    <n v="404046508"/>
    <d v="2020-01-31T00:00:00"/>
    <s v="AFI"/>
    <s v="607-88801731"/>
    <d v="2020-04-13T00:00:00"/>
    <s v="618-79466343"/>
    <d v="2020-04-15T00:00:00"/>
    <n v="180241490"/>
    <d v="2020-04-16T00:00:00"/>
    <m/>
    <d v="2020-04-18T00:00:00"/>
    <d v="2020-04-21T00:00:00"/>
    <s v="759"/>
    <d v="2020-04-21T00:00:00"/>
    <m/>
    <m/>
    <s v="1217"/>
    <d v="2020-02-01T00:00:00"/>
    <s v="126-37842700"/>
    <d v="2020-02-04T00:00:00"/>
    <x v="1"/>
    <m/>
    <m/>
    <m/>
    <m/>
    <m/>
    <m/>
    <m/>
    <m/>
    <m/>
    <m/>
    <m/>
    <m/>
  </r>
  <r>
    <n v="235"/>
    <s v="AVAIL"/>
    <s v="CLOSED"/>
    <n v="22"/>
    <n v="10"/>
    <n v="9"/>
    <x v="2"/>
    <s v="AFAB0192"/>
    <x v="64"/>
    <n v="3"/>
    <n v="2020"/>
    <x v="1"/>
    <s v="969A0000-02"/>
    <m/>
    <s v="CONDENSER"/>
    <n v="1"/>
    <s v="PKGPW"/>
    <s v="REPLENISHMENT"/>
    <n v="50645675"/>
    <n v="404047357"/>
    <d v="2020-03-31T00:00:00"/>
    <s v="AFI"/>
    <s v="607/ 88801731"/>
    <d v="2020-04-09T00:00:00"/>
    <s v="618-79466343"/>
    <d v="2020-04-15T00:00:00"/>
    <n v="180241490"/>
    <d v="2020-04-16T00:00:00"/>
    <m/>
    <d v="2020-04-18T00:00:00"/>
    <d v="2020-04-22T00:00:00"/>
    <s v="243"/>
    <d v="2020-04-22T00:00:00"/>
    <m/>
    <s v="969A0000-02"/>
    <s v="0969A00ES003150"/>
    <d v="2020-03-31T00:00:00"/>
    <s v="160-13247625"/>
    <d v="2020-04-10T00:00:00"/>
    <x v="1"/>
    <m/>
    <m/>
    <m/>
    <m/>
    <m/>
    <m/>
    <m/>
    <m/>
    <m/>
    <m/>
    <m/>
    <m/>
  </r>
  <r>
    <n v="236"/>
    <s v="AVAIL"/>
    <s v="CLOSED"/>
    <n v="22"/>
    <n v="10"/>
    <n v="9"/>
    <x v="2"/>
    <s v="AFAB0193"/>
    <x v="64"/>
    <n v="3"/>
    <n v="2020"/>
    <x v="1"/>
    <s v="969A0000-02"/>
    <m/>
    <s v="CONDENSER"/>
    <n v="1"/>
    <s v="PKGPW"/>
    <s v="REPLENISHMENT"/>
    <n v="50645676"/>
    <n v="404047358"/>
    <d v="2020-03-31T00:00:00"/>
    <s v="AFI"/>
    <s v="607/ 88801731"/>
    <d v="2020-04-09T00:00:00"/>
    <s v="618-79466343"/>
    <d v="2020-04-15T00:00:00"/>
    <n v="180241490"/>
    <d v="2020-04-16T00:00:00"/>
    <m/>
    <d v="2020-04-18T00:00:00"/>
    <d v="2020-04-22T00:00:00"/>
    <s v="0969A00ES002442"/>
    <d v="2020-04-22T00:00:00"/>
    <m/>
    <s v="969A0000-02"/>
    <s v="0969A00ES003152"/>
    <d v="2020-03-31T00:00:00"/>
    <s v="160-13247625"/>
    <d v="2020-04-10T00:00:00"/>
    <x v="1"/>
    <m/>
    <m/>
    <m/>
    <m/>
    <m/>
    <m/>
    <m/>
    <m/>
    <m/>
    <m/>
    <m/>
    <m/>
  </r>
  <r>
    <n v="237"/>
    <s v="AVAIL"/>
    <s v="CLOSED"/>
    <n v="22"/>
    <n v="10"/>
    <n v="15"/>
    <x v="2"/>
    <s v="AFAB0194"/>
    <x v="64"/>
    <n v="3"/>
    <n v="2020"/>
    <x v="1"/>
    <s v="84333-00-0305"/>
    <m/>
    <s v="COMPUTER, SLAT FLAP CONTROL (SFCC)"/>
    <n v="1"/>
    <s v="PKGPW"/>
    <s v="REPLENISHMENT"/>
    <n v="50645677"/>
    <n v="404047359"/>
    <d v="2020-03-31T00:00:00"/>
    <s v="AFI"/>
    <s v=" "/>
    <d v="2020-04-15T00:00:00"/>
    <s v="618-79466343"/>
    <d v="2020-04-15T00:00:00"/>
    <n v="180241490"/>
    <d v="2020-04-16T00:00:00"/>
    <m/>
    <d v="2020-04-18T00:00:00"/>
    <d v="2020-04-22T00:00:00"/>
    <s v="2208"/>
    <d v="2020-04-22T00:00:00"/>
    <m/>
    <s v="84333-00-0305"/>
    <s v="84333000003551"/>
    <d v="2020-03-31T00:00:00"/>
    <s v="160-13247625"/>
    <d v="2020-04-10T00:00:00"/>
    <x v="1"/>
    <m/>
    <m/>
    <m/>
    <m/>
    <m/>
    <m/>
    <m/>
    <m/>
    <m/>
    <m/>
    <m/>
    <m/>
  </r>
  <r>
    <n v="238"/>
    <s v="AVAIL"/>
    <s v="CLOSED"/>
    <n v="34"/>
    <n v="10"/>
    <n v="9"/>
    <x v="2"/>
    <s v="AFAB0195"/>
    <x v="64"/>
    <n v="3"/>
    <n v="2020"/>
    <x v="1"/>
    <s v="TLS755-01-0102A"/>
    <m/>
    <s v="RECEIVER, ILS"/>
    <n v="1"/>
    <s v="PKGPP"/>
    <s v="REPLENISHMENT"/>
    <n v="50645678"/>
    <n v="404047360"/>
    <d v="2020-03-31T00:00:00"/>
    <s v="AFI"/>
    <s v="607/ 88801731"/>
    <d v="2020-04-09T00:00:00"/>
    <s v="618-79466343"/>
    <d v="2020-04-15T00:00:00"/>
    <n v="180241490"/>
    <d v="2020-04-16T00:00:00"/>
    <m/>
    <d v="2020-05-01T00:00:00"/>
    <d v="2020-05-04T00:00:00"/>
    <s v="4678434A-04084"/>
    <d v="2020-05-04T00:00:00"/>
    <m/>
    <s v="TLS755-01-0102A"/>
    <s v="4678434A-06359"/>
    <d v="2020-03-31T00:00:00"/>
    <s v="160-13247625"/>
    <d v="2020-04-10T00:00:00"/>
    <x v="1"/>
    <m/>
    <m/>
    <m/>
    <m/>
    <m/>
    <m/>
    <m/>
    <m/>
    <m/>
    <m/>
    <m/>
    <m/>
  </r>
  <r>
    <n v="143"/>
    <s v="AVAIL"/>
    <s v="CLOSED"/>
    <n v="105"/>
    <n v="3"/>
    <n v="4"/>
    <x v="2"/>
    <s v="AFAB0123"/>
    <x v="38"/>
    <n v="1"/>
    <n v="2020"/>
    <x v="1"/>
    <s v="3337457-59"/>
    <m/>
    <s v="SERVO CONTROL, INB AILERON"/>
    <n v="1"/>
    <s v="PKGPF"/>
    <s v="REPLENISHMENT"/>
    <n v="50638102"/>
    <n v="404046397"/>
    <d v="2020-01-28T00:00:00"/>
    <s v="AFI"/>
    <s v="057-88700662"/>
    <d v="2020-02-01T00:00:00"/>
    <s v="126-98939956"/>
    <d v="2020-02-04T00:00:00"/>
    <s v="180232533"/>
    <d v="2020-02-04T00:00:00"/>
    <m/>
    <d v="2020-02-05T00:00:00"/>
    <d v="2020-05-12T00:00:00"/>
    <s v="3753"/>
    <d v="2020-05-12T00:00:00"/>
    <m/>
    <s v="3337457-59"/>
    <s v="9350282"/>
    <d v="2020-01-29T00:00:00"/>
    <s v="126-37492593"/>
    <d v="2020-01-31T00:00:00"/>
    <x v="1"/>
    <m/>
    <m/>
    <m/>
    <m/>
    <m/>
    <m/>
    <m/>
    <m/>
    <m/>
    <m/>
    <m/>
    <m/>
  </r>
  <r>
    <n v="185"/>
    <s v="AVAIL"/>
    <s v="CLOSED"/>
    <n v="104"/>
    <n v="7"/>
    <n v="42"/>
    <x v="2"/>
    <s v="AFAB0146"/>
    <x v="44"/>
    <n v="2"/>
    <n v="2020"/>
    <x v="1"/>
    <s v="FE256-001"/>
    <m/>
    <s v="ACTUATOR, DOOR - PASSENGER"/>
    <n v="1"/>
    <s v="PKGPF"/>
    <s v="REPLENISHMENT"/>
    <n v="50639147"/>
    <n v="404046547"/>
    <d v="2020-02-04T00:00:00"/>
    <s v="AFI"/>
    <s v=" "/>
    <d v="2020-03-17T00:00:00"/>
    <s v="126-98946816"/>
    <d v="2020-03-17T00:00:00"/>
    <n v="180239262"/>
    <d v="2020-03-19T00:00:00"/>
    <m/>
    <d v="2020-03-18T00:00:00"/>
    <d v="2020-05-18T00:00:00"/>
    <s v="1445"/>
    <d v="2020-05-18T00:00:00"/>
    <m/>
    <s v="FE256-001"/>
    <s v="FR6035"/>
    <d v="2020-02-05T00:00:00"/>
    <s v="126-38494260"/>
    <d v="2020-02-11T00:00:00"/>
    <x v="1"/>
    <m/>
    <m/>
    <m/>
    <m/>
    <m/>
    <m/>
    <m/>
    <m/>
    <m/>
    <m/>
    <m/>
    <m/>
  </r>
  <r>
    <n v="204"/>
    <s v="AVAIL"/>
    <s v="CLOSED"/>
    <n v="76"/>
    <n v="7"/>
    <n v="9"/>
    <x v="2"/>
    <s v="AFAB0165"/>
    <x v="54"/>
    <n v="3"/>
    <n v="2020"/>
    <x v="1"/>
    <s v="FE256-001"/>
    <m/>
    <s v="ACTUATOR, DOOR - PASSENGER"/>
    <n v="1"/>
    <s v="PKGPV"/>
    <s v="REPLENISHMENT"/>
    <n v="50642885"/>
    <n v="404046884"/>
    <d v="2020-02-27T00:00:00"/>
    <s v="AFI"/>
    <s v="057-89468330"/>
    <d v="2020-03-12T00:00:00"/>
    <s v="126-98946816"/>
    <d v="2020-03-17T00:00:00"/>
    <n v="180239262"/>
    <d v="2020-03-19T00:00:00"/>
    <m/>
    <d v="2020-03-18T00:00:00"/>
    <d v="2020-05-18T00:00:00"/>
    <s v="1426"/>
    <d v="2020-05-18T00:00:00"/>
    <m/>
    <s v="FE256-001"/>
    <s v="FR11318"/>
    <d v="2020-03-03T00:00:00"/>
    <s v="618-79926803_x000d_"/>
    <d v="2020-03-05T00:00:00"/>
    <x v="1"/>
    <m/>
    <m/>
    <m/>
    <m/>
    <m/>
    <m/>
    <m/>
    <m/>
    <m/>
    <m/>
    <m/>
    <m/>
  </r>
  <r>
    <n v="218"/>
    <s v="AVAIL"/>
    <s v="CLOSED"/>
    <n v="60"/>
    <n v="5"/>
    <n v="9"/>
    <x v="2"/>
    <s v="AFAB0178"/>
    <x v="56"/>
    <n v="3"/>
    <n v="2020"/>
    <x v="1"/>
    <s v="FE256-001"/>
    <m/>
    <s v="ACTUATOR, DOOR - PASSENGER"/>
    <n v="1"/>
    <s v="PKGPQ"/>
    <s v="REPLENISHMENT"/>
    <n v="50644132"/>
    <n v="404047136"/>
    <d v="2020-03-13T00:00:00"/>
    <s v="AFI"/>
    <s v=" "/>
    <d v="2020-03-22T00:00:00"/>
    <s v=" 618-79466380 "/>
    <d v="2020-03-22T00:00:00"/>
    <n v="180242067"/>
    <d v="2020-04-28T00:00:00"/>
    <m/>
    <d v="2020-04-29T00:00:00"/>
    <d v="2020-05-12T00:00:00"/>
    <s v="FR8870"/>
    <d v="2020-05-12T00:00:00"/>
    <m/>
    <s v="FE256-001"/>
    <s v="FR7877"/>
    <d v="2020-03-13T00:00:00"/>
    <s v="618-79937620_x000d_"/>
    <d v="2020-03-18T00:00:00"/>
    <x v="1"/>
    <m/>
    <m/>
    <m/>
    <m/>
    <m/>
    <m/>
    <m/>
    <m/>
    <m/>
    <m/>
    <m/>
    <m/>
  </r>
  <r>
    <n v="223"/>
    <s v="AVAIL"/>
    <s v="CLOSED"/>
    <n v="56"/>
    <n v="7"/>
    <n v="8"/>
    <x v="2"/>
    <s v="AFAB0187"/>
    <x v="57"/>
    <n v="3"/>
    <n v="2020"/>
    <x v="1"/>
    <s v="409GA01"/>
    <m/>
    <s v="ECMU"/>
    <n v="1"/>
    <s v="PKGPE"/>
    <s v="REPLENISHMENT"/>
    <n v="50644969"/>
    <n v="404047237"/>
    <d v="2020-03-17T00:00:00"/>
    <s v="AFI"/>
    <s v="057-89967953"/>
    <d v="2020-03-25T00:00:00"/>
    <s v="232-44859835"/>
    <d v="2020-04-03T00:00:00"/>
    <n v="180240730"/>
    <d v="2020-04-06T00:00:00"/>
    <m/>
    <d v="2020-04-16T00:00:00"/>
    <d v="2020-05-12T00:00:00"/>
    <s v="644"/>
    <d v="2020-05-12T00:00:00"/>
    <m/>
    <s v="409GA01"/>
    <s v="M190"/>
    <d v="2020-03-19T00:00:00"/>
    <s v="126-40206644"/>
    <d v="2020-03-24T00:00:00"/>
    <x v="1"/>
    <m/>
    <m/>
    <m/>
    <m/>
    <m/>
    <m/>
    <m/>
    <m/>
    <m/>
    <m/>
    <m/>
    <m/>
  </r>
  <r>
    <n v="241"/>
    <s v="AVAIL"/>
    <s v="CLOSED"/>
    <n v="42"/>
    <n v="10"/>
    <n v="15"/>
    <x v="2"/>
    <s v="AFAB0198"/>
    <x v="64"/>
    <n v="3"/>
    <n v="2020"/>
    <x v="1"/>
    <s v="B492AAM0411"/>
    <m/>
    <s v="FCSC (ETOPS)"/>
    <n v="1"/>
    <s v="PKGPF"/>
    <s v="REPLENISHMENT"/>
    <n v="50645681"/>
    <n v="404047363"/>
    <d v="2020-03-31T00:00:00"/>
    <s v="AFI"/>
    <s v="607-88801731"/>
    <d v="2020-04-15T00:00:00"/>
    <s v="618-79466343"/>
    <d v="2020-04-15T00:00:00"/>
    <n v="180241490"/>
    <d v="2020-04-16T00:00:00"/>
    <m/>
    <d v="2020-04-17T00:00:00"/>
    <d v="2020-05-12T00:00:00"/>
    <s v="866"/>
    <d v="2020-05-12T00:00:00"/>
    <m/>
    <s v="B492AAM0411"/>
    <s v="Q00174001521"/>
    <d v="2020-03-31T00:00:00"/>
    <s v="160-13247625"/>
    <d v="2020-04-10T00:00:00"/>
    <x v="1"/>
    <m/>
    <m/>
    <m/>
    <m/>
    <m/>
    <m/>
    <m/>
    <m/>
    <m/>
    <m/>
    <m/>
    <m/>
  </r>
  <r>
    <n v="242"/>
    <s v="AVAIL"/>
    <s v="CLOSED"/>
    <n v="35"/>
    <n v="18"/>
    <n v="10"/>
    <x v="2"/>
    <s v="AFAB0199"/>
    <x v="65"/>
    <n v="4"/>
    <n v="2020"/>
    <x v="1"/>
    <s v="6764B040000"/>
    <m/>
    <s v="VALVE, BLEED"/>
    <n v="1"/>
    <s v="PKGPC"/>
    <s v="REPLENISHMENT"/>
    <n v="50645920"/>
    <n v="404047442"/>
    <d v="2020-04-07T00:00:00"/>
    <s v="AFI"/>
    <m/>
    <d v="2020-04-17T00:00:00"/>
    <s v="618-79466354"/>
    <d v="2020-04-17T00:00:00"/>
    <n v="180241598"/>
    <d v="2020-04-20T00:00:00"/>
    <m/>
    <d v="2020-04-22T00:00:00"/>
    <d v="2020-05-12T00:00:00"/>
    <s v="6764-02316"/>
    <d v="2020-05-12T00:00:00"/>
    <m/>
    <s v="6764B040000"/>
    <s v="6764-01919"/>
    <d v="2020-04-07T00:00:00"/>
    <s v="585-10558026"/>
    <d v="2020-04-25T00:00:00"/>
    <x v="2"/>
    <m/>
    <m/>
    <m/>
    <m/>
    <m/>
    <m/>
    <m/>
    <m/>
    <m/>
    <m/>
    <m/>
    <m/>
  </r>
  <r>
    <n v="243"/>
    <s v="AVAIL"/>
    <s v="CLOSED"/>
    <n v="35"/>
    <n v="18"/>
    <n v="10"/>
    <x v="2"/>
    <s v="AFAB0200"/>
    <x v="65"/>
    <n v="4"/>
    <n v="2020"/>
    <x v="1"/>
    <s v="979786-5"/>
    <m/>
    <s v="VALVE, SHUTOFF AND BLEED"/>
    <n v="1"/>
    <s v="PKGPC"/>
    <s v="REPLENISHMENT"/>
    <n v="50645923"/>
    <n v="404047443"/>
    <d v="2020-04-07T00:00:00"/>
    <s v="AFI"/>
    <m/>
    <d v="2020-04-17T00:00:00"/>
    <s v="618-79466354"/>
    <d v="2020-04-17T00:00:00"/>
    <n v="180241598"/>
    <d v="2020-04-20T00:00:00"/>
    <m/>
    <d v="2020-04-22T00:00:00"/>
    <d v="2020-05-12T00:00:00"/>
    <s v="2978"/>
    <d v="2020-05-12T00:00:00"/>
    <m/>
    <s v="979786-5"/>
    <s v="2722"/>
    <d v="2020-04-07T00:00:00"/>
    <s v="585-10558026"/>
    <d v="2020-04-25T00:00:00"/>
    <x v="2"/>
    <m/>
    <m/>
    <m/>
    <m/>
    <m/>
    <m/>
    <m/>
    <m/>
    <m/>
    <m/>
    <m/>
    <m/>
  </r>
  <r>
    <n v="245"/>
    <s v="AVAIL"/>
    <s v="CLOSED"/>
    <n v="34"/>
    <n v="18"/>
    <n v="15"/>
    <x v="2"/>
    <s v="AFAB0201"/>
    <x v="65"/>
    <n v="4"/>
    <n v="2020"/>
    <x v="1"/>
    <s v="TA9125-00"/>
    <m/>
    <s v="TOILET ASSEMBLY RH"/>
    <n v="1"/>
    <s v="PKGPO"/>
    <s v="REPLENISHMENT"/>
    <n v="50645925"/>
    <n v="404047444"/>
    <d v="2020-04-07T00:00:00"/>
    <s v="AFI"/>
    <m/>
    <d v="2020-04-22T00:00:00"/>
    <s v="618-79466380"/>
    <d v="2020-04-22T00:00:00"/>
    <n v="180242327"/>
    <d v="2020-05-08T00:00:00"/>
    <m/>
    <d v="2020-04-29T00:00:00"/>
    <d v="2020-05-11T00:00:00"/>
    <s v="01460004"/>
    <d v="2020-05-11T00:00:00"/>
    <m/>
    <s v="TA9125-00"/>
    <s v="01462471"/>
    <d v="2020-04-07T00:00:00"/>
    <s v="585-10558026"/>
    <d v="2020-04-25T00:00:00"/>
    <x v="2"/>
    <m/>
    <m/>
    <m/>
    <m/>
    <m/>
    <m/>
    <m/>
    <m/>
    <m/>
    <m/>
    <m/>
    <m/>
  </r>
  <r>
    <n v="246"/>
    <s v="AVAIL"/>
    <s v="CLOSED"/>
    <n v="35"/>
    <n v="18"/>
    <n v="10"/>
    <x v="2"/>
    <s v="AFAB0202"/>
    <x v="65"/>
    <n v="4"/>
    <n v="2020"/>
    <x v="1"/>
    <s v="129100-1009"/>
    <m/>
    <s v="PDU-POWER DRIVE UNIT"/>
    <n v="1"/>
    <s v="PKGHD"/>
    <s v="REPLENISHMENT"/>
    <n v="50645926"/>
    <n v="404047445"/>
    <d v="2020-04-07T00:00:00"/>
    <s v="AFI"/>
    <s v=" "/>
    <d v="2020-04-17T00:00:00"/>
    <s v="618-79466354"/>
    <d v="2020-04-17T00:00:00"/>
    <n v="180242066"/>
    <d v="2020-04-30T00:00:00"/>
    <m/>
    <d v="2020-04-22T00:00:00"/>
    <d v="2020-05-12T00:00:00"/>
    <s v="18256"/>
    <d v="2020-05-12T00:00:00"/>
    <m/>
    <s v="129100-1009"/>
    <s v="47572"/>
    <d v="2020-04-07T00:00:00"/>
    <s v="585-10558026"/>
    <d v="2020-04-25T00:00:00"/>
    <x v="2"/>
    <m/>
    <m/>
    <m/>
    <m/>
    <m/>
    <m/>
    <m/>
    <m/>
    <m/>
    <m/>
    <m/>
    <m/>
  </r>
  <r>
    <n v="70"/>
    <s v="AVAIL"/>
    <s v="CLOSED"/>
    <n v="36"/>
    <n v="49"/>
    <n v="22"/>
    <x v="2"/>
    <s v="AFAX0050"/>
    <x v="66"/>
    <n v="3"/>
    <n v="2020"/>
    <x v="2"/>
    <s v="2230A0000-01"/>
    <m/>
    <s v="CHAMBER-AIR PLENUM"/>
    <n v="1"/>
    <s v="PKGPL"/>
    <s v="UMR TPL210328G1"/>
    <s v="TPL210328G1"/>
    <n v="404047320"/>
    <d v="2020-03-26T00:00:00"/>
    <s v="AFI"/>
    <s v=" "/>
    <d v="2020-04-14T00:00:00"/>
    <s v="585-10518211"/>
    <d v="2020-04-14T00:00:00"/>
    <n v="180241923"/>
    <d v="2020-04-28T00:00:00"/>
    <m/>
    <d v="2020-04-28T00:00:00"/>
    <d v="2020-04-28T00:00:00"/>
    <s v="2230A00LI000593"/>
    <d v="2020-04-28T00:00:00"/>
    <m/>
    <s v="2230A0000-01"/>
    <s v="2230-01958"/>
    <d v="2020-04-22T00:00:00"/>
    <s v="126-41302940"/>
    <d v="2020-05-14T00:00:00"/>
    <x v="2"/>
    <m/>
    <m/>
    <n v="19"/>
    <e v="#REF!"/>
    <e v="#REF!"/>
    <e v="#REF!"/>
    <n v="22"/>
    <e v="#REF!"/>
    <n v="20"/>
    <n v="2020"/>
    <m/>
    <m/>
  </r>
  <r>
    <n v="72"/>
    <s v="AVAIL"/>
    <s v="CLOSED"/>
    <n v="28"/>
    <n v="30"/>
    <n v="9"/>
    <x v="2"/>
    <s v="AFAX0052"/>
    <x v="67"/>
    <n v="3"/>
    <n v="2020"/>
    <x v="2"/>
    <s v="4305790536A"/>
    <m/>
    <s v="COMPUTER TPIS"/>
    <n v="1"/>
    <s v="PKGPS"/>
    <s v="UMR : 803568363"/>
    <n v="803568363"/>
    <n v="404047510"/>
    <d v="2020-04-14T00:00:00"/>
    <s v="AFI"/>
    <s v="607-88802486"/>
    <d v="2020-04-04T00:00:00"/>
    <s v="585-10518211"/>
    <d v="2020-04-14T00:00:00"/>
    <n v="180241732"/>
    <d v="2020-04-23T00:00:00"/>
    <m/>
    <d v="2020-04-23T00:00:00"/>
    <d v="2020-04-23T00:00:00"/>
    <s v="0919"/>
    <d v="2020-04-23T00:00:00"/>
    <m/>
    <s v="4305790536A"/>
    <s v="0519"/>
    <d v="2020-05-05T00:00:00"/>
    <s v="126-41297023"/>
    <d v="2020-05-14T00:00:00"/>
    <x v="2"/>
    <m/>
    <m/>
    <n v="0"/>
    <e v="#REF!"/>
    <e v="#REF!"/>
    <e v="#REF!"/>
    <n v="9"/>
    <e v="#REF!"/>
    <n v="20"/>
    <n v="2020"/>
    <m/>
    <m/>
  </r>
  <r>
    <n v="73"/>
    <s v="AVAIL"/>
    <s v="CLOSED"/>
    <n v="22"/>
    <n v="45"/>
    <n v="0"/>
    <x v="1"/>
    <s v="AFAX0053"/>
    <x v="68"/>
    <n v="3"/>
    <n v="2020"/>
    <x v="2"/>
    <s v="AR9013-5W2D102"/>
    <m/>
    <s v="FAUCET-WATER"/>
    <n v="1"/>
    <s v="PKGHD"/>
    <s v="UMR 803572879"/>
    <n v="803572879"/>
    <n v="404047353"/>
    <d v="2020-03-30T00:00:00"/>
    <s v="AFI"/>
    <s v=" "/>
    <d v="2020-03-22T00:00:00"/>
    <s v="160-15389371"/>
    <d v="2020-03-22T00:00:00"/>
    <n v="180240503"/>
    <d v="2020-04-01T00:00:00"/>
    <m/>
    <d v="2020-04-07T00:00:00"/>
    <d v="2020-04-13T00:00:00"/>
    <s v="1280530"/>
    <d v="2020-04-13T00:00:00"/>
    <m/>
    <s v="AR9013-5W2D102"/>
    <s v="1170562"/>
    <d v="2020-04-22T00:00:00"/>
    <s v="126-41302940"/>
    <d v="2020-05-14T00:00:00"/>
    <x v="2"/>
    <m/>
    <m/>
    <n v="-8"/>
    <e v="#REF!"/>
    <e v="#REF!"/>
    <e v="#REF!"/>
    <n v="22"/>
    <e v="#REF!"/>
    <n v="20"/>
    <n v="2020"/>
    <m/>
    <m/>
  </r>
  <r>
    <n v="66"/>
    <s v="AVAIL"/>
    <s v="CLOSED"/>
    <n v="23"/>
    <n v="66"/>
    <n v="1"/>
    <x v="1"/>
    <s v="AFAX0046"/>
    <x v="69"/>
    <n v="3"/>
    <n v="2020"/>
    <x v="2"/>
    <s v="0871DP5-1"/>
    <m/>
    <s v="_x0009_ICE DETECTOR"/>
    <n v="1"/>
    <s v="PKGPU"/>
    <s v="UMR 803532647"/>
    <n v="803532647"/>
    <n v="404047261"/>
    <d v="2020-03-23T00:00:00"/>
    <s v="AFI"/>
    <s v="057/89466926"/>
    <d v="2020-03-10T00:00:00"/>
    <s v="618-79469891"/>
    <d v="2020-03-14T00:00:00"/>
    <n v="180240453"/>
    <d v="2020-04-01T00:00:00"/>
    <m/>
    <d v="2020-04-01T00:00:00"/>
    <d v="2020-04-01T00:00:00"/>
    <s v="Batch 0002235602"/>
    <d v="2020-04-01T00:00:00"/>
    <m/>
    <s v="0871DP5-1"/>
    <s v="Batch 0002246617"/>
    <d v="2020-05-15T00:00:00"/>
    <s v="126-41960671"/>
    <d v="2020-05-28T00:00:00"/>
    <x v="2"/>
    <m/>
    <m/>
    <n v="-9"/>
    <e v="#REF!"/>
    <e v="#REF!"/>
    <e v="#REF!"/>
    <n v="13"/>
    <e v="#REF!"/>
    <n v="22"/>
    <n v="2020"/>
    <m/>
    <m/>
  </r>
  <r>
    <n v="74"/>
    <s v="AVAIL"/>
    <s v="CLOSED"/>
    <n v="21"/>
    <n v="44"/>
    <n v="5"/>
    <x v="2"/>
    <s v="AFAX0054"/>
    <x v="70"/>
    <n v="4"/>
    <n v="2020"/>
    <x v="2"/>
    <s v="PPA2101-00"/>
    <m/>
    <s v="_x0009_OPTICAL SMOKE DETECTOR"/>
    <n v="1"/>
    <s v="PKGPN"/>
    <s v="REF UMR 803584644"/>
    <n v="803584644"/>
    <n v="404047508"/>
    <d v="2020-04-14T00:00:00"/>
    <s v="AFI"/>
    <s v="160/23035305"/>
    <d v="2020-04-14T00:00:00"/>
    <s v="160-23035305"/>
    <d v="2020-04-14T00:00:00"/>
    <n v="180241630"/>
    <d v="2020-04-21T00:00:00"/>
    <m/>
    <d v="2020-04-28T00:00:00"/>
    <d v="2020-04-30T00:00:00"/>
    <s v="196278"/>
    <d v="2020-04-30T00:00:00"/>
    <m/>
    <s v="PPA2101-00"/>
    <s v="180370"/>
    <d v="2020-05-15T00:00:00"/>
    <s v="126-41960671"/>
    <d v="2020-05-28T00:00:00"/>
    <x v="2"/>
    <m/>
    <m/>
    <n v="0"/>
    <e v="#REF!"/>
    <e v="#REF!"/>
    <e v="#REF!"/>
    <n v="13"/>
    <e v="#REF!"/>
    <n v="22"/>
    <n v="2020"/>
    <m/>
    <m/>
  </r>
  <r>
    <n v="212"/>
    <s v="AVAIL"/>
    <s v="CLOSED"/>
    <n v="104"/>
    <n v="3"/>
    <n v="35"/>
    <x v="2"/>
    <s v="AFAB0173"/>
    <x v="55"/>
    <n v="3"/>
    <n v="2020"/>
    <x v="1"/>
    <s v="LA2K01500AG0000"/>
    <m/>
    <s v="COMPUTER, FLT CTRL PRIM (FCPC)"/>
    <n v="1"/>
    <s v="PKGPA"/>
    <s v="REPLENISHMENT"/>
    <n v="50643647"/>
    <n v="404047059"/>
    <d v="2020-03-10T00:00:00"/>
    <s v="AFI"/>
    <s v="157-25098743"/>
    <d v="2020-04-14T00:00:00"/>
    <n v="5013100492"/>
    <d v="2020-04-14T00:00:00"/>
    <n v="180243651"/>
    <d v="2020-06-08T00:00:00"/>
    <m/>
    <d v="2020-06-22T00:00:00"/>
    <d v="2020-06-22T00:00:00"/>
    <s v="119"/>
    <d v="2020-06-22T00:00:00"/>
    <m/>
    <s v="LA2K01500AG0000"/>
    <s v="119"/>
    <d v="2020-03-10T00:00:00"/>
    <s v="618-79937524"/>
    <d v="2020-03-13T00:00:00"/>
    <x v="1"/>
    <m/>
    <m/>
    <m/>
    <m/>
    <m/>
    <m/>
    <m/>
    <m/>
    <m/>
    <m/>
    <m/>
    <m/>
  </r>
  <r>
    <n v="239"/>
    <s v="AVAIL"/>
    <s v="CLOSED"/>
    <n v="80"/>
    <n v="10"/>
    <n v="9"/>
    <x v="2"/>
    <s v="AFAB0196"/>
    <x v="64"/>
    <n v="3"/>
    <n v="2020"/>
    <x v="1"/>
    <s v="267-16"/>
    <m/>
    <s v="REFRIGERATION UNIT-AIR CHILLER"/>
    <n v="1"/>
    <s v="PKGPG"/>
    <s v="REPLENISHMENT"/>
    <n v="50645679"/>
    <n v="404047361"/>
    <d v="2020-03-31T00:00:00"/>
    <s v="AFI"/>
    <s v="607/ 88801731"/>
    <d v="2020-04-09T00:00:00"/>
    <s v="618-79466343"/>
    <d v="2020-04-15T00:00:00"/>
    <n v="180241490"/>
    <d v="2020-04-16T00:00:00"/>
    <m/>
    <d v="2020-04-17T00:00:00"/>
    <d v="2020-06-19T00:00:00"/>
    <s v="2940"/>
    <d v="2020-06-19T00:00:00"/>
    <m/>
    <s v="267-16"/>
    <s v="1969"/>
    <d v="2020-03-31T00:00:00"/>
    <s v="160-13247625"/>
    <d v="2020-04-10T00:00:00"/>
    <x v="1"/>
    <m/>
    <m/>
    <m/>
    <m/>
    <m/>
    <m/>
    <m/>
    <m/>
    <m/>
    <m/>
    <m/>
    <m/>
  </r>
  <r>
    <n v="240"/>
    <s v="AVAIL"/>
    <s v="CLOSED"/>
    <n v="86"/>
    <n v="10"/>
    <n v="82"/>
    <x v="2"/>
    <s v="AFAB0197"/>
    <x v="64"/>
    <n v="3"/>
    <n v="2020"/>
    <x v="1"/>
    <s v="LA2K01500AG0000"/>
    <m/>
    <s v="COMPUTER, FLT CTRL PRIM (FCPC)"/>
    <n v="1"/>
    <s v="PKGPF"/>
    <s v="REPLENISHMENT"/>
    <n v="50645680"/>
    <n v="404047362"/>
    <d v="2020-03-31T00:00:00"/>
    <s v="AFI"/>
    <m/>
    <d v="2020-06-21T00:00:00"/>
    <s v="2604578266"/>
    <d v="2020-06-21T00:00:00"/>
    <n v="180244331"/>
    <d v="2020-06-21T00:00:00"/>
    <m/>
    <d v="2020-06-25T00:00:00"/>
    <d v="2020-06-25T00:00:00"/>
    <s v="2K2007586"/>
    <d v="2020-06-25T00:00:00"/>
    <m/>
    <s v="LA2K01500AG0000"/>
    <s v="765"/>
    <d v="2020-03-31T00:00:00"/>
    <s v="160-13247625"/>
    <d v="2020-04-10T00:00:00"/>
    <x v="1"/>
    <m/>
    <m/>
    <m/>
    <m/>
    <m/>
    <m/>
    <m/>
    <m/>
    <m/>
    <m/>
    <m/>
    <m/>
  </r>
  <r>
    <n v="247"/>
    <s v="AVAIL"/>
    <s v="CLOSED"/>
    <n v="41"/>
    <n v="18"/>
    <n v="36"/>
    <x v="2"/>
    <s v="AFAB0203"/>
    <x v="65"/>
    <n v="4"/>
    <n v="2020"/>
    <x v="1"/>
    <s v="4063-18221"/>
    <m/>
    <s v="CARGO ISOLATION VALVE"/>
    <n v="1"/>
    <s v="PKGPT"/>
    <s v="REPLENISHMENT"/>
    <n v="50645927"/>
    <n v="404047446"/>
    <d v="2020-04-07T00:00:00"/>
    <s v="AFI"/>
    <m/>
    <d v="2020-05-13T00:00:00"/>
    <s v="4839849184"/>
    <d v="2020-05-13T00:00:00"/>
    <n v="180242561"/>
    <d v="2020-05-13T00:00:00"/>
    <m/>
    <d v="2020-05-18T00:00:00"/>
    <d v="2020-05-18T00:00:00"/>
    <s v="4778"/>
    <d v="2020-05-18T00:00:00"/>
    <m/>
    <s v="4063-18221"/>
    <s v="14122444"/>
    <d v="2020-04-07T00:00:00"/>
    <s v="585-10558026"/>
    <d v="2020-04-25T00:00:00"/>
    <x v="2"/>
    <m/>
    <m/>
    <m/>
    <m/>
    <m/>
    <m/>
    <m/>
    <m/>
    <m/>
    <m/>
    <m/>
    <m/>
  </r>
  <r>
    <n v="254"/>
    <s v="AVAIL"/>
    <s v="CLOSED"/>
    <n v="61"/>
    <n v="22"/>
    <n v="53"/>
    <x v="2"/>
    <s v="AFAB0209"/>
    <x v="71"/>
    <n v="4"/>
    <n v="2020"/>
    <x v="1"/>
    <s v="6764B040000"/>
    <m/>
    <s v="VALVE, BLEED"/>
    <n v="1"/>
    <s v="PKGPT"/>
    <s v="REPLENISHMENT"/>
    <n v="50646257"/>
    <n v="404047564"/>
    <d v="2020-04-22T00:00:00"/>
    <s v="AFI"/>
    <s v="157-25098743"/>
    <d v="2020-06-14T00:00:00"/>
    <s v="1679021610"/>
    <d v="2020-06-14T00:00:00"/>
    <n v="180244021"/>
    <d v="2020-06-15T00:00:00"/>
    <m/>
    <d v="2020-06-22T00:00:00"/>
    <d v="2020-06-22T00:00:00"/>
    <s v="00698"/>
    <d v="2020-06-22T00:00:00"/>
    <m/>
    <s v="6764B040000"/>
    <s v="6764-00855"/>
    <d v="2020-04-22T00:00:00"/>
    <s v="126-41302940"/>
    <d v="2020-05-14T00:00:00"/>
    <x v="2"/>
    <m/>
    <m/>
    <m/>
    <m/>
    <m/>
    <m/>
    <m/>
    <m/>
    <m/>
    <m/>
    <m/>
    <m/>
  </r>
  <r>
    <n v="258"/>
    <s v="AVAIL"/>
    <s v="CLOSED"/>
    <n v="51"/>
    <n v="281.73099768518296"/>
    <n v="35"/>
    <x v="2"/>
    <s v="AFAB0211"/>
    <x v="72"/>
    <n v="4"/>
    <n v="2020"/>
    <x v="1"/>
    <s v="D97C00-664"/>
    <m/>
    <s v="ACTUATOR, SINGLE"/>
    <n v="1"/>
    <s v="PKGPX"/>
    <s v="REPLENISHMENT"/>
    <n v="50646415"/>
    <n v="404047611"/>
    <d v="2020-04-29T00:00:00"/>
    <s v="AFI"/>
    <m/>
    <d v="2020-06-03T00:00:00"/>
    <s v="9300114305"/>
    <d v="2020-06-03T00:00:00"/>
    <n v="180243872"/>
    <d v="2020-06-11T00:00:00"/>
    <m/>
    <d v="2020-06-19T00:00:00"/>
    <d v="2020-06-19T00:00:00"/>
    <s v="L67722"/>
    <d v="2020-06-19T00:00:00"/>
    <m/>
    <s v="D97C00-664"/>
    <s v="G46187"/>
    <d v="2020-04-29T00:00:00"/>
    <s v="CIPL 1724"/>
    <m/>
    <x v="1"/>
    <m/>
    <m/>
    <m/>
    <m/>
    <m/>
    <m/>
    <m/>
    <m/>
    <m/>
    <m/>
    <m/>
    <m/>
  </r>
  <r>
    <n v="259"/>
    <s v="AVAIL"/>
    <s v="CLOSED"/>
    <n v="37"/>
    <n v="281.73099768518296"/>
    <n v="29"/>
    <x v="2"/>
    <s v="AFAB0212"/>
    <x v="72"/>
    <n v="4"/>
    <n v="2020"/>
    <x v="1"/>
    <s v="65E63-2"/>
    <m/>
    <s v="VALVE, PRESS REG - ENG ANTI ICE"/>
    <n v="1"/>
    <s v="PKGPP"/>
    <s v="REPLENISHMENT"/>
    <n v="50646416"/>
    <n v="404047612"/>
    <d v="2020-04-29T00:00:00"/>
    <s v="AFI"/>
    <s v="618-78062655"/>
    <d v="2020-05-28T00:00:00"/>
    <s v="4609965286  "/>
    <d v="2020-05-28T00:00:00"/>
    <n v="180243556"/>
    <d v="2020-06-05T00:00:00"/>
    <m/>
    <d v="2020-06-05T00:00:00"/>
    <d v="2020-06-05T00:00:00"/>
    <s v="944"/>
    <d v="2020-06-05T00:00:00"/>
    <m/>
    <s v="65E63-2"/>
    <s v="1211"/>
    <d v="2020-04-29T00:00:00"/>
    <s v="CIPL 1724"/>
    <m/>
    <x v="1"/>
    <m/>
    <m/>
    <m/>
    <m/>
    <m/>
    <m/>
    <m/>
    <m/>
    <m/>
    <m/>
    <m/>
    <m/>
  </r>
  <r>
    <n v="267"/>
    <s v="AVAIL"/>
    <s v="CLOSED"/>
    <n v="50"/>
    <n v="276.73099768518296"/>
    <n v="44"/>
    <x v="2"/>
    <s v="AFAB0215"/>
    <x v="73"/>
    <n v="5"/>
    <n v="2020"/>
    <x v="1"/>
    <s v="6763D090000"/>
    <m/>
    <s v="VALVE, BLEED HP"/>
    <n v="1"/>
    <s v="PKGPN"/>
    <s v="REPLENISHMENT"/>
    <n v="50646531"/>
    <n v="404047658"/>
    <d v="2020-05-04T00:00:00"/>
    <s v="AFI"/>
    <m/>
    <d v="2020-06-17T00:00:00"/>
    <s v="2205447786"/>
    <d v="2020-06-17T00:00:00"/>
    <n v="180244283"/>
    <d v="2020-06-22T00:00:00"/>
    <m/>
    <d v="2020-06-23T00:00:00"/>
    <d v="2020-06-23T00:00:00"/>
    <s v="0550"/>
    <d v="2020-06-23T00:00:00"/>
    <m/>
    <s v="6763D090000"/>
    <s v="6763-01786"/>
    <d v="2020-05-05T00:00:00"/>
    <s v="CIPL 1724"/>
    <m/>
    <x v="1"/>
    <m/>
    <m/>
    <m/>
    <m/>
    <m/>
    <m/>
    <m/>
    <m/>
    <m/>
    <m/>
    <m/>
    <m/>
  </r>
  <r>
    <n v="248"/>
    <s v="AVAIL"/>
    <s v="CLOSED"/>
    <n v="70"/>
    <n v="77"/>
    <n v="54"/>
    <x v="2"/>
    <s v="AFAP0007"/>
    <x v="74"/>
    <n v="4"/>
    <n v="2020"/>
    <x v="4"/>
    <s v="FE127-02-002"/>
    <m/>
    <s v="ACTUATOR, DOOR - PASSENGER"/>
    <n v="1"/>
    <s v="PKGPG"/>
    <s v="MDR 803550513 / Planning"/>
    <n v="50646077"/>
    <n v="404047638"/>
    <d v="2020-04-30T00:00:00"/>
    <s v="AFI"/>
    <s v="157-25098743"/>
    <d v="2020-06-06T00:00:00"/>
    <s v="955172447"/>
    <d v="2020-06-06T00:00:00"/>
    <n v="180243651"/>
    <d v="2020-06-08T00:00:00"/>
    <m/>
    <d v="2020-06-22T00:00:00"/>
    <d v="2020-06-22T00:00:00"/>
    <s v="3252"/>
    <d v="2020-06-22T00:00:00"/>
    <m/>
    <s v="FE127-02-001"/>
    <s v="1061"/>
    <d v="2020-07-09T00:00:00"/>
    <s v="8047007102"/>
    <d v="2020-07-16T00:00:00"/>
    <x v="2"/>
    <m/>
    <m/>
    <m/>
    <m/>
    <m/>
    <m/>
    <m/>
    <m/>
    <m/>
    <m/>
    <m/>
    <m/>
  </r>
  <r>
    <n v="249"/>
    <s v="AVAIL"/>
    <s v="CLOSED"/>
    <n v="59"/>
    <n v="50"/>
    <n v="33"/>
    <x v="2"/>
    <s v="AFAP0008"/>
    <x v="74"/>
    <n v="4"/>
    <n v="2020"/>
    <x v="4"/>
    <s v="FE127-02-002"/>
    <m/>
    <s v="ACTUATOR, DOOR - PASSENGER"/>
    <n v="1"/>
    <s v="PKGPG"/>
    <s v="MDR 803550515 / Planning"/>
    <n v="50646078"/>
    <n v="404047639"/>
    <d v="2020-04-30T00:00:00"/>
    <s v="AFI"/>
    <m/>
    <d v="2020-05-16T00:00:00"/>
    <s v="61878062655"/>
    <d v="2020-05-16T00:00:00"/>
    <n v="180242717"/>
    <d v="2020-05-18T00:00:00"/>
    <m/>
    <d v="2020-06-11T00:00:00"/>
    <d v="2020-06-11T00:00:00"/>
    <s v="1043"/>
    <d v="2020-06-11T00:00:00"/>
    <m/>
    <s v="FE256-000"/>
    <s v="102"/>
    <d v="2020-06-04T00:00:00"/>
    <s v="3100163065"/>
    <d v="2020-06-19T00:00:00"/>
    <x v="2"/>
    <m/>
    <m/>
    <m/>
    <m/>
    <m/>
    <m/>
    <m/>
    <m/>
    <m/>
    <m/>
    <m/>
    <m/>
  </r>
  <r>
    <n v="252"/>
    <s v="AVAIL"/>
    <s v="CLOSED"/>
    <n v="86"/>
    <n v="78"/>
    <n v="79"/>
    <x v="2"/>
    <s v="AFAP0011"/>
    <x v="74"/>
    <n v="4"/>
    <n v="2020"/>
    <x v="4"/>
    <s v="FE127-02-002"/>
    <m/>
    <s v="ACTUATOR, DOOR - PASSENGER"/>
    <n v="1"/>
    <s v="PKGPG"/>
    <s v="MDR 803550518 / Planning"/>
    <n v="50646081"/>
    <n v="404047642"/>
    <d v="2020-04-30T00:00:00"/>
    <s v="AFI"/>
    <m/>
    <d v="2020-07-01T00:00:00"/>
    <s v="618-79729532"/>
    <d v="2020-07-01T00:00:00"/>
    <n v="180244749"/>
    <d v="2020-07-01T00:00:00"/>
    <m/>
    <d v="2020-07-08T00:00:00"/>
    <d v="2020-07-08T00:00:00"/>
    <s v="577"/>
    <d v="2020-07-08T00:00:00"/>
    <m/>
    <s v="FE127-02-003"/>
    <s v="1101"/>
    <d v="2020-07-15T00:00:00"/>
    <s v="1838470734"/>
    <d v="2020-07-17T00:00:00"/>
    <x v="2"/>
    <m/>
    <m/>
    <m/>
    <m/>
    <m/>
    <m/>
    <m/>
    <m/>
    <m/>
    <m/>
    <m/>
    <m/>
  </r>
  <r>
    <n v="253"/>
    <s v="AVAIL"/>
    <s v="CLOSED"/>
    <n v="56"/>
    <n v="77"/>
    <n v="16"/>
    <x v="2"/>
    <s v="AFAP0012"/>
    <x v="74"/>
    <n v="4"/>
    <n v="2020"/>
    <x v="4"/>
    <s v="Z111H0033130"/>
    <m/>
    <s v="PANEL ATTENDANT INDICATION, I"/>
    <n v="1"/>
    <s v="PKGPG"/>
    <s v="MDR 803540554 / Planning"/>
    <n v="50646082"/>
    <n v="404047643"/>
    <d v="2020-04-30T00:00:00"/>
    <s v="AFI"/>
    <m/>
    <d v="2020-04-29T00:00:00"/>
    <s v="50646082"/>
    <d v="2020-04-29T00:00:00"/>
    <n v="180242718"/>
    <d v="2020-05-18T00:00:00"/>
    <m/>
    <d v="2020-06-08T00:00:00"/>
    <d v="2020-06-08T00:00:00"/>
    <s v="06890"/>
    <d v="2020-06-08T00:00:00"/>
    <m/>
    <s v="Z111H0033130"/>
    <s v="05375"/>
    <d v="2020-07-09T00:00:00"/>
    <s v="8047007102"/>
    <d v="2020-07-16T00:00:00"/>
    <x v="2"/>
    <m/>
    <m/>
    <m/>
    <m/>
    <m/>
    <m/>
    <m/>
    <m/>
    <m/>
    <m/>
    <m/>
    <m/>
  </r>
  <r>
    <n v="254"/>
    <s v="AVAIL"/>
    <s v="CLOSED"/>
    <n v="70"/>
    <n v="77"/>
    <n v="54"/>
    <x v="2"/>
    <s v="AFAP0013"/>
    <x v="74"/>
    <n v="4"/>
    <n v="2020"/>
    <x v="4"/>
    <s v="Z111H0033130"/>
    <m/>
    <s v="PANEL ATTENDANT INDICATION, I"/>
    <n v="1"/>
    <s v="PKGPG"/>
    <s v="MDR 803540552 / Planning"/>
    <n v="50646083"/>
    <n v="404047644"/>
    <d v="2020-04-30T00:00:00"/>
    <s v="AFI"/>
    <s v="157-25098743"/>
    <d v="2020-06-06T00:00:00"/>
    <s v="955172447"/>
    <d v="2020-06-06T00:00:00"/>
    <n v="180243651"/>
    <d v="2020-06-08T00:00:00"/>
    <m/>
    <d v="2020-06-22T00:00:00"/>
    <d v="2020-06-22T00:00:00"/>
    <s v="05360"/>
    <d v="2020-06-22T00:00:00"/>
    <m/>
    <s v="Z111H0033130"/>
    <s v="05379"/>
    <d v="2020-07-09T00:00:00"/>
    <s v="8047007102"/>
    <d v="2020-07-16T00:00:00"/>
    <x v="2"/>
    <m/>
    <m/>
    <m/>
    <m/>
    <m/>
    <m/>
    <m/>
    <m/>
    <m/>
    <m/>
    <m/>
    <m/>
  </r>
  <r>
    <n v="255"/>
    <s v="AVAIL"/>
    <s v="CLOSED"/>
    <n v="70"/>
    <n v="77"/>
    <n v="54"/>
    <x v="2"/>
    <s v="AFAP0014"/>
    <x v="74"/>
    <n v="4"/>
    <n v="2020"/>
    <x v="4"/>
    <s v="Z111H0033130"/>
    <m/>
    <s v="PANEL ATTENDANT INDICATION, I"/>
    <n v="1"/>
    <s v="PKGPG"/>
    <s v="MDR 803540551 / Planning"/>
    <n v="50646084"/>
    <n v="404047645"/>
    <d v="2020-04-30T00:00:00"/>
    <s v="AFI"/>
    <s v="157-25098743"/>
    <d v="2020-06-06T00:00:00"/>
    <s v="955172447"/>
    <d v="2020-06-06T00:00:00"/>
    <n v="180243651"/>
    <d v="2020-06-08T00:00:00"/>
    <m/>
    <d v="2020-06-22T00:00:00"/>
    <d v="2020-06-22T00:00:00"/>
    <s v="04302"/>
    <d v="2020-06-22T00:00:00"/>
    <m/>
    <s v="Z111H0033130"/>
    <s v="05374"/>
    <d v="2020-07-09T00:00:00"/>
    <s v="8047007102"/>
    <d v="2020-07-16T00:00:00"/>
    <x v="2"/>
    <m/>
    <m/>
    <m/>
    <m/>
    <m/>
    <m/>
    <m/>
    <m/>
    <m/>
    <m/>
    <m/>
    <m/>
  </r>
  <r>
    <n v="256"/>
    <s v="AVAIL"/>
    <s v="CLOSED"/>
    <n v="91"/>
    <n v="29"/>
    <n v="84"/>
    <x v="2"/>
    <s v="AFAB0204"/>
    <x v="75"/>
    <n v="4"/>
    <n v="2020"/>
    <x v="1"/>
    <s v="LA2K01500AG0000"/>
    <m/>
    <s v="COMPUTER, FLT CTRL PRIM (FCPC),POSTMOD"/>
    <n v="1"/>
    <s v="PKGPA"/>
    <s v="REPLENISHMENT"/>
    <n v="50646137"/>
    <n v="404047520"/>
    <d v="2020-04-15T00:00:00"/>
    <s v="AFI"/>
    <m/>
    <d v="2020-07-08T00:00:00"/>
    <s v="5610685124"/>
    <d v="2020-07-08T00:00:00"/>
    <n v="180245095"/>
    <d v="2020-07-09T00:00:00"/>
    <m/>
    <d v="2020-07-15T00:00:00"/>
    <d v="2020-07-15T00:00:00"/>
    <s v="2K2008317"/>
    <d v="2020-07-15T00:00:00"/>
    <m/>
    <s v="LA2K01500AG0000"/>
    <s v="822"/>
    <d v="2020-04-16T00:00:00"/>
    <s v="126-41302940"/>
    <d v="2020-05-14T00:00:00"/>
    <x v="2"/>
    <m/>
    <m/>
    <m/>
    <m/>
    <m/>
    <m/>
    <m/>
    <m/>
    <m/>
    <m/>
    <m/>
    <m/>
  </r>
  <r>
    <n v="253"/>
    <s v="AVAIL"/>
    <s v="CLOSED"/>
    <n v="83"/>
    <n v="22"/>
    <n v="77"/>
    <x v="2"/>
    <s v="AFAB0208"/>
    <x v="71"/>
    <n v="4"/>
    <n v="2020"/>
    <x v="1"/>
    <s v="979786-5"/>
    <m/>
    <s v="VALVE, SHUTOFF AND BLEED"/>
    <n v="1"/>
    <s v="PKGPZ"/>
    <s v="REPLENISHMENT"/>
    <n v="50646256"/>
    <n v="404047563"/>
    <d v="2020-04-22T00:00:00"/>
    <s v="AFI"/>
    <s v="618-78062725"/>
    <d v="2020-07-08T00:00:00"/>
    <s v="5610685124"/>
    <d v="2020-07-08T00:00:00"/>
    <n v="180245095"/>
    <d v="2020-07-09T00:00:00"/>
    <m/>
    <d v="2020-07-14T00:00:00"/>
    <d v="2020-07-14T00:00:00"/>
    <s v="2662"/>
    <d v="2020-07-14T00:00:00"/>
    <m/>
    <s v="979786-5"/>
    <s v="3240"/>
    <d v="2020-04-17T00:00:00"/>
    <s v="126-41302940"/>
    <d v="2020-05-14T00:00:00"/>
    <x v="2"/>
    <m/>
    <m/>
    <m/>
    <m/>
    <m/>
    <m/>
    <m/>
    <m/>
    <m/>
    <m/>
    <m/>
    <m/>
  </r>
  <r>
    <n v="256"/>
    <s v="AVAIL"/>
    <s v="CLOSED"/>
    <n v="76"/>
    <n v="281.73099768518296"/>
    <n v="72"/>
    <x v="2"/>
    <s v="AFAB0213"/>
    <x v="72"/>
    <n v="4"/>
    <n v="2020"/>
    <x v="1"/>
    <s v="LA2K01500AG0000"/>
    <m/>
    <s v="COMPUTER, FLT CTRL PRIM (FCPC)"/>
    <n v="1"/>
    <s v="PKGPA"/>
    <s v="REPLENISHMENT"/>
    <n v="50646417"/>
    <n v="404047613"/>
    <d v="2020-04-29T00:00:00"/>
    <s v="AFI"/>
    <s v=" "/>
    <d v="2020-07-10T00:00:00"/>
    <n v="5610685124"/>
    <d v="2020-07-10T00:00:00"/>
    <n v="180245095"/>
    <d v="2020-07-09T00:00:00"/>
    <m/>
    <d v="2020-07-14T00:00:00"/>
    <d v="2020-07-14T00:00:00"/>
    <s v="561"/>
    <d v="2020-07-14T00:00:00"/>
    <m/>
    <s v="LA2K01500AG0000"/>
    <s v="561"/>
    <d v="2020-04-29T00:00:00"/>
    <s v="CIPL 1724"/>
    <m/>
    <x v="1"/>
    <m/>
    <m/>
    <m/>
    <m/>
    <m/>
    <m/>
    <m/>
    <m/>
    <m/>
    <m/>
    <m/>
    <m/>
  </r>
  <r>
    <n v="271"/>
    <s v="AVAIL"/>
    <s v="CLOSED"/>
    <n v="60"/>
    <n v="11"/>
    <n v="54"/>
    <x v="2"/>
    <s v="AFAB0216"/>
    <x v="76"/>
    <n v="5"/>
    <n v="2020"/>
    <x v="1"/>
    <s v="LA2K01500AG0000"/>
    <m/>
    <s v="COMPUTER, FLT CTRL PRIM (FCPC)"/>
    <n v="1"/>
    <s v="PKGPF"/>
    <s v="REPLENISHMENT"/>
    <n v="50646848"/>
    <n v="404047694"/>
    <d v="2020-05-15T00:00:00"/>
    <s v="AFI"/>
    <m/>
    <d v="2020-07-08T00:00:00"/>
    <s v="5610685124"/>
    <d v="2020-07-08T00:00:00"/>
    <n v="180245095"/>
    <d v="2020-07-09T00:00:00"/>
    <m/>
    <d v="2020-07-14T00:00:00"/>
    <d v="2020-07-14T00:00:00"/>
    <s v="765"/>
    <d v="2020-07-14T00:00:00"/>
    <m/>
    <s v="LA2K01500AG0000"/>
    <s v="1043"/>
    <d v="2020-05-15T00:00:00"/>
    <s v="126-41960671"/>
    <d v="2020-05-26T00:00:00"/>
    <x v="1"/>
    <m/>
    <m/>
    <m/>
    <m/>
    <m/>
    <m/>
    <m/>
    <m/>
    <m/>
    <m/>
    <m/>
    <m/>
  </r>
  <r>
    <n v="272"/>
    <s v="AVAIL"/>
    <s v="CLOSED"/>
    <n v="60"/>
    <n v="11"/>
    <n v="47"/>
    <x v="2"/>
    <s v="AFAB0217"/>
    <x v="76"/>
    <n v="5"/>
    <n v="2020"/>
    <x v="1"/>
    <s v="TLS755-01-0102A"/>
    <m/>
    <s v="RECEIVER, ILS"/>
    <n v="1"/>
    <s v="PKGPV"/>
    <s v="REPLENISHMENT"/>
    <n v="50646849"/>
    <n v="404047695"/>
    <d v="2020-05-15T00:00:00"/>
    <s v="AFI"/>
    <s v=" "/>
    <d v="2020-07-01T00:00:00"/>
    <s v="618-79729532"/>
    <d v="2020-07-01T00:00:00"/>
    <n v="180244833"/>
    <d v="2020-07-02T00:00:00"/>
    <m/>
    <d v="2020-07-14T00:00:00"/>
    <d v="2020-07-14T00:00:00"/>
    <s v="193"/>
    <d v="2020-07-14T00:00:00"/>
    <m/>
    <s v="TLS755-01-0102A"/>
    <s v="4678434A-00327"/>
    <d v="2020-05-15T00:00:00"/>
    <s v="126-41960671"/>
    <d v="2020-05-26T00:00:00"/>
    <x v="1"/>
    <m/>
    <m/>
    <m/>
    <m/>
    <m/>
    <m/>
    <m/>
    <m/>
    <m/>
    <m/>
    <m/>
    <m/>
  </r>
  <r>
    <n v="63"/>
    <s v="AVAIL"/>
    <s v="CLOSED"/>
    <n v="11"/>
    <n v="104"/>
    <n v="2"/>
    <x v="1"/>
    <s v="AFAZ0021"/>
    <x v="61"/>
    <n v="3"/>
    <n v="2020"/>
    <x v="3"/>
    <s v="706100-1 "/>
    <m/>
    <s v="CARGO DOOR OUT SIDE CONTROL PANEL"/>
    <n v="1"/>
    <s v="PKGPO"/>
    <s v="Ref MDR 803540340  / 50644854"/>
    <n v="803540340"/>
    <n v="404047168"/>
    <d v="2020-03-17T00:00:00"/>
    <s v="AFI"/>
    <s v="057 -8996 6973"/>
    <d v="2020-03-18T00:00:00"/>
    <s v="618-77698294"/>
    <d v="2020-03-22T00:00:00"/>
    <n v="180239590"/>
    <d v="2020-03-23T00:00:00"/>
    <m/>
    <d v="2020-03-23T00:00:00"/>
    <d v="2020-03-27T00:00:00"/>
    <s v="Batch 0002234023"/>
    <d v="2020-03-27T00:00:00"/>
    <m/>
    <s v="709100-1"/>
    <s v="860"/>
    <d v="2020-06-18T00:00:00"/>
    <s v="4991256675"/>
    <d v="2020-06-29T00:00:00"/>
    <x v="2"/>
    <m/>
    <m/>
    <n v="5"/>
    <e v="#REF!"/>
    <e v="#REF!"/>
    <e v="#REF!"/>
    <n v="11"/>
    <e v="#REF!"/>
    <n v="27"/>
    <n v="2020"/>
    <m/>
    <m/>
  </r>
  <r>
    <n v="76"/>
    <s v="AVAIL"/>
    <s v="CLOSED"/>
    <n v="33"/>
    <n v="31"/>
    <n v="25"/>
    <x v="2"/>
    <s v="AFAX0056"/>
    <x v="77"/>
    <n v="4"/>
    <n v="2020"/>
    <x v="2"/>
    <s v="LA2K01500AG0000"/>
    <m/>
    <s v="COMPUTER, FLT CTRL PRIM (FCPC)"/>
    <n v="1"/>
    <s v="PKGPF"/>
    <s v="UMR : 803597341. GPF robbed for GPA."/>
    <n v="803597341"/>
    <n v="404047599"/>
    <d v="2020-04-27T00:00:00"/>
    <s v="AFI"/>
    <m/>
    <d v="2020-05-20T00:00:00"/>
    <s v="1417415005"/>
    <d v="2020-05-20T00:00:00"/>
    <n v="1417415005"/>
    <d v="2020-05-28T00:00:00"/>
    <m/>
    <d v="2020-05-28T00:00:00"/>
    <d v="2020-05-28T00:00:00"/>
    <s v="2K2011364"/>
    <d v="2020-05-28T00:00:00"/>
    <m/>
    <s v="LA2K01500AG0000"/>
    <s v="756"/>
    <d v="2020-05-05T00:00:00"/>
    <s v="126- 41959175"/>
    <d v="2020-05-28T00:00:00"/>
    <x v="2"/>
    <m/>
    <m/>
    <n v="23"/>
    <e v="#REF!"/>
    <e v="#REF!"/>
    <e v="#REF!"/>
    <n v="23"/>
    <e v="#REF!"/>
    <n v="22"/>
    <n v="2020"/>
    <m/>
    <m/>
  </r>
  <r>
    <n v="233"/>
    <s v="AVAIL"/>
    <s v="CLOSED"/>
    <n v="56"/>
    <n v="11"/>
    <n v="55"/>
    <x v="2"/>
    <s v="AFAB0190"/>
    <x v="63"/>
    <n v="3"/>
    <n v="2020"/>
    <x v="1"/>
    <s v="928005"/>
    <m/>
    <s v="GCU, EMERGENCY (ETOPS)"/>
    <n v="1"/>
    <s v="PKGPS"/>
    <s v="REPLENISHMENT"/>
    <n v="50645354"/>
    <n v="404047290"/>
    <d v="2020-03-24T00:00:00"/>
    <s v="AFI"/>
    <m/>
    <d v="2020-05-18T00:00:00"/>
    <s v="585-10518211"/>
    <d v="2020-05-18T00:00:00"/>
    <n v="180242894"/>
    <d v="2020-05-19T00:00:00"/>
    <m/>
    <d v="2020-05-19T00:00:00"/>
    <d v="2020-05-19T00:00:00"/>
    <s v="G1010821"/>
    <d v="2020-05-19T00:00:00"/>
    <m/>
    <s v="928005"/>
    <s v="G1330579"/>
    <d v="2020-03-24T00:00:00"/>
    <s v="585-10529363"/>
    <d v="2020-04-04T00:00:00"/>
    <x v="1"/>
    <m/>
    <m/>
    <m/>
    <m/>
    <m/>
    <m/>
    <m/>
    <m/>
    <m/>
    <m/>
    <m/>
    <m/>
  </r>
  <r>
    <n v="252"/>
    <s v="AVAIL"/>
    <s v="CLOSED"/>
    <n v="96"/>
    <n v="29"/>
    <n v="92"/>
    <x v="2"/>
    <s v="AFAB0207"/>
    <x v="75"/>
    <n v="4"/>
    <n v="2020"/>
    <x v="1"/>
    <s v="6764B040000"/>
    <m/>
    <s v="VALVE, BLEED"/>
    <n v="1"/>
    <s v="PKGHC"/>
    <s v="REPLENISHMENT"/>
    <n v="50646140"/>
    <n v="404047523"/>
    <d v="2020-04-15T00:00:00"/>
    <s v="AFI"/>
    <m/>
    <d v="2020-07-16T00:00:00"/>
    <n v="4583390663"/>
    <d v="2020-07-14T00:00:00"/>
    <n v="180245365"/>
    <d v="2020-07-20T00:00:00"/>
    <m/>
    <d v="2020-07-20T00:00:00"/>
    <d v="2020-07-20T00:00:00"/>
    <s v="00330"/>
    <d v="2020-07-20T00:00:00"/>
    <m/>
    <s v="6764B040000"/>
    <s v="00528"/>
    <d v="2020-04-16T00:00:00"/>
    <s v="126-41302940"/>
    <d v="2020-05-14T00:00:00"/>
    <x v="2"/>
    <m/>
    <m/>
    <m/>
    <m/>
    <m/>
    <m/>
    <m/>
    <m/>
    <m/>
    <m/>
    <m/>
    <m/>
  </r>
  <r>
    <n v="277"/>
    <s v="AVAIL"/>
    <s v="CLOSED"/>
    <n v="57"/>
    <n v="15"/>
    <n v="39"/>
    <x v="2"/>
    <s v="AFAB0220"/>
    <x v="78"/>
    <n v="5"/>
    <n v="2020"/>
    <x v="1"/>
    <s v="LA2G007000A0000"/>
    <m/>
    <s v="CMC"/>
    <n v="1"/>
    <s v="PKGPF"/>
    <s v="REPLENISHMENT"/>
    <n v="50646922"/>
    <n v="404047702"/>
    <d v="2020-05-18T00:00:00"/>
    <s v="AFI"/>
    <s v="618/78089152"/>
    <d v="2020-06-26T00:00:00"/>
    <s v="5610685124"/>
    <d v="2020-07-08T00:00:00"/>
    <n v="180245095"/>
    <d v="2020-07-09T00:00:00"/>
    <m/>
    <d v="2020-07-14T00:00:00"/>
    <d v="2020-07-14T00:00:00"/>
    <s v="193"/>
    <d v="2020-07-14T00:00:00"/>
    <m/>
    <s v="LA2G007000A0000"/>
    <s v="652"/>
    <d v="2020-05-18T00:00:00"/>
    <s v="126-41321700"/>
    <d v="2020-06-02T00:00:00"/>
    <x v="2"/>
    <m/>
    <m/>
    <m/>
    <m/>
    <m/>
    <m/>
    <m/>
    <m/>
    <m/>
    <m/>
    <m/>
    <m/>
  </r>
  <r>
    <n v="280"/>
    <s v="AVAIL"/>
    <s v="CLOSED"/>
    <n v="39"/>
    <n v="7"/>
    <n v="34"/>
    <x v="2"/>
    <s v="AFAB0223"/>
    <x v="79"/>
    <n v="5"/>
    <n v="2020"/>
    <x v="1"/>
    <s v="6764B040000"/>
    <m/>
    <s v="VALVE, BLEED"/>
    <n v="1"/>
    <s v="PKGPF"/>
    <s v="REPLENISHMENT"/>
    <n v="50647309"/>
    <n v="404047751"/>
    <d v="2020-05-28T00:00:00"/>
    <s v="AFI"/>
    <m/>
    <d v="2020-07-01T00:00:00"/>
    <s v="618-79729532"/>
    <d v="2020-07-01T00:00:00"/>
    <n v="180244758"/>
    <d v="2020-07-01T00:00:00"/>
    <m/>
    <d v="2020-07-06T00:00:00"/>
    <d v="2020-07-06T00:00:00"/>
    <s v="6764-01999"/>
    <d v="2020-07-06T00:00:00"/>
    <m/>
    <s v="6764B040000"/>
    <s v="6764-00670"/>
    <d v="2020-05-28T00:00:00"/>
    <s v="5003508451"/>
    <d v="2020-06-04T00:00:00"/>
    <x v="1"/>
    <m/>
    <m/>
    <m/>
    <m/>
    <m/>
    <m/>
    <m/>
    <m/>
    <m/>
    <m/>
    <m/>
    <m/>
  </r>
  <r>
    <n v="286"/>
    <s v="AVAIL"/>
    <s v="CLOSED"/>
    <n v="27"/>
    <n v="7"/>
    <n v="20"/>
    <x v="2"/>
    <s v="AFAB0228"/>
    <x v="80"/>
    <n v="6"/>
    <n v="2020"/>
    <x v="1"/>
    <s v="TA9115-00"/>
    <m/>
    <s v="TOILET ASSEMBLY LH"/>
    <n v="1"/>
    <s v="PKGHC"/>
    <s v="REPLENISHMENT"/>
    <n v="50648131"/>
    <n v="404047807"/>
    <d v="2020-06-11T00:00:00"/>
    <s v="AFI"/>
    <m/>
    <d v="2020-07-01T00:00:00"/>
    <s v="618-79729532"/>
    <d v="2020-07-01T00:00:00"/>
    <n v="180244758"/>
    <d v="2020-07-01T00:00:00"/>
    <m/>
    <d v="2020-07-01T00:00:00"/>
    <d v="2020-07-08T00:00:00"/>
    <s v="AAD0303"/>
    <d v="2020-07-08T00:00:00"/>
    <m/>
    <s v="TA9115-00"/>
    <s v="01453531"/>
    <d v="2020-06-11T00:00:00"/>
    <s v="1752152975"/>
    <d v="2020-06-18T00:00:00"/>
    <x v="1"/>
    <m/>
    <m/>
    <m/>
    <m/>
    <m/>
    <m/>
    <m/>
    <m/>
    <m/>
    <m/>
    <m/>
    <m/>
  </r>
  <r>
    <n v="287"/>
    <s v="AVAIL"/>
    <s v="CLOSED"/>
    <n v="21"/>
    <n v="7"/>
    <n v="17"/>
    <x v="2"/>
    <s v="AFAB0229"/>
    <x v="80"/>
    <n v="6"/>
    <n v="2020"/>
    <x v="1"/>
    <s v="G540DA74"/>
    <m/>
    <s v="TRANSMITTER, LIQUID LEVEL"/>
    <n v="1"/>
    <s v="PKGPE"/>
    <s v="REPLENISHMENT"/>
    <n v="50648132"/>
    <n v="404047808"/>
    <d v="2020-06-11T00:00:00"/>
    <s v="AFI"/>
    <m/>
    <d v="2020-06-28T00:00:00"/>
    <s v="4960827874"/>
    <d v="2020-06-28T00:00:00"/>
    <n v="180244711"/>
    <d v="2020-06-29T00:00:00"/>
    <m/>
    <d v="2020-07-02T00:00:00"/>
    <d v="2020-07-02T00:00:00"/>
    <s v="07460791"/>
    <d v="2020-07-02T00:00:00"/>
    <m/>
    <s v="G540DA74"/>
    <s v="1547"/>
    <d v="2020-06-11T00:00:00"/>
    <s v="1752152975"/>
    <d v="2020-06-18T00:00:00"/>
    <x v="1"/>
    <m/>
    <m/>
    <m/>
    <m/>
    <m/>
    <m/>
    <m/>
    <m/>
    <m/>
    <m/>
    <m/>
    <m/>
  </r>
  <r>
    <n v="291"/>
    <s v="AVAIL"/>
    <s v="CLOSED"/>
    <n v="27"/>
    <n v="7"/>
    <n v="23"/>
    <x v="2"/>
    <s v="AFAB0233"/>
    <x v="81"/>
    <n v="6"/>
    <n v="2020"/>
    <x v="1"/>
    <s v="53-0014"/>
    <m/>
    <s v="ACTUATOR, TWIN (CDCCL)"/>
    <n v="1"/>
    <s v="PKGPE"/>
    <s v="REPLENISHMENT"/>
    <n v="50649073"/>
    <n v="404047866"/>
    <d v="2020-06-26T00:00:00"/>
    <s v="AFI"/>
    <m/>
    <d v="2020-07-19T00:00:00"/>
    <s v="4320454224"/>
    <d v="2020-07-19T00:00:00"/>
    <n v="180245438"/>
    <d v="2020-07-21T00:00:00"/>
    <m/>
    <d v="2020-07-21T00:00:00"/>
    <d v="2020-07-23T00:00:00"/>
    <s v="44136064"/>
    <d v="2020-07-23T00:00:00"/>
    <m/>
    <s v="53-0014"/>
    <s v="31105403"/>
    <d v="2020-06-26T00:00:00"/>
    <s v="3247344903"/>
    <d v="2020-07-03T00:00:00"/>
    <x v="1"/>
    <m/>
    <m/>
    <m/>
    <m/>
    <m/>
    <m/>
    <m/>
    <m/>
    <m/>
    <m/>
    <m/>
    <m/>
  </r>
  <r>
    <n v="249"/>
    <s v="AVAIL"/>
    <s v="CLOSED"/>
    <n v="84"/>
    <n v="99"/>
    <n v="60"/>
    <x v="2"/>
    <s v="AFAP0015"/>
    <x v="74"/>
    <n v="4"/>
    <n v="2020"/>
    <x v="4"/>
    <s v="Z041H0000110"/>
    <m/>
    <s v="CIDS DEU TYPE B"/>
    <n v="1"/>
    <s v="PKGPG"/>
    <s v="MDR 803550548 / Planning"/>
    <n v="50646085"/>
    <n v="404047646"/>
    <d v="2020-04-30T00:00:00"/>
    <s v="AFI"/>
    <m/>
    <d v="2020-06-12T00:00:00"/>
    <s v="61878062692"/>
    <d v="2020-06-12T00:00:00"/>
    <n v="180244007"/>
    <d v="2020-06-15T00:00:00"/>
    <m/>
    <d v="2020-07-06T00:00:00"/>
    <d v="2020-07-06T00:00:00"/>
    <s v="01409"/>
    <d v="2020-07-06T00:00:00"/>
    <m/>
    <s v="Z041H0000110"/>
    <s v="02226"/>
    <d v="2020-08-03T00:00:00"/>
    <s v="5237293235"/>
    <d v="2020-08-07T00:00:00"/>
    <x v="2"/>
    <m/>
    <m/>
    <m/>
    <m/>
    <m/>
    <m/>
    <m/>
    <m/>
    <m/>
    <m/>
    <m/>
    <m/>
  </r>
  <r>
    <n v="266"/>
    <s v="AVAIL"/>
    <s v="CLOSED"/>
    <n v="87"/>
    <n v="276.73099768518296"/>
    <n v="75"/>
    <x v="2"/>
    <s v="AFAB0214"/>
    <x v="73"/>
    <n v="5"/>
    <n v="2020"/>
    <x v="1"/>
    <s v="6764B040000"/>
    <m/>
    <s v="VALVE, BLEED"/>
    <n v="1"/>
    <s v="PKGPN"/>
    <s v="REPLENISHMENT"/>
    <n v="50646530"/>
    <n v="404047657"/>
    <d v="2020-05-04T00:00:00"/>
    <s v="AFI"/>
    <s v="618-78089174"/>
    <d v="2020-07-18T00:00:00"/>
    <s v="9865059120"/>
    <d v="2020-07-18T00:00:00"/>
    <n v="180245621"/>
    <d v="2020-07-28T00:00:00"/>
    <m/>
    <d v="2020-07-28T00:00:00"/>
    <d v="2020-07-30T00:00:00"/>
    <s v="6764-01733"/>
    <d v="2020-07-30T00:00:00"/>
    <m/>
    <s v="6764B040000"/>
    <s v="00216"/>
    <d v="2020-05-05T00:00:00"/>
    <s v="CIPL 1724"/>
    <m/>
    <x v="1"/>
    <m/>
    <m/>
    <m/>
    <m/>
    <m/>
    <m/>
    <m/>
    <m/>
    <m/>
    <m/>
    <m/>
    <m/>
  </r>
  <r>
    <n v="279"/>
    <s v="AVAIL"/>
    <s v="CLOSED"/>
    <n v="53"/>
    <n v="7"/>
    <n v="47"/>
    <x v="2"/>
    <s v="AFAB0222"/>
    <x v="79"/>
    <n v="5"/>
    <n v="2020"/>
    <x v="1"/>
    <s v="65E63-2"/>
    <m/>
    <s v="VALVE, PRESS REG - ENG ANTI ICE"/>
    <n v="1"/>
    <s v="PKGPO"/>
    <s v="REPLENISHMENT"/>
    <n v="50647308"/>
    <n v="404047750"/>
    <d v="2020-05-28T00:00:00"/>
    <s v="AFI"/>
    <m/>
    <d v="2020-07-14T00:00:00"/>
    <s v="4583390663"/>
    <d v="2020-07-14T00:00:00"/>
    <n v="180245365"/>
    <d v="2020-07-20T00:00:00"/>
    <m/>
    <d v="2020-07-20T00:00:00"/>
    <d v="2020-07-20T00:00:00"/>
    <s v="1211"/>
    <d v="2020-07-20T00:00:00"/>
    <m/>
    <s v="65E63-2"/>
    <s v="0011"/>
    <d v="2020-05-28T00:00:00"/>
    <s v="5003508451"/>
    <d v="2020-06-04T00:00:00"/>
    <x v="1"/>
    <m/>
    <m/>
    <m/>
    <m/>
    <m/>
    <m/>
    <m/>
    <m/>
    <m/>
    <m/>
    <m/>
    <m/>
  </r>
  <r>
    <n v="281"/>
    <s v="AVAIL"/>
    <s v="CLOSED"/>
    <n v="28"/>
    <n v="5"/>
    <n v="46"/>
    <x v="2"/>
    <s v="AFAB0224"/>
    <x v="82"/>
    <n v="6"/>
    <n v="2020"/>
    <x v="1"/>
    <s v="TA9115-00"/>
    <m/>
    <s v="TOILET ASSEMBLY LH"/>
    <n v="1"/>
    <s v="PKGPZ"/>
    <s v="REPLENISHMENT"/>
    <n v="50647648"/>
    <n v="404047767"/>
    <d v="2020-06-04T00:00:00"/>
    <s v="AFI"/>
    <n v="61878062692"/>
    <d v="2020-07-20T00:00:00"/>
    <s v="2202027866"/>
    <d v="2020-08-04T00:00:00"/>
    <n v="180245860"/>
    <d v="2020-08-05T00:00:00"/>
    <m/>
    <d v="2020-07-02T00:00:00"/>
    <d v="2020-07-02T00:00:00"/>
    <s v="50398"/>
    <d v="2020-07-02T00:00:00"/>
    <m/>
    <s v="TA9115-00"/>
    <s v="11455215"/>
    <d v="2020-06-04T00:00:00"/>
    <s v="3100163065"/>
    <d v="2020-06-09T00:00:00"/>
    <x v="1"/>
    <m/>
    <m/>
    <m/>
    <m/>
    <m/>
    <m/>
    <m/>
    <m/>
    <m/>
    <m/>
    <m/>
    <m/>
  </r>
  <r>
    <n v="285"/>
    <s v="AVAIL"/>
    <s v="CLOSED"/>
    <n v="21"/>
    <n v="7"/>
    <n v="17"/>
    <x v="2"/>
    <s v="AFAB0227"/>
    <x v="80"/>
    <n v="6"/>
    <n v="2020"/>
    <x v="1"/>
    <s v="123100-3"/>
    <m/>
    <s v="PDU-ROLLER"/>
    <n v="1"/>
    <s v="PKGPE"/>
    <s v="REPLENISHMENT"/>
    <n v="50648130"/>
    <n v="404047805"/>
    <d v="2020-06-11T00:00:00"/>
    <s v="AFI"/>
    <m/>
    <d v="2020-06-28T00:00:00"/>
    <s v="4960833485"/>
    <d v="2020-06-28T00:00:00"/>
    <n v="180244710"/>
    <d v="2020-06-29T00:00:00"/>
    <m/>
    <d v="2020-07-02T00:00:00"/>
    <d v="2020-07-02T00:00:00"/>
    <s v="50398"/>
    <d v="2020-07-02T00:00:00"/>
    <m/>
    <s v="123100-3"/>
    <s v="20158"/>
    <d v="2020-06-11T00:00:00"/>
    <s v="1752152975"/>
    <d v="2020-06-18T00:00:00"/>
    <x v="1"/>
    <m/>
    <m/>
    <m/>
    <m/>
    <m/>
    <m/>
    <m/>
    <m/>
    <m/>
    <m/>
    <m/>
    <m/>
  </r>
  <r>
    <n v="288"/>
    <s v="AVAIL"/>
    <s v="CLOSED"/>
    <n v="27"/>
    <n v="6"/>
    <n v="21"/>
    <x v="2"/>
    <s v="AFAB0230"/>
    <x v="83"/>
    <n v="6"/>
    <n v="2020"/>
    <x v="1"/>
    <s v="976A0000-02"/>
    <m/>
    <s v="ACTUATOR, RAM AIR OUTLET"/>
    <n v="1"/>
    <s v="PKGPG"/>
    <s v="REPLENISHMENT"/>
    <n v="50648534"/>
    <n v="404047824"/>
    <d v="2020-06-17T00:00:00"/>
    <s v="AFI"/>
    <m/>
    <d v="2020-07-08T00:00:00"/>
    <s v="5610685124"/>
    <d v="2020-07-08T00:00:00"/>
    <n v="180245095"/>
    <d v="2020-07-09T00:00:00"/>
    <m/>
    <d v="2020-07-14T00:00:00"/>
    <d v="2020-07-14T00:00:00"/>
    <s v="03842"/>
    <d v="2020-07-14T00:00:00"/>
    <m/>
    <s v="976A0000-02"/>
    <s v="03278"/>
    <d v="2020-06-17T00:00:00"/>
    <s v="3714771454"/>
    <d v="2020-06-23T00:00:00"/>
    <x v="1"/>
    <m/>
    <m/>
    <m/>
    <m/>
    <m/>
    <m/>
    <m/>
    <m/>
    <m/>
    <m/>
    <m/>
    <m/>
  </r>
  <r>
    <n v="289"/>
    <s v="AVAIL"/>
    <s v="CLOSED"/>
    <n v="27"/>
    <n v="6"/>
    <n v="21"/>
    <x v="2"/>
    <s v="AFAB0231"/>
    <x v="83"/>
    <n v="6"/>
    <n v="2020"/>
    <x v="1"/>
    <s v="D97C00-682"/>
    <m/>
    <s v="SINGLE MOTOR ACTUATOR"/>
    <n v="1"/>
    <s v="PKGPX"/>
    <s v="REPLENISHMENT"/>
    <n v="50648535"/>
    <n v="404047825"/>
    <d v="2020-06-17T00:00:00"/>
    <s v="AFI"/>
    <m/>
    <d v="2020-07-08T00:00:00"/>
    <s v="5610685124"/>
    <d v="2020-07-08T00:00:00"/>
    <n v="180245095"/>
    <d v="2020-07-09T00:00:00"/>
    <m/>
    <d v="2020-07-14T00:00:00"/>
    <d v="2020-07-14T00:00:00"/>
    <s v="L67721"/>
    <d v="2020-07-14T00:00:00"/>
    <m/>
    <s v="D97C00-682"/>
    <s v="L42631"/>
    <d v="2020-06-17T00:00:00"/>
    <s v="3714771454"/>
    <d v="2020-06-23T00:00:00"/>
    <x v="1"/>
    <m/>
    <m/>
    <m/>
    <m/>
    <m/>
    <m/>
    <m/>
    <m/>
    <m/>
    <m/>
    <m/>
    <m/>
  </r>
  <r>
    <n v="290"/>
    <s v="AVAIL"/>
    <s v="CLOSED"/>
    <n v="34"/>
    <n v="7"/>
    <n v="19"/>
    <x v="2"/>
    <s v="AFAB0232"/>
    <x v="81"/>
    <n v="6"/>
    <n v="2020"/>
    <x v="1"/>
    <s v="7012-17971-4"/>
    <m/>
    <s v="VALVE, OUTFLOW"/>
    <n v="1"/>
    <s v="PKGPE"/>
    <s v="REPLENISHMENT"/>
    <n v="50649071"/>
    <n v="404047865"/>
    <d v="2020-06-26T00:00:00"/>
    <s v="AFI"/>
    <s v="618-78089174"/>
    <d v="2020-07-15T00:00:00"/>
    <s v="9865059120"/>
    <d v="2020-07-17T00:00:00"/>
    <n v="180245621"/>
    <d v="2020-07-28T00:00:00"/>
    <m/>
    <d v="2020-07-30T00:00:00"/>
    <d v="2020-07-30T00:00:00"/>
    <s v="9635910"/>
    <d v="2020-07-30T00:00:00"/>
    <m/>
    <s v="7012-17971-4"/>
    <s v="9635929"/>
    <d v="2020-06-26T00:00:00"/>
    <s v="3247344903"/>
    <d v="2020-07-03T00:00:00"/>
    <x v="1"/>
    <m/>
    <m/>
    <m/>
    <m/>
    <m/>
    <m/>
    <m/>
    <m/>
    <m/>
    <m/>
    <m/>
    <m/>
  </r>
  <r>
    <n v="80"/>
    <s v="AVAIL"/>
    <s v="CLOSED"/>
    <n v="9"/>
    <n v="71"/>
    <n v="2"/>
    <x v="1"/>
    <s v="AFAX0061"/>
    <x v="84"/>
    <n v="5"/>
    <n v="2020"/>
    <x v="2"/>
    <s v="4305890050"/>
    <m/>
    <s v="TRANSMITTER TPIS"/>
    <n v="1"/>
    <s v="PKGPL"/>
    <s v="UMR : 803470376"/>
    <n v="803470376"/>
    <n v="404047749"/>
    <d v="2020-05-28T00:00:00"/>
    <s v="AFI"/>
    <m/>
    <d v="2020-05-29T00:00:00"/>
    <s v="6680511390"/>
    <d v="2020-05-29T00:00:00"/>
    <s v="180243446"/>
    <d v="2020-06-03T00:00:00"/>
    <m/>
    <d v="2020-06-03T00:00:00"/>
    <d v="2020-06-05T00:00:00"/>
    <s v="Batch 0002254228"/>
    <d v="2020-06-05T00:00:00"/>
    <m/>
    <n v="4305890050"/>
    <s v="Batch 0002266038"/>
    <d v="2020-08-03T00:00:00"/>
    <s v="5237293235"/>
    <d v="2020-08-07T00:00:00"/>
    <x v="2"/>
    <m/>
    <m/>
    <n v="1"/>
    <e v="#REF!"/>
    <e v="#REF!"/>
    <e v="#REF!"/>
    <n v="4"/>
    <e v="#REF!"/>
    <n v="32"/>
    <n v="2020"/>
    <m/>
    <m/>
  </r>
  <r>
    <n v="292"/>
    <s v="AVAIL"/>
    <s v="CLOSED"/>
    <n v="32"/>
    <n v="4"/>
    <n v="22"/>
    <x v="2"/>
    <s v="AFAB0234"/>
    <x v="85"/>
    <n v="7"/>
    <n v="2020"/>
    <x v="1"/>
    <s v="3214-62-20"/>
    <m/>
    <s v="EPSU-POWER SUPPLY UNIT"/>
    <n v="1"/>
    <s v="PKGPS"/>
    <s v="REPLENISHMENT"/>
    <n v="50650025"/>
    <n v="404047942"/>
    <d v="2020-07-13T00:00:00"/>
    <s v="AFI"/>
    <m/>
    <d v="2020-08-04T00:00:00"/>
    <s v="2202027866"/>
    <d v="2020-08-04T00:00:00"/>
    <n v="180245860"/>
    <d v="2020-08-05T00:00:00"/>
    <m/>
    <d v="2020-08-05T00:00:00"/>
    <d v="2020-08-14T00:00:00"/>
    <s v="2550"/>
    <d v="2020-08-14T00:00:00"/>
    <m/>
    <s v="3214-62"/>
    <s v="2256"/>
    <d v="2020-07-15T00:00:00"/>
    <s v="1838470734"/>
    <d v="2020-07-17T00:00:00"/>
    <x v="1"/>
    <m/>
    <m/>
    <m/>
    <m/>
    <m/>
    <m/>
    <m/>
    <m/>
    <m/>
    <m/>
    <m/>
    <m/>
  </r>
  <r>
    <n v="293"/>
    <s v="AVAIL"/>
    <s v="CLOSED"/>
    <n v="28"/>
    <n v="2"/>
    <n v="20"/>
    <x v="2"/>
    <s v="AFAB0235"/>
    <x v="86"/>
    <n v="7"/>
    <n v="2020"/>
    <x v="1"/>
    <s v="J540AI2-300"/>
    <m/>
    <s v="TOILET ASSEMBLY RH"/>
    <n v="1"/>
    <s v="PKGPA"/>
    <s v="REPLENISHMENT"/>
    <n v="50650189"/>
    <n v="404047960"/>
    <d v="2020-07-15T00:00:00"/>
    <s v="AFI"/>
    <m/>
    <d v="2020-08-04T00:00:00"/>
    <s v="2202027866"/>
    <d v="2020-08-04T00:00:00"/>
    <n v="180245860"/>
    <d v="2020-08-05T00:00:00"/>
    <m/>
    <d v="2020-08-05T00:00:00"/>
    <d v="2020-08-12T00:00:00"/>
    <s v="0729"/>
    <d v="2020-08-12T00:00:00"/>
    <m/>
    <s v="J540AI2-300"/>
    <s v="2121"/>
    <d v="2020-07-15T00:00:00"/>
    <s v="1838470734"/>
    <d v="2020-07-17T00:00:00"/>
    <x v="1"/>
    <m/>
    <m/>
    <m/>
    <m/>
    <m/>
    <m/>
    <m/>
    <m/>
    <m/>
    <m/>
    <m/>
    <m/>
  </r>
  <r>
    <n v="294"/>
    <s v="AVAIL"/>
    <s v="CLOSED"/>
    <n v="27"/>
    <n v="2"/>
    <n v="20"/>
    <x v="2"/>
    <s v="AFAB0236"/>
    <x v="86"/>
    <n v="7"/>
    <n v="2020"/>
    <x v="1"/>
    <s v="6764B040000"/>
    <m/>
    <s v="VALVE, BLEED"/>
    <n v="1"/>
    <s v="PKGPE"/>
    <s v="REPLENISHMENT"/>
    <n v="50650191"/>
    <n v="404047961"/>
    <d v="2020-07-15T00:00:00"/>
    <s v="AFI"/>
    <m/>
    <d v="2020-08-04T00:00:00"/>
    <s v="2202027866"/>
    <d v="2020-08-04T00:00:00"/>
    <n v="180245855"/>
    <d v="2020-08-05T00:00:00"/>
    <m/>
    <d v="2020-08-05T00:00:00"/>
    <d v="2020-08-11T00:00:00"/>
    <s v="6764-02043"/>
    <d v="2020-08-11T00:00:00"/>
    <m/>
    <s v="6764B040000"/>
    <s v="6764-01190"/>
    <d v="2020-07-15T00:00:00"/>
    <s v="1838470734"/>
    <d v="2020-07-17T00:00:00"/>
    <x v="1"/>
    <m/>
    <m/>
    <m/>
    <m/>
    <m/>
    <m/>
    <m/>
    <m/>
    <m/>
    <m/>
    <m/>
    <m/>
  </r>
  <r>
    <n v="297"/>
    <s v="AVAIL"/>
    <s v="CLOSED"/>
    <n v="27"/>
    <n v="10"/>
    <n v="19"/>
    <x v="2"/>
    <s v="AFAB0239"/>
    <x v="87"/>
    <n v="7"/>
    <n v="2020"/>
    <x v="1"/>
    <s v="3214-62-10"/>
    <m/>
    <s v="EPSU-POWER SUPPLY UNIT"/>
    <n v="1"/>
    <s v="PKGPS"/>
    <s v="REPLENISHMENT"/>
    <n v="50650310"/>
    <n v="404047988"/>
    <d v="2020-07-17T00:00:00"/>
    <s v="AFI"/>
    <m/>
    <d v="2020-08-05T00:00:00"/>
    <s v="3086180403"/>
    <d v="2020-08-05T00:00:00"/>
    <n v="180245975"/>
    <d v="2020-08-07T00:00:00"/>
    <m/>
    <d v="2020-08-07T00:00:00"/>
    <d v="2020-08-13T00:00:00"/>
    <s v="161053"/>
    <d v="2020-08-13T00:00:00"/>
    <m/>
    <s v="3214-62-10"/>
    <s v="003842"/>
    <d v="2020-07-17T00:00:00"/>
    <s v="4711137233"/>
    <d v="2020-07-27T00:00:00"/>
    <x v="1"/>
    <m/>
    <m/>
    <m/>
    <m/>
    <m/>
    <m/>
    <m/>
    <m/>
    <m/>
    <m/>
    <m/>
    <m/>
  </r>
  <r>
    <n v="298"/>
    <s v="AVAIL"/>
    <s v="CLOSED"/>
    <n v="26"/>
    <n v="10"/>
    <n v="19"/>
    <x v="2"/>
    <s v="AFAB0240"/>
    <x v="87"/>
    <n v="7"/>
    <n v="2020"/>
    <x v="1"/>
    <s v="LA2B00300A40000"/>
    <m/>
    <s v="FCSC (ETOPS)"/>
    <n v="1"/>
    <s v="PKGPU"/>
    <s v="REPLENISHMENT"/>
    <n v="50650311"/>
    <n v="404047989"/>
    <d v="2020-07-17T00:00:00"/>
    <s v="AFI"/>
    <m/>
    <d v="2020-08-05T00:00:00"/>
    <s v="3086183015"/>
    <d v="2020-08-05T00:00:00"/>
    <n v="180245976"/>
    <d v="2020-08-07T00:00:00"/>
    <m/>
    <d v="2020-08-07T00:00:00"/>
    <d v="2020-08-12T00:00:00"/>
    <s v="2B0000506"/>
    <d v="2020-08-12T00:00:00"/>
    <m/>
    <s v="LA2B00300A40000"/>
    <s v="2B0002880"/>
    <d v="2020-07-17T00:00:00"/>
    <s v="4711137233"/>
    <d v="2020-07-27T00:00:00"/>
    <x v="1"/>
    <m/>
    <m/>
    <m/>
    <m/>
    <m/>
    <m/>
    <m/>
    <m/>
    <m/>
    <m/>
    <m/>
    <m/>
  </r>
  <r>
    <n v="299"/>
    <s v="AVAIL"/>
    <s v="CLOSED"/>
    <n v="25"/>
    <n v="10"/>
    <n v="18"/>
    <x v="2"/>
    <s v="AFAB0241"/>
    <x v="87"/>
    <n v="7"/>
    <n v="2020"/>
    <x v="1"/>
    <s v="LA2K01500AG0000"/>
    <m/>
    <s v="COMPUTER, FLT CTRL PRIM (FCPC)"/>
    <n v="1"/>
    <s v="PKGPD"/>
    <s v="REPLENISHMENT"/>
    <n v="50650312"/>
    <n v="404047990"/>
    <d v="2020-07-17T00:00:00"/>
    <s v="AFI"/>
    <m/>
    <d v="2020-08-04T00:00:00"/>
    <s v="2202027866"/>
    <d v="2020-08-04T00:00:00"/>
    <n v="180245860"/>
    <d v="2020-08-05T00:00:00"/>
    <m/>
    <d v="2020-08-05T00:00:00"/>
    <d v="2020-08-11T00:00:00"/>
    <s v="756"/>
    <d v="2020-08-11T00:00:00"/>
    <m/>
    <s v="LA2K01500AG0000"/>
    <s v="846"/>
    <d v="2020-07-17T00:00:00"/>
    <s v="4711137233"/>
    <d v="2020-07-27T00:00:00"/>
    <x v="1"/>
    <m/>
    <m/>
    <m/>
    <m/>
    <m/>
    <m/>
    <m/>
    <m/>
    <m/>
    <m/>
    <m/>
    <m/>
  </r>
  <r>
    <n v="269"/>
    <s v="AVAIL"/>
    <s v="CLOSED"/>
    <n v="88"/>
    <n v="11"/>
    <n v="81"/>
    <x v="2"/>
    <s v="AFAB0219"/>
    <x v="76"/>
    <n v="5"/>
    <n v="2020"/>
    <x v="1"/>
    <s v="964A0000-06"/>
    <m/>
    <s v="VALVE-FLOW CONTROL"/>
    <n v="1"/>
    <s v="PKGPY"/>
    <s v="REPLENISHMENT"/>
    <n v="50646851"/>
    <n v="404047697"/>
    <d v="2020-05-15T00:00:00"/>
    <s v="AFI"/>
    <m/>
    <d v="2020-08-04T00:00:00"/>
    <s v="2202027866"/>
    <d v="2020-08-04T00:00:00"/>
    <s v="180245858_x000a_"/>
    <d v="2020-08-05T00:00:00"/>
    <m/>
    <d v="2020-08-05T00:00:00"/>
    <d v="2020-08-11T00:00:00"/>
    <s v="02456"/>
    <d v="2020-08-11T00:00:00"/>
    <m/>
    <s v="964A0000-06"/>
    <s v="03646"/>
    <d v="2020-05-15T00:00:00"/>
    <s v="126-41960671"/>
    <d v="2020-05-26T00:00:00"/>
    <x v="1"/>
    <m/>
    <m/>
    <m/>
    <m/>
    <m/>
    <m/>
    <m/>
    <m/>
    <m/>
    <m/>
    <m/>
    <m/>
  </r>
  <r>
    <n v="278"/>
    <s v="AVAIL"/>
    <s v="CLOSED"/>
    <n v="105"/>
    <n v="15"/>
    <n v="44"/>
    <x v="2"/>
    <s v="AFAB0221"/>
    <x v="78"/>
    <n v="5"/>
    <n v="2020"/>
    <x v="1"/>
    <s v="TA9125-00"/>
    <m/>
    <s v="TOILET ASSEMBLY RH"/>
    <n v="1"/>
    <s v="PKGPS"/>
    <s v="REPLENISHMENT"/>
    <n v="50646923"/>
    <n v="404047703"/>
    <d v="2020-05-18T00:00:00"/>
    <s v="AFI"/>
    <m/>
    <d v="2020-07-01T00:00:00"/>
    <s v="618-79729532"/>
    <d v="2020-07-01T00:00:00"/>
    <n v="180244833"/>
    <d v="2020-07-02T00:00:00"/>
    <m/>
    <d v="2020-08-30T00:00:00"/>
    <d v="2020-08-31T00:00:00"/>
    <s v="01462821"/>
    <d v="2020-08-31T00:00:00"/>
    <m/>
    <s v="TA9125-00"/>
    <s v="11463741"/>
    <d v="2020-05-18T00:00:00"/>
    <s v="126-41321700"/>
    <d v="2020-06-02T00:00:00"/>
    <x v="2"/>
    <m/>
    <m/>
    <m/>
    <m/>
    <m/>
    <m/>
    <m/>
    <m/>
    <m/>
    <m/>
    <m/>
    <m/>
  </r>
  <r>
    <n v="283"/>
    <s v="AVAIL"/>
    <s v="CLOSED"/>
    <n v="88"/>
    <n v="5"/>
    <n v="27"/>
    <x v="2"/>
    <s v="AFAB0226"/>
    <x v="82"/>
    <n v="6"/>
    <n v="2020"/>
    <x v="1"/>
    <s v="30-2581-3"/>
    <m/>
    <s v="L I G H T"/>
    <n v="1"/>
    <s v="PKGPZ"/>
    <s v="REPLENISHMENT"/>
    <n v="50647652"/>
    <n v="404047769"/>
    <d v="2020-06-04T00:00:00"/>
    <s v="AFI"/>
    <m/>
    <d v="2020-07-01T00:00:00"/>
    <s v="618-79729532"/>
    <d v="2020-07-01T00:00:00"/>
    <n v="180244833"/>
    <d v="2020-07-02T00:00:00"/>
    <m/>
    <d v="2020-08-30T00:00:00"/>
    <d v="2020-08-31T00:00:00"/>
    <s v="225705PAI"/>
    <d v="2020-08-31T00:00:00"/>
    <m/>
    <s v="30-2581-3"/>
    <s v="3517"/>
    <d v="2020-06-04T00:00:00"/>
    <s v="3100163065"/>
    <d v="2020-06-09T00:00:00"/>
    <x v="1"/>
    <m/>
    <m/>
    <m/>
    <m/>
    <m/>
    <m/>
    <m/>
    <m/>
    <m/>
    <m/>
    <m/>
    <m/>
  </r>
  <r>
    <n v="295"/>
    <s v="AVAIL"/>
    <s v="CLOSED"/>
    <n v="40"/>
    <n v="2"/>
    <n v="38"/>
    <x v="2"/>
    <s v="AFAB0237"/>
    <x v="86"/>
    <n v="7"/>
    <n v="2020"/>
    <x v="1"/>
    <s v="Z111H0033130"/>
    <m/>
    <s v="PANEL ATTENDANT INDICATION, I"/>
    <n v="1"/>
    <s v="PKGPG"/>
    <s v="REPLENISHMENT"/>
    <n v="50650200"/>
    <n v="404047962"/>
    <d v="2020-07-15T00:00:00"/>
    <s v="AFI"/>
    <m/>
    <d v="2020-08-22T00:00:00"/>
    <s v="8340034426"/>
    <d v="2020-08-22T00:00:00"/>
    <n v="180246394"/>
    <d v="2020-08-24T00:00:00"/>
    <m/>
    <d v="2020-08-23T00:00:00"/>
    <d v="2020-08-24T00:00:00"/>
    <s v="05363"/>
    <d v="2020-08-24T00:00:00"/>
    <m/>
    <s v="Z111H0033130"/>
    <s v="08833"/>
    <d v="2020-07-15T00:00:00"/>
    <s v="1838470734"/>
    <d v="2020-07-17T00:00:00"/>
    <x v="1"/>
    <m/>
    <m/>
    <m/>
    <m/>
    <m/>
    <m/>
    <m/>
    <m/>
    <m/>
    <m/>
    <m/>
    <m/>
  </r>
  <r>
    <n v="305"/>
    <s v="AVAIL"/>
    <s v="CLOSED"/>
    <n v="32"/>
    <n v="12"/>
    <n v="30"/>
    <x v="2"/>
    <s v="AFAB0243"/>
    <x v="88"/>
    <n v="7"/>
    <n v="2020"/>
    <x v="1"/>
    <s v="6764B040000"/>
    <m/>
    <s v="VALVE, BLEED"/>
    <n v="1"/>
    <s v="PKGPD"/>
    <s v="REPLENISHMENT"/>
    <n v="50650861"/>
    <n v="404048020"/>
    <d v="2020-07-23T00:00:00"/>
    <s v="AFI"/>
    <m/>
    <d v="2020-08-22T00:00:00"/>
    <s v="8340034426"/>
    <d v="2020-08-22T00:00:00"/>
    <n v="180246394"/>
    <d v="2020-08-24T00:00:00"/>
    <m/>
    <d v="2020-08-23T00:00:00"/>
    <d v="2020-08-24T00:00:00"/>
    <s v="6764-03298"/>
    <d v="2020-08-24T00:00:00"/>
    <m/>
    <s v="6764B040000"/>
    <s v="6764-01656"/>
    <d v="2020-07-23T00:00:00"/>
    <s v="3318976404"/>
    <d v="2020-08-04T00:00:00"/>
    <x v="1"/>
    <m/>
    <m/>
    <m/>
    <m/>
    <m/>
    <m/>
    <m/>
    <m/>
    <m/>
    <m/>
    <m/>
    <m/>
  </r>
  <r>
    <n v="306"/>
    <s v="AVAIL"/>
    <s v="CLOSED"/>
    <n v="35"/>
    <n v="12"/>
    <n v="27"/>
    <x v="2"/>
    <s v="AFAB0244"/>
    <x v="88"/>
    <n v="7"/>
    <n v="2020"/>
    <x v="1"/>
    <s v="FRH010041"/>
    <s v="53-0014"/>
    <s v="ACTUATOR, TWIN (CDCCL)"/>
    <n v="1"/>
    <s v="PKGPS"/>
    <s v="REPLENISHMENT"/>
    <n v="50650865"/>
    <n v="404048021"/>
    <d v="2020-07-23T00:00:00"/>
    <s v="AFI"/>
    <m/>
    <d v="2020-08-19T00:00:00"/>
    <s v="2836662920"/>
    <d v="2020-08-19T00:00:00"/>
    <n v="180246520"/>
    <d v="2020-08-27T00:00:00"/>
    <m/>
    <d v="2020-08-27T00:00:00"/>
    <d v="2020-08-27T00:00:00"/>
    <s v="50115785"/>
    <d v="2020-08-27T00:00:00"/>
    <m/>
    <s v="FRH010041"/>
    <s v="M255GB1106"/>
    <d v="2020-07-23T00:00:00"/>
    <s v="3318976404"/>
    <d v="2020-08-04T00:00:00"/>
    <x v="1"/>
    <m/>
    <m/>
    <m/>
    <m/>
    <m/>
    <m/>
    <m/>
    <m/>
    <m/>
    <m/>
    <m/>
    <m/>
  </r>
  <r>
    <n v="307"/>
    <s v="AVAIL"/>
    <s v="CLOSED"/>
    <n v="22"/>
    <n v="4"/>
    <n v="21"/>
    <x v="2"/>
    <s v="AFAB0245"/>
    <x v="89"/>
    <n v="8"/>
    <n v="2020"/>
    <x v="1"/>
    <s v="3214-62-20"/>
    <m/>
    <s v="EPSU-POWER SUPPLY UNIT"/>
    <n v="1"/>
    <s v="PKGPS"/>
    <s v="REPLENISHMENT"/>
    <n v="50651497"/>
    <n v="404048084"/>
    <d v="2020-08-03T00:00:00"/>
    <s v="AFI"/>
    <m/>
    <d v="2020-08-24T00:00:00"/>
    <s v="8340034426"/>
    <d v="2020-08-24T00:00:00"/>
    <n v="180246401"/>
    <d v="2020-08-24T00:00:00"/>
    <m/>
    <d v="2020-08-25T00:00:00"/>
    <d v="2020-08-25T00:00:00"/>
    <s v="3190"/>
    <d v="2020-08-25T00:00:00"/>
    <m/>
    <s v="3214-62-20"/>
    <s v="1384"/>
    <d v="2020-08-03T00:00:00"/>
    <s v="5237293235"/>
    <d v="2020-08-07T00:00:00"/>
    <x v="1"/>
    <m/>
    <m/>
    <m/>
    <m/>
    <m/>
    <m/>
    <m/>
    <m/>
    <m/>
    <m/>
    <m/>
    <m/>
  </r>
  <r>
    <n v="308"/>
    <s v="AVAIL"/>
    <s v="CLOSED"/>
    <n v="24"/>
    <n v="4"/>
    <n v="22"/>
    <x v="2"/>
    <s v="AFAB0246"/>
    <x v="89"/>
    <n v="8"/>
    <n v="2020"/>
    <x v="1"/>
    <s v="3214-62-10"/>
    <m/>
    <s v="EPSU-POWER SUPPLY UNIT"/>
    <n v="1"/>
    <s v="PKGPS"/>
    <s v="REPLENISHMENT"/>
    <n v="50651498"/>
    <n v="404048085"/>
    <d v="2020-08-03T00:00:00"/>
    <s v="AFI"/>
    <m/>
    <d v="2020-08-25T00:00:00"/>
    <s v="1810984442"/>
    <d v="2020-08-25T00:00:00"/>
    <n v="180246419"/>
    <d v="2020-08-25T00:00:00"/>
    <m/>
    <d v="2020-08-27T00:00:00"/>
    <d v="2020-08-27T00:00:00"/>
    <s v="134566"/>
    <d v="2020-08-27T00:00:00"/>
    <m/>
    <s v="3214-62-10"/>
    <s v="136254"/>
    <d v="2020-08-03T00:00:00"/>
    <s v="5237293235"/>
    <d v="2020-08-07T00:00:00"/>
    <x v="1"/>
    <m/>
    <m/>
    <m/>
    <m/>
    <m/>
    <m/>
    <m/>
    <m/>
    <m/>
    <m/>
    <m/>
    <m/>
  </r>
  <r>
    <n v="310"/>
    <s v="AVAIL"/>
    <s v="CLOSED"/>
    <n v="18"/>
    <n v="20"/>
    <n v="16"/>
    <x v="2"/>
    <s v="AFAB0248"/>
    <x v="90"/>
    <n v="8"/>
    <n v="2020"/>
    <x v="1"/>
    <s v="65E63-2"/>
    <m/>
    <s v="VALVE, PRESS REG - ENG ANTI ICE"/>
    <n v="1"/>
    <s v="PKGPT"/>
    <s v="REPLENISHMENT"/>
    <n v="50651756"/>
    <n v="404048115"/>
    <d v="2020-08-06T00:00:00"/>
    <s v="AFI"/>
    <m/>
    <d v="2020-08-22T00:00:00"/>
    <s v="8340034426"/>
    <d v="2020-08-22T00:00:00"/>
    <n v="180246394"/>
    <d v="2020-08-24T00:00:00"/>
    <m/>
    <d v="2020-08-23T00:00:00"/>
    <d v="2020-08-24T00:00:00"/>
    <s v="548"/>
    <d v="2020-08-24T00:00:00"/>
    <m/>
    <s v="65E63-2"/>
    <s v="1558"/>
    <d v="2020-08-06T00:00:00"/>
    <s v="5484129055"/>
    <d v="2020-08-26T00:00:00"/>
    <x v="2"/>
    <m/>
    <m/>
    <m/>
    <m/>
    <m/>
    <m/>
    <m/>
    <m/>
    <m/>
    <m/>
    <m/>
    <m/>
  </r>
  <r>
    <n v="311"/>
    <s v="AVAIL"/>
    <s v="CLOSED"/>
    <n v="19"/>
    <n v="20"/>
    <n v="16"/>
    <x v="2"/>
    <s v="AFAB0249"/>
    <x v="90"/>
    <n v="8"/>
    <n v="2020"/>
    <x v="1"/>
    <s v="40997003"/>
    <m/>
    <s v="CONVERTER, OZONE"/>
    <n v="1"/>
    <s v="PKGPY"/>
    <s v="REPLENISHMENT"/>
    <n v="50651757"/>
    <n v="404048116"/>
    <d v="2020-08-06T00:00:00"/>
    <s v="AFI"/>
    <m/>
    <d v="2020-08-22T00:00:00"/>
    <s v="8340034426"/>
    <d v="2020-08-22T00:00:00"/>
    <n v="180246394"/>
    <d v="2020-08-24T00:00:00"/>
    <m/>
    <d v="2020-08-25T00:00:00"/>
    <d v="2020-08-25T00:00:00"/>
    <s v="7621"/>
    <d v="2020-08-25T00:00:00"/>
    <m/>
    <s v="40997003"/>
    <s v="8325"/>
    <d v="2020-08-06T00:00:00"/>
    <s v="5484129055"/>
    <d v="2020-08-26T00:00:00"/>
    <x v="2"/>
    <m/>
    <m/>
    <m/>
    <m/>
    <m/>
    <m/>
    <m/>
    <m/>
    <m/>
    <m/>
    <m/>
    <m/>
  </r>
  <r>
    <n v="312"/>
    <s v="AVAIL"/>
    <s v="CLOSED"/>
    <n v="19"/>
    <n v="20"/>
    <n v="16"/>
    <x v="2"/>
    <s v="AFAB0250"/>
    <x v="90"/>
    <n v="8"/>
    <n v="2020"/>
    <x v="1"/>
    <s v="40997003"/>
    <m/>
    <s v="CONVERTER, OZONE"/>
    <n v="1"/>
    <s v="PKGPY"/>
    <s v="REPLENISHMENT"/>
    <n v="50651758"/>
    <n v="404048117"/>
    <d v="2020-08-06T00:00:00"/>
    <s v="AFI"/>
    <m/>
    <d v="2020-08-22T00:00:00"/>
    <s v="8340034426"/>
    <d v="2020-08-22T00:00:00"/>
    <n v="180246394"/>
    <d v="2020-08-24T00:00:00"/>
    <m/>
    <d v="2020-08-25T00:00:00"/>
    <d v="2020-08-25T00:00:00"/>
    <s v="7224"/>
    <d v="2020-08-25T00:00:00"/>
    <m/>
    <s v="40997003"/>
    <s v="8348"/>
    <d v="2020-08-06T00:00:00"/>
    <s v="5484129055"/>
    <d v="2020-08-26T00:00:00"/>
    <x v="2"/>
    <m/>
    <m/>
    <m/>
    <m/>
    <m/>
    <m/>
    <m/>
    <m/>
    <m/>
    <m/>
    <m/>
    <m/>
  </r>
  <r>
    <n v="84"/>
    <s v="AVAIL"/>
    <s v="CLOSED"/>
    <n v="18"/>
    <n v="20"/>
    <n v="18"/>
    <x v="2"/>
    <s v="AFAZ0023"/>
    <x v="90"/>
    <n v="8"/>
    <n v="2020"/>
    <x v="3"/>
    <s v="TLS755-01-0102A"/>
    <m/>
    <s v="RECEIVER, ILS"/>
    <n v="1"/>
    <s v="PKGPM"/>
    <s v="ROBBING FROM PKGPM FOR PKGPD"/>
    <n v="50651750"/>
    <n v="404048110"/>
    <d v="2020-08-06T00:00:00"/>
    <s v="AFI"/>
    <m/>
    <d v="2020-08-24T00:00:00"/>
    <s v="8340034426"/>
    <d v="2020-08-24T00:00:00"/>
    <s v="180246393"/>
    <d v="2020-08-24T00:00:00"/>
    <m/>
    <d v="2020-08-24T00:00:00"/>
    <d v="2020-08-24T00:00:00"/>
    <s v="4678434A-06425"/>
    <d v="2020-08-24T00:00:00"/>
    <m/>
    <s v="TLS755-01-0102A"/>
    <s v="4678434A-02525"/>
    <d v="2020-08-06T00:00:00"/>
    <s v="5484129055"/>
    <d v="2020-08-26T00:00:00"/>
    <x v="2"/>
    <m/>
    <m/>
    <n v="18"/>
    <e v="#REF!"/>
    <e v="#REF!"/>
    <e v="#REF!"/>
    <n v="20"/>
    <e v="#REF!"/>
    <n v="35"/>
    <n v="2020"/>
    <m/>
    <m/>
  </r>
  <r>
    <n v="85"/>
    <s v="AVAIL"/>
    <s v="CLOSED"/>
    <n v="18"/>
    <n v="20"/>
    <n v="16"/>
    <x v="2"/>
    <s v="AFAZ0024"/>
    <x v="90"/>
    <n v="8"/>
    <n v="2020"/>
    <x v="3"/>
    <s v="TLS755-01-0102A"/>
    <m/>
    <s v="RECEIVER, ILS"/>
    <n v="1"/>
    <s v="PKGPM"/>
    <s v="ROBBING FROM PKGPM FOR PKGPD"/>
    <n v="50651751"/>
    <n v="404048111"/>
    <d v="2020-08-06T00:00:00"/>
    <s v="AFI"/>
    <m/>
    <d v="2020-08-22T00:00:00"/>
    <s v="8340034426"/>
    <d v="2020-08-22T00:00:00"/>
    <s v="180246394"/>
    <d v="2020-08-24T00:00:00"/>
    <m/>
    <d v="2020-08-24T00:00:00"/>
    <d v="2020-08-24T00:00:00"/>
    <s v="4678434A-05124"/>
    <d v="2020-08-24T00:00:00"/>
    <m/>
    <s v="TLS755-01-0102A"/>
    <s v="4678434A-03796"/>
    <d v="2020-08-06T00:00:00"/>
    <s v="5484129055"/>
    <d v="2020-08-26T00:00:00"/>
    <x v="2"/>
    <m/>
    <m/>
    <n v="16"/>
    <e v="#REF!"/>
    <e v="#REF!"/>
    <e v="#REF!"/>
    <n v="20"/>
    <e v="#REF!"/>
    <n v="35"/>
    <n v="2020"/>
    <m/>
    <m/>
  </r>
  <r>
    <n v="250"/>
    <s v="AVAIL"/>
    <s v="CLOSED"/>
    <n v="174"/>
    <n v="295.73099768518296"/>
    <n v="162"/>
    <x v="2"/>
    <s v="AFAB0205"/>
    <x v="75"/>
    <n v="4"/>
    <n v="2020"/>
    <x v="1"/>
    <s v="2955T100-9"/>
    <m/>
    <s v="DRIVE UNIT POWER, IDN 492234"/>
    <n v="1"/>
    <s v="PKGPA"/>
    <s v="REPLENISHMENT"/>
    <n v="50646138"/>
    <n v="404047521"/>
    <d v="2020-04-15T00:00:00"/>
    <s v="AFI"/>
    <m/>
    <d v="2020-09-24T00:00:00"/>
    <s v="4800542902"/>
    <d v="2020-09-24T00:00:00"/>
    <n v="180247560"/>
    <d v="2020-09-28T00:00:00"/>
    <m/>
    <d v="2020-09-28T00:00:00"/>
    <d v="2020-10-06T00:00:00"/>
    <s v="12879"/>
    <d v="2020-10-06T00:00:00"/>
    <m/>
    <s v="2955T100-9"/>
    <s v="B72150"/>
    <d v="2020-04-16T00:00:00"/>
    <s v="126-41302940"/>
    <d v="2020-04-16T00:00:00"/>
    <x v="1"/>
    <m/>
    <m/>
    <m/>
    <m/>
    <m/>
    <m/>
    <m/>
    <m/>
    <m/>
    <m/>
    <m/>
    <m/>
  </r>
  <r>
    <n v="251"/>
    <s v="AVAIL"/>
    <s v="CLOSED"/>
    <n v="174"/>
    <n v="295.73099768518296"/>
    <n v="162"/>
    <x v="2"/>
    <s v="AFAB0206"/>
    <x v="75"/>
    <n v="4"/>
    <n v="2020"/>
    <x v="1"/>
    <s v="2955T100-9"/>
    <m/>
    <s v="DRIVE UNIT POWER, IDN 492234"/>
    <n v="1"/>
    <s v="PKGPA"/>
    <s v="REPLENISHMENT"/>
    <n v="50646139"/>
    <n v="404047522"/>
    <d v="2020-04-15T00:00:00"/>
    <s v="AFI"/>
    <m/>
    <d v="2020-09-24T00:00:00"/>
    <s v="4800542902"/>
    <d v="2020-09-24T00:00:00"/>
    <n v="180247560"/>
    <d v="2020-09-28T00:00:00"/>
    <m/>
    <d v="2020-09-28T00:00:00"/>
    <d v="2020-10-06T00:00:00"/>
    <s v="50603"/>
    <d v="2020-10-06T00:00:00"/>
    <m/>
    <s v="2955T100-9"/>
    <s v="71891"/>
    <d v="2020-04-16T00:00:00"/>
    <s v="126-41302940"/>
    <d v="2020-04-16T00:00:00"/>
    <x v="1"/>
    <m/>
    <m/>
    <m/>
    <m/>
    <m/>
    <m/>
    <m/>
    <m/>
    <m/>
    <m/>
    <m/>
    <m/>
  </r>
  <r>
    <n v="255"/>
    <s v="AVAIL"/>
    <s v="CLOSED"/>
    <n v="167"/>
    <n v="288.73099768518296"/>
    <n v="5"/>
    <x v="2"/>
    <s v="AFAB0210"/>
    <x v="71"/>
    <n v="4"/>
    <n v="2020"/>
    <x v="1"/>
    <s v="4063-16083"/>
    <m/>
    <s v="VALVE,ISOLATION"/>
    <n v="1"/>
    <s v="PKGPX"/>
    <s v="REPLENISHMENT"/>
    <n v="50646258"/>
    <n v="404047565"/>
    <d v="2020-04-22T00:00:00"/>
    <s v="AFI"/>
    <s v="157-25098570"/>
    <d v="2020-04-27T00:00:00"/>
    <s v="4800542902"/>
    <d v="2020-09-24T00:00:00"/>
    <n v="180247560"/>
    <d v="2020-09-28T00:00:00"/>
    <m/>
    <d v="2020-09-28T00:00:00"/>
    <d v="2020-10-06T00:00:00"/>
    <s v="15775"/>
    <d v="2020-10-06T00:00:00"/>
    <m/>
    <s v="4063-16083"/>
    <s v="8547"/>
    <d v="2020-04-22T00:00:00"/>
    <s v="126-41302940"/>
    <d v="2020-04-22T00:00:00"/>
    <x v="1"/>
    <m/>
    <m/>
    <m/>
    <m/>
    <m/>
    <m/>
    <m/>
    <m/>
    <m/>
    <m/>
    <m/>
    <m/>
  </r>
  <r>
    <n v="282"/>
    <s v="AVAIL"/>
    <s v="CLOSED"/>
    <n v="123"/>
    <n v="245.73099768518296"/>
    <n v="113"/>
    <x v="2"/>
    <s v="AFAB0225"/>
    <x v="82"/>
    <n v="6"/>
    <n v="2020"/>
    <x v="1"/>
    <s v="VT476-11"/>
    <m/>
    <s v="INDICATOR QTY, IDN 647467"/>
    <n v="1"/>
    <s v="PKGPE"/>
    <s v="REPLENISHMENT"/>
    <n v="50647649"/>
    <n v="404047768"/>
    <d v="2020-06-04T00:00:00"/>
    <s v="AFI"/>
    <m/>
    <d v="2020-09-25T00:00:00"/>
    <s v="618-81382626"/>
    <d v="2020-09-25T00:00:00"/>
    <n v="180247649"/>
    <d v="2020-10-01T00:00:00"/>
    <m/>
    <d v="2020-10-05T00:00:00"/>
    <d v="2020-10-05T00:00:00"/>
    <s v="01486"/>
    <d v="2020-10-05T00:00:00"/>
    <m/>
    <s v="VT476-11"/>
    <s v="0029"/>
    <d v="2020-06-04T00:00:00"/>
    <s v="3100163065"/>
    <d v="2020-06-04T00:00:00"/>
    <x v="1"/>
    <m/>
    <m/>
    <m/>
    <m/>
    <m/>
    <m/>
    <m/>
    <m/>
    <m/>
    <m/>
    <m/>
    <m/>
  </r>
  <r>
    <n v="296"/>
    <s v="AVAIL"/>
    <s v="CLOSED"/>
    <n v="77"/>
    <n v="202.73099768518296"/>
    <n v="69"/>
    <x v="2"/>
    <s v="AFAB0238"/>
    <x v="87"/>
    <n v="7"/>
    <n v="2020"/>
    <x v="1"/>
    <s v="6764B040000"/>
    <m/>
    <s v="VALVE, BLEED"/>
    <n v="1"/>
    <s v="PKGPW"/>
    <s v="REPLENISHMENT"/>
    <n v="50650309"/>
    <n v="404047987"/>
    <d v="2020-07-17T00:00:00"/>
    <s v="AFI"/>
    <m/>
    <d v="2020-09-24T00:00:00"/>
    <s v="618-78089303"/>
    <d v="2020-09-24T00:00:00"/>
    <n v="180247560"/>
    <d v="2020-09-28T00:00:00"/>
    <m/>
    <d v="2020-10-02T00:00:00"/>
    <d v="2020-10-02T00:00:00"/>
    <s v="6764-02105"/>
    <d v="2020-10-02T00:00:00"/>
    <m/>
    <s v="6764B040000"/>
    <s v="00355"/>
    <d v="2020-07-17T00:00:00"/>
    <s v="4711137233"/>
    <d v="2020-07-17T00:00:00"/>
    <x v="1"/>
    <m/>
    <m/>
    <m/>
    <m/>
    <m/>
    <m/>
    <m/>
    <m/>
    <m/>
    <m/>
    <m/>
    <m/>
  </r>
  <r>
    <n v="313"/>
    <s v="AVAIL"/>
    <s v="CLOSED"/>
    <n v="61"/>
    <n v="182.73099768518296"/>
    <n v="44"/>
    <x v="2"/>
    <s v="AFAB0251"/>
    <x v="90"/>
    <n v="8"/>
    <n v="2020"/>
    <x v="1"/>
    <s v="6764B060000"/>
    <s v="6764B040000"/>
    <s v="VALVE, BLEED"/>
    <n v="1"/>
    <s v="PKGPS"/>
    <s v="REPLENISHMENT"/>
    <n v="50651783"/>
    <n v="404048119"/>
    <d v="2020-08-06T00:00:00"/>
    <s v="AFI"/>
    <s v="176-15346133"/>
    <d v="2020-09-19T00:00:00"/>
    <s v="3457247916"/>
    <d v="2020-09-24T00:00:00"/>
    <n v="180247472"/>
    <d v="2020-09-24T00:00:00"/>
    <m/>
    <d v="2020-09-24T00:00:00"/>
    <d v="2020-10-06T00:00:00"/>
    <s v="00543"/>
    <d v="2020-10-06T00:00:00"/>
    <m/>
    <s v="6764B040000"/>
    <s v="6764-02383"/>
    <d v="2020-08-13T00:00:00"/>
    <s v="8746338845_x000d_"/>
    <d v="2020-08-13T00:00:00"/>
    <x v="1"/>
    <m/>
    <m/>
    <m/>
    <m/>
    <m/>
    <m/>
    <m/>
    <m/>
    <m/>
    <m/>
    <m/>
    <m/>
  </r>
  <r>
    <n v="314"/>
    <s v="AVAIL"/>
    <s v="CLOSED"/>
    <n v="54"/>
    <n v="175.73099768518296"/>
    <n v="49"/>
    <x v="2"/>
    <s v="AFAB0252"/>
    <x v="91"/>
    <n v="8"/>
    <n v="2020"/>
    <x v="1"/>
    <s v="53-0014"/>
    <m/>
    <s v="ACTUATOR, TWIN (CDCCL)"/>
    <n v="1"/>
    <s v="PKGPX"/>
    <s v="REPLENISHMENT"/>
    <n v="50652223"/>
    <n v="404048146"/>
    <d v="2020-08-13T00:00:00"/>
    <s v="AFI"/>
    <m/>
    <d v="2020-10-01T00:00:00"/>
    <s v="1755044362"/>
    <d v="2020-10-01T00:00:00"/>
    <n v="180247640"/>
    <d v="2020-10-01T00:00:00"/>
    <m/>
    <d v="2020-10-01T00:00:00"/>
    <d v="2020-10-06T00:00:00"/>
    <s v="04146458"/>
    <d v="2020-10-06T00:00:00"/>
    <m/>
    <s v="53-0014"/>
    <s v="47146277"/>
    <d v="2020-08-13T00:00:00"/>
    <s v="8746338845_x000d_"/>
    <d v="2020-08-13T00:00:00"/>
    <x v="1"/>
    <m/>
    <m/>
    <m/>
    <m/>
    <m/>
    <m/>
    <m/>
    <m/>
    <m/>
    <m/>
    <m/>
    <m/>
  </r>
  <r>
    <n v="315"/>
    <s v="AVAIL"/>
    <s v="CLOSED"/>
    <n v="35"/>
    <n v="175.73099768518296"/>
    <n v="14"/>
    <x v="2"/>
    <s v="AFAB0253"/>
    <x v="91"/>
    <n v="8"/>
    <n v="2020"/>
    <x v="1"/>
    <s v="53-0014"/>
    <m/>
    <s v="ACTUATOR, TWIN (CDCCL)"/>
    <n v="1"/>
    <s v="PKGPX"/>
    <s v="REPLENISHMENT"/>
    <n v="50652225"/>
    <n v="404048147"/>
    <d v="2020-08-13T00:00:00"/>
    <s v="AFI"/>
    <s v="057-92350801 "/>
    <d v="2020-08-27T00:00:00"/>
    <s v="126-99127350"/>
    <d v="2020-09-10T00:00:00"/>
    <n v="180247273"/>
    <d v="2020-09-16T00:00:00"/>
    <m/>
    <d v="2020-09-17T00:00:00"/>
    <d v="2020-09-17T00:00:00"/>
    <s v="43115195"/>
    <d v="2020-09-17T00:00:00"/>
    <m/>
    <s v="53-0014"/>
    <s v="47146276"/>
    <d v="2020-08-13T00:00:00"/>
    <s v="8746338845"/>
    <d v="2020-08-13T00:00:00"/>
    <x v="1"/>
    <m/>
    <m/>
    <m/>
    <m/>
    <m/>
    <m/>
    <m/>
    <m/>
    <m/>
    <m/>
    <m/>
    <m/>
  </r>
  <r>
    <n v="317"/>
    <s v="AVAIL"/>
    <s v="CLOSED"/>
    <n v="50"/>
    <n v="175.73099768518296"/>
    <n v="42"/>
    <x v="2"/>
    <s v="AFAB0255"/>
    <x v="91"/>
    <n v="8"/>
    <n v="2020"/>
    <x v="1"/>
    <s v="6764B060000"/>
    <s v="6764B040000"/>
    <s v="VALVE, BLEED"/>
    <n v="1"/>
    <s v="PKGPE"/>
    <s v="REPLENISHMENT"/>
    <n v="50652263"/>
    <n v="404048150"/>
    <d v="2020-08-13T00:00:00"/>
    <s v="AFI"/>
    <m/>
    <d v="2020-09-24T00:00:00"/>
    <s v="618-81382626"/>
    <d v="2020-09-24T00:00:00"/>
    <n v="180247561"/>
    <d v="2020-09-28T00:00:00"/>
    <m/>
    <d v="2020-10-02T00:00:00"/>
    <d v="2020-10-02T00:00:00"/>
    <s v="6764-03064"/>
    <d v="2020-10-02T00:00:00"/>
    <m/>
    <s v="6764B040000"/>
    <s v="6764-02316"/>
    <d v="2020-08-13T00:00:00"/>
    <s v="8746338845_x000d_"/>
    <d v="2020-08-13T00:00:00"/>
    <x v="1"/>
    <m/>
    <m/>
    <m/>
    <m/>
    <m/>
    <m/>
    <m/>
    <m/>
    <m/>
    <m/>
    <m/>
    <m/>
  </r>
  <r>
    <n v="318"/>
    <s v="AVAIL"/>
    <s v="CLOSED"/>
    <n v="42"/>
    <n v="164.73099768518296"/>
    <n v="31"/>
    <x v="2"/>
    <s v="AFAB0256"/>
    <x v="92"/>
    <n v="8"/>
    <n v="2020"/>
    <x v="1"/>
    <s v="3214-62-10"/>
    <m/>
    <s v="EPSU-POWER SUPPLY UNIT"/>
    <n v="1"/>
    <s v="PKGPS"/>
    <s v="REPLENISHMENT"/>
    <n v="50652971"/>
    <n v="404048212"/>
    <d v="2020-08-24T00:00:00"/>
    <s v="AFI"/>
    <m/>
    <d v="2020-09-24T00:00:00"/>
    <s v="4800586862"/>
    <d v="2020-09-24T00:00:00"/>
    <n v="180247562"/>
    <d v="2020-09-28T00:00:00"/>
    <m/>
    <d v="2020-10-05T00:00:00"/>
    <d v="2020-10-05T00:00:00"/>
    <s v="141686"/>
    <d v="2020-10-05T00:00:00"/>
    <m/>
    <s v="3214-62-10"/>
    <s v="136068"/>
    <d v="2020-08-28T00:00:00"/>
    <s v="4316411934"/>
    <d v="2020-08-28T00:00:00"/>
    <x v="1"/>
    <m/>
    <m/>
    <m/>
    <m/>
    <m/>
    <m/>
    <m/>
    <m/>
    <m/>
    <m/>
    <m/>
    <m/>
  </r>
  <r>
    <n v="319"/>
    <s v="AVAIL"/>
    <s v="CLOSED"/>
    <n v="44"/>
    <n v="164.73099768518296"/>
    <n v="164"/>
    <x v="2"/>
    <s v="AFAB0257"/>
    <x v="92"/>
    <n v="8"/>
    <n v="2020"/>
    <x v="1"/>
    <s v="3214-62-10"/>
    <m/>
    <s v="EPSU-POWER SUPPLY UNIT"/>
    <n v="1"/>
    <s v="PKGPS"/>
    <s v="REPLENISHMENT"/>
    <n v="50652972"/>
    <n v="404048213"/>
    <d v="2020-08-24T00:00:00"/>
    <s v="AFI"/>
    <m/>
    <m/>
    <s v="5239109444"/>
    <d v="2020-10-06T00:00:00"/>
    <n v="180247749"/>
    <d v="2020-10-06T00:00:00"/>
    <m/>
    <d v="2020-10-06T00:00:00"/>
    <d v="2020-10-07T00:00:00"/>
    <s v="148202"/>
    <d v="2020-10-07T00:00:00"/>
    <m/>
    <s v="3214-62-10"/>
    <s v="136095"/>
    <d v="2020-09-25T00:00:00"/>
    <s v="9776492224"/>
    <d v="2020-09-25T00:00:00"/>
    <x v="2"/>
    <m/>
    <m/>
    <m/>
    <m/>
    <m/>
    <m/>
    <m/>
    <m/>
    <m/>
    <m/>
    <m/>
    <m/>
  </r>
  <r>
    <n v="321"/>
    <s v="AVAIL"/>
    <s v="CLOSED"/>
    <n v="39"/>
    <n v="160.73099768518296"/>
    <n v="34"/>
    <x v="2"/>
    <s v="AFAB0259"/>
    <x v="93"/>
    <n v="8"/>
    <n v="2020"/>
    <x v="1"/>
    <s v="2980212100000"/>
    <m/>
    <s v="WATER FAUCET"/>
    <n v="1"/>
    <s v="PKGPE"/>
    <s v="REPLENISHMENT"/>
    <n v="50653343"/>
    <n v="404048258"/>
    <d v="2020-08-28T00:00:00"/>
    <s v="AFI"/>
    <m/>
    <d v="2020-10-01T00:00:00"/>
    <s v="1755044362"/>
    <d v="2020-10-01T00:00:00"/>
    <n v="180247640"/>
    <d v="2020-10-01T00:00:00"/>
    <m/>
    <d v="2020-10-01T00:00:00"/>
    <d v="2020-10-06T00:00:00"/>
    <s v="02117"/>
    <d v="2020-10-06T00:00:00"/>
    <m/>
    <s v="2980212100000"/>
    <s v="1583"/>
    <d v="2020-08-28T00:00:00"/>
    <s v="4316411934"/>
    <d v="2020-08-28T00:00:00"/>
    <x v="1"/>
    <m/>
    <m/>
    <m/>
    <m/>
    <m/>
    <m/>
    <m/>
    <m/>
    <m/>
    <m/>
    <m/>
    <m/>
  </r>
  <r>
    <n v="322"/>
    <s v="AVAIL"/>
    <s v="CLOSED"/>
    <n v="35"/>
    <n v="157.73099768518296"/>
    <n v="11"/>
    <x v="2"/>
    <s v="AFAB0260"/>
    <x v="91"/>
    <n v="8"/>
    <n v="2020"/>
    <x v="1"/>
    <s v="2955T100-9"/>
    <m/>
    <s v="DRIVE UNIT POWER, IDN 492234"/>
    <n v="1"/>
    <s v="PKGPA"/>
    <s v="REPLENISHMENT"/>
    <n v="50653444"/>
    <n v="404048261"/>
    <d v="2020-08-31T00:00:00"/>
    <s v="AFI"/>
    <s v="057-92350753"/>
    <d v="2020-08-24T00:00:00"/>
    <s v="126-99127350"/>
    <d v="2020-09-10T00:00:00"/>
    <n v="180247296"/>
    <d v="2020-09-16T00:00:00"/>
    <m/>
    <d v="2020-09-17T00:00:00"/>
    <d v="2020-09-17T00:00:00"/>
    <s v="71163"/>
    <d v="2020-09-17T00:00:00"/>
    <m/>
    <s v="2955T100-9"/>
    <s v="1665F"/>
    <d v="2020-08-31T00:00:00"/>
    <s v="4316411934"/>
    <d v="2020-08-31T00:00:00"/>
    <x v="2"/>
    <m/>
    <m/>
    <m/>
    <m/>
    <m/>
    <m/>
    <m/>
    <m/>
    <m/>
    <m/>
    <m/>
    <m/>
  </r>
  <r>
    <n v="323"/>
    <s v="AVAIL"/>
    <s v="CLOSED"/>
    <n v="32"/>
    <n v="157.73099768518296"/>
    <n v="11"/>
    <x v="2"/>
    <s v="AFAB0261"/>
    <x v="94"/>
    <n v="8"/>
    <n v="2020"/>
    <x v="1"/>
    <s v="2955T100-9"/>
    <m/>
    <s v="DRIVE UNIT POWER, IDN 492234"/>
    <n v="1"/>
    <s v="PKGPA"/>
    <s v="REPLENISHMENT"/>
    <n v="50653448"/>
    <n v="404048262"/>
    <d v="2020-08-31T00:00:00"/>
    <s v="AFI"/>
    <m/>
    <d v="2020-09-11T00:00:00"/>
    <s v="126-99176372"/>
    <d v="2020-09-11T00:00:00"/>
    <n v="180247193"/>
    <d v="2020-09-14T00:00:00"/>
    <m/>
    <d v="2020-10-02T00:00:00"/>
    <d v="2020-10-02T00:00:00"/>
    <s v="71133"/>
    <d v="2020-10-02T00:00:00"/>
    <m/>
    <s v="2955T100-9"/>
    <s v="20202"/>
    <d v="2020-08-31T00:00:00"/>
    <s v="4316411934"/>
    <d v="2020-08-31T00:00:00"/>
    <x v="1"/>
    <m/>
    <m/>
    <m/>
    <m/>
    <m/>
    <m/>
    <m/>
    <m/>
    <m/>
    <m/>
    <m/>
    <m/>
  </r>
  <r>
    <n v="326"/>
    <s v="AVAIL"/>
    <s v="CLOSED"/>
    <n v="33"/>
    <n v="154.73099768518296"/>
    <n v="16"/>
    <x v="2"/>
    <s v="AFAB0264"/>
    <x v="95"/>
    <n v="9"/>
    <n v="2020"/>
    <x v="1"/>
    <s v="LA2B00300A40000"/>
    <m/>
    <s v="FCSC (ETOPS)"/>
    <n v="1"/>
    <s v="PKGPO"/>
    <s v="REPLENISHMENT"/>
    <n v="50653703"/>
    <n v="404048293"/>
    <d v="2020-09-03T00:00:00"/>
    <s v="AFI"/>
    <m/>
    <d v="2020-09-19T00:00:00"/>
    <s v="618-81382626"/>
    <d v="2020-09-19T00:00:00"/>
    <n v="180247194"/>
    <d v="2020-09-14T00:00:00"/>
    <m/>
    <d v="2020-09-14T00:00:00"/>
    <d v="2020-10-06T00:00:00"/>
    <s v="2B0002642"/>
    <d v="2020-10-06T00:00:00"/>
    <m/>
    <s v="LA2B00300A40000"/>
    <s v="2B0002033"/>
    <d v="2020-09-03T00:00:00"/>
    <s v="126-43330991"/>
    <d v="2020-09-03T00:00:00"/>
    <x v="1"/>
    <m/>
    <m/>
    <m/>
    <m/>
    <m/>
    <m/>
    <m/>
    <m/>
    <m/>
    <m/>
    <m/>
    <m/>
  </r>
  <r>
    <n v="327"/>
    <s v="AVAIL"/>
    <s v="CLOSED"/>
    <n v="33"/>
    <n v="154.73099768518296"/>
    <n v="16"/>
    <x v="2"/>
    <s v="AFAB0265"/>
    <x v="95"/>
    <n v="9"/>
    <n v="2020"/>
    <x v="1"/>
    <s v="84333-00-0305"/>
    <m/>
    <s v="COMPUTER, SLAT FLAP CONTROL (SFCC)"/>
    <n v="1"/>
    <s v="PKGPO"/>
    <s v="REPLENISHMENT"/>
    <n v="50653706"/>
    <n v="404048294"/>
    <d v="2020-09-03T00:00:00"/>
    <s v="AFI"/>
    <m/>
    <d v="2020-09-19T00:00:00"/>
    <s v="618-81382626"/>
    <d v="2020-09-19T00:00:00"/>
    <n v="180247194"/>
    <d v="2020-09-14T00:00:00"/>
    <m/>
    <d v="2020-09-14T00:00:00"/>
    <d v="2020-10-06T00:00:00"/>
    <s v="333000000023"/>
    <d v="2020-10-06T00:00:00"/>
    <m/>
    <s v="84333-00-0305"/>
    <s v="84333000003458"/>
    <d v="2020-09-03T00:00:00"/>
    <s v="126-43330991"/>
    <d v="2020-09-03T00:00:00"/>
    <x v="1"/>
    <m/>
    <m/>
    <m/>
    <m/>
    <m/>
    <m/>
    <m/>
    <m/>
    <m/>
    <m/>
    <m/>
    <m/>
  </r>
  <r>
    <n v="328"/>
    <s v="AVAIL"/>
    <s v="CLOSED"/>
    <n v="35"/>
    <n v="154.73099768518296"/>
    <n v="27"/>
    <x v="2"/>
    <s v="AFAB0266"/>
    <x v="95"/>
    <n v="9"/>
    <n v="2020"/>
    <x v="1"/>
    <s v="TLS755-01-0102A"/>
    <m/>
    <s v="RECEIVER, ILS"/>
    <n v="1"/>
    <s v="PKGPO"/>
    <s v="REPLENISHMENT"/>
    <n v="50653708"/>
    <n v="404048295"/>
    <d v="2020-09-03T00:00:00"/>
    <s v="AFI"/>
    <m/>
    <d v="2020-09-30T00:00:00"/>
    <s v="1103189102"/>
    <d v="2020-10-01T00:00:00"/>
    <n v="180247639"/>
    <d v="2020-10-01T00:00:00"/>
    <m/>
    <d v="2020-10-01T00:00:00"/>
    <d v="2020-10-08T00:00:00"/>
    <s v="4678434A-01723"/>
    <d v="2020-10-08T00:00:00"/>
    <m/>
    <s v="TLS755-01-0102A"/>
    <s v="4678434A-07347"/>
    <d v="2020-09-03T00:00:00"/>
    <s v="126-43330991"/>
    <d v="2020-09-03T00:00:00"/>
    <x v="1"/>
    <m/>
    <m/>
    <m/>
    <m/>
    <m/>
    <m/>
    <m/>
    <m/>
    <m/>
    <m/>
    <m/>
    <m/>
  </r>
  <r>
    <n v="331"/>
    <s v="AVAIL"/>
    <s v="CLOSED"/>
    <n v="22"/>
    <n v="147.73099768518296"/>
    <n v="9"/>
    <x v="2"/>
    <s v="AFAB0269"/>
    <x v="96"/>
    <n v="9"/>
    <n v="2020"/>
    <x v="1"/>
    <s v="774767-1-1"/>
    <m/>
    <s v="COMPUTER, WINDOW HEAT (WHC)"/>
    <n v="1"/>
    <s v="PKGPA"/>
    <s v="REPLENISHMENT"/>
    <n v="50654139"/>
    <n v="404048344"/>
    <d v="2020-09-10T00:00:00"/>
    <s v="AFI"/>
    <m/>
    <d v="2020-09-19T00:00:00"/>
    <s v="618-81382626"/>
    <d v="2020-09-19T00:00:00"/>
    <n v="180247194"/>
    <d v="2020-09-14T00:00:00"/>
    <m/>
    <d v="2020-10-02T00:00:00"/>
    <d v="2020-10-02T00:00:00"/>
    <s v="774767IN01124"/>
    <d v="2020-10-02T00:00:00"/>
    <m/>
    <s v="774767-1-1"/>
    <s v="774767IN02222"/>
    <d v="2020-09-10T00:00:00"/>
    <s v="7661393165"/>
    <d v="2020-09-10T00:00:00"/>
    <x v="1"/>
    <m/>
    <m/>
    <m/>
    <m/>
    <m/>
    <m/>
    <m/>
    <m/>
    <m/>
    <m/>
    <m/>
    <m/>
  </r>
  <r>
    <n v="332"/>
    <s v="AVAIL"/>
    <s v="CLOSED"/>
    <n v="26"/>
    <n v="147.73099768518296"/>
    <n v="9"/>
    <x v="2"/>
    <s v="AFAB0270"/>
    <x v="96"/>
    <n v="9"/>
    <n v="2020"/>
    <x v="1"/>
    <s v="TLS755-01-0102A"/>
    <m/>
    <s v="RECEIVER, ILS"/>
    <n v="1"/>
    <s v="PKGPE"/>
    <s v="REPLENISHMENT"/>
    <n v="50654140"/>
    <n v="404048357"/>
    <d v="2020-09-10T00:00:00"/>
    <s v="AFI"/>
    <m/>
    <d v="2020-09-19T00:00:00"/>
    <s v="618-81382626"/>
    <d v="2020-09-19T00:00:00"/>
    <n v="180247194"/>
    <d v="2020-09-14T00:00:00"/>
    <m/>
    <d v="2020-09-14T00:00:00"/>
    <d v="2020-10-06T00:00:00"/>
    <s v="78434A-01411"/>
    <d v="2020-10-06T00:00:00"/>
    <m/>
    <s v="TLS755-01-0102A"/>
    <s v="4678434A-01809"/>
    <d v="2020-09-10T00:00:00"/>
    <s v="7661393165"/>
    <d v="2020-09-10T00:00:00"/>
    <x v="1"/>
    <m/>
    <m/>
    <m/>
    <m/>
    <m/>
    <m/>
    <m/>
    <m/>
    <m/>
    <m/>
    <m/>
    <m/>
  </r>
  <r>
    <n v="333"/>
    <s v="AVAIL"/>
    <s v="CLOSED"/>
    <n v="26"/>
    <n v="147.73099768518296"/>
    <n v="9"/>
    <x v="2"/>
    <s v="AFAB0271"/>
    <x v="96"/>
    <n v="9"/>
    <n v="2020"/>
    <x v="1"/>
    <s v="Z011H000242A"/>
    <m/>
    <s v="CIDS DIRECTOR"/>
    <n v="1"/>
    <s v="PKGPE"/>
    <s v="REPLENISHMENT"/>
    <n v="50654141"/>
    <n v="404048358"/>
    <d v="2020-09-10T00:00:00"/>
    <s v="AFI"/>
    <m/>
    <d v="2020-09-19T00:00:00"/>
    <s v="618-81382626"/>
    <d v="2020-09-19T00:00:00"/>
    <n v="180247194"/>
    <d v="2020-09-14T00:00:00"/>
    <m/>
    <d v="2020-09-14T00:00:00"/>
    <d v="2020-10-06T00:00:00"/>
    <s v="011H00001380"/>
    <d v="2020-10-06T00:00:00"/>
    <m/>
    <s v="Z011H000242A"/>
    <s v="011H00001488"/>
    <d v="2020-09-10T00:00:00"/>
    <s v="7661393165"/>
    <d v="2020-09-10T00:00:00"/>
    <x v="1"/>
    <m/>
    <m/>
    <m/>
    <m/>
    <m/>
    <m/>
    <m/>
    <m/>
    <m/>
    <m/>
    <m/>
    <m/>
  </r>
  <r>
    <n v="336"/>
    <s v="AVAIL"/>
    <s v="CLOSED"/>
    <n v="22"/>
    <n v="143.73099768518296"/>
    <n v="20"/>
    <x v="2"/>
    <s v="AFAB0274"/>
    <x v="97"/>
    <n v="9"/>
    <n v="2020"/>
    <x v="1"/>
    <s v="D97C00-664"/>
    <s v="D97C00-682"/>
    <s v="SINGLE MOTOR ACTUATOR"/>
    <n v="1"/>
    <s v="PKGPF"/>
    <s v="REPLENISHMENT"/>
    <n v="50654377"/>
    <n v="404048383"/>
    <d v="2020-09-14T00:00:00"/>
    <s v="AFI"/>
    <m/>
    <d v="2020-10-04T00:00:00"/>
    <s v="5992949734"/>
    <d v="2020-10-04T00:00:00"/>
    <n v="180247711"/>
    <d v="2020-10-05T00:00:00"/>
    <m/>
    <d v="2020-10-05T00:00:00"/>
    <d v="2020-10-06T00:00:00"/>
    <s v="L56700"/>
    <d v="2020-10-06T00:00:00"/>
    <m/>
    <s v="D97C00-682"/>
    <s v="G92617"/>
    <d v="2020-09-14T00:00:00"/>
    <s v="6994896532"/>
    <d v="2020-09-14T00:00:00"/>
    <x v="1"/>
    <m/>
    <m/>
    <m/>
    <m/>
    <m/>
    <m/>
    <m/>
    <m/>
    <m/>
    <m/>
    <m/>
    <m/>
  </r>
  <r>
    <n v="338"/>
    <s v="AVAIL"/>
    <s v="CLOSED"/>
    <n v="22"/>
    <n v="143.73099768518296"/>
    <n v="16"/>
    <x v="2"/>
    <s v="AFAB0276"/>
    <x v="97"/>
    <n v="9"/>
    <n v="2020"/>
    <x v="1"/>
    <s v="LA2K2B100DH0000"/>
    <m/>
    <s v="FCPC-FLIGHT CONTROL PRIMARY COMPUTER"/>
    <n v="1"/>
    <s v="PKGPS"/>
    <s v="REPLENISHMENT"/>
    <n v="50654380"/>
    <n v="404048385"/>
    <d v="2020-09-14T00:00:00"/>
    <s v="AFI"/>
    <m/>
    <d v="2020-09-30T00:00:00"/>
    <s v="9317534730"/>
    <d v="2020-09-30T00:00:00"/>
    <n v="180247745"/>
    <d v="2020-10-06T00:00:00"/>
    <m/>
    <d v="2020-10-06T00:00:00"/>
    <d v="2020-10-06T00:00:00"/>
    <s v="2K2011950"/>
    <d v="2020-10-06T00:00:00"/>
    <m/>
    <s v="LA2K2B100DH0000"/>
    <s v="2K2008319"/>
    <d v="2020-09-14T00:00:00"/>
    <s v="6994896532"/>
    <d v="2020-09-14T00:00:00"/>
    <x v="1"/>
    <m/>
    <m/>
    <m/>
    <m/>
    <m/>
    <m/>
    <m/>
    <m/>
    <m/>
    <m/>
    <m/>
    <m/>
  </r>
  <r>
    <n v="339"/>
    <s v="AVAIL"/>
    <s v="CLOSED"/>
    <n v="25"/>
    <n v="143.73099768518296"/>
    <n v="24"/>
    <x v="2"/>
    <s v="AFAB0277"/>
    <x v="97"/>
    <n v="9"/>
    <n v="2020"/>
    <x v="1"/>
    <s v="735632-7"/>
    <m/>
    <s v="HSMU-HYDRAULIC SYSTEM MONITORING UNIT"/>
    <n v="1"/>
    <s v="PKGPQ"/>
    <s v="REPLENISHMENT"/>
    <n v="50654423"/>
    <n v="404048387"/>
    <d v="2020-09-14T00:00:00"/>
    <s v="AFI"/>
    <m/>
    <d v="2020-10-08T00:00:00"/>
    <s v="9152457462"/>
    <d v="2020-10-08T00:00:00"/>
    <n v="180247842"/>
    <d v="2020-10-09T00:00:00"/>
    <m/>
    <d v="2020-10-09T00:00:00"/>
    <d v="2020-10-09T00:00:00"/>
    <s v="735632IN0B6E"/>
    <d v="2020-10-09T00:00:00"/>
    <m/>
    <s v="735632-7"/>
    <s v="735632IN0C5D"/>
    <d v="2020-09-14T00:00:00"/>
    <s v="6994896532"/>
    <d v="2020-09-14T00:00:00"/>
    <x v="1"/>
    <m/>
    <m/>
    <m/>
    <m/>
    <m/>
    <m/>
    <m/>
    <m/>
    <m/>
    <m/>
    <m/>
    <m/>
  </r>
  <r>
    <n v="82"/>
    <s v="AVAIL"/>
    <s v="CLOSED"/>
    <n v="13"/>
    <n v="84"/>
    <n v="9"/>
    <x v="2"/>
    <s v="AFAX0062"/>
    <x v="98"/>
    <n v="7"/>
    <n v="2020"/>
    <x v="2"/>
    <s v="622-5136-801"/>
    <m/>
    <s v="WEATHER RADAR ANTENNA DRIVE"/>
    <n v="1"/>
    <s v="PKGPO"/>
    <s v="UMR : 803658035"/>
    <n v="803658035"/>
    <n v="404047923"/>
    <d v="2020-07-07T00:00:00"/>
    <s v="AFI"/>
    <m/>
    <d v="2020-07-17T00:00:00"/>
    <s v="4583390663"/>
    <d v="2020-07-17T00:00:00"/>
    <s v="180245354"/>
    <d v="2020-07-20T00:00:00"/>
    <m/>
    <d v="2020-07-20T00:00:00"/>
    <d v="2020-07-20T00:00:00"/>
    <s v="40L0C4"/>
    <d v="2020-07-20T00:00:00"/>
    <m/>
    <s v="622-5136-801"/>
    <s v="MT9V"/>
    <d v="2020-09-25T00:00:00"/>
    <s v="9776492224"/>
    <d v="2020-09-29T00:00:00"/>
    <x v="2"/>
    <m/>
    <m/>
    <m/>
    <m/>
    <m/>
    <m/>
    <m/>
    <m/>
    <m/>
    <m/>
    <m/>
    <m/>
  </r>
  <r>
    <n v="83"/>
    <s v="AVAIL"/>
    <s v="CLOSED"/>
    <n v="13"/>
    <n v="64"/>
    <n v="7"/>
    <x v="2"/>
    <s v="AFAX0063"/>
    <x v="99"/>
    <n v="7"/>
    <n v="2020"/>
    <x v="2"/>
    <s v="10-211301-001"/>
    <m/>
    <s v="ACTUATOR - MLG"/>
    <n v="1"/>
    <s v="PKGHD"/>
    <s v="UMR : 803658736"/>
    <n v="803658736"/>
    <n v="404047927"/>
    <d v="2020-07-09T00:00:00"/>
    <s v="AFI"/>
    <m/>
    <d v="2020-07-16T00:00:00"/>
    <s v="126-99120781"/>
    <d v="2020-07-16T00:00:00"/>
    <s v="180245463"/>
    <d v="2020-07-22T00:00:00"/>
    <m/>
    <d v="2020-07-22T00:00:00"/>
    <d v="2020-07-22T00:00:00"/>
    <s v="SPP1477"/>
    <d v="2020-07-22T00:00:00"/>
    <m/>
    <s v="10-211301-001"/>
    <s v="15CCC00331"/>
    <d v="2020-09-03T00:00:00"/>
    <s v="126-43330991"/>
    <d v="2020-09-11T00:00:00"/>
    <x v="2"/>
    <m/>
    <m/>
    <n v="7"/>
    <n v="6"/>
    <n v="0"/>
    <n v="43"/>
    <n v="8"/>
    <n v="64"/>
    <n v="37"/>
    <n v="2020"/>
    <m/>
    <m/>
  </r>
  <r>
    <n v="77"/>
    <s v="AVAIL"/>
    <s v="CLOSED"/>
    <n v="9"/>
    <n v="56"/>
    <n v="3"/>
    <x v="2"/>
    <s v="AFAX0057"/>
    <x v="100"/>
    <n v="5"/>
    <n v="2020"/>
    <x v="2"/>
    <s v="4063-18221"/>
    <m/>
    <s v="VALVE ISOLATION, FWD CRG"/>
    <n v="1"/>
    <s v="PKGPZ"/>
    <s v="UMR : 803608934"/>
    <n v="803608934"/>
    <n v="404047684"/>
    <d v="2020-05-13T00:00:00"/>
    <s v="AFI"/>
    <m/>
    <d v="2020-05-16T00:00:00"/>
    <s v="618-79713071"/>
    <d v="2020-05-16T00:00:00"/>
    <n v="180242710"/>
    <d v="2020-05-18T00:00:00"/>
    <m/>
    <d v="2020-05-22T00:00:00"/>
    <d v="2020-05-22T00:00:00"/>
    <s v="16122363"/>
    <d v="2020-05-22T00:00:00"/>
    <m/>
    <s v="4063-18221"/>
    <s v="1570548"/>
    <d v="2020-07-03T00:00:00"/>
    <s v="126-42366240"/>
    <d v="2020-07-08T00:00:00"/>
    <x v="2"/>
    <m/>
    <m/>
    <n v="3"/>
    <n v="6"/>
    <n v="0"/>
    <n v="42"/>
    <n v="5"/>
    <n v="56"/>
    <n v="28"/>
    <n v="2020"/>
    <m/>
    <m/>
  </r>
  <r>
    <n v="87"/>
    <s v="AVAIL"/>
    <s v="CLOSED"/>
    <n v="23"/>
    <n v="11"/>
    <n v="1"/>
    <x v="1"/>
    <s v="AFAZ0026"/>
    <x v="92"/>
    <n v="8"/>
    <n v="2020"/>
    <x v="3"/>
    <s v="LA2K01500AG0000"/>
    <m/>
    <s v="COMPUTER, FLT CTRL PRIM (FCPC)"/>
    <n v="1"/>
    <s v="PKGPG"/>
    <s v="PK-GPG ROBBED FOR PK-GPF"/>
    <n v="50652940"/>
    <n v="404048210"/>
    <d v="2020-08-24T00:00:00"/>
    <s v="AFI"/>
    <s v="057-92350801"/>
    <d v="2020-08-25T00:00:00"/>
    <s v="126-99127350"/>
    <d v="2020-09-10T00:00:00"/>
    <s v="180247274"/>
    <d v="2020-09-16T00:00:00"/>
    <m/>
    <d v="2020-09-16T00:00:00"/>
    <d v="2020-09-16T00:00:00"/>
    <s v="822"/>
    <d v="2020-09-16T00:00:00"/>
    <m/>
    <s v="LA2K01500AG0000"/>
    <s v="765"/>
    <d v="2020-08-28T00:00:00"/>
    <s v="4316411934"/>
    <d v="2020-09-04T00:00:00"/>
    <x v="1"/>
    <m/>
    <m/>
    <n v="17"/>
    <n v="6"/>
    <n v="0"/>
    <n v="-19"/>
    <n v="7"/>
    <n v="11"/>
    <n v="36"/>
    <n v="2020"/>
    <m/>
    <m/>
  </r>
  <r>
    <n v="300"/>
    <s v="AVAIL"/>
    <s v="CLOSED"/>
    <n v="9"/>
    <n v="92"/>
    <n v="6"/>
    <x v="2"/>
    <s v="AFAP0017"/>
    <x v="101"/>
    <n v="7"/>
    <n v="2020"/>
    <x v="4"/>
    <s v="2-8181-2"/>
    <m/>
    <s v="VALVE, SAFETY"/>
    <n v="1"/>
    <s v="PKGPT"/>
    <s v="PLAN DATE 24 JUL 2020"/>
    <n v="50650445"/>
    <n v="404047994"/>
    <d v="2020-07-20T00:00:00"/>
    <s v="AFI"/>
    <m/>
    <d v="2020-07-26T00:00:00"/>
    <s v="2973403462"/>
    <d v="2020-07-27T00:00:00"/>
    <n v="180245598"/>
    <d v="2020-07-27T00:00:00"/>
    <m/>
    <d v="2020-07-29T00:00:00"/>
    <d v="2020-07-29T00:00:00"/>
    <s v="988"/>
    <d v="2020-07-29T00:00:00"/>
    <m/>
    <s v="2-8181-2"/>
    <s v="1110"/>
    <d v="2020-10-15T00:00:00"/>
    <s v="1821426946"/>
    <d v="2020-10-20T00:00:00"/>
    <x v="2"/>
    <m/>
    <m/>
    <m/>
    <m/>
    <m/>
    <m/>
    <m/>
    <m/>
    <m/>
    <m/>
    <m/>
    <m/>
  </r>
  <r>
    <n v="301"/>
    <s v="AVAIL"/>
    <s v="CLOSED"/>
    <n v="22"/>
    <n v="92"/>
    <n v="15"/>
    <x v="2"/>
    <s v="AFAP0018"/>
    <x v="101"/>
    <n v="7"/>
    <n v="2020"/>
    <x v="4"/>
    <s v="C24960000-1"/>
    <m/>
    <s v="VALVE, SAFETY"/>
    <n v="1"/>
    <s v="PKGPT"/>
    <s v="PLAN DATE 24 JUL 2020"/>
    <n v="50650447"/>
    <n v="404047995"/>
    <d v="2020-07-20T00:00:00"/>
    <s v="AFI"/>
    <m/>
    <d v="2020-08-04T00:00:00"/>
    <s v="2202027866"/>
    <d v="2020-08-04T00:00:00"/>
    <n v="180245860"/>
    <d v="2020-08-05T00:00:00"/>
    <m/>
    <d v="2020-08-11T00:00:00"/>
    <d v="2020-08-11T00:00:00"/>
    <s v="H0161"/>
    <d v="2020-08-11T00:00:00"/>
    <m/>
    <s v="C24960000-1"/>
    <s v="Y01033"/>
    <d v="2020-10-15T00:00:00"/>
    <s v="1821426946"/>
    <d v="2020-10-20T00:00:00"/>
    <x v="2"/>
    <m/>
    <m/>
    <m/>
    <m/>
    <m/>
    <m/>
    <m/>
    <m/>
    <m/>
    <m/>
    <m/>
    <m/>
  </r>
  <r>
    <n v="302"/>
    <s v="AVAIL"/>
    <s v="CLOSED"/>
    <n v="25"/>
    <n v="92"/>
    <n v="15"/>
    <x v="2"/>
    <s v="AFAP0019"/>
    <x v="101"/>
    <n v="7"/>
    <n v="2020"/>
    <x v="4"/>
    <s v="C24960000-1"/>
    <m/>
    <s v="VALVE, SAFETY"/>
    <n v="1"/>
    <s v="PKGPT"/>
    <s v="PLAN DATE 24 JUL 2020"/>
    <n v="50650448"/>
    <n v="404047996"/>
    <d v="2020-07-20T00:00:00"/>
    <s v="AFI"/>
    <m/>
    <d v="2020-08-04T00:00:00"/>
    <s v="2202027866"/>
    <d v="2020-08-04T00:00:00"/>
    <n v="180245860"/>
    <d v="2020-08-05T00:00:00"/>
    <m/>
    <d v="2020-08-14T00:00:00"/>
    <d v="2020-08-14T00:00:00"/>
    <s v="U535"/>
    <d v="2020-08-14T00:00:00"/>
    <m/>
    <s v="C24960000-1"/>
    <s v="Y01034"/>
    <d v="2020-10-15T00:00:00"/>
    <s v="1821426946"/>
    <d v="2020-10-20T00:00:00"/>
    <x v="2"/>
    <m/>
    <m/>
    <m/>
    <m/>
    <m/>
    <m/>
    <m/>
    <m/>
    <m/>
    <m/>
    <m/>
    <m/>
  </r>
  <r>
    <n v="81"/>
    <s v="AVAIL"/>
    <s v="CLOSED"/>
    <n v="60"/>
    <n v="130"/>
    <n v="53"/>
    <x v="2"/>
    <s v="AFAZ0022"/>
    <x v="102"/>
    <n v="6"/>
    <n v="2020"/>
    <x v="3"/>
    <s v="964A0000-06"/>
    <m/>
    <s v="VALVE-FLOW CONTROL"/>
    <n v="1"/>
    <s v="PKGPV"/>
    <s v="Ref MDR 803633019"/>
    <n v="50648259"/>
    <n v="404047809"/>
    <d v="2020-06-12T00:00:00"/>
    <s v="AFI"/>
    <m/>
    <d v="2020-08-04T00:00:00"/>
    <s v="2202027866"/>
    <d v="2020-08-04T00:00:00"/>
    <n v="180245860"/>
    <d v="2020-08-05T00:00:00"/>
    <m/>
    <d v="2020-08-05T00:00:00"/>
    <d v="2020-08-05T00:00:00"/>
    <s v="02652"/>
    <d v="2020-08-11T00:00:00"/>
    <m/>
    <s v="964A0000-06"/>
    <s v="03462"/>
    <d v="2020-10-07T00:00:00"/>
    <s v="126-45129044"/>
    <d v="2020-10-20T00:00:00"/>
    <x v="2"/>
    <m/>
    <m/>
    <n v="53"/>
    <e v="#REF!"/>
    <e v="#REF!"/>
    <e v="#REF!"/>
    <n v="13"/>
    <e v="#REF!"/>
    <n v="43"/>
    <n v="2020"/>
    <m/>
    <m/>
  </r>
  <r>
    <n v="250"/>
    <s v="AVAIL"/>
    <s v="CLOSED"/>
    <n v="98"/>
    <n v="134"/>
    <n v="92"/>
    <x v="2"/>
    <s v="AFAP0009"/>
    <x v="74"/>
    <n v="4"/>
    <n v="2020"/>
    <x v="4"/>
    <s v="FE127-02-003"/>
    <m/>
    <s v="ACTUATOR, DOOR - PASSENGER"/>
    <n v="1"/>
    <s v="PKGPG"/>
    <s v="MDR 803546902 / Planning"/>
    <n v="50646079"/>
    <n v="404047640"/>
    <d v="2020-04-30T00:00:00"/>
    <s v="AFI"/>
    <m/>
    <d v="2020-07-14T00:00:00"/>
    <s v="4583390663"/>
    <d v="2020-07-14T00:00:00"/>
    <n v="180245255"/>
    <d v="2020-07-15T00:00:00"/>
    <m/>
    <d v="2020-07-20T00:00:00"/>
    <d v="2020-07-20T00:00:00"/>
    <s v="966"/>
    <d v="2020-07-20T00:00:00"/>
    <m/>
    <s v="_x0009_FE127-02-000"/>
    <s v="1256"/>
    <d v="2020-09-07T00:00:00"/>
    <s v="8962465455"/>
    <d v="2020-09-11T00:00:00"/>
    <x v="2"/>
    <m/>
    <m/>
    <m/>
    <m/>
    <m/>
    <m/>
    <m/>
    <m/>
    <m/>
    <m/>
    <m/>
    <m/>
  </r>
  <r>
    <n v="284"/>
    <s v="AVAIL"/>
    <s v="CLOSED"/>
    <n v="28"/>
    <n v="133"/>
    <n v="22"/>
    <x v="2"/>
    <s v="AFAP0016"/>
    <x v="103"/>
    <n v="6"/>
    <n v="2020"/>
    <x v="4"/>
    <s v="974A0000-05"/>
    <m/>
    <s v="CHAMBER-AIR PLENUM, IDN 492202"/>
    <n v="1"/>
    <s v="PKGPG"/>
    <s v="MDR 803551731 / Planning"/>
    <n v="50647961"/>
    <n v="404047787"/>
    <d v="2020-06-09T00:00:00"/>
    <s v="AFI"/>
    <m/>
    <d v="2020-07-01T00:00:00"/>
    <s v="618-78062714"/>
    <d v="2020-07-01T00:00:00"/>
    <n v="180244758"/>
    <d v="2020-07-01T00:00:00"/>
    <m/>
    <d v="2020-07-07T00:00:00"/>
    <d v="2020-07-07T00:00:00"/>
    <s v="Batch 0002264249"/>
    <d v="2020-07-07T00:00:00"/>
    <m/>
    <s v="974B0000-01"/>
    <s v="Batch 0002289753"/>
    <d v="2020-10-07T00:00:00"/>
    <s v="126-45129044"/>
    <d v="2020-10-20T00:00:00"/>
    <x v="2"/>
    <m/>
    <m/>
    <m/>
    <m/>
    <m/>
    <m/>
    <m/>
    <m/>
    <m/>
    <m/>
    <m/>
    <m/>
  </r>
  <r>
    <n v="320"/>
    <s v="AVAIL"/>
    <s v="CLOSED"/>
    <n v="53"/>
    <n v="33"/>
    <n v="14"/>
    <x v="2"/>
    <s v="AFAB0258"/>
    <x v="93"/>
    <n v="8"/>
    <n v="2020"/>
    <x v="1"/>
    <s v="TAAI2-33PE20-01"/>
    <m/>
    <s v="SEAT, PILOT"/>
    <n v="1"/>
    <s v="PKGPE"/>
    <s v="REPLENISHMENT"/>
    <n v="50653342"/>
    <n v="404048257"/>
    <d v="2020-08-28T00:00:00"/>
    <s v="AFI"/>
    <m/>
    <d v="2020-09-11T00:00:00"/>
    <s v="126-99176372"/>
    <d v="2020-09-11T00:00:00"/>
    <n v="180247193"/>
    <d v="2020-09-14T00:00:00"/>
    <m/>
    <d v="2020-10-19T00:00:00"/>
    <d v="2020-10-20T00:00:00"/>
    <s v="6075"/>
    <d v="2020-10-20T00:00:00"/>
    <m/>
    <s v="TAAI2-33PE20-01"/>
    <s v="15"/>
    <d v="2020-08-28T00:00:00"/>
    <s v="126-44843702"/>
    <d v="2020-09-30T00:00:00"/>
    <x v="2"/>
    <m/>
    <m/>
    <m/>
    <m/>
    <m/>
    <m/>
    <m/>
    <m/>
    <m/>
    <m/>
    <m/>
    <m/>
  </r>
  <r>
    <n v="324"/>
    <s v="AVAIL"/>
    <s v="CLOSED"/>
    <n v="46"/>
    <n v="8"/>
    <n v="41"/>
    <x v="2"/>
    <s v="AFAB0262"/>
    <x v="95"/>
    <n v="9"/>
    <n v="2020"/>
    <x v="1"/>
    <s v="6764B060000"/>
    <s v="6764B040000"/>
    <s v="VALVE, BLEED"/>
    <n v="1"/>
    <s v="PKGPE"/>
    <s v="REPLENISHMENT"/>
    <n v="50653700"/>
    <n v="404048291"/>
    <d v="2020-09-03T00:00:00"/>
    <s v="AFI"/>
    <m/>
    <d v="2020-10-14T00:00:00"/>
    <s v="2124948070"/>
    <d v="2020-10-14T00:00:00"/>
    <n v="180248142"/>
    <d v="2020-10-15T00:00:00"/>
    <m/>
    <d v="2020-10-16T00:00:00"/>
    <d v="2020-10-19T00:00:00"/>
    <s v="6764-01577"/>
    <d v="2020-10-19T00:00:00"/>
    <m/>
    <s v="6764B040000"/>
    <s v="6764-02432"/>
    <d v="2020-09-03T00:00:00"/>
    <s v="126-43330991"/>
    <d v="2020-09-11T00:00:00"/>
    <x v="1"/>
    <m/>
    <m/>
    <m/>
    <m/>
    <m/>
    <m/>
    <m/>
    <m/>
    <m/>
    <m/>
    <m/>
    <m/>
  </r>
  <r>
    <n v="342"/>
    <s v="AVAIL"/>
    <s v="CLOSED"/>
    <n v="21"/>
    <n v="6"/>
    <n v="14"/>
    <x v="2"/>
    <s v="AFAB0280"/>
    <x v="104"/>
    <n v="9"/>
    <n v="2020"/>
    <x v="1"/>
    <s v="129100-1009"/>
    <m/>
    <s v="PDU-POWER DRIVE UNIT"/>
    <n v="1"/>
    <s v="PKGPR"/>
    <s v="REPLENISHMENT"/>
    <n v="50655113"/>
    <n v="404048485"/>
    <d v="2020-09-23T00:00:00"/>
    <s v="AFI"/>
    <m/>
    <d v="2020-10-07T00:00:00"/>
    <s v="4672204552"/>
    <d v="2020-10-10T00:00:00"/>
    <n v="180247878"/>
    <d v="2020-10-10T00:00:00"/>
    <m/>
    <d v="2020-10-13T00:00:00"/>
    <d v="2020-10-14T00:00:00"/>
    <s v="66038"/>
    <d v="2020-10-14T00:00:00"/>
    <m/>
    <s v="129100-1009"/>
    <s v="23007"/>
    <d v="2020-09-25T00:00:00"/>
    <s v="9776492224"/>
    <d v="2020-09-29T00:00:00"/>
    <x v="1"/>
    <m/>
    <m/>
    <m/>
    <m/>
    <m/>
    <m/>
    <m/>
    <m/>
    <m/>
    <m/>
    <m/>
    <m/>
  </r>
  <r>
    <n v="343"/>
    <s v="AVAIL"/>
    <s v="CLOSED"/>
    <n v="20"/>
    <n v="6"/>
    <n v="13"/>
    <x v="2"/>
    <s v="AFAB0281"/>
    <x v="104"/>
    <n v="9"/>
    <n v="2020"/>
    <x v="1"/>
    <s v="G540DA74"/>
    <m/>
    <s v="TRANSMITTER, LIQUID LEVEL"/>
    <n v="1"/>
    <s v="PKGPD"/>
    <s v="REPLENISHMENT"/>
    <n v="50655114"/>
    <n v="404048486"/>
    <d v="2020-09-23T00:00:00"/>
    <s v="AFI"/>
    <m/>
    <d v="2020-10-06T00:00:00"/>
    <s v="5239147686"/>
    <d v="2020-10-06T00:00:00"/>
    <n v="180247748"/>
    <d v="2020-10-06T00:00:00"/>
    <m/>
    <d v="2020-10-06T00:00:00"/>
    <d v="2020-10-13T00:00:00"/>
    <s v="07460778"/>
    <d v="2020-10-13T00:00:00"/>
    <m/>
    <s v="G540DA74"/>
    <s v="1309"/>
    <d v="2020-09-25T00:00:00"/>
    <s v="9776492224"/>
    <d v="2020-09-29T00:00:00"/>
    <x v="1"/>
    <m/>
    <m/>
    <m/>
    <m/>
    <m/>
    <m/>
    <m/>
    <m/>
    <m/>
    <m/>
    <m/>
    <m/>
  </r>
  <r>
    <n v="89"/>
    <s v="AVAIL"/>
    <s v="CLOSED"/>
    <n v="16"/>
    <n v="6"/>
    <n v="15"/>
    <x v="2"/>
    <s v="AFAZ0028"/>
    <x v="104"/>
    <n v="9"/>
    <n v="2020"/>
    <x v="3"/>
    <s v="LA2G007001D0000"/>
    <m/>
    <s v="CMC"/>
    <n v="1"/>
    <s v="PKGPZ"/>
    <s v="PK-GPM ROBBED FOR PK-GPZ"/>
    <n v="50655116"/>
    <n v="404048488"/>
    <d v="2020-09-23T00:00:00"/>
    <s v="AFI"/>
    <m/>
    <d v="2020-10-08T00:00:00"/>
    <s v="607-90468906"/>
    <d v="2020-10-08T00:00:00"/>
    <s v="180247844"/>
    <d v="2020-10-09T00:00:00"/>
    <m/>
    <d v="2020-10-09T00:00:00"/>
    <d v="2020-10-09T00:00:00"/>
    <s v="2G0002117"/>
    <d v="2020-10-09T00:00:00"/>
    <m/>
    <s v="LA2G007001D0000"/>
    <s v="Q23368006496"/>
    <d v="2020-09-25T00:00:00"/>
    <s v="9776492224"/>
    <d v="2020-09-29T00:00:00"/>
    <x v="1"/>
    <m/>
    <m/>
    <n v="15"/>
    <n v="1"/>
    <n v="0"/>
    <n v="-14"/>
    <n v="4"/>
    <n v="6"/>
    <n v="40"/>
    <n v="2020"/>
    <m/>
    <m/>
  </r>
  <r>
    <n v="90"/>
    <s v="AVAIL"/>
    <s v="CLOSED"/>
    <n v="16"/>
    <n v="6"/>
    <n v="15"/>
    <x v="2"/>
    <s v="AFAZ0029"/>
    <x v="104"/>
    <n v="9"/>
    <n v="2020"/>
    <x v="3"/>
    <s v="4067A0000-01"/>
    <m/>
    <s v="VALVE-BYPASS"/>
    <n v="1"/>
    <s v="PKGPO"/>
    <s v="PK-GPM ROBBED FOR PK-GPO"/>
    <n v="50655119"/>
    <n v="404048489"/>
    <d v="2020-09-23T00:00:00"/>
    <s v="AFI"/>
    <m/>
    <d v="2020-10-08T00:00:00"/>
    <s v="607-90468906"/>
    <d v="2020-10-08T00:00:00"/>
    <s v="180247846"/>
    <d v="2020-10-09T00:00:00"/>
    <m/>
    <d v="2020-10-09T00:00:00"/>
    <d v="2020-10-09T00:00:00"/>
    <s v="4067-00116"/>
    <d v="2020-10-09T00:00:00"/>
    <m/>
    <s v="4067A0000-01"/>
    <s v="4067-00101"/>
    <d v="2020-09-25T00:00:00"/>
    <s v="9776492224"/>
    <d v="2020-09-29T00:00:00"/>
    <x v="1"/>
    <m/>
    <m/>
    <n v="15"/>
    <n v="1"/>
    <n v="0"/>
    <n v="-14"/>
    <n v="4"/>
    <n v="6"/>
    <n v="40"/>
    <n v="2020"/>
    <m/>
    <m/>
  </r>
  <r>
    <n v="344"/>
    <s v="AVAIL"/>
    <s v="CLOSED"/>
    <n v="22"/>
    <n v="6"/>
    <n v="21"/>
    <x v="2"/>
    <s v="AFAB0282"/>
    <x v="104"/>
    <n v="9"/>
    <n v="2020"/>
    <x v="1"/>
    <s v="272-405925"/>
    <m/>
    <s v="UNIT, WATER ICE PROT CTRL - WIPCU AFT"/>
    <n v="1"/>
    <s v="PKGPD"/>
    <s v="REPLENISHMENT"/>
    <n v="50655115"/>
    <n v="404048487"/>
    <d v="2020-09-23T00:00:00"/>
    <s v="AFI"/>
    <m/>
    <d v="2020-10-14T00:00:00"/>
    <s v="1443507214"/>
    <d v="2020-10-14T00:00:00"/>
    <n v="180248122"/>
    <d v="2020-10-15T00:00:00"/>
    <m/>
    <d v="2020-10-15T00:00:00"/>
    <d v="2020-10-15T00:00:00"/>
    <s v="2203"/>
    <d v="2020-10-15T00:00:00"/>
    <m/>
    <s v="272-405925"/>
    <s v="0044"/>
    <d v="2020-09-25T00:00:00"/>
    <s v="9776492224"/>
    <d v="2020-09-29T00:00:00"/>
    <x v="1"/>
    <m/>
    <m/>
    <m/>
    <m/>
    <m/>
    <m/>
    <m/>
    <m/>
    <m/>
    <m/>
    <m/>
    <m/>
  </r>
  <r>
    <n v="345"/>
    <s v="AVAIL"/>
    <s v="CLOSED"/>
    <n v="22"/>
    <n v="6"/>
    <n v="21"/>
    <x v="2"/>
    <s v="AFAB0283"/>
    <x v="104"/>
    <n v="9"/>
    <n v="2020"/>
    <x v="1"/>
    <s v="920A0000-05"/>
    <m/>
    <s v="VALVE, BLOCK"/>
    <n v="1"/>
    <s v="PKGPY"/>
    <s v="REPLENISHMENT"/>
    <n v="50655120"/>
    <n v="404048490"/>
    <d v="2020-09-23T00:00:00"/>
    <s v="AFI"/>
    <m/>
    <d v="2020-10-14T00:00:00"/>
    <s v="1443507214"/>
    <d v="2020-10-14T00:00:00"/>
    <n v="180248123"/>
    <d v="2020-10-15T00:00:00"/>
    <m/>
    <d v="2020-10-15T00:00:00"/>
    <d v="2020-10-15T00:00:00"/>
    <s v="0A00LI006122"/>
    <d v="2020-10-15T00:00:00"/>
    <m/>
    <s v="920A0000-05"/>
    <s v="0920A00LI007030"/>
    <d v="2020-09-25T00:00:00"/>
    <s v="9776492224"/>
    <d v="2020-09-29T00:00:00"/>
    <x v="1"/>
    <m/>
    <m/>
    <m/>
    <m/>
    <m/>
    <m/>
    <m/>
    <m/>
    <m/>
    <m/>
    <m/>
    <m/>
  </r>
  <r>
    <n v="346"/>
    <s v="AVAIL"/>
    <s v="CLOSED"/>
    <n v="13"/>
    <n v="14"/>
    <n v="9"/>
    <x v="2"/>
    <s v="AFAB0284"/>
    <x v="105"/>
    <n v="10"/>
    <n v="2020"/>
    <x v="1"/>
    <s v="123100-3"/>
    <m/>
    <s v="PDU-ROLLER"/>
    <n v="1"/>
    <s v="PKGPC"/>
    <s v="REPLENISHMENT"/>
    <n v="50655810"/>
    <n v="404048523"/>
    <d v="2020-10-06T00:00:00"/>
    <s v="AFI"/>
    <m/>
    <d v="2020-10-15T00:00:00"/>
    <s v="2124948070"/>
    <d v="2020-10-15T00:00:00"/>
    <n v="180248142"/>
    <d v="2020-10-15T00:00:00"/>
    <m/>
    <d v="2020-10-17T00:00:00"/>
    <d v="2020-10-19T00:00:00"/>
    <s v="60615"/>
    <d v="2020-10-19T00:00:00"/>
    <m/>
    <s v="123100-3"/>
    <s v="60281"/>
    <d v="2020-10-07T00:00:00"/>
    <s v="126-45129044"/>
    <d v="2020-10-20T00:00:00"/>
    <x v="2"/>
    <m/>
    <m/>
    <m/>
    <m/>
    <m/>
    <m/>
    <m/>
    <m/>
    <m/>
    <m/>
    <m/>
    <m/>
  </r>
  <r>
    <n v="86"/>
    <s v="AVAIL"/>
    <s v="CLOSED"/>
    <n v="12"/>
    <n v="20"/>
    <n v="5"/>
    <x v="2"/>
    <s v="AFAZ0025"/>
    <x v="90"/>
    <n v="8"/>
    <n v="2020"/>
    <x v="3"/>
    <s v="TLS755-01-0102A"/>
    <m/>
    <s v="RECEIVER, ILS"/>
    <n v="1"/>
    <s v="PKGPM"/>
    <s v="ROBBING FROM PKGPM FOR PKGPD"/>
    <n v="50651752"/>
    <n v="404048112"/>
    <d v="2020-08-06T00:00:00"/>
    <s v="AFI"/>
    <m/>
    <d v="2020-08-11T00:00:00"/>
    <s v="8614060770"/>
    <d v="2020-08-11T00:00:00"/>
    <s v="180246089"/>
    <d v="2020-08-11T00:00:00"/>
    <m/>
    <d v="2020-08-17T00:00:00"/>
    <d v="2020-08-18T00:00:00"/>
    <s v="4678434A-01014"/>
    <d v="2020-08-18T00:00:00"/>
    <m/>
    <s v="TLS755-01-0102A"/>
    <s v="4678434A-04084"/>
    <d v="2020-08-06T00:00:00"/>
    <s v="5484129055"/>
    <d v="2020-08-26T00:00:00"/>
    <x v="2"/>
    <m/>
    <m/>
    <n v="5"/>
    <n v="7"/>
    <n v="0"/>
    <n v="-12"/>
    <n v="20"/>
    <n v="20"/>
    <n v="35"/>
    <n v="2020"/>
    <m/>
    <m/>
  </r>
  <r>
    <n v="88"/>
    <s v="AVAIL"/>
    <s v="CLOSED"/>
    <n v="56"/>
    <n v="18"/>
    <n v="52"/>
    <x v="2"/>
    <s v="AFAZ0027"/>
    <x v="92"/>
    <n v="8"/>
    <n v="2020"/>
    <x v="3"/>
    <s v="LA2K01500AG0000"/>
    <m/>
    <s v="COMPUTER, FLT CTRL PRIM (FCPC)"/>
    <n v="1"/>
    <s v="PKGPG"/>
    <s v="PK-GPG ROBBED FOR PK-GPF"/>
    <n v="50652942"/>
    <n v="404048211"/>
    <d v="2020-08-24T00:00:00"/>
    <s v="AFI"/>
    <m/>
    <d v="2020-10-15T00:00:00"/>
    <s v="2124948070"/>
    <d v="2020-10-15T00:00:00"/>
    <s v="180248142"/>
    <d v="2020-10-15T00:00:00"/>
    <m/>
    <d v="2020-10-18T00:00:00"/>
    <d v="2020-10-19T00:00:00"/>
    <s v="885"/>
    <d v="2020-10-19T00:00:00"/>
    <m/>
    <s v="LA2K01500AG0000"/>
    <s v="885"/>
    <d v="2020-09-03T00:00:00"/>
    <s v="126-43330991"/>
    <d v="2020-09-11T00:00:00"/>
    <x v="2"/>
    <m/>
    <m/>
    <n v="52"/>
    <n v="4"/>
    <n v="0"/>
    <n v="-46"/>
    <n v="8"/>
    <n v="18"/>
    <n v="37"/>
    <n v="2020"/>
    <m/>
    <m/>
  </r>
  <r>
    <n v="316"/>
    <s v="AVAIL"/>
    <s v="CLOSED"/>
    <n v="82"/>
    <n v="19"/>
    <n v="81"/>
    <x v="2"/>
    <s v="AFAB0254"/>
    <x v="91"/>
    <n v="8"/>
    <n v="2020"/>
    <x v="1"/>
    <s v="LA2K01500AG0000"/>
    <m/>
    <s v="COMPUTER, FLT CTRL PRIM (FCPC)"/>
    <n v="1"/>
    <s v="PKGPD"/>
    <s v="REPLENISHMENT"/>
    <n v="50652228"/>
    <n v="404048148"/>
    <d v="2020-08-13T00:00:00"/>
    <s v="AFI"/>
    <s v="061881617362"/>
    <d v="2020-11-02T00:00:00"/>
    <s v="8262791423"/>
    <d v="2020-11-02T00:00:00"/>
    <n v="180248956"/>
    <d v="2020-11-03T00:00:00"/>
    <m/>
    <d v="2020-11-03T00:00:00"/>
    <d v="2020-11-03T00:00:00"/>
    <s v="473"/>
    <d v="2020-11-03T00:00:00"/>
    <m/>
    <s v="LA2K01500AG0000"/>
    <s v="473"/>
    <d v="2020-08-13T00:00:00"/>
    <s v="8746338845_x000d_"/>
    <d v="2020-09-01T00:00:00"/>
    <x v="2"/>
    <m/>
    <m/>
    <m/>
    <m/>
    <m/>
    <m/>
    <m/>
    <m/>
    <m/>
    <m/>
    <m/>
    <m/>
  </r>
  <r>
    <n v="325"/>
    <s v="AVAIL"/>
    <s v="CLOSED"/>
    <n v="61"/>
    <n v="8"/>
    <n v="60"/>
    <x v="2"/>
    <s v="AFAB0263"/>
    <x v="95"/>
    <n v="9"/>
    <n v="2020"/>
    <x v="1"/>
    <s v="6764B060000"/>
    <s v="6764B040000"/>
    <s v="VALVE, BLEED"/>
    <n v="1"/>
    <s v="PKGPX"/>
    <s v="REPLENISHMENT"/>
    <n v="50653701"/>
    <n v="404048292"/>
    <d v="2020-09-03T00:00:00"/>
    <s v="AFI"/>
    <n v="61881617362"/>
    <d v="2020-11-02T00:00:00"/>
    <s v="8262791423"/>
    <d v="2020-11-02T00:00:00"/>
    <n v="180248957"/>
    <d v="2020-11-03T00:00:00"/>
    <m/>
    <d v="2020-11-03T00:00:00"/>
    <d v="2020-11-03T00:00:00"/>
    <s v="00380"/>
    <d v="2020-11-03T00:00:00"/>
    <m/>
    <s v="6764B040000"/>
    <s v="00659"/>
    <d v="2020-09-03T00:00:00"/>
    <s v="126-43330991"/>
    <d v="2020-09-11T00:00:00"/>
    <x v="1"/>
    <m/>
    <m/>
    <m/>
    <m/>
    <m/>
    <m/>
    <m/>
    <m/>
    <m/>
    <m/>
    <m/>
    <m/>
  </r>
  <r>
    <n v="330"/>
    <s v="AVAIL"/>
    <s v="CLOSED"/>
    <n v="54"/>
    <n v="16"/>
    <n v="53"/>
    <x v="2"/>
    <s v="AFAB0268"/>
    <x v="96"/>
    <n v="9"/>
    <n v="2020"/>
    <x v="1"/>
    <s v="6764B060000"/>
    <s v="6764B040000"/>
    <s v="VALVE, BLEED"/>
    <n v="1"/>
    <s v="PKGPE"/>
    <s v="REPLENISHMENT"/>
    <n v="50654137"/>
    <n v="404048311"/>
    <d v="2020-09-07T00:00:00"/>
    <s v="AFI"/>
    <m/>
    <d v="2020-11-02T00:00:00"/>
    <s v="8262791423"/>
    <d v="2020-11-02T00:00:00"/>
    <n v="180248958"/>
    <d v="2020-11-03T00:00:00"/>
    <m/>
    <d v="2020-11-03T00:00:00"/>
    <d v="2020-11-03T00:00:00"/>
    <s v="00676"/>
    <d v="2020-11-03T00:00:00"/>
    <m/>
    <s v="6764B040000"/>
    <s v="6764-00988"/>
    <d v="2020-09-10T00:00:00"/>
    <s v="7661393165"/>
    <d v="2020-09-23T00:00:00"/>
    <x v="2"/>
    <m/>
    <m/>
    <m/>
    <m/>
    <m/>
    <m/>
    <m/>
    <m/>
    <m/>
    <m/>
    <m/>
    <m/>
  </r>
  <r>
    <n v="351"/>
    <s v="AVAIL"/>
    <s v="CLOSED"/>
    <n v="12"/>
    <n v="5"/>
    <n v="5"/>
    <x v="2"/>
    <s v="AFAB0289"/>
    <x v="106"/>
    <n v="10"/>
    <n v="2020"/>
    <x v="1"/>
    <s v="G540DA74"/>
    <m/>
    <s v="TRANSMITTER, LIQUID LEVEL"/>
    <n v="1"/>
    <s v="PKGPF"/>
    <s v="REPLENISHMENT"/>
    <n v="50656632"/>
    <n v="404048616"/>
    <d v="2020-10-15T00:00:00"/>
    <s v="AFI"/>
    <m/>
    <d v="2020-10-20T00:00:00"/>
    <s v="8468690845"/>
    <d v="2020-10-21T00:00:00"/>
    <n v="180248421"/>
    <d v="2020-10-21T00:00:00"/>
    <m/>
    <d v="2020-10-26T00:00:00"/>
    <d v="2020-10-27T00:00:00"/>
    <s v="07460758"/>
    <d v="2020-10-27T00:00:00"/>
    <m/>
    <s v="G540DA74"/>
    <s v="07460246"/>
    <d v="2020-10-15T00:00:00"/>
    <s v="1821426946"/>
    <d v="2020-10-20T00:00:00"/>
    <x v="1"/>
    <m/>
    <m/>
    <m/>
    <m/>
    <m/>
    <m/>
    <m/>
    <m/>
    <m/>
    <m/>
    <m/>
    <m/>
  </r>
  <r>
    <n v="355"/>
    <s v="AVAIL"/>
    <s v="CLOSED"/>
    <n v="14"/>
    <n v="7"/>
    <n v="13"/>
    <x v="2"/>
    <s v="AFAB0292"/>
    <x v="107"/>
    <n v="10"/>
    <n v="2020"/>
    <x v="1"/>
    <s v="53-0014"/>
    <m/>
    <s v="ACTUATOR, TWIN (CDCCL)"/>
    <n v="1"/>
    <s v="PKGHC"/>
    <s v="REPLENISHMENT"/>
    <n v="50656993"/>
    <n v="404048649"/>
    <d v="2020-10-20T00:00:00"/>
    <s v="AFI"/>
    <s v="057-90235074"/>
    <d v="2020-11-02T00:00:00"/>
    <n v="4446568980"/>
    <d v="2020-11-03T00:00:00"/>
    <n v="180248917"/>
    <d v="2020-11-03T00:00:00"/>
    <m/>
    <d v="2020-11-03T00:00:00"/>
    <d v="2020-11-03T00:00:00"/>
    <s v="05125620"/>
    <d v="2020-11-03T00:00:00"/>
    <m/>
    <s v="53-0014"/>
    <s v="18155767"/>
    <d v="2020-10-20T00:00:00"/>
    <s v="7363494714"/>
    <d v="2020-10-27T00:00:00"/>
    <x v="1"/>
    <m/>
    <m/>
    <m/>
    <m/>
    <m/>
    <m/>
    <m/>
    <m/>
    <m/>
    <m/>
    <m/>
    <m/>
  </r>
  <r>
    <n v="359"/>
    <s v="AVAIL"/>
    <s v="CLOSED"/>
    <n v="15"/>
    <n v="6"/>
    <n v="7"/>
    <x v="2"/>
    <s v="AFAB0296"/>
    <x v="107"/>
    <n v="10"/>
    <n v="2020"/>
    <x v="1"/>
    <s v="TA9115-00"/>
    <m/>
    <s v="TOILET ASSEMBLY LH"/>
    <n v="1"/>
    <s v="PKGPR"/>
    <s v="REPLENISHMENT"/>
    <n v="50657018"/>
    <n v="404048653"/>
    <d v="2020-10-20T00:00:00"/>
    <s v="AFI"/>
    <m/>
    <d v="2020-10-27T00:00:00"/>
    <s v="3779100872"/>
    <d v="2020-11-01T00:00:00"/>
    <n v="180248829"/>
    <d v="2020-11-01T00:00:00"/>
    <m/>
    <d v="2020-11-03T00:00:00"/>
    <d v="2020-11-04T00:00:00"/>
    <s v="01451691"/>
    <d v="2020-11-04T00:00:00"/>
    <m/>
    <s v="TA9115-00"/>
    <s v="01453964"/>
    <d v="2020-10-23T00:00:00"/>
    <s v="9384087495"/>
    <d v="2020-10-26T00:00:00"/>
    <x v="1"/>
    <m/>
    <m/>
    <m/>
    <m/>
    <m/>
    <m/>
    <m/>
    <m/>
    <m/>
    <m/>
    <m/>
    <m/>
  </r>
  <r>
    <n v="360"/>
    <s v="AVAIL"/>
    <s v="CLOSED"/>
    <n v="7"/>
    <n v="6"/>
    <n v="2"/>
    <x v="1"/>
    <s v="AFAB0297"/>
    <x v="108"/>
    <n v="11"/>
    <n v="2020"/>
    <x v="1"/>
    <s v="AMU3514CS01"/>
    <m/>
    <s v="UNIT, AUDIO MANAGEMENT (AMU)"/>
    <n v="1"/>
    <s v="PKGPF"/>
    <s v="REPLENISHMENT"/>
    <n v="50658044"/>
    <n v="404048710"/>
    <d v="2020-11-04T00:00:00"/>
    <s v="AFI"/>
    <m/>
    <d v="2020-11-06T00:00:00"/>
    <s v="4062634892"/>
    <d v="2020-11-06T00:00:00"/>
    <n v="180249120"/>
    <d v="2020-11-06T00:00:00"/>
    <m/>
    <d v="2020-11-10T00:00:00"/>
    <d v="2020-11-11T00:00:00"/>
    <s v="3514-0704"/>
    <d v="2020-11-11T00:00:00"/>
    <m/>
    <s v="AMU3514CS01"/>
    <s v="279"/>
    <d v="2020-11-04T00:00:00"/>
    <s v="126-45033715"/>
    <d v="2020-11-10T00:00:00"/>
    <x v="1"/>
    <m/>
    <m/>
    <m/>
    <m/>
    <m/>
    <m/>
    <m/>
    <m/>
    <m/>
    <m/>
    <m/>
    <m/>
  </r>
  <r>
    <n v="362"/>
    <s v="AVAIL"/>
    <s v="CLOSED"/>
    <n v="8"/>
    <n v="6"/>
    <n v="4"/>
    <x v="2"/>
    <s v="AFAB0299"/>
    <x v="108"/>
    <n v="11"/>
    <n v="2020"/>
    <x v="1"/>
    <s v="3888217-4"/>
    <m/>
    <s v="STARTER, MOTOR APU"/>
    <n v="1"/>
    <s v="PKGPF"/>
    <s v="REPLENISHMENT"/>
    <n v="50658047"/>
    <n v="404048713"/>
    <d v="2020-11-04T00:00:00"/>
    <s v="AFI"/>
    <m/>
    <d v="2020-11-08T00:00:00"/>
    <s v="4411297004"/>
    <d v="2020-11-08T00:00:00"/>
    <n v="180249172"/>
    <d v="2020-11-08T00:00:00"/>
    <m/>
    <d v="2020-11-11T00:00:00"/>
    <d v="2020-11-12T00:00:00"/>
    <s v="060599100088"/>
    <d v="2020-11-12T00:00:00"/>
    <m/>
    <s v="3888217-4"/>
    <s v="151690030009"/>
    <d v="2020-11-04T00:00:00"/>
    <s v="126-45033715"/>
    <d v="2020-11-10T00:00:00"/>
    <x v="1"/>
    <m/>
    <m/>
    <m/>
    <m/>
    <m/>
    <m/>
    <m/>
    <m/>
    <m/>
    <m/>
    <m/>
    <m/>
  </r>
  <r>
    <n v="334"/>
    <s v="AVAIL"/>
    <s v="CLOSED"/>
    <n v="63"/>
    <n v="9"/>
    <n v="62"/>
    <x v="2"/>
    <s v="AFAB0272"/>
    <x v="97"/>
    <n v="9"/>
    <n v="2020"/>
    <x v="1"/>
    <s v="071-50001-8104"/>
    <m/>
    <s v="ANTENNA, TCAS"/>
    <n v="1"/>
    <s v="PKGPA"/>
    <s v="REPLENISHMENT"/>
    <n v="50654372"/>
    <n v="404048382"/>
    <d v="2020-09-14T00:00:00"/>
    <s v="AFI"/>
    <m/>
    <d v="2020-11-15T00:00:00"/>
    <s v="8980513371"/>
    <d v="2020-11-15T00:00:00"/>
    <n v="180249386"/>
    <d v="2020-11-16T00:00:00"/>
    <m/>
    <d v="2020-11-16T00:00:00"/>
    <d v="2020-11-16T00:00:00"/>
    <s v="596-20273"/>
    <d v="2020-11-16T00:00:00"/>
    <m/>
    <s v="071-50001-8104"/>
    <s v="596-21356"/>
    <d v="2020-09-14T00:00:00"/>
    <s v="6994896532"/>
    <d v="2020-09-23T00:00:00"/>
    <x v="1"/>
    <m/>
    <m/>
    <m/>
    <m/>
    <m/>
    <m/>
    <m/>
    <m/>
    <m/>
    <m/>
    <m/>
    <m/>
  </r>
  <r>
    <n v="354"/>
    <s v="AVAIL"/>
    <s v="CLOSED"/>
    <n v="16"/>
    <n v="7"/>
    <n v="107"/>
    <x v="2"/>
    <s v="AFAB0291"/>
    <x v="107"/>
    <n v="10"/>
    <n v="2020"/>
    <x v="1"/>
    <s v="53-0014"/>
    <m/>
    <s v="ACTUATOR, TWIN (CDCCL)"/>
    <n v="1"/>
    <s v="PKGHC"/>
    <s v="REPLENISHMENT"/>
    <n v="50656983"/>
    <n v="404048648"/>
    <d v="2020-10-20T00:00:00"/>
    <s v="AFI"/>
    <m/>
    <m/>
    <s v="9735498570"/>
    <d v="2020-11-01T00:00:00"/>
    <n v="180248881"/>
    <d v="2020-11-02T00:00:00"/>
    <m/>
    <d v="2020-11-04T00:00:00"/>
    <d v="2020-11-05T00:00:00"/>
    <s v="27176750"/>
    <d v="2020-11-05T00:00:00"/>
    <m/>
    <s v="53-0014"/>
    <s v="18155769"/>
    <d v="2020-10-20T00:00:00"/>
    <s v="7363494714"/>
    <d v="2020-10-27T00:00:00"/>
    <x v="1"/>
    <m/>
    <m/>
    <m/>
    <m/>
    <m/>
    <m/>
    <m/>
    <m/>
    <m/>
    <m/>
    <m/>
    <m/>
  </r>
  <r>
    <n v="357"/>
    <s v="AVAIL"/>
    <s v="CLOSED"/>
    <n v="16"/>
    <n v="7"/>
    <n v="107"/>
    <x v="2"/>
    <s v="AFAB0294"/>
    <x v="107"/>
    <n v="10"/>
    <n v="2020"/>
    <x v="1"/>
    <s v="G540DA72"/>
    <m/>
    <s v="SEPARATOR-WASTE, IDN 492189"/>
    <n v="1"/>
    <s v="PKGHC"/>
    <s v="REPLENISHMENT"/>
    <n v="50657000"/>
    <n v="404048651"/>
    <d v="2020-10-20T00:00:00"/>
    <s v="AFI"/>
    <m/>
    <m/>
    <s v="9886797863"/>
    <d v="2020-10-29T00:00:00"/>
    <n v="180248879"/>
    <d v="2020-11-02T00:00:00"/>
    <m/>
    <d v="2020-11-04T00:00:00"/>
    <d v="2020-11-05T00:00:00"/>
    <s v="2570"/>
    <d v="2020-11-05T00:00:00"/>
    <m/>
    <s v="G540DA72"/>
    <s v="01024890"/>
    <d v="2020-10-20T00:00:00"/>
    <s v="7363494714"/>
    <d v="2020-10-27T00:00:00"/>
    <x v="1"/>
    <m/>
    <m/>
    <m/>
    <m/>
    <m/>
    <m/>
    <m/>
    <m/>
    <m/>
    <m/>
    <m/>
    <m/>
  </r>
  <r>
    <n v="358"/>
    <s v="AVAIL"/>
    <s v="CLOSED"/>
    <n v="16"/>
    <n v="7"/>
    <n v="107"/>
    <x v="2"/>
    <s v="AFAB0295"/>
    <x v="107"/>
    <n v="10"/>
    <n v="2020"/>
    <x v="1"/>
    <s v="129100-1009"/>
    <m/>
    <s v="PDU-POWER DRIVE UNIT"/>
    <n v="1"/>
    <s v="PKGHE"/>
    <s v="REPLENISHMENT"/>
    <n v="50657001"/>
    <n v="404048652"/>
    <d v="2020-10-20T00:00:00"/>
    <s v="AFI"/>
    <m/>
    <m/>
    <s v="9735548620"/>
    <d v="2020-11-01T00:00:00"/>
    <n v="180248880"/>
    <d v="2020-11-02T00:00:00"/>
    <m/>
    <d v="2020-11-04T00:00:00"/>
    <d v="2020-11-05T00:00:00"/>
    <s v="65865"/>
    <d v="2020-11-05T00:00:00"/>
    <m/>
    <s v="129100-1009"/>
    <s v="64128"/>
    <d v="2020-10-20T00:00:00"/>
    <s v="7363494714"/>
    <d v="2020-10-27T00:00:00"/>
    <x v="1"/>
    <m/>
    <m/>
    <m/>
    <m/>
    <m/>
    <m/>
    <m/>
    <m/>
    <m/>
    <m/>
    <m/>
    <m/>
  </r>
  <r>
    <n v="365"/>
    <s v="AVAIL"/>
    <s v="CLOSED"/>
    <n v="9"/>
    <n v="6"/>
    <n v="6"/>
    <x v="2"/>
    <s v="AFAB0302"/>
    <x v="108"/>
    <n v="11"/>
    <n v="2020"/>
    <x v="1"/>
    <s v="4063-18221"/>
    <m/>
    <s v="CARGO ISOLATION VALVE"/>
    <n v="1"/>
    <s v="PKGPY"/>
    <s v="REPLENISHMENT"/>
    <n v="50658103"/>
    <n v="404048724"/>
    <d v="2020-11-04T00:00:00"/>
    <s v="AFI"/>
    <m/>
    <d v="2020-11-10T00:00:00"/>
    <s v="1833740333"/>
    <d v="2020-11-10T00:00:00"/>
    <n v="180249260"/>
    <d v="2020-11-11T00:00:00"/>
    <m/>
    <d v="2020-11-12T00:00:00"/>
    <d v="2020-11-13T00:00:00"/>
    <s v="0917532"/>
    <d v="2020-11-13T00:00:00"/>
    <m/>
    <s v="4063-18221"/>
    <s v="1070783"/>
    <d v="2020-11-04T00:00:00"/>
    <s v="126-45033715"/>
    <d v="2020-11-10T00:00:00"/>
    <x v="1"/>
    <m/>
    <m/>
    <m/>
    <m/>
    <m/>
    <m/>
    <m/>
    <m/>
    <m/>
    <m/>
    <m/>
    <m/>
  </r>
  <r>
    <n v="303"/>
    <s v="AVAIL"/>
    <s v="CLOSED"/>
    <n v="123"/>
    <n v="15"/>
    <n v="120"/>
    <x v="2"/>
    <s v="AFAB0242"/>
    <x v="101"/>
    <n v="7"/>
    <n v="2020"/>
    <x v="1"/>
    <s v="7101-52"/>
    <m/>
    <s v="DETECTOR FIRE, IDN 538044"/>
    <n v="1"/>
    <s v="PKGPA"/>
    <s v="REPLENISHMENT"/>
    <n v="50650457"/>
    <n v="404047997"/>
    <d v="2020-07-20T00:00:00"/>
    <s v="AFI"/>
    <m/>
    <d v="2020-11-17T00:00:00"/>
    <s v="4582994695"/>
    <d v="2020-11-17T00:00:00"/>
    <n v="180249500"/>
    <d v="2020-11-18T00:00:00"/>
    <m/>
    <d v="2020-11-20T00:00:00"/>
    <d v="2020-11-20T00:00:00"/>
    <s v="Batch 0002307997"/>
    <d v="2020-11-20T00:00:00"/>
    <m/>
    <s v="7101-52"/>
    <s v="Batch 0002266016"/>
    <d v="2020-07-23T00:00:00"/>
    <s v="3318976404"/>
    <d v="2020-08-04T00:00:00"/>
    <x v="2"/>
    <s v="mas, ini GMPM dirobbing buat GPD. jadi harusnya kita gak punya spare. harusnya AFAX yaaa?"/>
    <m/>
    <m/>
    <m/>
    <m/>
    <m/>
    <m/>
    <m/>
    <m/>
    <m/>
    <m/>
    <m/>
  </r>
  <r>
    <n v="304"/>
    <s v="AVAIL"/>
    <s v="CLOSED"/>
    <n v="121"/>
    <n v="36"/>
    <n v="21"/>
    <x v="2"/>
    <s v="AFAP0020"/>
    <x v="109"/>
    <n v="7"/>
    <n v="2020"/>
    <x v="4"/>
    <s v="HTE900212"/>
    <m/>
    <s v="VALVE LOW PRESS FUEL IDN 4921"/>
    <n v="1"/>
    <s v="PKGPG"/>
    <s v="ref MDR 803597140 for D-check GPG. PLAN DATE 278 JUL 2020"/>
    <n v="50650561"/>
    <n v="404048012"/>
    <d v="2020-07-21T00:00:00"/>
    <s v="AFI"/>
    <m/>
    <d v="2020-08-11T00:00:00"/>
    <s v="618-85857063"/>
    <d v="2020-08-11T00:00:00"/>
    <n v="180246205"/>
    <d v="2020-08-14T00:00:00"/>
    <m/>
    <d v="2020-11-17T00:00:00"/>
    <d v="2020-11-19T00:00:00"/>
    <s v="18010327"/>
    <d v="2020-11-19T00:00:00"/>
    <m/>
    <s v="HTE900212"/>
    <s v="M215VB796"/>
    <d v="2020-08-06T00:00:00"/>
    <s v="5484129055"/>
    <d v="2020-08-26T00:00:00"/>
    <x v="2"/>
    <m/>
    <m/>
    <m/>
    <m/>
    <m/>
    <m/>
    <m/>
    <m/>
    <m/>
    <m/>
    <m/>
    <m/>
  </r>
  <r>
    <n v="335"/>
    <s v="AVAIL"/>
    <s v="CLOSED"/>
    <n v="65"/>
    <n v="9"/>
    <n v="64"/>
    <x v="2"/>
    <s v="AFAB0273"/>
    <x v="97"/>
    <n v="9"/>
    <n v="2020"/>
    <x v="1"/>
    <s v="6764B060000"/>
    <s v="6764B040000"/>
    <s v="VALVE, BLEED"/>
    <n v="1"/>
    <s v="PKGPE"/>
    <s v="REPLENISHMENT"/>
    <n v="50654375"/>
    <n v="404048312"/>
    <d v="2020-09-14T00:00:00"/>
    <s v="AFI"/>
    <m/>
    <d v="2020-11-17T00:00:00"/>
    <s v="5157310130"/>
    <d v="2020-11-17T00:00:00"/>
    <n v="5157310130"/>
    <d v="2020-11-18T00:00:00"/>
    <m/>
    <d v="2020-11-18T00:00:00"/>
    <d v="2020-11-18T00:00:00"/>
    <s v="6764-02316"/>
    <d v="2020-11-18T00:00:00"/>
    <m/>
    <s v="6764B040000"/>
    <s v="00427"/>
    <d v="2020-09-14T00:00:00"/>
    <s v="6994896532"/>
    <d v="2020-09-23T00:00:00"/>
    <x v="1"/>
    <m/>
    <m/>
    <m/>
    <m/>
    <m/>
    <m/>
    <m/>
    <m/>
    <m/>
    <m/>
    <m/>
    <m/>
  </r>
  <r>
    <n v="337"/>
    <s v="AVAIL"/>
    <s v="CLOSED"/>
    <n v="65"/>
    <n v="9"/>
    <n v="64"/>
    <x v="2"/>
    <s v="AFAB0275"/>
    <x v="97"/>
    <n v="9"/>
    <n v="2020"/>
    <x v="1"/>
    <s v="PMC1102-02"/>
    <m/>
    <s v="DETECTOR, SMOKE (CARGO)"/>
    <n v="1"/>
    <s v="PKGPW"/>
    <s v="REPLENISHMENT"/>
    <n v="50654379"/>
    <n v="404048384"/>
    <d v="2020-09-14T00:00:00"/>
    <s v="AFI"/>
    <m/>
    <d v="2020-11-17T00:00:00"/>
    <s v="5157310130"/>
    <d v="2020-11-17T00:00:00"/>
    <n v="180249490"/>
    <d v="2020-11-18T00:00:00"/>
    <m/>
    <d v="2020-11-18T00:00:00"/>
    <d v="2020-11-18T00:00:00"/>
    <s v="70906"/>
    <d v="2020-11-18T00:00:00"/>
    <m/>
    <s v="PMC1102-02"/>
    <s v="72246"/>
    <d v="2020-09-14T00:00:00"/>
    <s v="6994896532"/>
    <d v="2020-09-23T00:00:00"/>
    <x v="1"/>
    <m/>
    <m/>
    <m/>
    <m/>
    <m/>
    <m/>
    <m/>
    <m/>
    <m/>
    <m/>
    <m/>
    <m/>
  </r>
  <r>
    <n v="341"/>
    <s v="AVAIL"/>
    <s v="CLOSED"/>
    <n v="63"/>
    <n v="6"/>
    <n v="58"/>
    <x v="2"/>
    <s v="AFAB0279"/>
    <x v="104"/>
    <n v="9"/>
    <n v="2020"/>
    <x v="1"/>
    <s v="6764B060000"/>
    <s v="6764B040000"/>
    <s v="VALVE, BLEED"/>
    <n v="1"/>
    <s v="PKGPE"/>
    <s v="REPLENISHMENT"/>
    <n v="50655112"/>
    <n v="404048484"/>
    <d v="2020-09-23T00:00:00"/>
    <s v="AFI"/>
    <m/>
    <d v="2020-11-20T00:00:00"/>
    <s v="2407900283"/>
    <d v="2020-11-20T00:00:00"/>
    <n v="180249645"/>
    <d v="2020-11-23T00:00:00"/>
    <m/>
    <d v="2020-11-25T00:00:00"/>
    <d v="2020-11-25T00:00:00"/>
    <s v="00427"/>
    <d v="2020-11-25T00:00:00"/>
    <m/>
    <s v="6764B040000"/>
    <s v="6764-01733"/>
    <d v="2020-09-25T00:00:00"/>
    <s v="9776492224"/>
    <d v="2020-09-29T00:00:00"/>
    <x v="1"/>
    <m/>
    <m/>
    <m/>
    <m/>
    <m/>
    <m/>
    <m/>
    <m/>
    <m/>
    <m/>
    <m/>
    <m/>
  </r>
  <r>
    <n v="347"/>
    <s v="AVAIL"/>
    <s v="CLOSED"/>
    <n v="43"/>
    <n v="14"/>
    <n v="42"/>
    <x v="2"/>
    <s v="AFAB0285"/>
    <x v="105"/>
    <n v="10"/>
    <n v="2020"/>
    <x v="1"/>
    <s v="2955T100-9"/>
    <m/>
    <s v="DRIVE UNIT POWER, IDN 492234"/>
    <n v="1"/>
    <s v="PKGPC"/>
    <s v="REPLENISHMENT"/>
    <n v="50656067"/>
    <n v="404048545"/>
    <d v="2020-10-06T00:00:00"/>
    <s v="AFI"/>
    <m/>
    <d v="2020-11-17T00:00:00"/>
    <s v="5157310130"/>
    <d v="2020-11-17T00:00:00"/>
    <n v="180249487"/>
    <d v="2020-11-18T00:00:00"/>
    <m/>
    <d v="2020-11-18T00:00:00"/>
    <d v="2020-11-18T00:00:00"/>
    <s v="88192"/>
    <d v="2020-11-18T00:00:00"/>
    <m/>
    <s v="2955T100-9"/>
    <s v="60065"/>
    <d v="2020-10-07T00:00:00"/>
    <s v="126-45129044"/>
    <d v="2020-10-20T00:00:00"/>
    <x v="2"/>
    <m/>
    <m/>
    <m/>
    <m/>
    <m/>
    <m/>
    <m/>
    <m/>
    <m/>
    <m/>
    <m/>
    <m/>
  </r>
  <r>
    <n v="349"/>
    <s v="AVAIL"/>
    <s v="CLOSED"/>
    <n v="49"/>
    <n v="14"/>
    <n v="39"/>
    <x v="2"/>
    <s v="AFAB0287"/>
    <x v="105"/>
    <n v="10"/>
    <n v="2020"/>
    <x v="1"/>
    <s v="6764B060000"/>
    <s v="6764B040000"/>
    <s v="VALVE, BLEED"/>
    <n v="1"/>
    <s v="PKGHA"/>
    <s v="REPLENISHMENT"/>
    <n v="50656071"/>
    <n v="404048547"/>
    <d v="2020-10-06T00:00:00"/>
    <s v="AFI"/>
    <n v="61878068421"/>
    <d v="2020-11-14T00:00:00"/>
    <s v="3102023691 "/>
    <d v="2020-11-19T00:00:00"/>
    <n v="180249646"/>
    <d v="2020-11-23T00:00:00"/>
    <m/>
    <d v="2020-11-18T00:00:00"/>
    <d v="2020-11-24T00:00:00"/>
    <s v="6764-02383"/>
    <d v="2020-11-24T00:00:00"/>
    <m/>
    <s v="6764B040000"/>
    <s v="00729"/>
    <d v="2020-10-07T00:00:00"/>
    <s v="126-45129044"/>
    <d v="2020-10-20T00:00:00"/>
    <x v="2"/>
    <m/>
    <m/>
    <m/>
    <m/>
    <m/>
    <m/>
    <m/>
    <m/>
    <m/>
    <m/>
    <m/>
    <m/>
  </r>
  <r>
    <n v="350"/>
    <s v="AVAIL"/>
    <s v="CLOSED"/>
    <n v="41"/>
    <n v="3"/>
    <n v="23"/>
    <x v="2"/>
    <s v="AFAB0288"/>
    <x v="106"/>
    <n v="10"/>
    <n v="2020"/>
    <x v="1"/>
    <s v="FE209-002"/>
    <s v="FE127-02-001"/>
    <s v="ACTUATOR DOOR,"/>
    <n v="1"/>
    <s v="PKGPG"/>
    <s v="REPLENISHMENT"/>
    <n v="50656631"/>
    <n v="404048675"/>
    <d v="2020-10-23T00:00:00"/>
    <s v="AFI"/>
    <n v="61878054874"/>
    <d v="2020-11-07T00:00:00"/>
    <s v="2407900283"/>
    <d v="2020-11-20T00:00:00"/>
    <n v="180249645"/>
    <d v="2020-11-23T00:00:00"/>
    <m/>
    <d v="2020-11-24T00:00:00"/>
    <d v="2020-11-25T00:00:00"/>
    <s v="1105"/>
    <d v="2020-11-25T00:00:00"/>
    <m/>
    <s v="FE127-02-001"/>
    <s v="857"/>
    <d v="2020-10-23T00:00:00"/>
    <s v="9384087495"/>
    <d v="2020-10-26T00:00:00"/>
    <x v="1"/>
    <m/>
    <m/>
    <m/>
    <m/>
    <m/>
    <m/>
    <m/>
    <m/>
    <m/>
    <m/>
    <m/>
    <m/>
  </r>
  <r>
    <n v="352"/>
    <s v="AVAIL"/>
    <s v="CLOSED"/>
    <n v="34"/>
    <n v="5"/>
    <n v="33"/>
    <x v="2"/>
    <s v="AFAB0290"/>
    <x v="106"/>
    <n v="10"/>
    <n v="2020"/>
    <x v="1"/>
    <s v="C16291AB"/>
    <m/>
    <s v="SENSOR, ANGLE OF ATTACK"/>
    <n v="1"/>
    <s v="PKGPF"/>
    <s v="REPLENISHMENT"/>
    <n v="50656633"/>
    <n v="404048617"/>
    <d v="2020-10-15T00:00:00"/>
    <s v="AFI"/>
    <m/>
    <d v="2020-11-17T00:00:00"/>
    <s v="5157310130"/>
    <d v="2020-11-17T00:00:00"/>
    <n v="180249484"/>
    <d v="2020-11-18T00:00:00"/>
    <m/>
    <d v="2020-11-18T00:00:00"/>
    <d v="2020-11-18T00:00:00"/>
    <s v="Q06747025804"/>
    <d v="2020-11-18T00:00:00"/>
    <m/>
    <s v="C16291AB"/>
    <s v="11510"/>
    <d v="2020-10-15T00:00:00"/>
    <s v="1821426946"/>
    <d v="2020-10-20T00:00:00"/>
    <x v="1"/>
    <m/>
    <m/>
    <m/>
    <m/>
    <m/>
    <m/>
    <m/>
    <m/>
    <m/>
    <m/>
    <m/>
    <m/>
  </r>
  <r>
    <n v="356"/>
    <s v="AVAIL"/>
    <s v="CLOSED"/>
    <n v="29"/>
    <n v="7"/>
    <n v="28"/>
    <x v="2"/>
    <s v="AFAB0293"/>
    <x v="107"/>
    <n v="10"/>
    <n v="2020"/>
    <x v="1"/>
    <s v="J540AI2-300"/>
    <m/>
    <s v="TOILET ASSEMBLY RH"/>
    <n v="1"/>
    <s v="PKGPG"/>
    <s v="REPLENISHMENT"/>
    <n v="50656997"/>
    <n v="404048650"/>
    <d v="2020-10-20T00:00:00"/>
    <s v="AFI"/>
    <m/>
    <d v="2020-11-17T00:00:00"/>
    <s v="5157310130"/>
    <d v="2020-11-17T00:00:00"/>
    <n v="180249482"/>
    <d v="2020-11-18T00:00:00"/>
    <m/>
    <d v="2020-11-18T00:00:00"/>
    <d v="2020-11-18T00:00:00"/>
    <s v="2112"/>
    <d v="2020-11-18T00:00:00"/>
    <m/>
    <s v="AFAZ0030"/>
    <s v="2128"/>
    <d v="2020-10-20T00:00:00"/>
    <s v="7363494714"/>
    <d v="2020-10-27T00:00:00"/>
    <x v="1"/>
    <m/>
    <m/>
    <m/>
    <m/>
    <m/>
    <m/>
    <m/>
    <m/>
    <m/>
    <m/>
    <m/>
    <m/>
  </r>
  <r>
    <n v="348"/>
    <s v="AVAIL"/>
    <s v="CLOSED"/>
    <n v="50"/>
    <n v="14"/>
    <n v="39"/>
    <x v="2"/>
    <s v="AFAB0286"/>
    <x v="105"/>
    <n v="10"/>
    <n v="2020"/>
    <x v="1"/>
    <s v="6764B060000"/>
    <s v="6764B040000"/>
    <s v="VALVE, BLEED"/>
    <n v="1"/>
    <s v="PKGHA"/>
    <s v="REPLENISHMENT"/>
    <n v="50656069"/>
    <n v="404048546"/>
    <d v="2020-10-06T00:00:00"/>
    <s v="AFI"/>
    <n v="61878068421"/>
    <d v="2020-11-14T00:00:00"/>
    <s v="6917475084"/>
    <d v="2020-11-24T00:00:00"/>
    <n v="180249708"/>
    <d v="2020-11-25T00:00:00"/>
    <m/>
    <d v="2020-11-25T00:00:00"/>
    <d v="2020-11-25T00:00:00"/>
    <s v="00659"/>
    <d v="2020-11-25T00:00:00"/>
    <m/>
    <s v="6764B040000"/>
    <s v="6764-02943"/>
    <d v="2020-10-07T00:00:00"/>
    <s v="126-45129044"/>
    <d v="2020-10-20T00:00:00"/>
    <x v="2"/>
    <m/>
    <m/>
    <m/>
    <m/>
    <m/>
    <m/>
    <m/>
    <m/>
    <m/>
    <m/>
    <m/>
    <m/>
  </r>
  <r>
    <n v="361"/>
    <s v="AVAIL"/>
    <s v="CLOSED"/>
    <n v="22"/>
    <n v="6"/>
    <n v="20"/>
    <x v="2"/>
    <s v="AFAB0298"/>
    <x v="108"/>
    <n v="11"/>
    <n v="2020"/>
    <x v="1"/>
    <s v="920A0000-05"/>
    <m/>
    <s v="VALVE, BLOCK"/>
    <n v="1"/>
    <s v="PKGPO"/>
    <s v="REPLENISHMENT"/>
    <n v="50658045"/>
    <n v="404048711"/>
    <d v="2020-11-04T00:00:00"/>
    <s v="AFI"/>
    <m/>
    <d v="2020-11-24T00:00:00"/>
    <s v="6917475084"/>
    <d v="2020-11-24T00:00:00"/>
    <n v="180249705"/>
    <d v="2020-11-25T00:00:00"/>
    <m/>
    <d v="2020-11-25T00:00:00"/>
    <d v="2020-11-26T00:00:00"/>
    <s v="0920A00LI004826"/>
    <d v="2020-11-26T00:00:00"/>
    <m/>
    <s v="920A0000-05"/>
    <s v="0920A00LI005400"/>
    <d v="2020-11-04T00:00:00"/>
    <s v="126-45033715"/>
    <d v="2020-11-10T00:00:00"/>
    <x v="1"/>
    <m/>
    <m/>
    <m/>
    <m/>
    <m/>
    <m/>
    <m/>
    <m/>
    <m/>
    <m/>
    <m/>
    <m/>
  </r>
  <r>
    <n v="363"/>
    <s v="AVAIL"/>
    <s v="CLOSED"/>
    <n v="21"/>
    <n v="6"/>
    <n v="20"/>
    <x v="2"/>
    <s v="AFAB0300"/>
    <x v="108"/>
    <n v="11"/>
    <n v="2020"/>
    <x v="1"/>
    <s v="6763D090000"/>
    <m/>
    <s v="VALVE, BLEED HP"/>
    <n v="1"/>
    <s v="PKGPF"/>
    <s v="REPLENISHMENT"/>
    <n v="50658050"/>
    <n v="404048716"/>
    <d v="2020-11-04T00:00:00"/>
    <s v="AFI"/>
    <m/>
    <d v="2020-11-24T00:00:00"/>
    <s v="6917475084"/>
    <d v="2020-11-24T00:00:00"/>
    <n v="180249706"/>
    <d v="2020-11-25T00:00:00"/>
    <m/>
    <d v="2020-11-25T00:00:00"/>
    <d v="2020-11-25T00:00:00"/>
    <s v="00589"/>
    <d v="2020-11-25T00:00:00"/>
    <m/>
    <s v="6763D090000"/>
    <s v="6763-03298"/>
    <d v="2020-11-04T00:00:00"/>
    <s v="126-45033715"/>
    <d v="2020-11-10T00:00:00"/>
    <x v="1"/>
    <m/>
    <m/>
    <m/>
    <m/>
    <m/>
    <m/>
    <m/>
    <m/>
    <m/>
    <m/>
    <m/>
    <m/>
  </r>
  <r>
    <n v="364"/>
    <s v="AVAIL"/>
    <s v="CLOSED"/>
    <n v="21"/>
    <n v="6"/>
    <n v="20"/>
    <x v="2"/>
    <s v="AFAB0301"/>
    <x v="108"/>
    <n v="11"/>
    <n v="2020"/>
    <x v="1"/>
    <s v="4063-18221"/>
    <m/>
    <s v="CARGO ISOLATION VALVE"/>
    <n v="1"/>
    <s v="PKGPZ"/>
    <s v="REPLENISHMENT"/>
    <n v="50658051"/>
    <n v="404048717"/>
    <d v="2020-11-04T00:00:00"/>
    <s v="AFI"/>
    <m/>
    <d v="2020-11-24T00:00:00"/>
    <s v="6917475084"/>
    <d v="2020-11-24T00:00:00"/>
    <n v="180249704"/>
    <d v="2020-11-25T00:00:00"/>
    <m/>
    <d v="2020-11-25T00:00:00"/>
    <d v="2020-11-25T00:00:00"/>
    <s v="0570654"/>
    <d v="2020-11-25T00:00:00"/>
    <m/>
    <s v="4063-18221"/>
    <s v="9917375"/>
    <d v="2020-11-04T00:00:00"/>
    <s v="126-45033715"/>
    <d v="2020-11-10T00:00:00"/>
    <x v="1"/>
    <m/>
    <m/>
    <m/>
    <m/>
    <m/>
    <m/>
    <m/>
    <m/>
    <m/>
    <m/>
    <m/>
    <m/>
  </r>
  <r>
    <n v="91"/>
    <s v="AVAIL"/>
    <s v="CLOSED"/>
    <n v="1"/>
    <n v="53"/>
    <n v="2"/>
    <x v="1"/>
    <s v="AFAX0064"/>
    <x v="110"/>
    <n v="10"/>
    <n v="2020"/>
    <x v="2"/>
    <s v="1964A0000-04"/>
    <m/>
    <s v="RUDDER SERVOCONTROL"/>
    <n v="1"/>
    <s v="PKGHD"/>
    <s v="UMR 803708251"/>
    <n v="803708251"/>
    <n v="404048531"/>
    <d v="2020-10-05T00:00:00"/>
    <s v="AFI"/>
    <m/>
    <d v="2020-10-06T00:00:00"/>
    <s v="4800586862"/>
    <d v="2020-10-06T00:00:00"/>
    <s v="180247735"/>
    <d v="2020-10-06T00:00:00"/>
    <m/>
    <d v="2020-10-06T00:00:00"/>
    <d v="2020-10-06T00:00:00"/>
    <s v="1964A00LI000686"/>
    <d v="2020-10-06T00:00:00"/>
    <m/>
    <s v="1964A0000-04"/>
    <s v="1964A00LI000686"/>
    <d v="2020-11-25T00:00:00"/>
    <s v="126-46666981"/>
    <d v="2020-11-27T00:00:00"/>
    <x v="2"/>
    <m/>
    <m/>
    <n v="1"/>
    <n v="0"/>
    <n v="0"/>
    <n v="50"/>
    <n v="2"/>
    <n v="53"/>
    <n v="48"/>
    <n v="2020"/>
    <m/>
    <m/>
  </r>
  <r>
    <n v="93"/>
    <s v="AVAIL"/>
    <s v="CLOSED"/>
    <n v="10"/>
    <n v="58"/>
    <n v="4"/>
    <x v="2"/>
    <s v="AFAX0065"/>
    <x v="110"/>
    <n v="10"/>
    <n v="2020"/>
    <x v="2"/>
    <s v="D97C00-682"/>
    <m/>
    <s v="SINGLE MOTOR ACTUATOR"/>
    <n v="1"/>
    <s v="PKGPO"/>
    <s v="REQ BY AOGDESK"/>
    <m/>
    <n v="404048524"/>
    <d v="2020-10-04T00:00:00"/>
    <s v="AFI"/>
    <m/>
    <d v="2020-10-08T00:00:00"/>
    <s v="618-83614856"/>
    <d v="2020-10-10T00:00:00"/>
    <s v="180247954"/>
    <d v="2020-10-12T00:00:00"/>
    <m/>
    <d v="2020-10-13T00:00:00"/>
    <d v="2020-10-14T00:00:00"/>
    <s v="L56697"/>
    <d v="2020-10-14T00:00:00"/>
    <m/>
    <s v="D97C00-654"/>
    <s v="G17018"/>
    <d v="2020-11-26T00:00:00"/>
    <s v="7515492040"/>
    <d v="2020-12-01T00:00:00"/>
    <x v="2"/>
    <m/>
    <m/>
    <m/>
    <m/>
    <m/>
    <m/>
    <m/>
    <m/>
    <m/>
    <m/>
    <m/>
    <m/>
  </r>
  <r>
    <n v="367"/>
    <s v="AVAIL"/>
    <s v="CLOSED"/>
    <n v="23"/>
    <n v="5"/>
    <n v="22"/>
    <x v="2"/>
    <s v="AFAB0304"/>
    <x v="111"/>
    <n v="11"/>
    <n v="2020"/>
    <x v="1"/>
    <s v="6764B060000"/>
    <s v="6764B040000"/>
    <s v="VALVE, BLEED"/>
    <n v="1"/>
    <s v="PKGHC"/>
    <s v="REPLENISHMENT"/>
    <n v="50658515"/>
    <n v="404048770"/>
    <d v="2020-11-11T00:00:00"/>
    <s v="AFI"/>
    <m/>
    <d v="2020-12-03T00:00:00"/>
    <s v="1749229296"/>
    <d v="2020-12-03T00:00:00"/>
    <n v="180250021"/>
    <d v="2020-12-04T00:00:00"/>
    <m/>
    <d v="2020-12-04T00:00:00"/>
    <d v="2020-12-04T00:00:00"/>
    <s v="6764-01919"/>
    <d v="2020-12-04T00:00:00"/>
    <m/>
    <s v="6764B040000"/>
    <s v="6764-01157"/>
    <d v="2020-11-11T00:00:00"/>
    <s v="126-45733796"/>
    <d v="2020-11-16T00:00:00"/>
    <x v="1"/>
    <m/>
    <m/>
    <m/>
    <m/>
    <m/>
    <m/>
    <m/>
    <m/>
    <m/>
    <m/>
    <m/>
    <m/>
  </r>
  <r>
    <n v="370"/>
    <s v="AVAIL"/>
    <s v="CLOSED"/>
    <n v="13"/>
    <n v="2"/>
    <n v="12"/>
    <x v="2"/>
    <s v="AFAB0307"/>
    <x v="112"/>
    <n v="11"/>
    <n v="2020"/>
    <x v="1"/>
    <s v="LA2K01500AG0000"/>
    <m/>
    <s v="COMPUTER, FLT CTRL PRIM (FCPC)"/>
    <n v="1"/>
    <s v="PKGPE"/>
    <s v="REPLENISHMENT"/>
    <n v="50659453"/>
    <n v="404048852"/>
    <d v="2020-11-25T00:00:00"/>
    <s v="AFI"/>
    <m/>
    <d v="2020-12-07T00:00:00"/>
    <s v="1835891514"/>
    <d v="2020-12-07T00:00:00"/>
    <n v="180250209"/>
    <d v="2020-12-08T00:00:00"/>
    <m/>
    <d v="2020-12-08T00:00:00"/>
    <d v="2020-12-08T00:00:00"/>
    <s v="765"/>
    <d v="2020-12-08T00:00:00"/>
    <m/>
    <s v="LA2K01500AG0000"/>
    <s v="690"/>
    <d v="2020-11-25T00:00:00"/>
    <s v="126-46666981"/>
    <d v="2020-11-27T00:00:00"/>
    <x v="1"/>
    <m/>
    <m/>
    <m/>
    <m/>
    <m/>
    <m/>
    <m/>
    <m/>
    <m/>
    <m/>
    <m/>
    <m/>
  </r>
  <r>
    <n v="371"/>
    <s v="AVAIL"/>
    <s v="CLOSED"/>
    <n v="5"/>
    <n v="2"/>
    <n v="1"/>
    <x v="1"/>
    <s v="AFAB0308"/>
    <x v="112"/>
    <n v="11"/>
    <n v="2020"/>
    <x v="1"/>
    <s v="2955T100-9"/>
    <m/>
    <s v="DRIVE UNIT POWER, IDN 492234"/>
    <n v="1"/>
    <s v="PKGPE"/>
    <s v="REPLENISHMENT"/>
    <n v="50659454"/>
    <n v="404048854"/>
    <d v="2020-11-25T00:00:00"/>
    <s v="AFI"/>
    <m/>
    <d v="2020-11-26T00:00:00"/>
    <s v="6655096173"/>
    <d v="2020-11-26T00:00:00"/>
    <n v="180249762"/>
    <d v="2020-11-26T00:00:00"/>
    <m/>
    <d v="2020-11-29T00:00:00"/>
    <d v="2020-11-30T00:00:00"/>
    <s v="70239"/>
    <d v="2020-11-30T00:00:00"/>
    <m/>
    <s v="2955T100-9"/>
    <s v="8715E"/>
    <d v="2020-11-25T00:00:00"/>
    <s v="126-46666981"/>
    <d v="2020-11-27T00:00:00"/>
    <x v="1"/>
    <m/>
    <m/>
    <m/>
    <m/>
    <m/>
    <m/>
    <m/>
    <m/>
    <m/>
    <m/>
    <m/>
    <m/>
  </r>
  <r>
    <n v="372"/>
    <s v="AVAIL"/>
    <s v="CLOSED"/>
    <n v="11"/>
    <n v="5"/>
    <n v="2"/>
    <x v="1"/>
    <s v="AFAB0309"/>
    <x v="113"/>
    <n v="11"/>
    <n v="2020"/>
    <x v="1"/>
    <s v="4305790536A"/>
    <m/>
    <s v="COMPUTER-TPIS"/>
    <n v="1"/>
    <s v="PKGPY "/>
    <s v="REPLENISHMENT"/>
    <n v="50659547"/>
    <n v="404048859"/>
    <d v="2020-11-26T00:00:00"/>
    <s v="AFI"/>
    <m/>
    <d v="2020-11-28T00:00:00"/>
    <s v="2827249471"/>
    <d v="2020-11-28T00:00:00"/>
    <n v="180249978"/>
    <d v="2020-12-03T00:00:00"/>
    <m/>
    <d v="2020-12-04T00:00:00"/>
    <d v="2020-12-07T00:00:00"/>
    <s v="0513"/>
    <d v="2020-12-07T00:00:00"/>
    <m/>
    <s v="4305790536A"/>
    <s v="0605"/>
    <d v="2020-11-26T00:00:00"/>
    <s v="7515492040"/>
    <d v="2020-12-01T00:00:00"/>
    <x v="1"/>
    <m/>
    <m/>
    <m/>
    <m/>
    <m/>
    <m/>
    <m/>
    <m/>
    <m/>
    <m/>
    <m/>
    <m/>
  </r>
  <r>
    <n v="92"/>
    <s v="AVAIL"/>
    <s v="CLOSED"/>
    <n v="13"/>
    <n v="59"/>
    <n v="8"/>
    <x v="2"/>
    <s v="AFAZ0030"/>
    <x v="105"/>
    <n v="10"/>
    <n v="2020"/>
    <x v="3"/>
    <s v="2980192100000"/>
    <m/>
    <s v="FAUCET WASH BASIN,(PRE M"/>
    <n v="1"/>
    <s v="PKGPA"/>
    <s v="MDR 803712141 "/>
    <n v="803712141"/>
    <n v="404048543"/>
    <d v="2020-10-06T00:00:00"/>
    <s v="AFI"/>
    <m/>
    <d v="2020-10-14T00:00:00"/>
    <s v="2124948070"/>
    <d v="2020-10-15T00:00:00"/>
    <s v="180248142"/>
    <d v="2020-10-15T00:00:00"/>
    <m/>
    <d v="2020-10-18T00:00:00"/>
    <d v="2020-10-19T00:00:00"/>
    <s v="07212"/>
    <d v="2020-10-19T00:00:00"/>
    <m/>
    <s v="2980192100000"/>
    <s v="1294757"/>
    <d v="2020-12-01T00:00:00"/>
    <s v="126-46439993"/>
    <d v="2020-12-04T00:00:00"/>
    <x v="2"/>
    <m/>
    <m/>
    <n v="9"/>
    <n v="4"/>
    <n v="0"/>
    <n v="43"/>
    <n v="3"/>
    <n v="59"/>
    <n v="49"/>
    <n v="2020"/>
    <m/>
    <m/>
  </r>
  <r>
    <n v="366"/>
    <s v="AVAIL"/>
    <s v="CLOSED"/>
    <n v="13"/>
    <n v="5"/>
    <n v="3"/>
    <x v="1"/>
    <s v="AFAB0303"/>
    <x v="111"/>
    <n v="11"/>
    <n v="2020"/>
    <x v="1"/>
    <s v="C38661-002"/>
    <m/>
    <s v="SERVO CONTROL, INB AILERON"/>
    <n v="1"/>
    <s v="PKGPO"/>
    <s v="REPLENISHMENT"/>
    <n v="50658514"/>
    <n v="404048769"/>
    <d v="2020-11-11T00:00:00"/>
    <s v="AFI"/>
    <n v="61878068421"/>
    <d v="2020-11-14T00:00:00"/>
    <s v="3102023691 "/>
    <d v="2020-11-19T00:00:00"/>
    <n v="180249646"/>
    <d v="2020-11-23T00:00:00"/>
    <m/>
    <d v="2020-11-23T00:00:00"/>
    <d v="2020-11-24T00:00:00"/>
    <s v="1764"/>
    <d v="2020-11-24T00:00:00"/>
    <m/>
    <s v="C38661-002"/>
    <s v="6236"/>
    <d v="2020-11-11T00:00:00"/>
    <s v="126-45733796"/>
    <d v="2020-11-16T00:00:00"/>
    <x v="1"/>
    <m/>
    <m/>
    <m/>
    <m/>
    <m/>
    <m/>
    <m/>
    <m/>
    <m/>
    <m/>
    <m/>
    <m/>
  </r>
  <r>
    <n v="369"/>
    <s v="AVAIL"/>
    <s v="CLOSED"/>
    <n v="13"/>
    <n v="2"/>
    <n v="8"/>
    <x v="2"/>
    <s v="AFAB0306"/>
    <x v="112"/>
    <n v="11"/>
    <n v="2020"/>
    <x v="1"/>
    <s v="071-50001-8104"/>
    <m/>
    <s v="ANTENNA, TCAS"/>
    <n v="1"/>
    <s v="PKGHC"/>
    <s v="REPLENISHMENT"/>
    <n v="50659452"/>
    <n v="404048851"/>
    <d v="2020-11-25T00:00:00"/>
    <s v="AFI"/>
    <m/>
    <d v="2020-12-03T00:00:00"/>
    <s v="1835891514"/>
    <d v="2020-12-03T00:00:00"/>
    <n v="180249998"/>
    <d v="2020-12-03T00:00:00"/>
    <m/>
    <d v="2020-12-05T00:00:00"/>
    <d v="2020-12-08T00:00:00"/>
    <s v="596-21356"/>
    <d v="2020-12-08T00:00:00"/>
    <m/>
    <s v="071-50001-8104"/>
    <s v="596-17754"/>
    <d v="2020-11-25T00:00:00"/>
    <s v="126-46666981"/>
    <d v="2020-11-27T00:00:00"/>
    <x v="1"/>
    <m/>
    <m/>
    <m/>
    <m/>
    <m/>
    <m/>
    <m/>
    <m/>
    <m/>
    <m/>
    <m/>
    <m/>
  </r>
  <r>
    <n v="378"/>
    <s v="AVAIL"/>
    <s v="CLOSED"/>
    <n v="13"/>
    <n v="3"/>
    <n v="7"/>
    <x v="2"/>
    <s v="AFAB0315"/>
    <x v="114"/>
    <n v="12"/>
    <n v="2020"/>
    <x v="1"/>
    <s v="30-2581-3"/>
    <m/>
    <s v="L I G H T"/>
    <n v="1"/>
    <s v="PKGPA"/>
    <s v="REPLENISHMENT"/>
    <n v="50659838"/>
    <n v="404048889"/>
    <d v="2020-12-01T00:00:00"/>
    <s v="AFI"/>
    <m/>
    <d v="2020-12-08T00:00:00"/>
    <s v="7185995110"/>
    <d v="2020-12-08T00:00:00"/>
    <n v="180250329"/>
    <d v="2020-12-10T00:00:00"/>
    <m/>
    <d v="2020-12-10T00:00:00"/>
    <d v="2020-12-14T00:00:00"/>
    <s v="3992"/>
    <d v="2020-12-14T00:00:00"/>
    <m/>
    <s v="30-2581-3"/>
    <s v="3230"/>
    <d v="2020-12-01T00:00:00"/>
    <s v="126-46439993"/>
    <d v="2020-12-04T00:00:00"/>
    <x v="1"/>
    <m/>
    <m/>
    <m/>
    <m/>
    <m/>
    <m/>
    <m/>
    <m/>
    <m/>
    <m/>
    <m/>
    <m/>
  </r>
  <r>
    <n v="383"/>
    <s v="AVAIL"/>
    <s v="CLOSED"/>
    <n v="7"/>
    <n v="7"/>
    <n v="2"/>
    <x v="1"/>
    <s v="AFAB0319"/>
    <x v="115"/>
    <n v="12"/>
    <n v="2020"/>
    <x v="1"/>
    <s v="2955T100-9"/>
    <m/>
    <s v="DRIVE UNIT POWER, IDN 492234"/>
    <n v="1"/>
    <s v="PKGPC"/>
    <s v="REPLENISHMENT"/>
    <n v="50660281"/>
    <n v="404048959"/>
    <d v="2020-12-08T00:00:00"/>
    <s v="AFI"/>
    <m/>
    <d v="2020-12-10T00:00:00"/>
    <s v="1363824184"/>
    <d v="2020-12-10T00:00:00"/>
    <n v="180250332"/>
    <d v="2020-12-10T00:00:00"/>
    <m/>
    <d v="2020-12-14T00:00:00"/>
    <d v="2020-12-15T00:00:00"/>
    <s v="78779"/>
    <d v="2020-12-15T00:00:00"/>
    <m/>
    <s v="2955T100-9"/>
    <s v="82956"/>
    <d v="2020-12-08T00:00:00"/>
    <s v="1530073694"/>
    <d v="2020-12-15T00:00:00"/>
    <x v="1"/>
    <m/>
    <m/>
    <m/>
    <m/>
    <m/>
    <m/>
    <m/>
    <m/>
    <m/>
    <m/>
    <m/>
    <m/>
  </r>
  <r>
    <n v="386"/>
    <s v="AVAIL"/>
    <s v="CLOSED"/>
    <n v="9"/>
    <n v="6"/>
    <n v="9"/>
    <x v="2"/>
    <s v="AFAB0322"/>
    <x v="115"/>
    <n v="12"/>
    <n v="2020"/>
    <x v="1"/>
    <s v="G540DA72"/>
    <m/>
    <s v="SEPARATOR-WASTE, IDN 492189"/>
    <n v="1"/>
    <s v="PKGHD"/>
    <s v="REPLENISHMENT"/>
    <n v="50660284"/>
    <n v="404048962"/>
    <d v="2020-12-08T00:00:00"/>
    <s v="AFI"/>
    <m/>
    <d v="2020-12-17T00:00:00"/>
    <s v="5612806441"/>
    <d v="2020-12-17T00:00:00"/>
    <n v="180250701"/>
    <d v="2020-12-16T00:00:00"/>
    <m/>
    <d v="2020-12-15T00:00:00"/>
    <d v="2020-12-17T00:00:00"/>
    <s v="2426"/>
    <d v="2020-12-17T00:00:00"/>
    <m/>
    <s v="G540DA72"/>
    <s v="01024978"/>
    <d v="2020-12-08T00:00:00"/>
    <s v="126-46062925"/>
    <d v="2020-12-14T00:00:00"/>
    <x v="1"/>
    <m/>
    <m/>
    <m/>
    <m/>
    <m/>
    <m/>
    <m/>
    <m/>
    <m/>
    <m/>
    <m/>
    <m/>
  </r>
  <r>
    <n v="387"/>
    <s v="AVAIL"/>
    <s v="CLOSED"/>
    <n v="8"/>
    <n v="6"/>
    <n v="2"/>
    <x v="1"/>
    <s v="AFAB0323"/>
    <x v="115"/>
    <n v="12"/>
    <n v="2020"/>
    <x v="1"/>
    <s v="53-0014"/>
    <m/>
    <s v="ACTUATOR, TWIN (CDCCL)"/>
    <n v="1"/>
    <s v="PKGPA"/>
    <s v="REPLENISHMENT"/>
    <n v="50660274"/>
    <n v="404048968"/>
    <d v="2020-12-08T00:00:00"/>
    <s v="AFI"/>
    <m/>
    <d v="2020-12-10T00:00:00"/>
    <s v="4514380802"/>
    <d v="2020-12-10T00:00:00"/>
    <n v="180250330"/>
    <d v="2020-12-10T00:00:00"/>
    <m/>
    <d v="2020-12-15T00:00:00"/>
    <d v="2020-12-16T00:00:00"/>
    <s v="24146340"/>
    <d v="2020-12-16T00:00:00"/>
    <m/>
    <s v="53-0014"/>
    <s v="19135439"/>
    <d v="2020-12-10T00:00:00"/>
    <s v="8569557441"/>
    <d v="2020-12-14T00:00:00"/>
    <x v="1"/>
    <m/>
    <m/>
    <m/>
    <m/>
    <m/>
    <m/>
    <m/>
    <m/>
    <m/>
    <m/>
    <m/>
    <m/>
  </r>
  <r>
    <n v="94"/>
    <s v="AVAIL"/>
    <s v="CLOSED"/>
    <n v="26"/>
    <n v="39"/>
    <n v="26"/>
    <x v="2"/>
    <s v="AFAX0067"/>
    <x v="116"/>
    <n v="10"/>
    <n v="2020"/>
    <x v="2"/>
    <s v="401MFD4-3 "/>
    <m/>
    <s v="DCDU, DATALINK CONTROL"/>
    <n v="1"/>
    <s v="PKGHC"/>
    <s v="UMR : 803637977"/>
    <n v="803637977"/>
    <n v="404048572"/>
    <d v="2020-10-08T00:00:00"/>
    <s v="AFI"/>
    <m/>
    <d v="2020-11-02T00:00:00"/>
    <s v="618-81617362"/>
    <d v="2020-11-02T00:00:00"/>
    <s v="180248955"/>
    <d v="2020-11-03T00:00:00"/>
    <m/>
    <d v="2020-11-03T00:00:00"/>
    <d v="2020-11-03T00:00:00"/>
    <s v="01639"/>
    <d v="2020-11-03T00:00:00"/>
    <m/>
    <s v="401MFD3-2"/>
    <s v="01793"/>
    <d v="2020-11-11T00:00:00"/>
    <s v="126-45733796"/>
    <d v="2020-11-16T00:00:00"/>
    <x v="2"/>
    <m/>
    <m/>
    <n v="25"/>
    <n v="1"/>
    <n v="0"/>
    <n v="8"/>
    <n v="5"/>
    <n v="39"/>
    <n v="47"/>
    <n v="2020"/>
    <m/>
    <m/>
  </r>
  <r>
    <n v="95"/>
    <s v="AVAIL"/>
    <s v="CLOSED"/>
    <n v="21"/>
    <n v="6"/>
    <n v="20"/>
    <x v="2"/>
    <s v="AFAZ0031"/>
    <x v="108"/>
    <n v="11"/>
    <n v="2020"/>
    <x v="3"/>
    <s v="LA2G007001D0000"/>
    <m/>
    <s v="CMC"/>
    <n v="1"/>
    <s v="PKGPV"/>
    <s v="ROBBING"/>
    <n v="50658049"/>
    <n v="404048715"/>
    <d v="2020-11-04T00:00:00"/>
    <s v="AFI"/>
    <m/>
    <d v="2020-11-24T00:00:00"/>
    <s v="6917475084"/>
    <d v="2020-11-24T00:00:00"/>
    <s v="180249707"/>
    <d v="2020-11-25T00:00:00"/>
    <m/>
    <d v="2020-11-25T00:00:00"/>
    <d v="2020-11-25T00:00:00"/>
    <s v="Q23368005063"/>
    <d v="2020-11-25T00:00:00"/>
    <m/>
    <s v="LA2G007001D0000"/>
    <s v="Q23368006066"/>
    <d v="2020-11-04T00:00:00"/>
    <s v="126-45033715"/>
    <d v="2020-11-10T00:00:00"/>
    <x v="1"/>
    <m/>
    <m/>
    <n v="20"/>
    <n v="1"/>
    <n v="0"/>
    <n v="-21"/>
    <n v="6"/>
    <n v="6"/>
    <n v="46"/>
    <n v="2020"/>
    <m/>
    <m/>
  </r>
  <r>
    <n v="251"/>
    <s v="AVAIL"/>
    <s v="CLOSED"/>
    <n v="147"/>
    <n v="230"/>
    <n v="95"/>
    <x v="2"/>
    <s v="AFAP0010"/>
    <x v="74"/>
    <n v="4"/>
    <n v="2020"/>
    <x v="4"/>
    <s v="FE209-002"/>
    <m/>
    <s v="ACTUATOR-DOOR, EMERGENCY EXIT"/>
    <n v="1"/>
    <s v="PKGPG"/>
    <s v="MDR 803550517 / Planning"/>
    <n v="50646080"/>
    <n v="404047641"/>
    <d v="2020-04-30T00:00:00"/>
    <s v="AFI"/>
    <m/>
    <d v="2020-07-17T00:00:00"/>
    <s v="9865059120"/>
    <d v="2020-07-17T00:00:00"/>
    <n v="180245621"/>
    <d v="2020-07-28T00:00:00"/>
    <m/>
    <d v="2020-09-07T00:00:00"/>
    <d v="2020-09-07T00:00:00"/>
    <s v="208"/>
    <d v="2020-09-07T00:00:00"/>
    <m/>
    <s v="FE276-002"/>
    <s v="208"/>
    <d v="2020-11-11T00:00:00"/>
    <s v="1739125905"/>
    <d v="2020-12-16T00:00:00"/>
    <x v="2"/>
    <m/>
    <m/>
    <m/>
    <m/>
    <m/>
    <m/>
    <m/>
    <m/>
    <m/>
    <m/>
    <m/>
    <m/>
  </r>
  <r>
    <n v="373"/>
    <s v="AVAIL"/>
    <s v="CLOSED"/>
    <n v="21"/>
    <n v="3"/>
    <n v="10"/>
    <x v="2"/>
    <s v="AFAB0310"/>
    <x v="114"/>
    <n v="12"/>
    <n v="2020"/>
    <x v="1"/>
    <s v="975A0000-03"/>
    <m/>
    <s v="ACTUATOR, RAM AIR INLET"/>
    <n v="1"/>
    <s v="PKGPN"/>
    <s v="REPLENISHMENT"/>
    <n v="50659831"/>
    <n v="404048884"/>
    <d v="2020-12-01T00:00:00"/>
    <s v="AFI"/>
    <m/>
    <d v="2020-12-11T00:00:00"/>
    <s v="618-81587870"/>
    <d v="2020-12-11T00:00:00"/>
    <n v="180250741"/>
    <d v="2020-12-17T00:00:00"/>
    <m/>
    <d v="2020-12-21T00:00:00"/>
    <d v="2020-12-22T00:00:00"/>
    <s v="01877"/>
    <d v="2020-12-22T00:00:00"/>
    <m/>
    <s v="975A0000-03"/>
    <s v="00766"/>
    <d v="2020-12-01T00:00:00"/>
    <s v="126-46439993"/>
    <d v="2020-12-04T00:00:00"/>
    <x v="1"/>
    <m/>
    <m/>
    <m/>
    <m/>
    <m/>
    <m/>
    <m/>
    <m/>
    <m/>
    <m/>
    <m/>
    <m/>
  </r>
  <r>
    <n v="376"/>
    <s v="AVAIL"/>
    <s v="CLOSED"/>
    <n v="20"/>
    <n v="3"/>
    <n v="15"/>
    <x v="2"/>
    <s v="AFAB0313"/>
    <x v="114"/>
    <n v="12"/>
    <n v="2020"/>
    <x v="1"/>
    <s v="2980212100000"/>
    <m/>
    <s v="WATER FAUCET"/>
    <n v="1"/>
    <s v="PKGPD"/>
    <s v="REPLENISHMENT"/>
    <n v="50659836"/>
    <n v="404048887"/>
    <d v="2020-12-01T00:00:00"/>
    <s v="AFI"/>
    <m/>
    <d v="2020-12-16T00:00:00"/>
    <s v="2340992802"/>
    <d v="2020-12-16T00:00:00"/>
    <n v="180250737"/>
    <d v="2020-12-17T00:00:00"/>
    <m/>
    <d v="2020-12-20T00:00:00"/>
    <d v="2020-12-21T00:00:00"/>
    <s v="G00854"/>
    <d v="2020-12-21T00:00:00"/>
    <m/>
    <s v="2980212100000"/>
    <s v="04230"/>
    <d v="2020-12-01T00:00:00"/>
    <s v="126-46439993"/>
    <d v="2020-12-04T00:00:00"/>
    <x v="1"/>
    <m/>
    <m/>
    <m/>
    <m/>
    <m/>
    <m/>
    <m/>
    <m/>
    <m/>
    <m/>
    <m/>
    <m/>
  </r>
  <r>
    <n v="377"/>
    <s v="AVAIL"/>
    <s v="CLOSED"/>
    <n v="21"/>
    <n v="3"/>
    <n v="10"/>
    <x v="2"/>
    <s v="AFAB0314"/>
    <x v="114"/>
    <n v="12"/>
    <n v="2020"/>
    <x v="1"/>
    <s v="2955T100-9"/>
    <m/>
    <s v="DRIVE UNIT POWER, IDN 492234"/>
    <n v="1"/>
    <s v="PKGPE"/>
    <s v="REPLENISHMENT"/>
    <n v="50659837"/>
    <n v="404048888"/>
    <d v="2020-12-01T00:00:00"/>
    <s v="AFI"/>
    <m/>
    <d v="2020-12-11T00:00:00"/>
    <s v="618-81587870"/>
    <d v="2020-12-11T00:00:00"/>
    <n v="180250742"/>
    <d v="2020-12-17T00:00:00"/>
    <m/>
    <d v="2020-12-21T00:00:00"/>
    <d v="2020-12-22T00:00:00"/>
    <s v="58531"/>
    <d v="2020-12-22T00:00:00"/>
    <m/>
    <s v="2955T100-9"/>
    <s v="5046E"/>
    <d v="2020-12-01T00:00:00"/>
    <s v="126-46439993"/>
    <d v="2020-12-04T00:00:00"/>
    <x v="1"/>
    <m/>
    <m/>
    <m/>
    <m/>
    <m/>
    <m/>
    <m/>
    <m/>
    <m/>
    <m/>
    <m/>
    <m/>
  </r>
  <r>
    <n v="379"/>
    <s v="AVAIL"/>
    <s v="CLOSED"/>
    <n v="21"/>
    <n v="3"/>
    <n v="10"/>
    <x v="2"/>
    <s v="AFAB0316"/>
    <x v="114"/>
    <n v="12"/>
    <n v="2020"/>
    <x v="1"/>
    <s v="975A0000-03"/>
    <m/>
    <s v="ACTUATOR, RAM AIR INLET"/>
    <n v="1"/>
    <s v="PKGPC"/>
    <s v="REPLENISHMENT"/>
    <n v="50659839"/>
    <n v="404048891"/>
    <d v="2020-12-01T00:00:00"/>
    <s v="AFI"/>
    <m/>
    <d v="2020-12-11T00:00:00"/>
    <s v="8330182534"/>
    <d v="2020-12-11T00:00:00"/>
    <n v="180250743"/>
    <d v="2020-12-17T00:00:00"/>
    <m/>
    <d v="2020-12-21T00:00:00"/>
    <d v="2020-12-22T00:00:00"/>
    <s v="03014"/>
    <d v="2020-12-22T00:00:00"/>
    <m/>
    <s v="975A0000-03"/>
    <s v="03734"/>
    <d v="2020-12-01T00:00:00"/>
    <s v="126-46439993"/>
    <d v="2020-12-04T00:00:00"/>
    <x v="1"/>
    <m/>
    <m/>
    <m/>
    <m/>
    <m/>
    <m/>
    <m/>
    <m/>
    <m/>
    <m/>
    <m/>
    <m/>
  </r>
  <r>
    <n v="381"/>
    <s v="AVAIL"/>
    <s v="CLOSED"/>
    <n v="13"/>
    <n v="6"/>
    <n v="2"/>
    <x v="1"/>
    <s v="AFAB0317"/>
    <x v="115"/>
    <n v="12"/>
    <n v="2020"/>
    <x v="1"/>
    <s v="G540DA74"/>
    <m/>
    <s v="TRANSMITTER, LIQUID LEVEL"/>
    <n v="1"/>
    <s v="PKGPA"/>
    <s v="REPLENISHMENT"/>
    <n v="50660279"/>
    <n v="404048957"/>
    <d v="2020-12-08T00:00:00"/>
    <s v="AFI"/>
    <m/>
    <d v="2020-12-10T00:00:00"/>
    <s v="3450355661"/>
    <d v="2020-12-10T00:00:00"/>
    <n v="180250533"/>
    <d v="2020-12-17T00:00:00"/>
    <m/>
    <d v="2020-12-20T00:00:00"/>
    <d v="2020-12-21T00:00:00"/>
    <s v="07460847"/>
    <d v="2020-12-21T00:00:00"/>
    <m/>
    <s v="G540DA74"/>
    <s v="5822"/>
    <d v="2020-12-08T00:00:00"/>
    <s v="126-46062925"/>
    <d v="2020-12-14T00:00:00"/>
    <x v="1"/>
    <m/>
    <m/>
    <m/>
    <m/>
    <m/>
    <m/>
    <m/>
    <m/>
    <m/>
    <m/>
    <m/>
    <m/>
  </r>
  <r>
    <n v="389"/>
    <s v="AVAIL"/>
    <s v="CLOSED"/>
    <n v="7"/>
    <n v="6"/>
    <n v="2"/>
    <x v="1"/>
    <s v="AFAB0325"/>
    <x v="115"/>
    <n v="12"/>
    <n v="2020"/>
    <x v="1"/>
    <s v="2955T100-9"/>
    <m/>
    <s v="DRIVE UNIT POWER, IDN 492234"/>
    <n v="1"/>
    <s v="PKGPC"/>
    <s v="REPLENISHMENT"/>
    <n v="50660277"/>
    <n v="404048970"/>
    <d v="2020-12-08T00:00:00"/>
    <s v="AFI"/>
    <m/>
    <d v="2020-12-10T00:00:00"/>
    <s v="4514382655"/>
    <d v="2020-12-10T00:00:00"/>
    <n v="180250331"/>
    <d v="2020-12-10T00:00:00"/>
    <m/>
    <d v="2020-12-15T00:00:00"/>
    <d v="2020-12-15T00:00:00"/>
    <s v="75840"/>
    <d v="2020-12-15T00:00:00"/>
    <m/>
    <s v="2955T100-9"/>
    <s v="70357"/>
    <d v="2020-12-10T00:00:00"/>
    <s v="8569557441"/>
    <d v="2020-12-14T00:00:00"/>
    <x v="1"/>
    <m/>
    <m/>
    <m/>
    <m/>
    <m/>
    <m/>
    <m/>
    <m/>
    <m/>
    <m/>
    <m/>
    <m/>
  </r>
  <r>
    <n v="368"/>
    <s v="AVAIL"/>
    <s v="CLOSED"/>
    <n v="41"/>
    <n v="0"/>
    <n v="4"/>
    <x v="2"/>
    <s v="AFAB0305"/>
    <x v="117"/>
    <n v="11"/>
    <n v="2020"/>
    <x v="1"/>
    <s v="LA2K2B100DH0000"/>
    <m/>
    <s v="FCPC-FLIGHT CONTROL PRIMARY COMPUTER"/>
    <n v="1"/>
    <s v="PKGPO"/>
    <s v="REPLENISHMENT"/>
    <n v="50659049"/>
    <n v="404048822"/>
    <d v="2020-11-19T00:00:00"/>
    <s v="AFI"/>
    <n v="61881587531"/>
    <d v="2020-11-23T00:00:00"/>
    <s v="61881587531"/>
    <d v="2020-11-23T00:00:00"/>
    <n v="180250931"/>
    <d v="2020-12-21T00:00:00"/>
    <m/>
    <d v="2020-12-29T00:00:00"/>
    <d v="2020-12-30T00:00:00"/>
    <s v="2K2008319"/>
    <d v="2020-12-30T00:00:00"/>
    <m/>
    <s v="LA2K2B100DH0000"/>
    <s v="2K2007921"/>
    <d v="2020-11-19T00:00:00"/>
    <s v="126-45733796"/>
    <d v="2020-11-19T00:00:00"/>
    <x v="1"/>
    <m/>
    <m/>
    <m/>
    <m/>
    <m/>
    <m/>
    <m/>
    <m/>
    <m/>
    <m/>
    <m/>
    <m/>
  </r>
  <r>
    <n v="382"/>
    <s v="AVAIL"/>
    <s v="CLOSED"/>
    <n v="22"/>
    <n v="6"/>
    <n v="6"/>
    <x v="2"/>
    <s v="AFAB0318"/>
    <x v="115"/>
    <n v="12"/>
    <n v="2020"/>
    <x v="1"/>
    <s v="2955T100-9"/>
    <m/>
    <s v="DRIVE UNIT POWER, IDN 492234"/>
    <n v="1"/>
    <s v="PKGPC"/>
    <s v="REPLENISHMENT"/>
    <n v="50660280"/>
    <n v="404048958"/>
    <d v="2020-12-08T00:00:00"/>
    <s v="AFI"/>
    <m/>
    <d v="2020-12-14T00:00:00"/>
    <s v="61881587914"/>
    <d v="2020-12-14T00:00:00"/>
    <n v="180250766"/>
    <d v="2020-12-17T00:00:00"/>
    <m/>
    <d v="2020-12-29T00:00:00"/>
    <d v="2020-12-30T00:00:00"/>
    <s v="89010"/>
    <d v="2020-12-30T00:00:00"/>
    <m/>
    <s v="2955T100-9"/>
    <s v="6129"/>
    <d v="2020-12-08T00:00:00"/>
    <s v="126-46062925"/>
    <d v="2020-12-14T00:00:00"/>
    <x v="1"/>
    <m/>
    <m/>
    <m/>
    <m/>
    <m/>
    <m/>
    <m/>
    <m/>
    <m/>
    <m/>
    <m/>
    <m/>
  </r>
  <r>
    <n v="385"/>
    <s v="AVAIL"/>
    <s v="CLOSED"/>
    <n v="27"/>
    <n v="6"/>
    <n v="26"/>
    <x v="2"/>
    <s v="AFAB0321"/>
    <x v="115"/>
    <n v="12"/>
    <n v="2020"/>
    <x v="1"/>
    <s v="G540DA72"/>
    <m/>
    <s v="SEPARATOR-WASTE, IDN 492189"/>
    <n v="1"/>
    <s v="PKGHD"/>
    <s v="REPLENISHMENT"/>
    <n v="50660283"/>
    <n v="404048961"/>
    <d v="2020-12-08T00:00:00"/>
    <s v="AFI"/>
    <s v="61881588102"/>
    <d v="2021-01-03T00:00:00"/>
    <s v="9055798673"/>
    <d v="2021-01-03T00:00:00"/>
    <n v="180251476"/>
    <d v="2021-01-04T00:00:00"/>
    <m/>
    <d v="2021-01-04T00:00:00"/>
    <d v="2021-01-04T00:00:00"/>
    <s v="2905"/>
    <d v="2021-01-04T00:00:00"/>
    <m/>
    <s v="G540DA72"/>
    <s v="01024953"/>
    <d v="2020-12-08T00:00:00"/>
    <s v="126-46062925"/>
    <d v="2020-12-14T00:00:00"/>
    <x v="1"/>
    <m/>
    <m/>
    <m/>
    <m/>
    <m/>
    <m/>
    <m/>
    <m/>
    <m/>
    <m/>
    <m/>
    <m/>
  </r>
  <r>
    <n v="388"/>
    <s v="AVAIL"/>
    <s v="CLOSED"/>
    <n v="22"/>
    <n v="6"/>
    <n v="10"/>
    <x v="2"/>
    <s v="AFAB0324"/>
    <x v="115"/>
    <n v="12"/>
    <n v="2020"/>
    <x v="1"/>
    <s v="4063-18221 "/>
    <m/>
    <s v="VALVE ISOLATION, FWD CRG"/>
    <n v="1"/>
    <s v="PKGHD"/>
    <s v="REPLENISHMENT"/>
    <n v="50660276"/>
    <n v="404048969"/>
    <d v="2020-12-08T00:00:00"/>
    <s v="AFI"/>
    <s v="3283615311"/>
    <d v="2020-12-18T00:00:00"/>
    <s v="3283615311"/>
    <d v="2020-12-18T00:00:00"/>
    <n v="180250920"/>
    <d v="2020-12-21T00:00:00"/>
    <m/>
    <d v="2020-12-29T00:00:00"/>
    <d v="2020-12-30T00:00:00"/>
    <s v="0270495"/>
    <d v="2020-12-30T00:00:00"/>
    <m/>
    <s v="4063-18221"/>
    <s v="16122363"/>
    <d v="2020-12-10T00:00:00"/>
    <s v="8569557441"/>
    <d v="2020-12-14T00:00:00"/>
    <x v="1"/>
    <m/>
    <m/>
    <m/>
    <m/>
    <m/>
    <m/>
    <m/>
    <m/>
    <m/>
    <m/>
    <m/>
    <m/>
  </r>
  <r>
    <n v="390"/>
    <s v="AVAIL"/>
    <s v="CLOSED"/>
    <n v="21"/>
    <n v="2"/>
    <n v="3"/>
    <x v="1"/>
    <s v="AFAB0326"/>
    <x v="118"/>
    <n v="12"/>
    <n v="2020"/>
    <x v="1"/>
    <s v="2955T100-9"/>
    <m/>
    <s v="DRIVE UNIT POWER, IDN 492234"/>
    <n v="1"/>
    <s v="PKGPE"/>
    <s v="REPLENISHMENT"/>
    <n v="50660624"/>
    <n v="404048997"/>
    <d v="2020-12-14T00:00:00"/>
    <s v="AFI"/>
    <s v="61881588006"/>
    <d v="2020-12-17T00:00:00"/>
    <s v="9055798673"/>
    <d v="2021-01-03T00:00:00"/>
    <n v="180251480"/>
    <d v="2021-01-04T00:00:00"/>
    <m/>
    <d v="2021-01-04T00:00:00"/>
    <d v="2021-01-04T00:00:00"/>
    <s v="70461"/>
    <d v="2021-01-04T00:00:00"/>
    <m/>
    <s v="2955T100-9"/>
    <s v="4591"/>
    <d v="2020-12-14T00:00:00"/>
    <s v="1739125905"/>
    <d v="2020-12-16T00:00:00"/>
    <x v="1"/>
    <m/>
    <m/>
    <m/>
    <m/>
    <m/>
    <m/>
    <m/>
    <m/>
    <m/>
    <m/>
    <m/>
    <m/>
  </r>
  <r>
    <n v="391"/>
    <s v="AVAIL"/>
    <s v="CLOSED"/>
    <n v="21"/>
    <n v="2"/>
    <n v="3"/>
    <x v="1"/>
    <s v="AFAB0327"/>
    <x v="118"/>
    <n v="12"/>
    <n v="2020"/>
    <x v="1"/>
    <s v="129100-1009"/>
    <m/>
    <s v="PDU-POWER DRIVE UNIT"/>
    <n v="1"/>
    <s v="PKGPW"/>
    <s v="REPLENISHMENT"/>
    <n v="50660626"/>
    <n v="404048998"/>
    <d v="2020-12-14T00:00:00"/>
    <s v="AFI"/>
    <s v="61881588006"/>
    <d v="2020-12-17T00:00:00"/>
    <s v="9055798673"/>
    <d v="2021-01-03T00:00:00"/>
    <n v="180251479"/>
    <d v="2021-01-04T00:00:00"/>
    <m/>
    <d v="2021-01-04T00:00:00"/>
    <d v="2021-01-04T00:00:00"/>
    <s v="47572"/>
    <d v="2021-01-04T00:00:00"/>
    <m/>
    <s v="129100-1009"/>
    <s v="33050"/>
    <d v="2020-12-14T00:00:00"/>
    <s v="1739125905"/>
    <d v="2020-12-16T00:00:00"/>
    <x v="1"/>
    <m/>
    <m/>
    <m/>
    <m/>
    <m/>
    <m/>
    <m/>
    <m/>
    <m/>
    <m/>
    <m/>
    <m/>
  </r>
  <r>
    <n v="392"/>
    <s v="AVAIL"/>
    <s v="CLOSED"/>
    <n v="19"/>
    <n v="1"/>
    <n v="1"/>
    <x v="1"/>
    <s v="AFAB0328"/>
    <x v="119"/>
    <n v="12"/>
    <n v="2020"/>
    <x v="1"/>
    <s v="735632-7"/>
    <m/>
    <s v="HSMU-HYDRAULIC SYSTEM MONITORING UNIT"/>
    <n v="1"/>
    <s v="PKGPE"/>
    <s v="REPLENISHMENT"/>
    <n v="50660800"/>
    <n v="404049022"/>
    <d v="2020-12-16T00:00:00"/>
    <s v="AFI"/>
    <s v="61881588006"/>
    <d v="2020-12-17T00:00:00"/>
    <s v="9055798673"/>
    <d v="2021-01-03T00:00:00"/>
    <n v="180251478"/>
    <d v="2021-01-04T00:00:00"/>
    <m/>
    <d v="2021-01-04T00:00:00"/>
    <d v="2021-01-04T00:00:00"/>
    <s v="735632IN0B60"/>
    <d v="2021-01-04T00:00:00"/>
    <m/>
    <s v="735632-7"/>
    <s v="735632IN0875"/>
    <d v="2020-12-16T00:00:00"/>
    <s v="2247414396"/>
    <d v="2020-12-17T00:00:00"/>
    <x v="1"/>
    <m/>
    <m/>
    <m/>
    <m/>
    <m/>
    <m/>
    <m/>
    <m/>
    <m/>
    <m/>
    <m/>
    <m/>
  </r>
  <r>
    <n v="408"/>
    <s v="AVAIL"/>
    <s v="CLOSED"/>
    <n v="7"/>
    <n v="2"/>
    <n v="1"/>
    <x v="1"/>
    <s v="AFAB0344"/>
    <x v="120"/>
    <n v="1"/>
    <n v="2021"/>
    <x v="1"/>
    <s v="4063-18221"/>
    <m/>
    <s v="CARGO ISOLATION VALVE"/>
    <n v="1"/>
    <s v="PKGPO"/>
    <s v="REPLENISHMENT"/>
    <n v="50662064"/>
    <n v="404049115"/>
    <d v="2021-01-04T00:00:00"/>
    <s v="AFI"/>
    <m/>
    <d v="2021-01-05T00:00:00"/>
    <s v="9505092833"/>
    <d v="2021-01-05T00:00:00"/>
    <n v="180251663"/>
    <d v="2021-01-06T00:00:00"/>
    <m/>
    <d v="2021-01-11T00:00:00"/>
    <d v="2021-01-11T00:00:00"/>
    <s v="9917375"/>
    <d v="2021-01-11T00:00:00"/>
    <m/>
    <s v="4063-18221"/>
    <s v="0017504"/>
    <d v="2021-01-04T00:00:00"/>
    <s v="1250794053"/>
    <d v="2021-01-06T00:00:00"/>
    <x v="1"/>
    <m/>
    <m/>
    <m/>
    <m/>
    <m/>
    <m/>
    <m/>
    <m/>
    <m/>
    <m/>
    <m/>
    <m/>
  </r>
  <r>
    <n v="409"/>
    <s v="AVAIL"/>
    <s v="CLOSED"/>
    <n v="4"/>
    <n v="2"/>
    <n v="31"/>
    <x v="2"/>
    <s v="AFAB0345"/>
    <x v="120"/>
    <n v="1"/>
    <n v="2021"/>
    <x v="1"/>
    <s v="3888217-4"/>
    <m/>
    <s v="STARTER, MOTOR APU"/>
    <n v="1"/>
    <s v="PKGPZ"/>
    <s v="REPLENISHMENT"/>
    <n v="50662066"/>
    <n v="404049116"/>
    <d v="2021-01-04T00:00:00"/>
    <s v="AFI"/>
    <m/>
    <m/>
    <m/>
    <d v="2021-01-05T00:00:00"/>
    <n v="180251661"/>
    <d v="2021-01-06T00:00:00"/>
    <m/>
    <d v="2021-01-06T00:00:00"/>
    <d v="2021-01-08T00:00:00"/>
    <s v="SN050599100039"/>
    <d v="2021-01-08T00:00:00"/>
    <m/>
    <s v="3888217-4"/>
    <s v="363"/>
    <d v="2021-01-04T00:00:00"/>
    <s v="1250794053"/>
    <d v="2021-01-06T00:00:00"/>
    <x v="1"/>
    <m/>
    <m/>
    <m/>
    <m/>
    <m/>
    <m/>
    <m/>
    <m/>
    <m/>
    <m/>
    <m/>
    <m/>
  </r>
  <r>
    <n v="410"/>
    <s v="AVAIL"/>
    <s v="CLOSED"/>
    <n v="14"/>
    <n v="2"/>
    <n v="7"/>
    <x v="2"/>
    <s v="AFAB0346"/>
    <x v="120"/>
    <n v="1"/>
    <n v="2021"/>
    <x v="1"/>
    <s v="088259-04644"/>
    <m/>
    <s v="ACCUMULATOR, POWER"/>
    <n v="1"/>
    <s v="PKGPF"/>
    <s v="REPLENISHMENT"/>
    <n v="50662067"/>
    <n v="404049117"/>
    <d v="2021-01-04T00:00:00"/>
    <s v="AFI"/>
    <m/>
    <d v="2021-01-11T00:00:00"/>
    <s v="9282410561"/>
    <d v="2021-01-11T00:00:00"/>
    <n v="180252080"/>
    <d v="2021-01-13T00:00:00"/>
    <m/>
    <d v="2021-01-18T00:00:00"/>
    <d v="2021-01-18T00:00:00"/>
    <s v="3874"/>
    <d v="2021-01-18T00:00:00"/>
    <m/>
    <s v="088259-04644"/>
    <s v="5146"/>
    <d v="2021-01-04T00:00:00"/>
    <s v="1250794053"/>
    <d v="2021-01-06T00:00:00"/>
    <x v="1"/>
    <m/>
    <m/>
    <m/>
    <m/>
    <m/>
    <m/>
    <m/>
    <m/>
    <m/>
    <m/>
    <m/>
    <m/>
  </r>
  <r>
    <n v="22"/>
    <s v="AVAIL"/>
    <s v="CLOSED"/>
    <n v="423"/>
    <n v="33"/>
    <n v="415"/>
    <x v="2"/>
    <s v="AFAB0019"/>
    <x v="13"/>
    <n v="11"/>
    <n v="2019"/>
    <x v="1"/>
    <s v="A2577076300400"/>
    <m/>
    <s v="ACTUATOR ASSY"/>
    <n v="1"/>
    <s v="PKGPA"/>
    <s v="REPLENISHMENT"/>
    <n v="50630025"/>
    <n v="404045268"/>
    <d v="2019-11-25T00:00:00"/>
    <s v="AFI"/>
    <m/>
    <d v="2021-01-13T00:00:00"/>
    <s v="057-81598344"/>
    <d v="2021-01-13T00:00:00"/>
    <n v="180252735"/>
    <d v="2021-01-20T00:00:00"/>
    <m/>
    <d v="2021-01-21T00:00:00"/>
    <d v="2021-01-21T00:00:00"/>
    <s v="Batch 0002335798"/>
    <d v="2021-01-21T00:00:00"/>
    <m/>
    <s v="A2577076300400"/>
    <s v="DH-0447-95"/>
    <d v="2019-11-25T00:00:00"/>
    <s v="126-34449133"/>
    <d v="2019-12-28T00:00:00"/>
    <x v="2"/>
    <m/>
    <m/>
    <n v="415"/>
    <n v="8"/>
    <n v="0"/>
    <n v="-423"/>
    <n v="33"/>
    <n v="33"/>
    <n v="52"/>
    <n v="2019"/>
    <m/>
    <m/>
  </r>
  <r>
    <n v="384"/>
    <s v="AVAIL"/>
    <s v="CLOSED"/>
    <n v="43"/>
    <n v="6"/>
    <n v="6"/>
    <x v="2"/>
    <s v="AFAB0320"/>
    <x v="115"/>
    <n v="12"/>
    <n v="2020"/>
    <x v="1"/>
    <s v="2955T100-9"/>
    <m/>
    <s v="DRIVE UNIT POWER, IDN 492234"/>
    <n v="1"/>
    <s v="PKGPC"/>
    <s v="REPLENISHMENT"/>
    <n v="50660282"/>
    <n v="404048960"/>
    <d v="2020-12-08T00:00:00"/>
    <s v="AFI"/>
    <m/>
    <d v="2020-12-14T00:00:00"/>
    <s v="61881587914"/>
    <d v="2020-12-14T00:00:00"/>
    <n v="180250766"/>
    <d v="2020-12-17T00:00:00"/>
    <m/>
    <d v="2021-01-20T00:00:00"/>
    <d v="2021-01-20T00:00:00"/>
    <s v="CA10040402"/>
    <d v="2021-01-20T00:00:00"/>
    <m/>
    <s v="2955T100-9"/>
    <s v="5222E"/>
    <d v="2020-12-08T00:00:00"/>
    <s v="126-46062925"/>
    <d v="2020-12-14T00:00:00"/>
    <x v="1"/>
    <m/>
    <m/>
    <m/>
    <m/>
    <m/>
    <m/>
    <m/>
    <m/>
    <m/>
    <m/>
    <m/>
    <m/>
  </r>
  <r>
    <n v="393"/>
    <s v="AVAIL"/>
    <s v="CLOSED"/>
    <n v="6"/>
    <n v="1"/>
    <n v="0"/>
    <x v="1"/>
    <s v="AFAB0329"/>
    <x v="119"/>
    <n v="12"/>
    <n v="2020"/>
    <x v="1"/>
    <s v="975A0000-03"/>
    <m/>
    <s v="ACTUATOR, RAM AIR INLET"/>
    <n v="1"/>
    <s v="PKGPC"/>
    <s v="REPLENISHMENT"/>
    <n v="50660801"/>
    <n v="404049023"/>
    <d v="2020-12-16T00:00:00"/>
    <s v="AFI"/>
    <m/>
    <d v="2020-12-16T00:00:00"/>
    <s v="7417808053"/>
    <d v="2020-12-16T00:00:00"/>
    <n v="180250739"/>
    <d v="2020-12-10T00:00:00"/>
    <m/>
    <d v="2020-12-21T00:00:00"/>
    <d v="2020-12-22T00:00:00"/>
    <s v="03120"/>
    <d v="2020-12-22T00:00:00"/>
    <m/>
    <s v="975A0000-03"/>
    <s v="02334"/>
    <d v="2020-12-16T00:00:00"/>
    <s v="2247414396"/>
    <d v="2020-12-17T00:00:00"/>
    <x v="1"/>
    <m/>
    <m/>
    <m/>
    <m/>
    <m/>
    <m/>
    <m/>
    <m/>
    <m/>
    <m/>
    <m/>
    <m/>
  </r>
  <r>
    <n v="394"/>
    <s v="AVAIL"/>
    <s v="CLOSED"/>
    <n v="35"/>
    <n v="1"/>
    <n v="23"/>
    <x v="2"/>
    <s v="AFAB0330"/>
    <x v="119"/>
    <n v="12"/>
    <n v="2020"/>
    <x v="1"/>
    <s v="6764B040000"/>
    <m/>
    <s v="VALVE, BLEED"/>
    <n v="1"/>
    <s v="PKGHD"/>
    <s v="REPLENISHMENT"/>
    <n v="50660802"/>
    <n v="404049024"/>
    <d v="2020-12-16T00:00:00"/>
    <s v="AFI"/>
    <m/>
    <d v="2021-01-08T00:00:00"/>
    <s v="618-81588301"/>
    <d v="2021-01-08T00:00:00"/>
    <n v="180251915"/>
    <d v="2021-01-11T00:00:00"/>
    <m/>
    <d v="2021-01-20T00:00:00"/>
    <d v="2021-01-20T00:00:00"/>
    <s v="6764-00789"/>
    <d v="2021-01-20T00:00:00"/>
    <m/>
    <s v="6764B040000"/>
    <s v="6764-02476"/>
    <d v="2020-12-16T00:00:00"/>
    <s v="2247414396"/>
    <d v="2020-12-17T00:00:00"/>
    <x v="1"/>
    <m/>
    <m/>
    <m/>
    <m/>
    <m/>
    <m/>
    <m/>
    <m/>
    <m/>
    <m/>
    <m/>
    <m/>
  </r>
  <r>
    <n v="395"/>
    <s v="AVAIL"/>
    <s v="CLOSED"/>
    <n v="8"/>
    <n v="5"/>
    <n v="2"/>
    <x v="1"/>
    <s v="AFAB0331"/>
    <x v="121"/>
    <n v="12"/>
    <n v="2020"/>
    <x v="1"/>
    <s v="774767-1-1"/>
    <m/>
    <s v="COMPUTER, WINDOW HEAT (WHC)"/>
    <n v="1"/>
    <s v="PKGHD"/>
    <s v="REPLENISHMENT"/>
    <n v="50661270"/>
    <n v="404049056"/>
    <d v="2020-12-23T00:00:00"/>
    <s v="AFI"/>
    <m/>
    <d v="2020-12-25T00:00:00"/>
    <s v="3361955192"/>
    <d v="2020-12-25T00:00:00"/>
    <n v="180251180"/>
    <d v="2020-12-28T00:00:00"/>
    <m/>
    <d v="2020-12-31T00:00:00"/>
    <d v="2020-12-31T00:00:00"/>
    <s v="774767IN01000"/>
    <d v="2020-12-31T00:00:00"/>
    <m/>
    <s v="774767-1-1"/>
    <s v="774767IN02794"/>
    <d v="2020-12-28T00:00:00"/>
    <s v="126-4744746"/>
    <d v="2020-12-28T00:00:00"/>
    <x v="1"/>
    <m/>
    <m/>
    <m/>
    <m/>
    <m/>
    <m/>
    <m/>
    <m/>
    <m/>
    <m/>
    <m/>
    <m/>
  </r>
  <r>
    <n v="396"/>
    <s v="AVAIL"/>
    <s v="CLOSED"/>
    <n v="21"/>
    <n v="5"/>
    <n v="6"/>
    <x v="2"/>
    <s v="AFAB0332"/>
    <x v="121"/>
    <n v="12"/>
    <n v="2020"/>
    <x v="1"/>
    <s v="FE127-02-003"/>
    <m/>
    <s v="ACTUATOR, DOOR - PASSENGER"/>
    <n v="1"/>
    <s v="PKGPA"/>
    <s v="REPLENISHMENT"/>
    <n v="50661271"/>
    <n v="404049057"/>
    <d v="2020-12-23T00:00:00"/>
    <s v="AFI"/>
    <m/>
    <d v="2020-12-29T00:00:00"/>
    <s v="2620385294"/>
    <d v="2020-12-29T00:00:00"/>
    <n v="180251863"/>
    <d v="2021-01-11T00:00:00"/>
    <m/>
    <d v="2021-01-13T00:00:00"/>
    <d v="2021-01-13T00:00:00"/>
    <s v="1728"/>
    <d v="2021-01-13T00:00:00"/>
    <m/>
    <s v="FE127-02-003"/>
    <s v="39"/>
    <d v="2020-12-28T00:00:00"/>
    <s v="126-4744746"/>
    <d v="2020-12-28T00:00:00"/>
    <x v="1"/>
    <m/>
    <m/>
    <m/>
    <m/>
    <m/>
    <m/>
    <m/>
    <m/>
    <m/>
    <m/>
    <m/>
    <m/>
  </r>
  <r>
    <n v="404"/>
    <s v="AVAIL"/>
    <s v="CLOSED"/>
    <n v="16"/>
    <n v="2"/>
    <n v="9"/>
    <x v="2"/>
    <s v="AFAB0340"/>
    <x v="120"/>
    <n v="1"/>
    <n v="2021"/>
    <x v="1"/>
    <s v="979786-4"/>
    <m/>
    <s v="VALVE, SHUTOFF AND BLEED"/>
    <n v="1"/>
    <s v="PKGHC"/>
    <s v="REPLENISHMENT"/>
    <n v="50662058"/>
    <n v="404049111"/>
    <d v="2021-01-04T00:00:00"/>
    <s v="AFI"/>
    <m/>
    <d v="2021-01-13T00:00:00"/>
    <s v="618-81587450"/>
    <d v="2021-01-13T00:00:00"/>
    <n v="180252478"/>
    <d v="2021-01-18T00:00:00"/>
    <m/>
    <d v="2021-01-20T00:00:00"/>
    <d v="2021-01-20T00:00:00"/>
    <s v="1389C"/>
    <d v="2021-01-20T00:00:00"/>
    <m/>
    <s v="979786-4"/>
    <s v="774C"/>
    <d v="2021-01-04T00:00:00"/>
    <s v="1250794053"/>
    <d v="2021-01-06T00:00:00"/>
    <x v="1"/>
    <m/>
    <m/>
    <m/>
    <m/>
    <m/>
    <m/>
    <m/>
    <m/>
    <m/>
    <m/>
    <m/>
    <m/>
  </r>
  <r>
    <n v="405"/>
    <s v="AVAIL"/>
    <s v="CLOSED"/>
    <n v="16"/>
    <n v="2"/>
    <n v="9"/>
    <x v="2"/>
    <s v="AFAB0341"/>
    <x v="120"/>
    <n v="1"/>
    <n v="2021"/>
    <x v="1"/>
    <s v="63543-253-4"/>
    <m/>
    <s v="INDICATOR, DDRMI"/>
    <n v="1"/>
    <s v="PKGPE"/>
    <s v="REPLENISHMENT"/>
    <n v="50662059"/>
    <n v="404049112"/>
    <d v="2021-01-04T00:00:00"/>
    <s v="AFI"/>
    <m/>
    <d v="2021-01-13T00:00:00"/>
    <s v="618-81587450"/>
    <d v="2021-01-13T00:00:00"/>
    <n v="180252478"/>
    <d v="2021-01-18T00:00:00"/>
    <m/>
    <d v="2021-01-20T00:00:00"/>
    <d v="2021-01-20T00:00:00"/>
    <s v="Q09157006320"/>
    <d v="2021-01-20T00:00:00"/>
    <m/>
    <s v="63543-253-4"/>
    <s v="Q09157006077"/>
    <d v="2021-01-04T00:00:00"/>
    <s v="1250794053"/>
    <d v="2021-01-06T00:00:00"/>
    <x v="1"/>
    <m/>
    <m/>
    <m/>
    <m/>
    <m/>
    <m/>
    <m/>
    <m/>
    <m/>
    <m/>
    <m/>
    <m/>
  </r>
  <r>
    <n v="406"/>
    <s v="AVAIL"/>
    <s v="CLOSED"/>
    <n v="8"/>
    <n v="2"/>
    <n v="1"/>
    <x v="1"/>
    <s v="AFAB0342"/>
    <x v="120"/>
    <n v="1"/>
    <n v="2021"/>
    <x v="1"/>
    <s v="2955T100-9"/>
    <m/>
    <s v="DRIVE UNIT POWER, IDN 492234"/>
    <n v="1"/>
    <s v="PKGPD"/>
    <s v="REPLENISHMENT"/>
    <n v="50662061"/>
    <n v="404049113"/>
    <d v="2021-01-04T00:00:00"/>
    <s v="AFI"/>
    <m/>
    <d v="2021-01-05T00:00:00"/>
    <s v="5531593421"/>
    <d v="2021-01-05T00:00:00"/>
    <n v="180251662"/>
    <d v="2021-01-06T00:00:00"/>
    <m/>
    <d v="2021-01-12T00:00:00"/>
    <d v="2021-01-12T00:00:00"/>
    <s v="60540"/>
    <d v="2021-01-12T00:00:00"/>
    <m/>
    <s v="2955T100-9"/>
    <s v="51864"/>
    <d v="2021-01-04T00:00:00"/>
    <s v="1250794053"/>
    <d v="2021-01-06T00:00:00"/>
    <x v="1"/>
    <m/>
    <m/>
    <m/>
    <m/>
    <m/>
    <m/>
    <m/>
    <m/>
    <m/>
    <m/>
    <m/>
    <m/>
  </r>
  <r>
    <n v="407"/>
    <s v="AVAIL"/>
    <s v="CLOSED"/>
    <n v="16"/>
    <n v="2"/>
    <n v="9"/>
    <x v="2"/>
    <s v="AFAB0343"/>
    <x v="120"/>
    <n v="1"/>
    <n v="2021"/>
    <x v="1"/>
    <s v="3214-62"/>
    <s v="3214-62-20"/>
    <s v="EPSU-POWER SUPPLY UNIT"/>
    <n v="1"/>
    <s v="PKGPC"/>
    <s v="REPLENISHMENT"/>
    <n v="50662063"/>
    <n v="404049114"/>
    <d v="2021-01-04T00:00:00"/>
    <s v="AFI"/>
    <m/>
    <d v="2021-01-13T00:00:00"/>
    <s v="618-81587450"/>
    <d v="2021-01-13T00:00:00"/>
    <n v="180252478"/>
    <d v="2021-01-18T00:00:00"/>
    <m/>
    <d v="2021-01-20T00:00:00"/>
    <d v="2021-01-20T00:00:00"/>
    <s v="0300"/>
    <d v="2021-01-20T00:00:00"/>
    <m/>
    <s v="3214-62"/>
    <s v="3339"/>
    <d v="2021-01-04T00:00:00"/>
    <s v="1250794053"/>
    <d v="2021-01-06T00:00:00"/>
    <x v="1"/>
    <m/>
    <m/>
    <m/>
    <m/>
    <m/>
    <m/>
    <m/>
    <m/>
    <m/>
    <m/>
    <m/>
    <m/>
  </r>
  <r>
    <n v="411"/>
    <s v="AVAIL"/>
    <s v="CLOSED"/>
    <n v="16"/>
    <n v="2"/>
    <n v="9"/>
    <x v="2"/>
    <s v="AFAB0347"/>
    <x v="120"/>
    <n v="1"/>
    <n v="2021"/>
    <x v="1"/>
    <s v="735632-7"/>
    <m/>
    <s v="HSMU-HYDRAULIC SYSTEM MONITORING UNIT"/>
    <n v="1"/>
    <s v="PKGPP"/>
    <s v="REPLENISHMENT"/>
    <n v="50662069"/>
    <n v="404049118"/>
    <d v="2021-01-04T00:00:00"/>
    <s v="AFI"/>
    <m/>
    <d v="2021-01-13T00:00:00"/>
    <s v="618-81587450"/>
    <d v="2021-01-13T00:00:00"/>
    <n v="180252478"/>
    <d v="2021-01-18T00:00:00"/>
    <m/>
    <d v="2021-01-20T00:00:00"/>
    <d v="2021-01-20T00:00:00"/>
    <s v="735632IN0D81"/>
    <d v="2021-01-20T00:00:00"/>
    <m/>
    <s v="735632-7"/>
    <s v="735632IN0C29"/>
    <d v="2021-01-04T00:00:00"/>
    <s v="1250794053"/>
    <d v="2021-01-06T00:00:00"/>
    <x v="1"/>
    <m/>
    <m/>
    <m/>
    <m/>
    <m/>
    <m/>
    <m/>
    <m/>
    <m/>
    <m/>
    <m/>
    <m/>
  </r>
  <r>
    <n v="412"/>
    <s v="AVAIL"/>
    <s v="CLOSED"/>
    <n v="6"/>
    <n v="3"/>
    <n v="1"/>
    <x v="1"/>
    <s v="AFAB0348"/>
    <x v="122"/>
    <n v="1"/>
    <n v="2021"/>
    <x v="1"/>
    <s v="3214-62"/>
    <m/>
    <s v="EPSU-POWER SUPPLY UNIT"/>
    <n v="1"/>
    <s v="PKGPF"/>
    <s v="REPLENISHMENT"/>
    <n v="50662491"/>
    <n v="404049161"/>
    <d v="2021-01-08T00:00:00"/>
    <s v="AFI"/>
    <m/>
    <d v="2021-01-09T00:00:00"/>
    <s v="2709469652"/>
    <d v="2021-01-09T00:00:00"/>
    <n v="180251908"/>
    <d v="2021-01-11T00:00:00"/>
    <m/>
    <d v="2021-01-14T00:00:00"/>
    <d v="2021-01-14T00:00:00"/>
    <s v="1384"/>
    <d v="2021-01-14T00:00:00"/>
    <m/>
    <s v="3214-62"/>
    <s v="0308"/>
    <d v="2021-01-08T00:00:00"/>
    <s v="126-47147682"/>
    <d v="2021-01-11T00:00:00"/>
    <x v="1"/>
    <m/>
    <m/>
    <m/>
    <m/>
    <m/>
    <m/>
    <m/>
    <m/>
    <m/>
    <m/>
    <m/>
    <m/>
  </r>
  <r>
    <n v="413"/>
    <s v="AVAIL"/>
    <s v="CLOSED"/>
    <n v="13"/>
    <n v="3"/>
    <n v="10"/>
    <x v="2"/>
    <s v="AFAB0349"/>
    <x v="122"/>
    <n v="1"/>
    <n v="2021"/>
    <x v="1"/>
    <s v="4063-18221"/>
    <m/>
    <s v="CARGO ISOLATION VALVE"/>
    <n v="1"/>
    <s v="PKGPR"/>
    <s v="REPLENISHMENT"/>
    <n v="50662494"/>
    <n v="404049162"/>
    <d v="2021-01-08T00:00:00"/>
    <s v="AFI"/>
    <m/>
    <d v="2021-01-18T00:00:00"/>
    <s v="1275417625"/>
    <d v="2021-01-18T00:00:00"/>
    <n v="180252591"/>
    <d v="2021-01-19T00:00:00"/>
    <m/>
    <d v="2021-01-21T00:00:00"/>
    <d v="2021-01-21T00:00:00"/>
    <s v="1070783"/>
    <d v="2021-01-21T00:00:00"/>
    <m/>
    <s v="4063-18221"/>
    <s v="1317263"/>
    <d v="2021-01-08T00:00:00"/>
    <s v="126-47147682"/>
    <d v="2021-01-11T00:00:00"/>
    <x v="1"/>
    <m/>
    <m/>
    <m/>
    <m/>
    <m/>
    <m/>
    <m/>
    <m/>
    <m/>
    <m/>
    <m/>
    <m/>
  </r>
  <r>
    <n v="414"/>
    <s v="AVAIL"/>
    <s v="CLOSED"/>
    <n v="6"/>
    <n v="3"/>
    <n v="1"/>
    <x v="1"/>
    <s v="AFAB0350"/>
    <x v="122"/>
    <n v="1"/>
    <n v="2021"/>
    <x v="1"/>
    <s v="4305790536A"/>
    <m/>
    <s v="COMPUTER-TPIS"/>
    <n v="1"/>
    <s v="PKGPX"/>
    <s v="REPLENISHMENT"/>
    <n v="50662496"/>
    <n v="404049163"/>
    <d v="2021-01-08T00:00:00"/>
    <s v="AFI"/>
    <m/>
    <d v="2021-01-09T00:00:00"/>
    <s v="2709479555"/>
    <d v="2021-01-09T00:00:00"/>
    <n v="180251904"/>
    <d v="2021-01-11T00:00:00"/>
    <m/>
    <d v="2021-01-14T00:00:00"/>
    <d v="2021-01-14T00:00:00"/>
    <s v="0315"/>
    <d v="2021-01-14T00:00:00"/>
    <m/>
    <s v="4305790536A"/>
    <s v="0875"/>
    <d v="2021-01-08T00:00:00"/>
    <s v="126-47147682"/>
    <d v="2021-01-11T00:00:00"/>
    <x v="1"/>
    <m/>
    <m/>
    <m/>
    <m/>
    <m/>
    <m/>
    <m/>
    <m/>
    <m/>
    <m/>
    <m/>
    <m/>
  </r>
  <r>
    <n v="415"/>
    <s v="AVAIL"/>
    <s v="CLOSED"/>
    <n v="10"/>
    <n v="3"/>
    <n v="1"/>
    <x v="1"/>
    <s v="AFAB0351"/>
    <x v="122"/>
    <n v="1"/>
    <n v="2021"/>
    <x v="1"/>
    <s v="30-2581-3"/>
    <m/>
    <s v="L I G H T"/>
    <n v="1"/>
    <s v="PKGHA"/>
    <s v="REPLENISHMENT"/>
    <n v="50662497"/>
    <n v="404049164"/>
    <d v="2021-01-08T00:00:00"/>
    <s v="AFI"/>
    <m/>
    <d v="2021-01-09T00:00:00"/>
    <s v="2709470864"/>
    <d v="2021-01-09T00:00:00"/>
    <n v="180251907"/>
    <d v="2021-01-11T00:00:00"/>
    <m/>
    <d v="2021-01-18T00:00:00"/>
    <d v="2021-01-18T00:00:00"/>
    <s v="3828"/>
    <d v="2021-01-18T00:00:00"/>
    <m/>
    <s v="30-2581-3"/>
    <s v="3117"/>
    <d v="2021-01-08T00:00:00"/>
    <s v="126-47147682"/>
    <d v="2021-01-11T00:00:00"/>
    <x v="1"/>
    <m/>
    <m/>
    <m/>
    <m/>
    <m/>
    <m/>
    <m/>
    <m/>
    <m/>
    <m/>
    <m/>
    <m/>
  </r>
  <r>
    <n v="416"/>
    <s v="AVAIL"/>
    <s v="CLOSED"/>
    <n v="6"/>
    <n v="3"/>
    <n v="1"/>
    <x v="1"/>
    <s v="AFAB0352"/>
    <x v="122"/>
    <n v="1"/>
    <n v="2021"/>
    <x v="1"/>
    <s v="129100-1009"/>
    <m/>
    <s v="PDU-POWER DRIVE UNIT"/>
    <n v="1"/>
    <s v="PKGPR"/>
    <s v="REPLENISHMENT"/>
    <n v="50662498"/>
    <n v="404049165"/>
    <d v="2021-01-08T00:00:00"/>
    <s v="AFI"/>
    <m/>
    <d v="2021-01-09T00:00:00"/>
    <s v="2709470654"/>
    <d v="2021-01-09T00:00:00"/>
    <n v="180251903"/>
    <d v="2021-01-11T00:00:00"/>
    <m/>
    <d v="2021-01-14T00:00:00"/>
    <d v="2021-01-14T00:00:00"/>
    <s v="66213"/>
    <d v="2021-01-14T00:00:00"/>
    <m/>
    <s v="129100-1009"/>
    <s v="25826"/>
    <d v="2021-01-08T00:00:00"/>
    <s v="126-47147682"/>
    <d v="2021-01-11T00:00:00"/>
    <x v="1"/>
    <m/>
    <m/>
    <m/>
    <m/>
    <m/>
    <m/>
    <m/>
    <m/>
    <m/>
    <m/>
    <m/>
    <m/>
  </r>
  <r>
    <n v="417"/>
    <s v="AVAIL"/>
    <s v="CLOSED"/>
    <n v="6"/>
    <n v="3"/>
    <n v="1"/>
    <x v="1"/>
    <s v="AFAB0353"/>
    <x v="122"/>
    <n v="1"/>
    <n v="2021"/>
    <x v="1"/>
    <s v="129100-1009"/>
    <m/>
    <s v="PDU-POWER DRIVE UNIT"/>
    <n v="1"/>
    <s v="PKGPR"/>
    <s v="REPLENISHMENT"/>
    <n v="50662499"/>
    <n v="404049166"/>
    <d v="2021-01-08T00:00:00"/>
    <s v="AFI"/>
    <m/>
    <d v="2021-01-09T00:00:00"/>
    <s v="1968561372"/>
    <d v="2021-01-09T00:00:00"/>
    <n v="180251905"/>
    <d v="2021-01-11T00:00:00"/>
    <m/>
    <d v="2021-01-14T00:00:00"/>
    <d v="2021-01-14T00:00:00"/>
    <s v="47903"/>
    <d v="2021-01-14T00:00:00"/>
    <m/>
    <s v="129100-1009"/>
    <s v="30165"/>
    <d v="2021-01-08T00:00:00"/>
    <s v="126-47147682"/>
    <d v="2021-01-11T00:00:00"/>
    <x v="1"/>
    <m/>
    <m/>
    <m/>
    <m/>
    <m/>
    <m/>
    <m/>
    <m/>
    <m/>
    <m/>
    <m/>
    <m/>
  </r>
  <r>
    <n v="96"/>
    <s v="AVAIL"/>
    <s v="CLOSED"/>
    <n v="16"/>
    <n v="21"/>
    <n v="2"/>
    <x v="1"/>
    <s v="AFAX0068"/>
    <x v="123"/>
    <n v="12"/>
    <n v="2020"/>
    <x v="2"/>
    <s v="TAAI3-03CE21-01"/>
    <m/>
    <s v="SEAT, FIRST OFFICER"/>
    <n v="1"/>
    <s v="PKGPQ"/>
    <s v="UMR : 803847786"/>
    <n v="803847786"/>
    <n v="404049040"/>
    <d v="2020-12-21T00:00:00"/>
    <s v="AFI"/>
    <m/>
    <d v="2020-12-21T00:00:00"/>
    <s v="017626687323"/>
    <d v="2020-12-21T00:00:00"/>
    <s v="180251485"/>
    <d v="2021-01-04T00:00:00"/>
    <m/>
    <d v="2021-01-06T00:00:00"/>
    <d v="2021-01-06T00:00:00"/>
    <s v="3705"/>
    <d v="2021-01-06T00:00:00"/>
    <m/>
    <s v="TAAI3-03CE21-01"/>
    <s v="5093"/>
    <d v="2021-01-08T00:00:00"/>
    <s v="126-47147682"/>
    <d v="2021-01-11T00:00:00"/>
    <x v="2"/>
    <m/>
    <m/>
    <n v="0"/>
    <n v="16"/>
    <n v="0"/>
    <n v="2"/>
    <n v="3"/>
    <n v="21"/>
    <n v="3"/>
    <n v="2021"/>
    <m/>
    <m/>
  </r>
  <r>
    <n v="98"/>
    <s v="AVAIL"/>
    <s v="CLOSED"/>
    <n v="6"/>
    <n v="23"/>
    <n v="0"/>
    <x v="1"/>
    <s v="AFAX0070"/>
    <x v="124"/>
    <n v="12"/>
    <n v="2020"/>
    <x v="2"/>
    <s v="4270-51-00"/>
    <m/>
    <s v="BALLAST UNIT-ADVANCED INTEGRATED"/>
    <n v="1"/>
    <s v="PKGPO"/>
    <s v="UMR : 803856356"/>
    <n v="803856356"/>
    <n v="404049087"/>
    <d v="2020-12-30T00:00:00"/>
    <s v="AFI"/>
    <m/>
    <d v="2020-12-30T00:00:00"/>
    <s v="2419938021"/>
    <d v="2020-12-30T00:00:00"/>
    <s v="180251335"/>
    <d v="2020-12-30T00:00:00"/>
    <m/>
    <d v="2021-01-05T00:00:00"/>
    <d v="2021-01-05T00:00:00"/>
    <s v="Batch 0002327365"/>
    <d v="2021-01-05T00:00:00"/>
    <m/>
    <s v="4270-51-00"/>
    <s v="Batch 0001624085"/>
    <d v="2021-01-20T00:00:00"/>
    <s v="126-48410235"/>
    <d v="2021-01-22T00:00:00"/>
    <x v="2"/>
    <m/>
    <m/>
    <n v="0"/>
    <n v="6"/>
    <n v="0"/>
    <n v="15"/>
    <n v="2"/>
    <n v="23"/>
    <n v="4"/>
    <n v="2021"/>
    <m/>
    <m/>
  </r>
  <r>
    <n v="99"/>
    <s v="AVAIL"/>
    <s v="CLOSED"/>
    <n v="9"/>
    <n v="12"/>
    <n v="1"/>
    <x v="1"/>
    <s v="AFAX0071"/>
    <x v="124"/>
    <n v="12"/>
    <n v="2020"/>
    <x v="2"/>
    <s v="TA9125-00"/>
    <m/>
    <s v="TOILET ASSEMBLY RH"/>
    <n v="1"/>
    <s v="PKGPU"/>
    <s v="UMR : 803861775"/>
    <n v="803861775"/>
    <n v="404049088"/>
    <d v="2020-12-30T00:00:00"/>
    <s v="AFI"/>
    <m/>
    <d v="2020-12-31T00:00:00"/>
    <s v="3871721243"/>
    <d v="2020-12-31T00:00:00"/>
    <s v="180251484"/>
    <d v="2021-01-04T00:00:00"/>
    <m/>
    <d v="2021-01-08T00:00:00"/>
    <d v="2021-01-08T00:00:00"/>
    <s v="01462729"/>
    <d v="2021-01-08T00:00:00"/>
    <m/>
    <s v="TA9125-00"/>
    <s v="01462381"/>
    <d v="2021-01-08T00:00:00"/>
    <s v="126-47147682"/>
    <d v="2021-01-11T00:00:00"/>
    <x v="1"/>
    <m/>
    <m/>
    <n v="1"/>
    <n v="8"/>
    <n v="0"/>
    <n v="0"/>
    <n v="3"/>
    <n v="12"/>
    <n v="3"/>
    <n v="2021"/>
    <m/>
    <m/>
  </r>
  <r>
    <n v="397"/>
    <s v="AVAIL"/>
    <s v="CLOSED"/>
    <n v="-333"/>
    <n v="5"/>
    <n v="-345"/>
    <x v="1"/>
    <s v="AFAB0333"/>
    <x v="121"/>
    <n v="12"/>
    <n v="2020"/>
    <x v="1"/>
    <s v="6764B040000"/>
    <m/>
    <s v="VALVE, BLEED"/>
    <n v="1"/>
    <s v="PKGPN"/>
    <s v="REPLENISHMENT"/>
    <n v="50661272"/>
    <n v="404049058"/>
    <d v="2020-12-23T00:00:00"/>
    <s v="AFI"/>
    <m/>
    <d v="2020-01-13T00:00:00"/>
    <s v="1444540064"/>
    <d v="2020-01-13T00:00:00"/>
    <n v="180253021"/>
    <d v="2020-01-25T00:00:00"/>
    <m/>
    <d v="2020-01-25T00:00:00"/>
    <d v="2020-01-25T00:00:00"/>
    <s v="6764-02353"/>
    <d v="2020-01-25T00:00:00"/>
    <m/>
    <s v="6764B040000"/>
    <s v="6764-01456"/>
    <d v="2020-12-28T00:00:00"/>
    <s v="126-4744746"/>
    <d v="2020-12-28T00:00:00"/>
    <x v="1"/>
    <m/>
    <m/>
    <m/>
    <m/>
    <m/>
    <m/>
    <m/>
    <m/>
    <m/>
    <m/>
    <m/>
    <m/>
  </r>
  <r>
    <n v="340"/>
    <s v="AVAIL"/>
    <s v="CLOSED"/>
    <n v="133"/>
    <n v="7"/>
    <n v="7"/>
    <x v="2"/>
    <s v="AFAB0278"/>
    <x v="104"/>
    <n v="9"/>
    <n v="2020"/>
    <x v="1"/>
    <s v="TAAI3-03CE21-01"/>
    <m/>
    <s v="SEAT, COPILOT"/>
    <n v="1"/>
    <s v="PKGHD"/>
    <s v="REPLENISHMENT REPLACE THY A320"/>
    <n v="50655110"/>
    <n v="404048483"/>
    <d v="2020-09-23T00:00:00"/>
    <s v="AFI"/>
    <s v="_x0009_061881382733"/>
    <d v="2020-09-30T00:00:00"/>
    <s v="6430875905"/>
    <d v="2021-01-26T00:00:00"/>
    <n v="180253146"/>
    <d v="2021-01-27T00:00:00"/>
    <m/>
    <d v="2021-02-03T00:00:00"/>
    <d v="2021-02-03T00:00:00"/>
    <s v="1331"/>
    <d v="2021-02-03T00:00:00"/>
    <m/>
    <s v="TAAI3-03CE21-01"/>
    <s v="A320-08012"/>
    <d v="2020-09-25T00:00:00"/>
    <s v="126-44843724"/>
    <d v="2020-09-30T00:00:00"/>
    <x v="1"/>
    <m/>
    <m/>
    <m/>
    <m/>
    <m/>
    <m/>
    <m/>
    <m/>
    <m/>
    <m/>
    <m/>
    <m/>
  </r>
  <r>
    <n v="399"/>
    <s v="AVAIL"/>
    <s v="CLOSED"/>
    <n v="33"/>
    <n v="5"/>
    <n v="16"/>
    <x v="2"/>
    <s v="AFAB0335"/>
    <x v="121"/>
    <n v="12"/>
    <n v="2020"/>
    <x v="1"/>
    <s v="TLS755-01-0102A"/>
    <m/>
    <s v="RECEIVER, ILS"/>
    <n v="1"/>
    <s v="PKGPN"/>
    <s v="REPLENISHMENT"/>
    <n v="50661275"/>
    <n v="404049060"/>
    <d v="2020-12-23T00:00:00"/>
    <s v="AFI"/>
    <m/>
    <d v="2021-01-08T00:00:00"/>
    <s v="618-81588301"/>
    <d v="2021-01-08T00:00:00"/>
    <n v="180251914"/>
    <d v="2021-01-11T00:00:00"/>
    <m/>
    <d v="2021-01-20T00:00:00"/>
    <d v="2021-01-25T00:00:00"/>
    <s v="78434A-03796"/>
    <d v="2021-01-25T00:00:00"/>
    <m/>
    <s v="TLS755-01-0102A"/>
    <s v="4678434A-03419"/>
    <d v="2020-12-28T00:00:00"/>
    <s v="126-4744746"/>
    <d v="2020-12-28T00:00:00"/>
    <x v="1"/>
    <m/>
    <m/>
    <m/>
    <m/>
    <m/>
    <m/>
    <m/>
    <m/>
    <m/>
    <m/>
    <m/>
    <m/>
  </r>
  <r>
    <n v="418"/>
    <s v="AVAIL"/>
    <s v="CLOSED"/>
    <n v="12"/>
    <n v="2"/>
    <n v="15"/>
    <x v="2"/>
    <s v="AFAB0354"/>
    <x v="125"/>
    <n v="1"/>
    <n v="2021"/>
    <x v="1"/>
    <s v="2955T100-9"/>
    <m/>
    <s v="DRIVE UNIT POWER, IDN 492234"/>
    <n v="1"/>
    <s v="PKGPD"/>
    <s v="REPLENISHMENT"/>
    <n v="50663414"/>
    <n v="404049234"/>
    <d v="2021-01-20T00:00:00"/>
    <s v="AFI"/>
    <m/>
    <m/>
    <s v="3793672282"/>
    <d v="2021-01-27T00:00:00"/>
    <n v="180253362"/>
    <d v="2021-02-01T00:00:00"/>
    <m/>
    <d v="2021-02-01T00:00:00"/>
    <d v="2021-02-01T00:00:00"/>
    <s v="60118"/>
    <d v="2021-02-01T00:00:00"/>
    <m/>
    <s v="2955T100-9"/>
    <s v="86859"/>
    <d v="2021-01-20T00:00:00"/>
    <s v="126-48410235"/>
    <d v="2021-01-22T00:00:00"/>
    <x v="1"/>
    <m/>
    <m/>
    <m/>
    <m/>
    <m/>
    <m/>
    <m/>
    <m/>
    <m/>
    <m/>
    <m/>
    <m/>
  </r>
  <r>
    <n v="419"/>
    <s v="AVAIL"/>
    <s v="CLOSED"/>
    <n v="12"/>
    <n v="2"/>
    <n v="15"/>
    <x v="2"/>
    <s v="AFAB0355"/>
    <x v="125"/>
    <n v="1"/>
    <n v="2021"/>
    <x v="1"/>
    <s v="129100-1009"/>
    <m/>
    <s v="PDU-POWER DRIVE UNIT"/>
    <n v="1"/>
    <s v="PKGPQ"/>
    <s v="REPLENISHMENT"/>
    <n v="50663415"/>
    <n v="404049235"/>
    <d v="2021-01-20T00:00:00"/>
    <s v="AFI"/>
    <m/>
    <m/>
    <s v="3793672282"/>
    <d v="2021-01-27T00:00:00"/>
    <n v="180253408"/>
    <d v="2021-02-01T00:00:00"/>
    <m/>
    <d v="2021-02-01T00:00:00"/>
    <d v="2021-02-01T00:00:00"/>
    <s v="32700"/>
    <d v="2021-02-01T00:00:00"/>
    <m/>
    <s v="129100-1009"/>
    <s v="20389"/>
    <d v="2021-01-20T00:00:00"/>
    <s v="126-48410235"/>
    <d v="2021-01-22T00:00:00"/>
    <x v="1"/>
    <m/>
    <m/>
    <m/>
    <m/>
    <m/>
    <m/>
    <m/>
    <m/>
    <m/>
    <m/>
    <m/>
    <m/>
  </r>
  <r>
    <n v="420"/>
    <s v="AVAIL"/>
    <s v="CLOSED"/>
    <n v="14"/>
    <n v="2"/>
    <n v="15"/>
    <x v="2"/>
    <s v="AFAB0356"/>
    <x v="125"/>
    <n v="1"/>
    <n v="2021"/>
    <x v="1"/>
    <s v="6764B040000"/>
    <m/>
    <s v="VALVE, BLEED"/>
    <n v="1"/>
    <s v="PKGPO"/>
    <s v="REPLENISHMENT"/>
    <n v="50663416"/>
    <n v="404049236"/>
    <d v="2021-01-20T00:00:00"/>
    <s v="AFI"/>
    <m/>
    <m/>
    <s v="5544125882"/>
    <d v="2021-02-02T00:00:00"/>
    <n v="180253519"/>
    <d v="2021-02-03T00:00:00"/>
    <m/>
    <d v="2021-02-03T00:00:00"/>
    <d v="2021-02-03T00:00:00"/>
    <s v="6764-01157"/>
    <d v="2021-02-03T00:00:00"/>
    <m/>
    <s v="6764B040000"/>
    <s v="6764-02335"/>
    <d v="2021-01-20T00:00:00"/>
    <s v="126-48410235"/>
    <d v="2021-01-22T00:00:00"/>
    <x v="1"/>
    <m/>
    <m/>
    <m/>
    <m/>
    <m/>
    <m/>
    <m/>
    <m/>
    <m/>
    <m/>
    <m/>
    <m/>
  </r>
  <r>
    <n v="421"/>
    <s v="AVAIL"/>
    <s v="CLOSED"/>
    <n v="12"/>
    <n v="2"/>
    <n v="15"/>
    <x v="2"/>
    <s v="AFAB0357"/>
    <x v="125"/>
    <n v="1"/>
    <n v="2021"/>
    <x v="1"/>
    <s v="4063-18221"/>
    <m/>
    <s v="CARGO ISOLATION VALVE"/>
    <n v="1"/>
    <s v="PKGHA"/>
    <s v="REPLENISHMENT"/>
    <n v="50663417"/>
    <n v="404049237"/>
    <d v="2021-01-20T00:00:00"/>
    <s v="AFI"/>
    <m/>
    <m/>
    <s v="3793672282"/>
    <d v="2021-01-27T00:00:00"/>
    <n v="180253407"/>
    <d v="2021-02-01T00:00:00"/>
    <m/>
    <d v="2021-02-01T00:00:00"/>
    <d v="2021-02-01T00:00:00"/>
    <s v="0317482"/>
    <d v="2021-02-01T00:00:00"/>
    <m/>
    <s v="4063-18221"/>
    <s v="1117483"/>
    <d v="2021-01-20T00:00:00"/>
    <s v="126-48410235"/>
    <d v="2021-01-22T00:00:00"/>
    <x v="1"/>
    <m/>
    <m/>
    <m/>
    <m/>
    <m/>
    <m/>
    <m/>
    <m/>
    <m/>
    <m/>
    <m/>
    <m/>
  </r>
  <r>
    <n v="422"/>
    <s v="AVAIL"/>
    <s v="CLOSED"/>
    <n v="12"/>
    <n v="2"/>
    <n v="15"/>
    <x v="2"/>
    <s v="AFAB0358"/>
    <x v="125"/>
    <n v="1"/>
    <n v="2021"/>
    <x v="1"/>
    <s v="Z031H0000110"/>
    <m/>
    <s v="DEU A"/>
    <n v="1"/>
    <s v="PKGPE"/>
    <s v="REPLENISHMENT"/>
    <n v="50663418"/>
    <n v="404049238"/>
    <d v="2021-01-20T00:00:00"/>
    <s v="AFI"/>
    <m/>
    <m/>
    <s v="3793672282"/>
    <d v="2021-01-27T00:00:00"/>
    <n v="180253405"/>
    <d v="2021-02-01T00:00:00"/>
    <m/>
    <d v="2021-02-01T00:00:00"/>
    <d v="2021-02-01T00:00:00"/>
    <s v="28250"/>
    <d v="2021-02-01T00:00:00"/>
    <m/>
    <s v="Z031H0000110"/>
    <s v="08634"/>
    <d v="2021-01-20T00:00:00"/>
    <s v="126-48410235"/>
    <d v="2021-01-22T00:00:00"/>
    <x v="1"/>
    <m/>
    <m/>
    <m/>
    <m/>
    <m/>
    <m/>
    <m/>
    <m/>
    <m/>
    <m/>
    <m/>
    <m/>
  </r>
  <r>
    <n v="423"/>
    <s v="AVAIL"/>
    <s v="CLOSED"/>
    <n v="13"/>
    <n v="8"/>
    <n v="14"/>
    <x v="2"/>
    <s v="AFAB0359"/>
    <x v="126"/>
    <n v="1"/>
    <n v="2021"/>
    <x v="1"/>
    <s v="979786-5"/>
    <m/>
    <s v="VALVE, SHUTOFF AND BLEED"/>
    <n v="1"/>
    <s v="PKGPF"/>
    <s v="REPLENISHMENT"/>
    <n v="50663510"/>
    <n v="404049259"/>
    <d v="2021-01-21T00:00:00"/>
    <s v="AFI"/>
    <m/>
    <m/>
    <s v="5544125882"/>
    <d v="2021-02-02T00:00:00"/>
    <n v="180253518"/>
    <d v="2021-02-03T00:00:00"/>
    <m/>
    <d v="2021-02-03T00:00:00"/>
    <d v="2021-02-03T00:00:00"/>
    <s v="3240"/>
    <d v="2021-02-03T00:00:00"/>
    <m/>
    <s v="979786-5"/>
    <s v="1178C"/>
    <d v="2021-01-27T00:00:00"/>
    <s v="1735299705"/>
    <d v="2021-01-29T00:00:00"/>
    <x v="1"/>
    <m/>
    <m/>
    <m/>
    <m/>
    <m/>
    <m/>
    <m/>
    <m/>
    <m/>
    <m/>
    <m/>
    <m/>
  </r>
  <r>
    <m/>
    <m/>
    <m/>
    <m/>
    <m/>
    <m/>
    <x v="0"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</r>
  <r>
    <m/>
    <m/>
    <m/>
    <m/>
    <m/>
    <m/>
    <x v="0"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</r>
  <r>
    <m/>
    <m/>
    <m/>
    <m/>
    <m/>
    <m/>
    <x v="0"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</r>
  <r>
    <m/>
    <m/>
    <m/>
    <m/>
    <m/>
    <m/>
    <x v="0"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</r>
  <r>
    <m/>
    <m/>
    <m/>
    <m/>
    <m/>
    <m/>
    <x v="0"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</r>
  <r>
    <m/>
    <m/>
    <m/>
    <m/>
    <m/>
    <m/>
    <x v="0"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</r>
  <r>
    <m/>
    <m/>
    <m/>
    <m/>
    <m/>
    <m/>
    <x v="0"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</r>
  <r>
    <m/>
    <m/>
    <m/>
    <m/>
    <m/>
    <m/>
    <x v="0"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</r>
  <r>
    <m/>
    <m/>
    <m/>
    <m/>
    <m/>
    <m/>
    <x v="0"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</r>
  <r>
    <m/>
    <m/>
    <m/>
    <m/>
    <m/>
    <m/>
    <x v="0"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</r>
  <r>
    <m/>
    <m/>
    <m/>
    <m/>
    <m/>
    <m/>
    <x v="0"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</r>
  <r>
    <m/>
    <m/>
    <m/>
    <m/>
    <m/>
    <m/>
    <x v="0"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</r>
  <r>
    <m/>
    <m/>
    <m/>
    <m/>
    <m/>
    <m/>
    <x v="0"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</r>
  <r>
    <m/>
    <m/>
    <m/>
    <m/>
    <m/>
    <m/>
    <x v="0"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</r>
  <r>
    <m/>
    <m/>
    <m/>
    <m/>
    <m/>
    <m/>
    <x v="0"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</r>
  <r>
    <m/>
    <m/>
    <m/>
    <m/>
    <m/>
    <m/>
    <x v="0"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</r>
  <r>
    <m/>
    <m/>
    <m/>
    <m/>
    <m/>
    <m/>
    <x v="0"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6" minRefreshableVersion="3" createdVersion="6" useAutoFormatting="1" rowGrandTotals="0" colGrandTotals="0" compact="0" indent="0" compactData="0" showDrill="1" multipleFieldFilters="0">
  <location ref="A12:E23" firstHeaderRow="1" firstDataRow="2" firstDataCol="3"/>
  <pivotFields count="54"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defaultSubtotal="0" outline="0" showAl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defaultSubtotal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multipleItemSelectionAllowed="1" showAll="0">
      <items count="5">
        <item h="1" x="4"/>
        <item x="2"/>
        <item h="1" x="3"/>
        <item h="1" x="1"/>
        <item h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defaultSubtotal="0" outline="0" showAll="0">
      <items count="6">
        <item sd="0"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defaultSubtotal="0" outline="0" showAll="0">
      <items count="5">
        <item x="1"/>
        <item x="2"/>
        <item sd="0" x="0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53"/>
    <field x="52"/>
    <field x="8"/>
  </rowFields>
  <rowItems count="10">
    <i>
      <x/>
      <x v="4"/>
      <x v="11"/>
    </i>
    <i r="2">
      <x v="12"/>
    </i>
    <i>
      <x v="1"/>
      <x v="1"/>
      <x v="1"/>
    </i>
    <i r="2">
      <x v="2"/>
    </i>
    <i r="2">
      <x v="3"/>
    </i>
    <i r="1">
      <x v="2"/>
      <x v="4"/>
    </i>
    <i r="2">
      <x v="5"/>
    </i>
    <i r="1">
      <x v="3"/>
      <x v="7"/>
    </i>
    <i r="1">
      <x v="4"/>
      <x v="10"/>
    </i>
    <i r="2">
      <x v="12"/>
    </i>
  </rowItems>
  <colFields count="1">
    <field x="6"/>
  </colFields>
  <colItems count="2">
    <i>
      <x/>
    </i>
    <i>
      <x v="1"/>
    </i>
  </colItems>
  <dataFields count="1">
    <dataField name="Sum of QTY _x000a_Required" fld="15" baseField="0" baseItem="0"/>
  </dataFields>
  <formats count="1">
    <format dxfId="0">
      <pivotArea type="all" dataOnly="0" outline="0" fieldPosition="0"/>
    </format>
  </formats>
  <pivotTableStyleInfo name="PivotStyleMedium4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6" minRefreshableVersion="3" createdVersion="6" useAutoFormatting="1" rowGrandTotals="0" colGrandTotals="0" compact="0" indent="0" compactData="0" showDrill="1" multipleFieldFilters="0">
  <location ref="H12:L23" firstHeaderRow="1" firstDataRow="2" firstDataCol="3"/>
  <pivotFields count="54"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defaultSubtotal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multipleItemSelectionAllowed="1" showAll="0">
      <items count="5">
        <item h="1" x="4"/>
        <item x="2"/>
        <item h="1" x="3"/>
        <item h="1" x="1"/>
        <item h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defaultSubtotal="0" outline="0" showAll="0">
      <items count="4">
        <item x="2"/>
        <item x="1"/>
        <item h="1" m="1" x="3"/>
        <item h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defaultSubtotal="0" outline="0" showAll="0">
      <items count="6">
        <item sd="0"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defaultSubtotal="0" outline="0" showAll="0">
      <items count="5">
        <item x="1"/>
        <item x="2"/>
        <item sd="0" x="0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53"/>
    <field x="52"/>
    <field x="8"/>
  </rowFields>
  <rowItems count="10">
    <i>
      <x/>
      <x v="4"/>
      <x v="11"/>
    </i>
    <i r="2">
      <x v="12"/>
    </i>
    <i>
      <x v="1"/>
      <x v="1"/>
      <x v="1"/>
    </i>
    <i r="2">
      <x v="2"/>
    </i>
    <i r="2">
      <x v="3"/>
    </i>
    <i r="1">
      <x v="2"/>
      <x v="4"/>
    </i>
    <i r="2">
      <x v="5"/>
    </i>
    <i r="1">
      <x v="3"/>
      <x v="7"/>
    </i>
    <i r="1">
      <x v="4"/>
      <x v="10"/>
    </i>
    <i r="2">
      <x v="12"/>
    </i>
  </rowItems>
  <colFields count="1">
    <field x="39"/>
  </colFields>
  <colItems count="2">
    <i>
      <x/>
    </i>
    <i>
      <x v="1"/>
    </i>
  </colItems>
  <dataFields count="1">
    <dataField name="Sum of QTY _x000a_Required" fld="15" baseField="0" baseItem="0"/>
  </dataFields>
  <formats count="1">
    <format dxfId="1">
      <pivotArea type="all" dataOnly="0" outline="0" fieldPosition="0"/>
    </format>
  </formats>
  <pivotTableStyleInfo name="PivotStyleMedium4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Type_Req" sourceName="Type Req">
  <pivotTables>
    <pivotTable tabId="18" name="PivotTable2"/>
    <pivotTable tabId="18" name="PivotTable3"/>
  </pivotTables>
  <data>
    <tabular pivotCacheId="1">
      <items count="5">
        <i x="4" s="0"/>
        <i x="2" s="1"/>
        <i x="3" s="0"/>
        <i x="1" s="0"/>
        <i x="0" s="0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Type Req" cache="Slicer_Type_Req" caption="Type Req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microsoft.com/office/2007/relationships/slicer" Target="../slicers/slicer1.xml"/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0:X28"/>
  <sheetViews>
    <sheetView showGridLines="0" topLeftCell="A6" workbookViewId="0">
      <selection activeCell="G7" sqref="G7"/>
    </sheetView>
  </sheetViews>
  <sheetFormatPr defaultColWidth="9" defaultRowHeight="15"/>
  <cols>
    <col min="1" max="1" width="21.1428571428571" customWidth="1"/>
    <col min="2" max="2" width="13.2857142857143" customWidth="1"/>
    <col min="3" max="3" width="17.4285714285714" customWidth="1"/>
    <col min="4" max="4" width="14.5714285714286" customWidth="1"/>
    <col min="5" max="5" width="8.28571428571429" customWidth="1"/>
    <col min="6" max="6" width="8.14285714285714" customWidth="1"/>
    <col min="7" max="7" width="7.28571428571429" customWidth="1"/>
    <col min="8" max="8" width="21.1428571428571" customWidth="1"/>
    <col min="9" max="9" width="13.2857142857143" customWidth="1"/>
    <col min="10" max="10" width="17.4285714285714" customWidth="1"/>
    <col min="11" max="11" width="19" customWidth="1"/>
    <col min="12" max="12" width="8.28571428571429" customWidth="1"/>
    <col min="20" max="20" width="10.8571428571429" customWidth="1"/>
    <col min="22" max="22" width="12.1428571428571" customWidth="1"/>
    <col min="24" max="24" width="6.71428571428571" customWidth="1"/>
  </cols>
  <sheetData>
    <row r="10" spans="21:24">
      <c r="U10" t="s">
        <v>0</v>
      </c>
      <c r="V10" t="s">
        <v>1</v>
      </c>
      <c r="W10" t="s">
        <v>2</v>
      </c>
      <c r="X10" s="351" t="s">
        <v>3</v>
      </c>
    </row>
    <row r="11" ht="15.75" spans="20:24">
      <c r="T11" s="352" t="s">
        <v>4</v>
      </c>
      <c r="X11" s="353" t="e">
        <f ca="1">X12+X15</f>
        <v>#REF!</v>
      </c>
    </row>
    <row r="12" spans="1:24">
      <c r="A12" s="345" t="s">
        <v>5</v>
      </c>
      <c r="B12" s="345"/>
      <c r="C12" s="345"/>
      <c r="D12" s="345" t="s">
        <v>6</v>
      </c>
      <c r="E12" s="345"/>
      <c r="F12" s="346"/>
      <c r="H12" s="345" t="s">
        <v>5</v>
      </c>
      <c r="I12" s="345"/>
      <c r="J12" s="345"/>
      <c r="K12" s="345" t="s">
        <v>7</v>
      </c>
      <c r="L12" s="345"/>
      <c r="M12" s="349"/>
      <c r="T12" s="354" t="s">
        <v>8</v>
      </c>
      <c r="X12" s="351" t="e">
        <f ca="1">SUM(X13:X14)</f>
        <v>#REF!</v>
      </c>
    </row>
    <row r="13" spans="1:24">
      <c r="A13" s="345" t="s">
        <v>9</v>
      </c>
      <c r="B13" s="345" t="s">
        <v>10</v>
      </c>
      <c r="C13" s="345" t="s">
        <v>11</v>
      </c>
      <c r="D13" s="345" t="s">
        <v>12</v>
      </c>
      <c r="E13" s="345" t="s">
        <v>13</v>
      </c>
      <c r="F13" s="346" t="s">
        <v>14</v>
      </c>
      <c r="H13" s="345" t="s">
        <v>9</v>
      </c>
      <c r="I13" s="345" t="s">
        <v>10</v>
      </c>
      <c r="J13" s="345" t="s">
        <v>11</v>
      </c>
      <c r="K13" s="345" t="s">
        <v>12</v>
      </c>
      <c r="L13" s="345" t="s">
        <v>13</v>
      </c>
      <c r="M13" s="346" t="s">
        <v>14</v>
      </c>
      <c r="T13" s="355" t="s">
        <v>15</v>
      </c>
      <c r="U13" t="e">
        <f>COUNTIFS(#REF!,"Need AWB CDG",#REF!,"ONTIME")</f>
        <v>#REF!</v>
      </c>
      <c r="V13">
        <f ca="1">COUNTIFS(NON_URGENT!C:C,"Need AWB CDG",NON_URGENT!H:H,"ONTIME")</f>
        <v>0</v>
      </c>
      <c r="X13" t="e">
        <f ca="1">SUM(U13:W13)</f>
        <v>#REF!</v>
      </c>
    </row>
    <row r="14" spans="1:24">
      <c r="A14" s="345" t="s">
        <v>16</v>
      </c>
      <c r="B14" s="345" t="s">
        <v>17</v>
      </c>
      <c r="C14" s="345" t="s">
        <v>18</v>
      </c>
      <c r="D14" s="345">
        <v>3</v>
      </c>
      <c r="E14" s="345">
        <v>9</v>
      </c>
      <c r="F14" s="347">
        <f>IFERROR(E14/(E14+D14),"")</f>
        <v>0.75</v>
      </c>
      <c r="G14" s="348"/>
      <c r="H14" s="345" t="s">
        <v>16</v>
      </c>
      <c r="I14" s="345" t="s">
        <v>17</v>
      </c>
      <c r="J14" s="345" t="s">
        <v>18</v>
      </c>
      <c r="K14" s="345">
        <v>11</v>
      </c>
      <c r="L14" s="345">
        <v>1</v>
      </c>
      <c r="M14" s="350">
        <f>IFERROR(L14/(L14+K14),"")</f>
        <v>0.0833333333333333</v>
      </c>
      <c r="T14" s="355" t="s">
        <v>19</v>
      </c>
      <c r="U14" t="e">
        <f>COUNTIFS(#REF!,"Need AWB CDG",#REF!,"LATE")</f>
        <v>#REF!</v>
      </c>
      <c r="V14">
        <f ca="1">COUNTIFS(NON_URGENT!C:C,"Need AWB CDG",NON_URGENT!H:H,"LATE")</f>
        <v>3</v>
      </c>
      <c r="X14" t="e">
        <f ca="1">SUM(U14:W14)</f>
        <v>#REF!</v>
      </c>
    </row>
    <row r="15" spans="1:24">
      <c r="A15" s="345" t="s">
        <v>16</v>
      </c>
      <c r="B15" s="345" t="s">
        <v>17</v>
      </c>
      <c r="C15" s="345" t="s">
        <v>20</v>
      </c>
      <c r="D15" s="345">
        <v>1</v>
      </c>
      <c r="E15" s="345">
        <v>5</v>
      </c>
      <c r="F15" s="347">
        <f t="shared" ref="F15:F28" si="0">IFERROR(E15/(E15+D15),"")</f>
        <v>0.833333333333333</v>
      </c>
      <c r="G15" s="348"/>
      <c r="H15" s="345" t="s">
        <v>16</v>
      </c>
      <c r="I15" s="345" t="s">
        <v>17</v>
      </c>
      <c r="J15" s="345" t="s">
        <v>20</v>
      </c>
      <c r="K15" s="345">
        <v>6</v>
      </c>
      <c r="L15" s="345"/>
      <c r="M15" s="350">
        <f t="shared" ref="M15:M28" si="1">IFERROR(L15/(L15+K15),"")</f>
        <v>0</v>
      </c>
      <c r="T15" s="354" t="s">
        <v>21</v>
      </c>
      <c r="X15" s="351" t="e">
        <f ca="1">SUM(X16:X17)</f>
        <v>#REF!</v>
      </c>
    </row>
    <row r="16" spans="1:24">
      <c r="A16" s="345" t="s">
        <v>22</v>
      </c>
      <c r="B16" s="345" t="s">
        <v>23</v>
      </c>
      <c r="C16" s="345" t="s">
        <v>24</v>
      </c>
      <c r="D16" s="345">
        <v>5</v>
      </c>
      <c r="E16" s="345">
        <v>12</v>
      </c>
      <c r="F16" s="347">
        <f t="shared" si="0"/>
        <v>0.705882352941177</v>
      </c>
      <c r="G16" s="348"/>
      <c r="H16" s="345" t="s">
        <v>22</v>
      </c>
      <c r="I16" s="345" t="s">
        <v>23</v>
      </c>
      <c r="J16" s="345" t="s">
        <v>24</v>
      </c>
      <c r="K16" s="345">
        <v>11</v>
      </c>
      <c r="L16" s="345">
        <v>6</v>
      </c>
      <c r="M16" s="350">
        <f t="shared" si="1"/>
        <v>0.352941176470588</v>
      </c>
      <c r="T16" s="355" t="s">
        <v>13</v>
      </c>
      <c r="U16" t="e">
        <f>COUNTIFS(#REF!,"&lt;&gt;Need AWB CDG",#REF!,"ONTIME",#REF!,"&gt;=01/01/2021")</f>
        <v>#REF!</v>
      </c>
      <c r="V16">
        <f ca="1">COUNTIFS(NON_URGENT!C:C,"&lt;&gt;Need AWB CDG",NON_URGENT!C:C,"&lt;&gt;Need PO",NON_URGENT!H:H,"ONTIME",NON_URGENT!K:K,"&gt;=01/01/2021")</f>
        <v>22</v>
      </c>
      <c r="W16">
        <f ca="1">COUNTIFS(CLOSED!C:C,"&lt;&gt;Need AWB CDG",CLOSED!H:H,"ONTIME",CLOSED!K:K,"&gt;=01/01/2021")</f>
        <v>7</v>
      </c>
      <c r="X16" t="e">
        <f ca="1">U16+V16+W16</f>
        <v>#REF!</v>
      </c>
    </row>
    <row r="17" spans="1:24">
      <c r="A17" s="345" t="s">
        <v>22</v>
      </c>
      <c r="B17" s="345" t="s">
        <v>23</v>
      </c>
      <c r="C17" s="345" t="s">
        <v>25</v>
      </c>
      <c r="D17" s="345">
        <v>4</v>
      </c>
      <c r="E17" s="345">
        <v>4</v>
      </c>
      <c r="F17" s="347">
        <f t="shared" si="0"/>
        <v>0.5</v>
      </c>
      <c r="G17" s="348"/>
      <c r="H17" s="345" t="s">
        <v>22</v>
      </c>
      <c r="I17" s="345" t="s">
        <v>23</v>
      </c>
      <c r="J17" s="345" t="s">
        <v>25</v>
      </c>
      <c r="K17" s="345">
        <v>8</v>
      </c>
      <c r="L17" s="345"/>
      <c r="M17" s="350">
        <f t="shared" si="1"/>
        <v>0</v>
      </c>
      <c r="T17" s="355" t="s">
        <v>12</v>
      </c>
      <c r="U17" t="e">
        <f>COUNTIFS(#REF!,"&lt;&gt;Need AWB CDG",#REF!,"LATE",#REF!,"&gt;=01/01/2021")</f>
        <v>#REF!</v>
      </c>
      <c r="V17">
        <f ca="1">COUNTIFS(NON_URGENT!C:C,"&lt;&gt;Need AWB CDG",NON_URGENT!C:C,"&lt;&gt;Need PO",NON_URGENT!H:H,"LATE",NON_URGENT!K:K,"&gt;=01/01/2021")</f>
        <v>96</v>
      </c>
      <c r="W17">
        <f ca="1">COUNTIFS(CLOSED!C:C,"&lt;&gt;Need AWB CDG",CLOSED!H:H,"LATE",CLOSED!K:K,"&gt;=01/01/2021")</f>
        <v>14</v>
      </c>
      <c r="X17" t="e">
        <f ca="1">U17+V17+W17</f>
        <v>#REF!</v>
      </c>
    </row>
    <row r="18" spans="1:24">
      <c r="A18" s="345" t="s">
        <v>22</v>
      </c>
      <c r="B18" s="345" t="s">
        <v>23</v>
      </c>
      <c r="C18" s="345" t="s">
        <v>26</v>
      </c>
      <c r="D18" s="345">
        <v>2</v>
      </c>
      <c r="E18" s="345">
        <v>5</v>
      </c>
      <c r="F18" s="347">
        <f t="shared" si="0"/>
        <v>0.714285714285714</v>
      </c>
      <c r="G18" s="348"/>
      <c r="H18" s="345" t="s">
        <v>22</v>
      </c>
      <c r="I18" s="345" t="s">
        <v>23</v>
      </c>
      <c r="J18" s="345" t="s">
        <v>26</v>
      </c>
      <c r="K18" s="345">
        <v>7</v>
      </c>
      <c r="L18" s="345"/>
      <c r="M18" s="350">
        <f t="shared" si="1"/>
        <v>0</v>
      </c>
      <c r="T18" s="354" t="s">
        <v>27</v>
      </c>
      <c r="X18" s="351" t="e">
        <f>SUM(X19:X22)</f>
        <v>#REF!</v>
      </c>
    </row>
    <row r="19" spans="1:24">
      <c r="A19" s="345" t="s">
        <v>22</v>
      </c>
      <c r="B19" s="345" t="s">
        <v>28</v>
      </c>
      <c r="C19" s="345" t="s">
        <v>29</v>
      </c>
      <c r="D19" s="345">
        <v>2</v>
      </c>
      <c r="E19" s="345"/>
      <c r="F19" s="347">
        <f t="shared" si="0"/>
        <v>0</v>
      </c>
      <c r="G19" s="348"/>
      <c r="H19" s="345" t="s">
        <v>22</v>
      </c>
      <c r="I19" s="345" t="s">
        <v>28</v>
      </c>
      <c r="J19" s="345" t="s">
        <v>29</v>
      </c>
      <c r="K19" s="345">
        <v>2</v>
      </c>
      <c r="L19" s="345"/>
      <c r="M19" s="350">
        <f t="shared" si="1"/>
        <v>0</v>
      </c>
      <c r="T19" s="355" t="s">
        <v>30</v>
      </c>
      <c r="U19" t="e">
        <f>COUNTIFS(#REF!,"Need AWB SIN",#REF!,"&gt;=01/01/2021")</f>
        <v>#REF!</v>
      </c>
      <c r="V19">
        <f>COUNTIFS(NON_URGENT!C:C,"Need AWB SIN",NON_URGENT!K:K,"&gt;=01/01/2021")</f>
        <v>0</v>
      </c>
      <c r="W19">
        <f>COUNTIFS(CLOSED!C:C,"Need AWB SIN",CLOSED!K:K,"&gt;=01/01/2021")</f>
        <v>0</v>
      </c>
      <c r="X19" t="e">
        <f>SUM(U19:W19)</f>
        <v>#REF!</v>
      </c>
    </row>
    <row r="20" spans="1:24">
      <c r="A20" s="345" t="s">
        <v>22</v>
      </c>
      <c r="B20" s="345" t="s">
        <v>28</v>
      </c>
      <c r="C20" s="345" t="s">
        <v>31</v>
      </c>
      <c r="D20" s="345">
        <v>1</v>
      </c>
      <c r="E20" s="345">
        <v>1</v>
      </c>
      <c r="F20" s="347">
        <f t="shared" si="0"/>
        <v>0.5</v>
      </c>
      <c r="G20" s="348"/>
      <c r="H20" s="345" t="s">
        <v>22</v>
      </c>
      <c r="I20" s="345" t="s">
        <v>28</v>
      </c>
      <c r="J20" s="345" t="s">
        <v>31</v>
      </c>
      <c r="K20" s="345">
        <v>2</v>
      </c>
      <c r="L20" s="345"/>
      <c r="M20" s="350">
        <f t="shared" si="1"/>
        <v>0</v>
      </c>
      <c r="T20" s="355" t="s">
        <v>32</v>
      </c>
      <c r="U20" t="e">
        <f>COUNTIFS(#REF!,"CUSTOMS",#REF!,"&gt;=01/01/2021")</f>
        <v>#REF!</v>
      </c>
      <c r="V20">
        <f>COUNTIFS(NON_URGENT!C:C,"CUSTOMS",NON_URGENT!K:K,"&gt;=01/01/2021")</f>
        <v>0</v>
      </c>
      <c r="W20">
        <f>COUNTIFS(CLOSED!C:C,"CUSTOMS",CLOSED!K:K,"&gt;=01/01/2021")</f>
        <v>0</v>
      </c>
      <c r="X20" t="e">
        <f>SUM(U20:W20)</f>
        <v>#REF!</v>
      </c>
    </row>
    <row r="21" spans="1:24">
      <c r="A21" s="345" t="s">
        <v>22</v>
      </c>
      <c r="B21" s="345" t="s">
        <v>33</v>
      </c>
      <c r="C21" s="345" t="s">
        <v>34</v>
      </c>
      <c r="D21" s="345">
        <v>2</v>
      </c>
      <c r="E21" s="345"/>
      <c r="F21" s="347">
        <f t="shared" si="0"/>
        <v>0</v>
      </c>
      <c r="G21" s="348"/>
      <c r="H21" s="345" t="s">
        <v>22</v>
      </c>
      <c r="I21" s="345" t="s">
        <v>33</v>
      </c>
      <c r="J21" s="345" t="s">
        <v>34</v>
      </c>
      <c r="K21" s="345">
        <v>2</v>
      </c>
      <c r="L21" s="345"/>
      <c r="M21" s="350">
        <f t="shared" si="1"/>
        <v>0</v>
      </c>
      <c r="T21" s="355" t="s">
        <v>35</v>
      </c>
      <c r="U21" t="e">
        <f>COUNTIFS(#REF!,"NEED GR",#REF!,"&gt;=01/01/2021")</f>
        <v>#REF!</v>
      </c>
      <c r="V21">
        <f>COUNTIFS(NON_URGENT!C:C,"NEED GR",NON_URGENT!K:K,"&gt;=01/01/2021")</f>
        <v>0</v>
      </c>
      <c r="W21">
        <f>COUNTIFS(CLOSED!C:C,"NEED GR",CLOSED!K:K,"&gt;=01/01/2021")</f>
        <v>0</v>
      </c>
      <c r="X21" t="e">
        <f>SUM(U21:W21)</f>
        <v>#REF!</v>
      </c>
    </row>
    <row r="22" spans="1:24">
      <c r="A22" s="345" t="s">
        <v>22</v>
      </c>
      <c r="B22" s="345" t="s">
        <v>17</v>
      </c>
      <c r="C22" s="345" t="s">
        <v>36</v>
      </c>
      <c r="D22" s="345">
        <v>2</v>
      </c>
      <c r="E22" s="345">
        <v>1</v>
      </c>
      <c r="F22" s="347">
        <f t="shared" si="0"/>
        <v>0.333333333333333</v>
      </c>
      <c r="G22" s="348"/>
      <c r="H22" s="345" t="s">
        <v>22</v>
      </c>
      <c r="I22" s="345" t="s">
        <v>17</v>
      </c>
      <c r="J22" s="345" t="s">
        <v>36</v>
      </c>
      <c r="K22" s="345">
        <v>3</v>
      </c>
      <c r="L22" s="345"/>
      <c r="M22" s="350">
        <f t="shared" si="1"/>
        <v>0</v>
      </c>
      <c r="T22" s="355" t="s">
        <v>37</v>
      </c>
      <c r="U22" t="e">
        <f>COUNTIFS(#REF!,"AVAIL",#REF!,"&gt;=01/01/2021")+COUNTIFS(#REF!,"TQS",#REF!,"&gt;=01/01/2021")</f>
        <v>#REF!</v>
      </c>
      <c r="V22">
        <f>COUNTIFS(NON_URGENT!C:C,"AVAIL",NON_URGENT!K:K,"&gt;=01/01/2021")+COUNTIFS(NON_URGENT!C:C,"TQS",NON_URGENT!K:K,"&gt;=01/01/2021")</f>
        <v>118</v>
      </c>
      <c r="W22">
        <f>COUNTIFS(CLOSED!C:C,"AVAIL",CLOSED!K:K,"&gt;=01/01/2021")+COUNTIFS(CLOSED!C:C,"TQS",CLOSED!K:K,"&gt;=01/01/2021")</f>
        <v>21</v>
      </c>
      <c r="X22" t="e">
        <f>SUM(U22:W22)</f>
        <v>#REF!</v>
      </c>
    </row>
    <row r="23" spans="1:13">
      <c r="A23" s="345" t="s">
        <v>22</v>
      </c>
      <c r="B23" s="345" t="s">
        <v>17</v>
      </c>
      <c r="C23" s="345" t="s">
        <v>20</v>
      </c>
      <c r="D23" s="345"/>
      <c r="E23" s="345">
        <v>3</v>
      </c>
      <c r="F23" s="347">
        <f t="shared" si="0"/>
        <v>1</v>
      </c>
      <c r="G23" s="348"/>
      <c r="H23" s="345" t="s">
        <v>22</v>
      </c>
      <c r="I23" s="345" t="s">
        <v>17</v>
      </c>
      <c r="J23" s="345" t="s">
        <v>20</v>
      </c>
      <c r="K23" s="345">
        <v>2</v>
      </c>
      <c r="L23" s="345">
        <v>1</v>
      </c>
      <c r="M23" s="350">
        <f t="shared" si="1"/>
        <v>0.333333333333333</v>
      </c>
    </row>
    <row r="24" spans="6:13">
      <c r="F24" s="347" t="str">
        <f t="shared" si="0"/>
        <v/>
      </c>
      <c r="G24" s="348"/>
      <c r="M24" s="350" t="str">
        <f t="shared" si="1"/>
        <v/>
      </c>
    </row>
    <row r="25" spans="6:13">
      <c r="F25" s="347" t="str">
        <f t="shared" si="0"/>
        <v/>
      </c>
      <c r="M25" s="350" t="str">
        <f t="shared" si="1"/>
        <v/>
      </c>
    </row>
    <row r="26" spans="6:13">
      <c r="F26" s="347" t="str">
        <f t="shared" si="0"/>
        <v/>
      </c>
      <c r="M26" s="350" t="str">
        <f t="shared" si="1"/>
        <v/>
      </c>
    </row>
    <row r="27" spans="6:13">
      <c r="F27" s="347" t="str">
        <f t="shared" si="0"/>
        <v/>
      </c>
      <c r="M27" s="350" t="str">
        <f t="shared" si="1"/>
        <v/>
      </c>
    </row>
    <row r="28" spans="6:13">
      <c r="F28" s="347" t="str">
        <f t="shared" si="0"/>
        <v/>
      </c>
      <c r="M28" s="350" t="str">
        <f t="shared" si="1"/>
        <v/>
      </c>
    </row>
  </sheetData>
  <pageMargins left="0.7" right="0.7" top="0.75" bottom="0.75" header="0.3" footer="0.3"/>
  <headerFooter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9BC2E6"/>
    <pageSetUpPr fitToPage="1"/>
  </sheetPr>
  <dimension ref="B1:BC168"/>
  <sheetViews>
    <sheetView workbookViewId="0">
      <pane xSplit="10" ySplit="4" topLeftCell="K135" activePane="bottomRight" state="frozen"/>
      <selection/>
      <selection pane="topRight"/>
      <selection pane="bottomLeft"/>
      <selection pane="bottomRight" activeCell="A1" sqref="A1"/>
    </sheetView>
  </sheetViews>
  <sheetFormatPr defaultColWidth="9.14285714285714" defaultRowHeight="12"/>
  <cols>
    <col min="1" max="1" width="2.14285714285714" style="1" customWidth="1"/>
    <col min="2" max="2" width="3.42857142857143" style="1" customWidth="1"/>
    <col min="3" max="4" width="12.8571428571429" style="1" customWidth="1"/>
    <col min="5" max="5" width="6.42857142857143" style="1" customWidth="1"/>
    <col min="6" max="6" width="8" style="1" customWidth="1"/>
    <col min="7" max="7" width="7.28571428571429" style="1" customWidth="1"/>
    <col min="8" max="8" width="8.28571428571429" style="1" customWidth="1"/>
    <col min="9" max="9" width="9" style="1" customWidth="1"/>
    <col min="10" max="10" width="15.2857142857143" style="1" customWidth="1"/>
    <col min="11" max="11" width="14.8571428571429" style="250" customWidth="1"/>
    <col min="12" max="12" width="7.28571428571429" style="1" customWidth="1"/>
    <col min="13" max="14" width="11.2857142857143" style="1" customWidth="1"/>
    <col min="15" max="15" width="20.2857142857143" style="90" customWidth="1"/>
    <col min="16" max="16" width="17.7142857142857" style="1" hidden="1" customWidth="1"/>
    <col min="17" max="17" width="31.4285714285714" style="1" customWidth="1"/>
    <col min="18" max="18" width="9.42857142857143" style="1" customWidth="1"/>
    <col min="19" max="19" width="10.1428571428571" style="90" customWidth="1"/>
    <col min="20" max="20" width="30.8571428571429" style="1" customWidth="1"/>
    <col min="21" max="21" width="10.5714285714286" style="1" customWidth="1"/>
    <col min="22" max="22" width="13.2857142857143" style="90" customWidth="1"/>
    <col min="23" max="23" width="10.2857142857143" style="250" customWidth="1"/>
    <col min="24" max="24" width="7" style="1" customWidth="1"/>
    <col min="25" max="25" width="12.4285714285714" style="251" customWidth="1"/>
    <col min="26" max="26" width="11.2857142857143" style="252" customWidth="1"/>
    <col min="27" max="27" width="17.2857142857143" style="253" customWidth="1"/>
    <col min="28" max="28" width="10.2857142857143" style="254" customWidth="1"/>
    <col min="29" max="29" width="8.71428571428571" style="255" customWidth="1"/>
    <col min="30" max="30" width="9.71428571428571" style="1" customWidth="1"/>
    <col min="31" max="31" width="8.85714285714286" style="254" customWidth="1"/>
    <col min="32" max="32" width="16.2857142857143" style="251" customWidth="1"/>
    <col min="33" max="33" width="13.2857142857143" style="1" customWidth="1"/>
    <col min="34" max="34" width="13" style="256" customWidth="1"/>
    <col min="35" max="35" width="21.7142857142857" style="236" customWidth="1"/>
    <col min="36" max="36" width="21.7142857142857" style="251" customWidth="1"/>
    <col min="37" max="37" width="13" style="1" customWidth="1"/>
    <col min="38" max="38" width="23.1428571428571" style="1" customWidth="1"/>
    <col min="39" max="39" width="18.2857142857143" style="142" customWidth="1"/>
    <col min="40" max="40" width="19.2857142857143" style="142" customWidth="1"/>
    <col min="41" max="41" width="18.4285714285714" style="257" customWidth="1"/>
    <col min="42" max="42" width="15.8571428571429" style="258" customWidth="1"/>
    <col min="43" max="43" width="22.2857142857143" style="142" customWidth="1"/>
    <col min="44" max="44" width="16" style="90" customWidth="1"/>
    <col min="45" max="45" width="14.1428571428571" style="1" customWidth="1"/>
    <col min="46" max="46" width="42.5714285714286" style="1" customWidth="1"/>
    <col min="47" max="47" width="39.4285714285714" style="1" customWidth="1"/>
    <col min="48" max="53" width="20.7142857142857" style="1" customWidth="1"/>
    <col min="54" max="54" width="11.4285714285714" style="1" customWidth="1"/>
    <col min="55" max="55" width="13.1428571428571" style="1" customWidth="1"/>
    <col min="56" max="16384" width="9.14285714285714" style="1"/>
  </cols>
  <sheetData>
    <row r="1" ht="28.5" customHeight="1" spans="2:55">
      <c r="B1" s="259" t="s">
        <v>38</v>
      </c>
      <c r="C1" s="142"/>
      <c r="D1" s="124"/>
      <c r="E1" s="124"/>
      <c r="F1" s="124"/>
      <c r="G1" s="124"/>
      <c r="H1" s="124"/>
      <c r="I1" s="124"/>
      <c r="J1" s="124"/>
      <c r="K1" s="268"/>
      <c r="L1" s="124"/>
      <c r="M1" s="124"/>
      <c r="N1" s="124"/>
      <c r="O1" s="269"/>
      <c r="P1" s="142"/>
      <c r="Q1" s="282" t="str">
        <f ca="1">"Current Week : "&amp;WEEKNUM(NOW())</f>
        <v>Current Week : 34</v>
      </c>
      <c r="R1" s="142"/>
      <c r="S1" s="142"/>
      <c r="T1" s="283" t="s">
        <v>39</v>
      </c>
      <c r="U1" s="284"/>
      <c r="V1" s="284" t="s">
        <v>40</v>
      </c>
      <c r="X1" s="285" t="s">
        <v>41</v>
      </c>
      <c r="Y1" s="299"/>
      <c r="Z1" s="300"/>
      <c r="AA1" s="300"/>
      <c r="AB1" s="300"/>
      <c r="AC1" s="300"/>
      <c r="AD1" s="300"/>
      <c r="AE1" s="300"/>
      <c r="AF1" s="300"/>
      <c r="AG1" s="315" t="s">
        <v>42</v>
      </c>
      <c r="AI1" s="316"/>
      <c r="AJ1" s="316"/>
      <c r="AK1" s="315"/>
      <c r="AL1" s="316"/>
      <c r="AM1" s="284"/>
      <c r="AN1" s="299"/>
      <c r="AO1" s="299"/>
      <c r="AP1" s="258" t="s">
        <v>43</v>
      </c>
      <c r="AQ1" s="324"/>
      <c r="AR1" s="324"/>
      <c r="AS1" s="324"/>
      <c r="AT1" s="142"/>
      <c r="AU1" s="257"/>
      <c r="AV1" s="142"/>
      <c r="AW1" s="142"/>
      <c r="AX1" s="142"/>
      <c r="AY1" s="124" t="s">
        <v>44</v>
      </c>
      <c r="AZ1" s="142"/>
      <c r="BA1" s="142"/>
      <c r="BB1" s="142"/>
      <c r="BC1" s="142"/>
    </row>
    <row r="2" ht="24" customHeight="1" spans="2:55">
      <c r="B2" s="260" t="s">
        <v>45</v>
      </c>
      <c r="C2" s="261" t="s">
        <v>46</v>
      </c>
      <c r="D2" s="261" t="s">
        <v>47</v>
      </c>
      <c r="E2" s="261" t="s">
        <v>48</v>
      </c>
      <c r="F2" s="261" t="s">
        <v>49</v>
      </c>
      <c r="G2" s="261" t="s">
        <v>50</v>
      </c>
      <c r="H2" s="261" t="s">
        <v>6</v>
      </c>
      <c r="I2" s="261" t="s">
        <v>51</v>
      </c>
      <c r="J2" s="261" t="s">
        <v>52</v>
      </c>
      <c r="K2" s="270" t="s">
        <v>11</v>
      </c>
      <c r="L2" s="261" t="s">
        <v>53</v>
      </c>
      <c r="M2" s="261" t="s">
        <v>54</v>
      </c>
      <c r="N2" s="261" t="s">
        <v>55</v>
      </c>
      <c r="O2" s="271" t="s">
        <v>56</v>
      </c>
      <c r="P2" s="261" t="s">
        <v>57</v>
      </c>
      <c r="Q2" s="261" t="s">
        <v>58</v>
      </c>
      <c r="R2" s="261" t="s">
        <v>59</v>
      </c>
      <c r="S2" s="261" t="s">
        <v>60</v>
      </c>
      <c r="T2" s="286" t="s">
        <v>61</v>
      </c>
      <c r="U2" s="287" t="s">
        <v>62</v>
      </c>
      <c r="V2" s="287" t="s">
        <v>63</v>
      </c>
      <c r="W2" s="287" t="s">
        <v>64</v>
      </c>
      <c r="X2" s="287" t="s">
        <v>65</v>
      </c>
      <c r="Y2" s="301" t="s">
        <v>66</v>
      </c>
      <c r="Z2" s="302" t="s">
        <v>67</v>
      </c>
      <c r="AA2" s="301" t="s">
        <v>68</v>
      </c>
      <c r="AB2" s="301" t="s">
        <v>69</v>
      </c>
      <c r="AC2" s="301" t="s">
        <v>70</v>
      </c>
      <c r="AD2" s="303" t="s">
        <v>71</v>
      </c>
      <c r="AE2" s="303" t="s">
        <v>72</v>
      </c>
      <c r="AF2" s="304" t="s">
        <v>73</v>
      </c>
      <c r="AG2" s="317" t="s">
        <v>74</v>
      </c>
      <c r="AH2" s="317" t="s">
        <v>75</v>
      </c>
      <c r="AI2" s="318" t="s">
        <v>76</v>
      </c>
      <c r="AJ2" s="318" t="s">
        <v>77</v>
      </c>
      <c r="AK2" s="317" t="s">
        <v>78</v>
      </c>
      <c r="AL2" s="319" t="s">
        <v>79</v>
      </c>
      <c r="AM2" s="320" t="s">
        <v>80</v>
      </c>
      <c r="AN2" s="321" t="s">
        <v>81</v>
      </c>
      <c r="AO2" s="321" t="s">
        <v>82</v>
      </c>
      <c r="AP2" s="321" t="s">
        <v>83</v>
      </c>
      <c r="AQ2" s="320" t="s">
        <v>84</v>
      </c>
      <c r="AR2" s="325" t="s">
        <v>85</v>
      </c>
      <c r="AS2" s="325" t="s">
        <v>86</v>
      </c>
      <c r="AT2" s="326" t="s">
        <v>87</v>
      </c>
      <c r="AU2" s="319" t="s">
        <v>88</v>
      </c>
      <c r="AV2" s="327" t="s">
        <v>89</v>
      </c>
      <c r="AW2" s="327" t="s">
        <v>90</v>
      </c>
      <c r="AX2" s="327" t="s">
        <v>91</v>
      </c>
      <c r="AY2" s="327" t="s">
        <v>92</v>
      </c>
      <c r="AZ2" s="327" t="s">
        <v>93</v>
      </c>
      <c r="BA2" s="327" t="s">
        <v>94</v>
      </c>
      <c r="BB2" s="327" t="s">
        <v>95</v>
      </c>
      <c r="BC2" s="327" t="s">
        <v>96</v>
      </c>
    </row>
    <row r="3" ht="19.5" customHeight="1" spans="2:55">
      <c r="B3" s="260"/>
      <c r="C3" s="261"/>
      <c r="D3" s="261"/>
      <c r="E3" s="261"/>
      <c r="F3" s="261"/>
      <c r="G3" s="261"/>
      <c r="H3" s="261"/>
      <c r="I3" s="261"/>
      <c r="J3" s="261"/>
      <c r="K3" s="270"/>
      <c r="L3" s="261"/>
      <c r="M3" s="261"/>
      <c r="N3" s="261"/>
      <c r="O3" s="271"/>
      <c r="P3" s="261"/>
      <c r="Q3" s="261"/>
      <c r="R3" s="261"/>
      <c r="S3" s="261"/>
      <c r="T3" s="286"/>
      <c r="U3" s="287"/>
      <c r="V3" s="287"/>
      <c r="W3" s="287"/>
      <c r="X3" s="287"/>
      <c r="Y3" s="301"/>
      <c r="Z3" s="302"/>
      <c r="AA3" s="301"/>
      <c r="AB3" s="301"/>
      <c r="AC3" s="301" t="s">
        <v>97</v>
      </c>
      <c r="AD3" s="303"/>
      <c r="AE3" s="303"/>
      <c r="AF3" s="304"/>
      <c r="AG3" s="317"/>
      <c r="AH3" s="317"/>
      <c r="AI3" s="318"/>
      <c r="AJ3" s="318"/>
      <c r="AK3" s="317"/>
      <c r="AL3" s="319"/>
      <c r="AM3" s="320"/>
      <c r="AN3" s="321"/>
      <c r="AO3" s="321"/>
      <c r="AP3" s="321"/>
      <c r="AQ3" s="320"/>
      <c r="AR3" s="325"/>
      <c r="AS3" s="325"/>
      <c r="AT3" s="326"/>
      <c r="AU3" s="319"/>
      <c r="AV3" s="327"/>
      <c r="AW3" s="327"/>
      <c r="AX3" s="327"/>
      <c r="AY3" s="327"/>
      <c r="AZ3" s="327"/>
      <c r="BA3" s="327"/>
      <c r="BB3" s="327"/>
      <c r="BC3" s="327"/>
    </row>
    <row r="4" ht="15.75" customHeight="1" spans="2:55">
      <c r="B4" s="262"/>
      <c r="C4" s="263"/>
      <c r="D4" s="262"/>
      <c r="E4" s="262"/>
      <c r="F4" s="262"/>
      <c r="G4" s="262"/>
      <c r="H4" s="262"/>
      <c r="I4" s="262"/>
      <c r="J4" s="263"/>
      <c r="K4" s="272"/>
      <c r="L4" s="263"/>
      <c r="M4" s="263"/>
      <c r="N4" s="263"/>
      <c r="O4" s="273"/>
      <c r="P4" s="263"/>
      <c r="Q4" s="263"/>
      <c r="R4" s="288"/>
      <c r="S4" s="288"/>
      <c r="T4" s="289"/>
      <c r="U4" s="290"/>
      <c r="V4" s="291"/>
      <c r="W4" s="291"/>
      <c r="X4" s="290"/>
      <c r="Y4" s="273"/>
      <c r="Z4" s="305"/>
      <c r="AA4" s="306"/>
      <c r="AB4" s="306"/>
      <c r="AC4" s="305"/>
      <c r="AD4" s="263"/>
      <c r="AE4" s="263"/>
      <c r="AF4" s="273"/>
      <c r="AG4" s="263"/>
      <c r="AH4" s="263"/>
      <c r="AI4" s="273"/>
      <c r="AJ4" s="273"/>
      <c r="AK4" s="263"/>
      <c r="AL4" s="273"/>
      <c r="AM4" s="263"/>
      <c r="AN4" s="273"/>
      <c r="AO4" s="273"/>
      <c r="AP4" s="273"/>
      <c r="AQ4" s="263" t="s">
        <v>98</v>
      </c>
      <c r="AR4" s="272"/>
      <c r="AS4" s="272"/>
      <c r="AT4" s="289"/>
      <c r="AU4" s="273"/>
      <c r="AV4" s="289"/>
      <c r="AW4" s="289"/>
      <c r="AX4" s="289"/>
      <c r="AY4" s="289"/>
      <c r="AZ4" s="289"/>
      <c r="BA4" s="289"/>
      <c r="BB4" s="289"/>
      <c r="BC4" s="289"/>
    </row>
    <row r="5" hidden="1" customHeight="1" spans="2:55">
      <c r="B5" s="264">
        <v>273</v>
      </c>
      <c r="C5" s="265" t="str">
        <f t="shared" ref="C5:C28" si="0">IFERROR(IF(O5="","",IF(W5="","NEED PO",IF(Y5="","NEED AWB CDG",IF(AB5="","NEED AWB SIN",IF(AE5="","CUSTOMS",IF(AG5="","CUSTOMS",IF(AH5="","NEED GR",IF(AK5="","TQS","AVAIL")))))))),"N/A")</f>
        <v>AVAIL</v>
      </c>
      <c r="D5" s="266" t="str">
        <f t="shared" ref="D5:D70" si="1">IF(LEFT(V5,2)="45","CLOSED",IF(C5="","",IF(AQ5&lt;&gt;"","CLOSED",IF(AP5&lt;&gt;"","NEED AWB","OPEN"))))</f>
        <v>CLOSED</v>
      </c>
      <c r="E5" s="267">
        <f ca="1" t="shared" ref="E5:E39" si="2">IF(K5="","",IF(AK5&lt;&gt;"",AK5-K5,TODAY()-K5))</f>
        <v>304</v>
      </c>
      <c r="F5" s="267">
        <f ca="1" t="shared" ref="F5:F33" si="3">IF(K5="","",IF(AR5="",NOW()-K5,AR5-W5))</f>
        <v>11</v>
      </c>
      <c r="G5" s="267">
        <f ca="1" t="shared" ref="G5:G36" si="4">IFERROR(IF(K5="","",IF(Z5&lt;&gt;"",Z5-K5,TODAY()-K5)),IF(Z5="CANCELLED",0,"N/A"))</f>
        <v>46</v>
      </c>
      <c r="H5" s="267" t="str">
        <f ca="1" t="shared" ref="H5:H28" si="5">IF(G5&lt;=3,"ONTIME","LATE")</f>
        <v>LATE</v>
      </c>
      <c r="I5" s="267" t="str">
        <f ca="1">IF(F5="","",IF(F5&lt;=12,"ONTIME","LATE"))</f>
        <v>ONTIME</v>
      </c>
      <c r="J5" s="274" t="s">
        <v>99</v>
      </c>
      <c r="K5" s="275">
        <v>43966</v>
      </c>
      <c r="L5" s="274">
        <f t="shared" ref="L5:L27" si="6">MONTH(K5)</f>
        <v>5</v>
      </c>
      <c r="M5" s="274">
        <f t="shared" ref="M5:M61" si="7">YEAR(K5)</f>
        <v>2020</v>
      </c>
      <c r="N5" s="274" t="str">
        <f t="shared" ref="N5:N27" si="8">IF(LEFT(J5,4)="AFAX","AOG",IF(LEFT(J5,4)="AFAZ","Critical",IF(LEFT(J5,4)="AFAB","Replenish","")))</f>
        <v>Replenish</v>
      </c>
      <c r="O5" s="155" t="s">
        <v>100</v>
      </c>
      <c r="P5" s="274"/>
      <c r="Q5" s="274" t="s">
        <v>101</v>
      </c>
      <c r="R5" s="292" t="s">
        <v>102</v>
      </c>
      <c r="S5" s="274" t="s">
        <v>103</v>
      </c>
      <c r="T5" s="293" t="s">
        <v>104</v>
      </c>
      <c r="U5" s="274">
        <v>50646850</v>
      </c>
      <c r="V5" s="264">
        <v>404047696</v>
      </c>
      <c r="W5" s="250">
        <v>43966</v>
      </c>
      <c r="X5" s="274" t="s">
        <v>105</v>
      </c>
      <c r="Y5" s="274" t="s">
        <v>106</v>
      </c>
      <c r="Z5" s="275">
        <v>44012</v>
      </c>
      <c r="AA5" s="155" t="s">
        <v>107</v>
      </c>
      <c r="AB5" s="254">
        <v>44012</v>
      </c>
      <c r="AC5" s="275"/>
      <c r="AD5" s="274">
        <v>180244750</v>
      </c>
      <c r="AE5" s="254">
        <v>44012</v>
      </c>
      <c r="AF5" s="307" t="s">
        <v>108</v>
      </c>
      <c r="AG5" s="275">
        <v>44250</v>
      </c>
      <c r="AH5" s="256">
        <v>44251</v>
      </c>
      <c r="AI5" s="307" t="s">
        <v>109</v>
      </c>
      <c r="AJ5" s="307" t="s">
        <v>110</v>
      </c>
      <c r="AK5" s="275">
        <v>44270</v>
      </c>
      <c r="AL5" s="155"/>
      <c r="AM5" s="155" t="s">
        <v>100</v>
      </c>
      <c r="AN5" s="155" t="s">
        <v>111</v>
      </c>
      <c r="AO5" s="155"/>
      <c r="AP5" s="258">
        <v>43966</v>
      </c>
      <c r="AQ5" s="155" t="s">
        <v>112</v>
      </c>
      <c r="AR5" s="308">
        <v>43977</v>
      </c>
      <c r="AS5" s="308" t="str">
        <f>IF(AR5-K5&gt;12,"LATE","ONTIME")</f>
        <v>ONTIME</v>
      </c>
      <c r="AT5" s="274"/>
      <c r="AU5" s="155"/>
      <c r="AV5" s="328"/>
      <c r="AW5" s="328"/>
      <c r="AX5" s="328"/>
      <c r="AY5" s="328"/>
      <c r="AZ5" s="328"/>
      <c r="BA5" s="330"/>
      <c r="BB5" s="328"/>
      <c r="BC5" s="328"/>
    </row>
    <row r="6" spans="2:55">
      <c r="B6" s="264">
        <v>329</v>
      </c>
      <c r="C6" s="265" t="str">
        <f t="shared" si="0"/>
        <v>NEED AWB CDG</v>
      </c>
      <c r="D6" s="266" t="str">
        <f t="shared" si="1"/>
        <v>CLOSED</v>
      </c>
      <c r="E6" s="267">
        <f ca="1" t="shared" ref="E6" si="9">IF(K6="","",IF(AK6&lt;&gt;"",AK6-K6,TODAY()-K6))</f>
        <v>713</v>
      </c>
      <c r="F6" s="267" t="str">
        <f ca="1" t="shared" ref="F6" si="10">IF(K6="","",IF(Z6="","",IF(AR6="",NOW()-Z6,AR6-Z6)))</f>
        <v/>
      </c>
      <c r="G6" s="267">
        <f ca="1" t="shared" ref="G6" si="11">IFERROR(IF(K6="","",IF(Z6&lt;&gt;"",Z6-K6,TODAY()-K6)),IF(Z6="CANCELLED",0,"N/A"))</f>
        <v>713</v>
      </c>
      <c r="H6" s="267" t="str">
        <f ca="1" t="shared" ref="H6" si="12">IF(K6="","",IF(G6&lt;=3,"ONTIME","LATE"))</f>
        <v>LATE</v>
      </c>
      <c r="I6" s="267" t="str">
        <f ca="1">IF(K6="","",IF(F6="","ONTIME",IF(F6&lt;=12,"ONTIME","LATE")))</f>
        <v>ONTIME</v>
      </c>
      <c r="J6" s="274" t="s">
        <v>113</v>
      </c>
      <c r="K6" s="275">
        <v>44077</v>
      </c>
      <c r="L6" s="274">
        <f t="shared" si="6"/>
        <v>9</v>
      </c>
      <c r="M6" s="274">
        <f t="shared" si="7"/>
        <v>2020</v>
      </c>
      <c r="N6" s="274" t="str">
        <f t="shared" si="8"/>
        <v>Replenish</v>
      </c>
      <c r="O6" s="155" t="s">
        <v>114</v>
      </c>
      <c r="P6" s="274"/>
      <c r="Q6" s="274" t="s">
        <v>115</v>
      </c>
      <c r="R6" s="292" t="s">
        <v>102</v>
      </c>
      <c r="S6" s="274" t="s">
        <v>116</v>
      </c>
      <c r="T6" s="293" t="s">
        <v>104</v>
      </c>
      <c r="U6" s="274">
        <v>50653744</v>
      </c>
      <c r="V6" s="264">
        <v>404048296</v>
      </c>
      <c r="W6" s="250">
        <v>44077</v>
      </c>
      <c r="X6" s="274" t="s">
        <v>105</v>
      </c>
      <c r="Y6" s="274"/>
      <c r="Z6" s="308"/>
      <c r="AA6" s="155"/>
      <c r="AC6" s="308"/>
      <c r="AD6" s="274"/>
      <c r="AF6" s="307"/>
      <c r="AG6" s="275"/>
      <c r="AI6" s="307"/>
      <c r="AJ6" s="307"/>
      <c r="AK6" s="275"/>
      <c r="AL6" s="155"/>
      <c r="AM6" s="155" t="s">
        <v>114</v>
      </c>
      <c r="AN6" s="155" t="s">
        <v>117</v>
      </c>
      <c r="AO6" s="155"/>
      <c r="AP6" s="258">
        <v>44077</v>
      </c>
      <c r="AQ6" s="155" t="s">
        <v>118</v>
      </c>
      <c r="AR6" s="308">
        <v>44085</v>
      </c>
      <c r="AS6" s="308" t="str">
        <f>IF(AR6-K6&gt;12,"LATE","ONTIME")</f>
        <v>ONTIME</v>
      </c>
      <c r="AT6" s="274"/>
      <c r="AU6" s="155"/>
      <c r="AV6" s="328"/>
      <c r="AW6" s="328"/>
      <c r="AX6" s="328"/>
      <c r="AY6" s="328"/>
      <c r="AZ6" s="328"/>
      <c r="BA6" s="330"/>
      <c r="BB6" s="328"/>
      <c r="BC6" s="328"/>
    </row>
    <row r="7" hidden="1" customHeight="1" spans="2:55">
      <c r="B7" s="264">
        <v>353</v>
      </c>
      <c r="C7" s="265" t="str">
        <f t="shared" si="0"/>
        <v>AVAIL</v>
      </c>
      <c r="D7" s="266" t="str">
        <f t="shared" si="1"/>
        <v>CLOSED</v>
      </c>
      <c r="E7" s="267">
        <f ca="1" t="shared" si="2"/>
        <v>13</v>
      </c>
      <c r="F7" s="267">
        <f ca="1" t="shared" si="3"/>
        <v>60</v>
      </c>
      <c r="G7" s="267">
        <f ca="1" t="shared" si="4"/>
        <v>2</v>
      </c>
      <c r="H7" s="267" t="str">
        <f ca="1" t="shared" si="5"/>
        <v>ONTIME</v>
      </c>
      <c r="I7" s="267" t="str">
        <f ca="1" t="shared" ref="I7:I48" si="13">IF(F7="","",IF(F7&lt;=12,"ONTIME","LATE"))</f>
        <v>LATE</v>
      </c>
      <c r="J7" s="274" t="s">
        <v>119</v>
      </c>
      <c r="K7" s="275">
        <v>44124</v>
      </c>
      <c r="L7" s="274">
        <f t="shared" si="6"/>
        <v>10</v>
      </c>
      <c r="M7" s="274">
        <f t="shared" si="7"/>
        <v>2020</v>
      </c>
      <c r="N7" s="274" t="str">
        <f t="shared" si="8"/>
        <v/>
      </c>
      <c r="O7" s="155" t="s">
        <v>120</v>
      </c>
      <c r="P7" s="274"/>
      <c r="Q7" s="274" t="s">
        <v>121</v>
      </c>
      <c r="R7" s="292" t="s">
        <v>102</v>
      </c>
      <c r="S7" s="274" t="s">
        <v>122</v>
      </c>
      <c r="T7" s="293" t="s">
        <v>123</v>
      </c>
      <c r="U7" s="274">
        <v>50656663</v>
      </c>
      <c r="V7" s="264">
        <v>404048623</v>
      </c>
      <c r="W7" s="250">
        <v>44119</v>
      </c>
      <c r="X7" s="274" t="s">
        <v>105</v>
      </c>
      <c r="Y7" s="274">
        <v>61881617502</v>
      </c>
      <c r="Z7" s="275">
        <v>44126</v>
      </c>
      <c r="AA7" s="155" t="s">
        <v>124</v>
      </c>
      <c r="AB7" s="254">
        <v>44126</v>
      </c>
      <c r="AC7" s="275"/>
      <c r="AD7" s="274">
        <v>180248844</v>
      </c>
      <c r="AE7" s="254">
        <v>44137</v>
      </c>
      <c r="AF7" s="307"/>
      <c r="AG7" s="275">
        <v>44137</v>
      </c>
      <c r="AH7" s="256">
        <v>44137</v>
      </c>
      <c r="AI7" s="307" t="s">
        <v>125</v>
      </c>
      <c r="AJ7" s="307"/>
      <c r="AK7" s="275">
        <v>44137</v>
      </c>
      <c r="AL7" s="155"/>
      <c r="AM7" s="155" t="s">
        <v>126</v>
      </c>
      <c r="AN7" s="155" t="s">
        <v>127</v>
      </c>
      <c r="AO7" s="155"/>
      <c r="AP7" s="258">
        <v>44175</v>
      </c>
      <c r="AQ7" s="155" t="s">
        <v>128</v>
      </c>
      <c r="AR7" s="308">
        <v>44179</v>
      </c>
      <c r="AS7" s="308" t="str">
        <f t="shared" ref="AS7:AS10" si="14">IF(AR7-K7&gt;12,"LATE","ONTIME")</f>
        <v>LATE</v>
      </c>
      <c r="AT7" s="274"/>
      <c r="AU7" s="155"/>
      <c r="AV7" s="328"/>
      <c r="AW7" s="328"/>
      <c r="AX7" s="328"/>
      <c r="AY7" s="328"/>
      <c r="AZ7" s="328"/>
      <c r="BA7" s="330"/>
      <c r="BB7" s="328"/>
      <c r="BC7" s="328"/>
    </row>
    <row r="8" hidden="1" customHeight="1" spans="2:55">
      <c r="B8" s="264"/>
      <c r="C8" s="265" t="str">
        <f t="shared" si="0"/>
        <v>AVAIL</v>
      </c>
      <c r="D8" s="266" t="str">
        <f t="shared" si="1"/>
        <v>CLOSED</v>
      </c>
      <c r="E8" s="267">
        <f ca="1" t="shared" si="2"/>
        <v>97</v>
      </c>
      <c r="F8" s="267">
        <f ca="1" t="shared" si="3"/>
        <v>98</v>
      </c>
      <c r="G8" s="267">
        <f ca="1" t="shared" si="4"/>
        <v>624</v>
      </c>
      <c r="H8" s="267" t="str">
        <f ca="1" t="shared" si="5"/>
        <v>LATE</v>
      </c>
      <c r="I8" s="267" t="str">
        <f ca="1" t="shared" si="13"/>
        <v>LATE</v>
      </c>
      <c r="J8" s="274" t="s">
        <v>129</v>
      </c>
      <c r="K8" s="275">
        <v>44166</v>
      </c>
      <c r="L8" s="274">
        <f t="shared" si="6"/>
        <v>12</v>
      </c>
      <c r="M8" s="274">
        <f t="shared" si="7"/>
        <v>2020</v>
      </c>
      <c r="N8" s="274" t="str">
        <f t="shared" si="8"/>
        <v>Replenish</v>
      </c>
      <c r="O8" s="155" t="s">
        <v>130</v>
      </c>
      <c r="P8" s="274"/>
      <c r="Q8" s="274" t="s">
        <v>131</v>
      </c>
      <c r="R8" s="292" t="s">
        <v>102</v>
      </c>
      <c r="S8" s="274" t="s">
        <v>122</v>
      </c>
      <c r="T8" s="293" t="s">
        <v>104</v>
      </c>
      <c r="U8" s="274"/>
      <c r="V8" s="264">
        <v>404048885</v>
      </c>
      <c r="W8" s="250">
        <v>44166</v>
      </c>
      <c r="X8" s="274" t="s">
        <v>105</v>
      </c>
      <c r="Y8" s="274" t="s">
        <v>132</v>
      </c>
      <c r="Z8" s="275"/>
      <c r="AA8" s="155" t="s">
        <v>133</v>
      </c>
      <c r="AB8" s="254">
        <v>44244</v>
      </c>
      <c r="AC8" s="275"/>
      <c r="AD8" s="274">
        <v>180254506</v>
      </c>
      <c r="AE8" s="254">
        <v>44246</v>
      </c>
      <c r="AF8" s="307" t="s">
        <v>134</v>
      </c>
      <c r="AG8" s="275">
        <v>44249</v>
      </c>
      <c r="AH8" s="256">
        <v>44250</v>
      </c>
      <c r="AI8" s="307" t="s">
        <v>135</v>
      </c>
      <c r="AJ8" s="307" t="s">
        <v>136</v>
      </c>
      <c r="AK8" s="275">
        <v>44263</v>
      </c>
      <c r="AL8" s="155"/>
      <c r="AM8" s="155" t="s">
        <v>137</v>
      </c>
      <c r="AN8" s="155" t="s">
        <v>138</v>
      </c>
      <c r="AO8" s="155"/>
      <c r="AP8" s="258">
        <v>44263</v>
      </c>
      <c r="AQ8" s="155" t="s">
        <v>139</v>
      </c>
      <c r="AR8" s="275">
        <v>44264</v>
      </c>
      <c r="AS8" s="308" t="str">
        <f t="shared" si="14"/>
        <v>LATE</v>
      </c>
      <c r="AT8" s="274"/>
      <c r="AU8" s="155"/>
      <c r="AV8" s="328"/>
      <c r="AW8" s="328"/>
      <c r="AX8" s="328"/>
      <c r="AY8" s="328"/>
      <c r="AZ8" s="328"/>
      <c r="BA8" s="330"/>
      <c r="BB8" s="328"/>
      <c r="BC8" s="328"/>
    </row>
    <row r="9" hidden="1" customHeight="1" spans="2:55">
      <c r="B9" s="264">
        <v>380</v>
      </c>
      <c r="C9" s="265" t="str">
        <f t="shared" si="0"/>
        <v>AVAIL</v>
      </c>
      <c r="D9" s="266" t="str">
        <f t="shared" si="1"/>
        <v>CLOSED</v>
      </c>
      <c r="E9" s="267">
        <f ca="1" t="shared" si="2"/>
        <v>19</v>
      </c>
      <c r="F9" s="267">
        <f ca="1" t="shared" si="3"/>
        <v>84</v>
      </c>
      <c r="G9" s="267">
        <f ca="1" t="shared" si="4"/>
        <v>8</v>
      </c>
      <c r="H9" s="267" t="str">
        <f ca="1" t="shared" si="5"/>
        <v>LATE</v>
      </c>
      <c r="I9" s="267" t="str">
        <f ca="1" t="shared" si="13"/>
        <v>LATE</v>
      </c>
      <c r="J9" s="274" t="s">
        <v>140</v>
      </c>
      <c r="K9" s="275">
        <v>44168</v>
      </c>
      <c r="L9" s="274">
        <f t="shared" si="6"/>
        <v>12</v>
      </c>
      <c r="M9" s="274">
        <f t="shared" si="7"/>
        <v>2020</v>
      </c>
      <c r="N9" s="274" t="str">
        <f t="shared" si="8"/>
        <v/>
      </c>
      <c r="O9" s="155" t="s">
        <v>141</v>
      </c>
      <c r="P9" s="274"/>
      <c r="Q9" s="274" t="s">
        <v>142</v>
      </c>
      <c r="R9" s="292" t="s">
        <v>102</v>
      </c>
      <c r="S9" s="274" t="s">
        <v>143</v>
      </c>
      <c r="T9" s="293" t="s">
        <v>144</v>
      </c>
      <c r="U9" s="274">
        <v>50660037</v>
      </c>
      <c r="V9" s="264">
        <v>404048917</v>
      </c>
      <c r="W9" s="250">
        <v>44168</v>
      </c>
      <c r="X9" s="274" t="s">
        <v>105</v>
      </c>
      <c r="Y9" s="274" t="s">
        <v>132</v>
      </c>
      <c r="Z9" s="275">
        <v>44176</v>
      </c>
      <c r="AA9" s="155" t="s">
        <v>145</v>
      </c>
      <c r="AB9" s="254">
        <v>44176</v>
      </c>
      <c r="AC9" s="275"/>
      <c r="AD9" s="274">
        <v>180250742</v>
      </c>
      <c r="AE9" s="254">
        <v>44182</v>
      </c>
      <c r="AF9" s="307" t="s">
        <v>146</v>
      </c>
      <c r="AG9" s="275">
        <v>44186</v>
      </c>
      <c r="AH9" s="256">
        <v>44187</v>
      </c>
      <c r="AI9" s="307" t="s">
        <v>147</v>
      </c>
      <c r="AJ9" s="307"/>
      <c r="AK9" s="275">
        <v>44187</v>
      </c>
      <c r="AL9" s="155"/>
      <c r="AM9" s="155" t="s">
        <v>141</v>
      </c>
      <c r="AN9" s="155" t="s">
        <v>148</v>
      </c>
      <c r="AO9" s="155"/>
      <c r="AP9" s="258">
        <v>44250</v>
      </c>
      <c r="AQ9" s="155" t="s">
        <v>149</v>
      </c>
      <c r="AR9" s="308">
        <v>44252</v>
      </c>
      <c r="AS9" s="308" t="str">
        <f t="shared" si="14"/>
        <v>LATE</v>
      </c>
      <c r="AT9" s="274"/>
      <c r="AU9" s="155"/>
      <c r="AV9" s="328"/>
      <c r="AW9" s="328"/>
      <c r="AX9" s="328"/>
      <c r="AY9" s="328"/>
      <c r="AZ9" s="328"/>
      <c r="BA9" s="330"/>
      <c r="BB9" s="328"/>
      <c r="BC9" s="328"/>
    </row>
    <row r="10" hidden="1" customHeight="1" spans="2:55">
      <c r="B10" s="264">
        <v>400</v>
      </c>
      <c r="C10" s="265" t="str">
        <f t="shared" si="0"/>
        <v>AVAIL</v>
      </c>
      <c r="D10" s="266" t="str">
        <f t="shared" si="1"/>
        <v>CLOSED</v>
      </c>
      <c r="E10" s="267">
        <f ca="1" t="shared" ref="E10" si="15">IF(K10="","",IF(AK10&lt;&gt;"",AK10-K10,TODAY()-K10))</f>
        <v>128</v>
      </c>
      <c r="F10" s="267">
        <f ca="1" t="shared" ref="F10" si="16">IF(K10="","",IF(Z10="","",IF(AR10="",NOW()-Z10,AR10-Z10)))</f>
        <v>-102</v>
      </c>
      <c r="G10" s="267">
        <f ca="1" t="shared" ref="G10" si="17">IFERROR(IF(K10="","",IF(Z10&lt;&gt;"",Z10-K10,TODAY()-K10)),IF(Z10="CANCELLED",0,"N/A"))</f>
        <v>116</v>
      </c>
      <c r="H10" s="267" t="str">
        <f ca="1" t="shared" ref="H10" si="18">IF(K10="","",IF(G10&lt;=3,"ONTIME","LATE"))</f>
        <v>LATE</v>
      </c>
      <c r="I10" s="267" t="str">
        <f ca="1" t="shared" ref="I10" si="19">IF(K10="","",IF(F10="","ONTIME",IF(F10&lt;=12,"ONTIME","LATE")))</f>
        <v>ONTIME</v>
      </c>
      <c r="J10" s="274" t="s">
        <v>150</v>
      </c>
      <c r="K10" s="275">
        <v>44188</v>
      </c>
      <c r="L10" s="274">
        <f t="shared" si="6"/>
        <v>12</v>
      </c>
      <c r="M10" s="274">
        <f t="shared" si="7"/>
        <v>2020</v>
      </c>
      <c r="N10" s="274" t="str">
        <f t="shared" si="8"/>
        <v>Replenish</v>
      </c>
      <c r="O10" s="155" t="s">
        <v>151</v>
      </c>
      <c r="P10" s="274"/>
      <c r="Q10" s="274" t="s">
        <v>152</v>
      </c>
      <c r="R10" s="292" t="s">
        <v>102</v>
      </c>
      <c r="S10" s="274" t="s">
        <v>153</v>
      </c>
      <c r="T10" s="293" t="s">
        <v>104</v>
      </c>
      <c r="U10" s="274">
        <v>50661632</v>
      </c>
      <c r="V10" s="264">
        <v>404049061</v>
      </c>
      <c r="W10" s="250">
        <v>44188</v>
      </c>
      <c r="X10" s="274" t="s">
        <v>105</v>
      </c>
      <c r="Y10" s="274" t="s">
        <v>154</v>
      </c>
      <c r="Z10" s="308">
        <v>44304</v>
      </c>
      <c r="AA10" s="155" t="s">
        <v>155</v>
      </c>
      <c r="AB10" s="254">
        <v>44312</v>
      </c>
      <c r="AC10" s="275">
        <v>44310</v>
      </c>
      <c r="AD10" s="274">
        <v>180257789</v>
      </c>
      <c r="AE10" s="254">
        <v>44309</v>
      </c>
      <c r="AF10" s="307" t="s">
        <v>156</v>
      </c>
      <c r="AG10" s="275">
        <v>44312</v>
      </c>
      <c r="AH10" s="256">
        <v>44313</v>
      </c>
      <c r="AI10" s="307" t="s">
        <v>157</v>
      </c>
      <c r="AJ10" s="307" t="s">
        <v>158</v>
      </c>
      <c r="AK10" s="275">
        <v>44316</v>
      </c>
      <c r="AL10" s="155"/>
      <c r="AM10" s="155" t="s">
        <v>151</v>
      </c>
      <c r="AN10" s="155" t="s">
        <v>159</v>
      </c>
      <c r="AO10" s="155"/>
      <c r="AP10" s="258">
        <v>44200</v>
      </c>
      <c r="AQ10" s="155" t="s">
        <v>160</v>
      </c>
      <c r="AR10" s="275">
        <v>44202</v>
      </c>
      <c r="AS10" s="308" t="str">
        <f t="shared" si="14"/>
        <v>LATE</v>
      </c>
      <c r="AT10" s="274"/>
      <c r="AU10" s="155"/>
      <c r="AV10" s="328"/>
      <c r="AW10" s="328"/>
      <c r="AX10" s="328"/>
      <c r="AY10" s="328"/>
      <c r="AZ10" s="328"/>
      <c r="BA10" s="330"/>
      <c r="BB10" s="328"/>
      <c r="BC10" s="328"/>
    </row>
    <row r="11" hidden="1" customHeight="1" spans="2:55">
      <c r="B11" s="264">
        <v>401</v>
      </c>
      <c r="C11" s="265" t="str">
        <f t="shared" si="0"/>
        <v>AVAIL</v>
      </c>
      <c r="D11" s="266" t="str">
        <f t="shared" si="1"/>
        <v>CLOSED</v>
      </c>
      <c r="E11" s="267">
        <f ca="1" t="shared" si="2"/>
        <v>59</v>
      </c>
      <c r="F11" s="267">
        <f ca="1" t="shared" si="3"/>
        <v>0</v>
      </c>
      <c r="G11" s="267">
        <f ca="1" t="shared" si="4"/>
        <v>48</v>
      </c>
      <c r="H11" s="267" t="str">
        <f ca="1" t="shared" si="5"/>
        <v>LATE</v>
      </c>
      <c r="I11" s="267" t="str">
        <f ca="1" t="shared" si="13"/>
        <v>ONTIME</v>
      </c>
      <c r="J11" s="274" t="s">
        <v>161</v>
      </c>
      <c r="K11" s="275">
        <v>44193</v>
      </c>
      <c r="L11" s="274">
        <f t="shared" si="6"/>
        <v>12</v>
      </c>
      <c r="M11" s="274">
        <f t="shared" si="7"/>
        <v>2020</v>
      </c>
      <c r="N11" s="274" t="str">
        <f t="shared" si="8"/>
        <v>Replenish</v>
      </c>
      <c r="O11" s="155" t="s">
        <v>162</v>
      </c>
      <c r="P11" s="274"/>
      <c r="Q11" s="274" t="s">
        <v>163</v>
      </c>
      <c r="R11" s="292" t="s">
        <v>102</v>
      </c>
      <c r="S11" s="274" t="s">
        <v>122</v>
      </c>
      <c r="T11" s="293" t="s">
        <v>104</v>
      </c>
      <c r="U11" s="274">
        <v>50661563</v>
      </c>
      <c r="V11" s="264">
        <v>404049066</v>
      </c>
      <c r="W11" s="250">
        <v>44193</v>
      </c>
      <c r="X11" s="274" t="s">
        <v>105</v>
      </c>
      <c r="Y11" s="274" t="s">
        <v>164</v>
      </c>
      <c r="Z11" s="275">
        <v>44241</v>
      </c>
      <c r="AA11" s="155" t="s">
        <v>165</v>
      </c>
      <c r="AB11" s="254">
        <v>44246</v>
      </c>
      <c r="AC11" s="275"/>
      <c r="AD11" s="274" t="s">
        <v>166</v>
      </c>
      <c r="AE11" s="254" t="s">
        <v>166</v>
      </c>
      <c r="AF11" s="307" t="s">
        <v>167</v>
      </c>
      <c r="AG11" s="275">
        <v>44251</v>
      </c>
      <c r="AH11" s="256">
        <v>44252</v>
      </c>
      <c r="AI11" s="307" t="s">
        <v>168</v>
      </c>
      <c r="AJ11" s="307" t="s">
        <v>169</v>
      </c>
      <c r="AK11" s="275">
        <v>44252</v>
      </c>
      <c r="AL11" s="155"/>
      <c r="AM11" s="155" t="s">
        <v>162</v>
      </c>
      <c r="AN11" s="155" t="s">
        <v>170</v>
      </c>
      <c r="AO11" s="155"/>
      <c r="AP11" s="258">
        <v>44193</v>
      </c>
      <c r="AQ11" s="155" t="s">
        <v>171</v>
      </c>
      <c r="AR11" s="275">
        <v>44193</v>
      </c>
      <c r="AS11" s="308" t="str">
        <f t="shared" ref="AS11:AS40" si="20">IF(AR11-K11&gt;12,"LATE","ONTIME")</f>
        <v>ONTIME</v>
      </c>
      <c r="AT11" s="274"/>
      <c r="AU11" s="155"/>
      <c r="AV11" s="328"/>
      <c r="AW11" s="328"/>
      <c r="AX11" s="328"/>
      <c r="AY11" s="328"/>
      <c r="AZ11" s="328"/>
      <c r="BA11" s="330"/>
      <c r="BB11" s="328"/>
      <c r="BC11" s="328"/>
    </row>
    <row r="12" hidden="1" customHeight="1" spans="2:55">
      <c r="B12" s="264">
        <v>402</v>
      </c>
      <c r="C12" s="265" t="str">
        <f t="shared" si="0"/>
        <v>AVAIL</v>
      </c>
      <c r="D12" s="266" t="str">
        <f t="shared" si="1"/>
        <v>CLOSED</v>
      </c>
      <c r="E12" s="267">
        <f ca="1" t="shared" si="2"/>
        <v>112</v>
      </c>
      <c r="F12" s="267">
        <f ca="1" t="shared" si="3"/>
        <v>0</v>
      </c>
      <c r="G12" s="267">
        <f ca="1" t="shared" si="4"/>
        <v>48</v>
      </c>
      <c r="H12" s="267" t="str">
        <f ca="1" t="shared" si="5"/>
        <v>LATE</v>
      </c>
      <c r="I12" s="267" t="str">
        <f ca="1" t="shared" si="13"/>
        <v>ONTIME</v>
      </c>
      <c r="J12" s="274" t="s">
        <v>172</v>
      </c>
      <c r="K12" s="275">
        <v>44193</v>
      </c>
      <c r="L12" s="274">
        <f t="shared" si="6"/>
        <v>12</v>
      </c>
      <c r="M12" s="274">
        <f t="shared" si="7"/>
        <v>2020</v>
      </c>
      <c r="N12" s="274" t="str">
        <f t="shared" si="8"/>
        <v>Replenish</v>
      </c>
      <c r="O12" s="155" t="s">
        <v>162</v>
      </c>
      <c r="P12" s="274"/>
      <c r="Q12" s="274" t="s">
        <v>163</v>
      </c>
      <c r="R12" s="292" t="s">
        <v>102</v>
      </c>
      <c r="S12" s="274" t="s">
        <v>173</v>
      </c>
      <c r="T12" s="293" t="s">
        <v>104</v>
      </c>
      <c r="U12" s="274">
        <v>50661564</v>
      </c>
      <c r="V12" s="264">
        <v>404049067</v>
      </c>
      <c r="W12" s="250">
        <v>44193</v>
      </c>
      <c r="X12" s="274" t="s">
        <v>105</v>
      </c>
      <c r="Y12" s="274" t="s">
        <v>164</v>
      </c>
      <c r="Z12" s="275">
        <v>44241</v>
      </c>
      <c r="AA12" s="155" t="s">
        <v>165</v>
      </c>
      <c r="AB12" s="254">
        <v>44246</v>
      </c>
      <c r="AC12" s="275"/>
      <c r="AD12" s="274" t="s">
        <v>166</v>
      </c>
      <c r="AE12" s="254" t="s">
        <v>166</v>
      </c>
      <c r="AF12" s="307" t="s">
        <v>167</v>
      </c>
      <c r="AG12" s="275">
        <v>44251</v>
      </c>
      <c r="AH12" s="256">
        <v>44305</v>
      </c>
      <c r="AI12" s="307" t="s">
        <v>174</v>
      </c>
      <c r="AJ12" s="307" t="s">
        <v>175</v>
      </c>
      <c r="AK12" s="256">
        <v>44305</v>
      </c>
      <c r="AL12" s="155"/>
      <c r="AM12" s="155" t="s">
        <v>162</v>
      </c>
      <c r="AN12" s="155" t="s">
        <v>176</v>
      </c>
      <c r="AO12" s="155" t="s">
        <v>177</v>
      </c>
      <c r="AP12" s="258">
        <v>44193</v>
      </c>
      <c r="AQ12" s="155" t="s">
        <v>171</v>
      </c>
      <c r="AR12" s="275">
        <v>44193</v>
      </c>
      <c r="AS12" s="308" t="str">
        <f t="shared" si="20"/>
        <v>ONTIME</v>
      </c>
      <c r="AT12" s="274"/>
      <c r="AU12" s="155" t="s">
        <v>178</v>
      </c>
      <c r="AV12" s="328"/>
      <c r="AW12" s="328"/>
      <c r="AX12" s="328"/>
      <c r="AY12" s="328"/>
      <c r="AZ12" s="328"/>
      <c r="BA12" s="330"/>
      <c r="BB12" s="328"/>
      <c r="BC12" s="328"/>
    </row>
    <row r="13" hidden="1" customHeight="1" spans="2:55">
      <c r="B13" s="264"/>
      <c r="C13" s="265" t="str">
        <f t="shared" si="0"/>
        <v>AVAIL</v>
      </c>
      <c r="D13" s="266" t="str">
        <f t="shared" si="1"/>
        <v>CLOSED</v>
      </c>
      <c r="E13" s="267">
        <f ca="1" t="shared" si="2"/>
        <v>133</v>
      </c>
      <c r="F13" s="267">
        <f ca="1" t="shared" si="3"/>
        <v>142</v>
      </c>
      <c r="G13" s="267">
        <f ca="1" t="shared" si="4"/>
        <v>597</v>
      </c>
      <c r="H13" s="267" t="str">
        <f ca="1" t="shared" si="5"/>
        <v>LATE</v>
      </c>
      <c r="I13" s="267" t="str">
        <f ca="1" t="shared" si="13"/>
        <v>LATE</v>
      </c>
      <c r="J13" s="274" t="s">
        <v>179</v>
      </c>
      <c r="K13" s="275">
        <v>44193</v>
      </c>
      <c r="L13" s="274"/>
      <c r="M13" s="274">
        <f t="shared" si="7"/>
        <v>2020</v>
      </c>
      <c r="N13" s="274" t="str">
        <f t="shared" si="8"/>
        <v>Replenish</v>
      </c>
      <c r="O13" s="155" t="s">
        <v>162</v>
      </c>
      <c r="P13" s="274"/>
      <c r="Q13" s="274" t="s">
        <v>163</v>
      </c>
      <c r="R13" s="292" t="s">
        <v>102</v>
      </c>
      <c r="S13" s="274"/>
      <c r="T13" s="293" t="s">
        <v>104</v>
      </c>
      <c r="U13" s="274"/>
      <c r="V13" s="264">
        <v>404049067</v>
      </c>
      <c r="W13" s="250">
        <v>44193</v>
      </c>
      <c r="X13" s="274" t="s">
        <v>105</v>
      </c>
      <c r="Y13" s="274" t="s">
        <v>106</v>
      </c>
      <c r="Z13" s="275"/>
      <c r="AA13" s="155" t="s">
        <v>180</v>
      </c>
      <c r="AB13" s="254">
        <v>44316</v>
      </c>
      <c r="AC13" s="275"/>
      <c r="AD13" s="274">
        <v>180258101</v>
      </c>
      <c r="AE13" s="254">
        <v>44346</v>
      </c>
      <c r="AF13" s="307" t="s">
        <v>181</v>
      </c>
      <c r="AG13" s="275">
        <v>44320</v>
      </c>
      <c r="AH13" s="256">
        <v>44321</v>
      </c>
      <c r="AI13" s="307" t="s">
        <v>168</v>
      </c>
      <c r="AJ13" s="307" t="s">
        <v>182</v>
      </c>
      <c r="AK13" s="256">
        <v>44326</v>
      </c>
      <c r="AL13" s="155"/>
      <c r="AM13" s="155" t="s">
        <v>162</v>
      </c>
      <c r="AN13" s="155" t="s">
        <v>176</v>
      </c>
      <c r="AO13" s="155" t="s">
        <v>183</v>
      </c>
      <c r="AP13" s="258">
        <v>44334</v>
      </c>
      <c r="AQ13" s="155" t="s">
        <v>184</v>
      </c>
      <c r="AR13" s="275">
        <v>44335</v>
      </c>
      <c r="AS13" s="308" t="str">
        <f t="shared" si="20"/>
        <v>LATE</v>
      </c>
      <c r="AT13" s="274"/>
      <c r="AU13" s="155"/>
      <c r="AV13" s="328"/>
      <c r="AW13" s="328"/>
      <c r="AX13" s="328"/>
      <c r="AY13" s="328"/>
      <c r="AZ13" s="328"/>
      <c r="BA13" s="330"/>
      <c r="BB13" s="328"/>
      <c r="BC13" s="328"/>
    </row>
    <row r="14" hidden="1" customHeight="1" spans="2:55">
      <c r="B14" s="264">
        <v>403</v>
      </c>
      <c r="C14" s="265" t="str">
        <f t="shared" si="0"/>
        <v>AVAIL</v>
      </c>
      <c r="D14" s="266" t="str">
        <f t="shared" si="1"/>
        <v>CLOSED</v>
      </c>
      <c r="E14" s="267">
        <f ca="1" t="shared" si="2"/>
        <v>59</v>
      </c>
      <c r="F14" s="267">
        <f ca="1" t="shared" si="3"/>
        <v>0</v>
      </c>
      <c r="G14" s="267">
        <f ca="1" t="shared" si="4"/>
        <v>48</v>
      </c>
      <c r="H14" s="267" t="str">
        <f ca="1" t="shared" si="5"/>
        <v>LATE</v>
      </c>
      <c r="I14" s="267" t="str">
        <f ca="1" t="shared" si="13"/>
        <v>ONTIME</v>
      </c>
      <c r="J14" s="274" t="s">
        <v>185</v>
      </c>
      <c r="K14" s="275">
        <v>44193</v>
      </c>
      <c r="L14" s="274">
        <f t="shared" si="6"/>
        <v>12</v>
      </c>
      <c r="M14" s="274">
        <f t="shared" si="7"/>
        <v>2020</v>
      </c>
      <c r="N14" s="274" t="str">
        <f t="shared" si="8"/>
        <v>Replenish</v>
      </c>
      <c r="O14" s="155" t="s">
        <v>162</v>
      </c>
      <c r="P14" s="274"/>
      <c r="Q14" s="274" t="s">
        <v>163</v>
      </c>
      <c r="R14" s="292" t="s">
        <v>102</v>
      </c>
      <c r="S14" s="274" t="s">
        <v>186</v>
      </c>
      <c r="T14" s="293" t="s">
        <v>104</v>
      </c>
      <c r="U14" s="274">
        <v>50661565</v>
      </c>
      <c r="V14" s="264">
        <v>404049069</v>
      </c>
      <c r="W14" s="250">
        <v>44193</v>
      </c>
      <c r="X14" s="274" t="s">
        <v>105</v>
      </c>
      <c r="Y14" s="274" t="s">
        <v>187</v>
      </c>
      <c r="Z14" s="275">
        <v>44241</v>
      </c>
      <c r="AA14" s="155" t="s">
        <v>165</v>
      </c>
      <c r="AB14" s="254">
        <v>44246</v>
      </c>
      <c r="AC14" s="275"/>
      <c r="AD14" s="274" t="s">
        <v>166</v>
      </c>
      <c r="AE14" s="254" t="s">
        <v>166</v>
      </c>
      <c r="AF14" s="307" t="s">
        <v>167</v>
      </c>
      <c r="AG14" s="275">
        <v>44251</v>
      </c>
      <c r="AH14" s="256">
        <v>44252</v>
      </c>
      <c r="AI14" s="307" t="s">
        <v>188</v>
      </c>
      <c r="AJ14" s="307" t="s">
        <v>189</v>
      </c>
      <c r="AK14" s="275">
        <v>44252</v>
      </c>
      <c r="AL14" s="155"/>
      <c r="AM14" s="155" t="s">
        <v>162</v>
      </c>
      <c r="AN14" s="155" t="s">
        <v>168</v>
      </c>
      <c r="AO14" s="155" t="s">
        <v>190</v>
      </c>
      <c r="AP14" s="258">
        <v>44193</v>
      </c>
      <c r="AQ14" s="155" t="s">
        <v>171</v>
      </c>
      <c r="AR14" s="275">
        <v>44193</v>
      </c>
      <c r="AS14" s="308" t="str">
        <f t="shared" si="20"/>
        <v>ONTIME</v>
      </c>
      <c r="AT14" s="274"/>
      <c r="AU14" s="155"/>
      <c r="AV14" s="328"/>
      <c r="AW14" s="328"/>
      <c r="AX14" s="328"/>
      <c r="AY14" s="328"/>
      <c r="AZ14" s="328"/>
      <c r="BA14" s="330"/>
      <c r="BB14" s="328"/>
      <c r="BC14" s="328"/>
    </row>
    <row r="15" hidden="1" customHeight="1" spans="2:55">
      <c r="B15" s="264"/>
      <c r="C15" s="265" t="str">
        <f t="shared" si="0"/>
        <v>AVAIL</v>
      </c>
      <c r="D15" s="266" t="str">
        <f t="shared" si="1"/>
        <v>CLOSED</v>
      </c>
      <c r="E15" s="267">
        <f ca="1" t="shared" si="2"/>
        <v>133</v>
      </c>
      <c r="F15" s="267">
        <f ca="1" t="shared" si="3"/>
        <v>183</v>
      </c>
      <c r="G15" s="267">
        <f ca="1" t="shared" si="4"/>
        <v>597</v>
      </c>
      <c r="H15" s="267" t="str">
        <f ca="1" t="shared" si="5"/>
        <v>LATE</v>
      </c>
      <c r="I15" s="267" t="str">
        <f ca="1" t="shared" si="13"/>
        <v>LATE</v>
      </c>
      <c r="J15" s="274" t="s">
        <v>191</v>
      </c>
      <c r="K15" s="275">
        <v>44193</v>
      </c>
      <c r="L15" s="274">
        <f t="shared" si="6"/>
        <v>12</v>
      </c>
      <c r="M15" s="274">
        <f t="shared" si="7"/>
        <v>2020</v>
      </c>
      <c r="N15" s="274" t="str">
        <f t="shared" si="8"/>
        <v>Replenish</v>
      </c>
      <c r="O15" s="155" t="s">
        <v>162</v>
      </c>
      <c r="P15" s="274"/>
      <c r="Q15" s="274" t="s">
        <v>163</v>
      </c>
      <c r="R15" s="292" t="s">
        <v>102</v>
      </c>
      <c r="S15" s="274"/>
      <c r="T15" s="293" t="s">
        <v>104</v>
      </c>
      <c r="U15" s="274"/>
      <c r="V15" s="264">
        <v>404049069</v>
      </c>
      <c r="W15" s="250">
        <v>44193</v>
      </c>
      <c r="X15" s="274" t="s">
        <v>105</v>
      </c>
      <c r="Y15" s="274" t="s">
        <v>106</v>
      </c>
      <c r="Z15" s="275"/>
      <c r="AA15" s="155" t="s">
        <v>180</v>
      </c>
      <c r="AB15" s="254">
        <v>44316</v>
      </c>
      <c r="AC15" s="275"/>
      <c r="AD15" s="274">
        <v>180258101</v>
      </c>
      <c r="AE15" s="254">
        <v>44346</v>
      </c>
      <c r="AF15" s="307" t="s">
        <v>181</v>
      </c>
      <c r="AG15" s="275">
        <v>44320</v>
      </c>
      <c r="AH15" s="256">
        <v>44321</v>
      </c>
      <c r="AI15" s="307" t="s">
        <v>168</v>
      </c>
      <c r="AJ15" s="307" t="s">
        <v>192</v>
      </c>
      <c r="AK15" s="275">
        <v>44326</v>
      </c>
      <c r="AL15" s="155"/>
      <c r="AM15" s="155" t="s">
        <v>162</v>
      </c>
      <c r="AN15" s="155" t="s">
        <v>188</v>
      </c>
      <c r="AO15" s="155" t="s">
        <v>189</v>
      </c>
      <c r="AP15" s="258">
        <v>44376</v>
      </c>
      <c r="AQ15" s="155" t="s">
        <v>193</v>
      </c>
      <c r="AR15" s="275">
        <v>44376</v>
      </c>
      <c r="AS15" s="308" t="str">
        <f t="shared" si="20"/>
        <v>LATE</v>
      </c>
      <c r="AT15" s="274"/>
      <c r="AU15" s="155" t="s">
        <v>194</v>
      </c>
      <c r="AV15" s="328"/>
      <c r="AW15" s="328"/>
      <c r="AX15" s="328"/>
      <c r="AY15" s="328"/>
      <c r="AZ15" s="328"/>
      <c r="BA15" s="330"/>
      <c r="BB15" s="328"/>
      <c r="BC15" s="328"/>
    </row>
    <row r="16" hidden="1" customHeight="1" spans="2:55">
      <c r="B16" s="264">
        <v>424</v>
      </c>
      <c r="C16" s="265" t="str">
        <f t="shared" si="0"/>
        <v>AVAIL</v>
      </c>
      <c r="D16" s="266" t="str">
        <f t="shared" si="1"/>
        <v>CLOSED</v>
      </c>
      <c r="E16" s="267">
        <f ca="1" t="shared" si="2"/>
        <v>26</v>
      </c>
      <c r="F16" s="267">
        <f ca="1" t="shared" si="3"/>
        <v>2</v>
      </c>
      <c r="G16" s="267">
        <f ca="1" t="shared" si="4"/>
        <v>8</v>
      </c>
      <c r="H16" s="267" t="str">
        <f ca="1" t="shared" si="5"/>
        <v>LATE</v>
      </c>
      <c r="I16" s="267" t="str">
        <f ca="1" t="shared" si="13"/>
        <v>ONTIME</v>
      </c>
      <c r="J16" s="274" t="s">
        <v>195</v>
      </c>
      <c r="K16" s="275">
        <v>44223</v>
      </c>
      <c r="L16" s="274">
        <f t="shared" si="6"/>
        <v>1</v>
      </c>
      <c r="M16" s="274">
        <f t="shared" si="7"/>
        <v>2021</v>
      </c>
      <c r="N16" s="274" t="str">
        <f t="shared" si="8"/>
        <v>Replenish</v>
      </c>
      <c r="O16" s="155" t="s">
        <v>196</v>
      </c>
      <c r="P16" s="274"/>
      <c r="Q16" s="274" t="s">
        <v>197</v>
      </c>
      <c r="R16" s="292" t="s">
        <v>102</v>
      </c>
      <c r="S16" s="274" t="s">
        <v>198</v>
      </c>
      <c r="T16" s="293" t="s">
        <v>104</v>
      </c>
      <c r="U16" s="274">
        <v>50663979</v>
      </c>
      <c r="V16" s="264">
        <v>404049275</v>
      </c>
      <c r="W16" s="250">
        <v>44223</v>
      </c>
      <c r="X16" s="274" t="s">
        <v>105</v>
      </c>
      <c r="Y16" s="274" t="s">
        <v>199</v>
      </c>
      <c r="Z16" s="309">
        <v>44231</v>
      </c>
      <c r="AA16" s="155" t="s">
        <v>200</v>
      </c>
      <c r="AB16" s="254">
        <v>44237</v>
      </c>
      <c r="AC16" s="275"/>
      <c r="AD16" s="274">
        <v>180253966</v>
      </c>
      <c r="AE16" s="254">
        <v>44237</v>
      </c>
      <c r="AF16" s="307"/>
      <c r="AG16" s="275">
        <v>44242</v>
      </c>
      <c r="AH16" s="256">
        <v>44242</v>
      </c>
      <c r="AI16" s="307" t="s">
        <v>201</v>
      </c>
      <c r="AJ16" s="307" t="s">
        <v>202</v>
      </c>
      <c r="AK16" s="275">
        <v>44249</v>
      </c>
      <c r="AL16" s="155"/>
      <c r="AM16" s="155" t="s">
        <v>196</v>
      </c>
      <c r="AN16" s="155" t="s">
        <v>203</v>
      </c>
      <c r="AO16" s="155"/>
      <c r="AP16" s="258">
        <v>44223</v>
      </c>
      <c r="AQ16" s="155" t="s">
        <v>204</v>
      </c>
      <c r="AR16" s="275">
        <v>44225</v>
      </c>
      <c r="AS16" s="308" t="str">
        <f t="shared" si="20"/>
        <v>ONTIME</v>
      </c>
      <c r="AT16" s="274"/>
      <c r="AU16" s="155"/>
      <c r="AV16" s="328"/>
      <c r="AW16" s="328"/>
      <c r="AX16" s="328"/>
      <c r="AY16" s="328"/>
      <c r="AZ16" s="328"/>
      <c r="BA16" s="330"/>
      <c r="BB16" s="328"/>
      <c r="BC16" s="328"/>
    </row>
    <row r="17" hidden="1" customHeight="1" spans="2:55">
      <c r="B17" s="264">
        <v>425</v>
      </c>
      <c r="C17" s="265" t="str">
        <f t="shared" si="0"/>
        <v>AVAIL</v>
      </c>
      <c r="D17" s="266" t="str">
        <f t="shared" si="1"/>
        <v>CLOSED</v>
      </c>
      <c r="E17" s="267">
        <f ca="1" t="shared" si="2"/>
        <v>25</v>
      </c>
      <c r="F17" s="267">
        <f ca="1" t="shared" si="3"/>
        <v>4</v>
      </c>
      <c r="G17" s="267">
        <f ca="1" t="shared" si="4"/>
        <v>7</v>
      </c>
      <c r="H17" s="267" t="str">
        <f ca="1" t="shared" si="5"/>
        <v>LATE</v>
      </c>
      <c r="I17" s="267" t="str">
        <f ca="1" t="shared" si="13"/>
        <v>ONTIME</v>
      </c>
      <c r="J17" s="274" t="s">
        <v>205</v>
      </c>
      <c r="K17" s="275">
        <v>44224</v>
      </c>
      <c r="L17" s="274">
        <f t="shared" si="6"/>
        <v>1</v>
      </c>
      <c r="M17" s="274">
        <f t="shared" si="7"/>
        <v>2021</v>
      </c>
      <c r="N17" s="274" t="str">
        <f t="shared" si="8"/>
        <v>Replenish</v>
      </c>
      <c r="O17" s="155" t="s">
        <v>206</v>
      </c>
      <c r="P17" s="274" t="s">
        <v>207</v>
      </c>
      <c r="Q17" s="274" t="s">
        <v>208</v>
      </c>
      <c r="R17" s="292" t="s">
        <v>102</v>
      </c>
      <c r="S17" s="274" t="s">
        <v>122</v>
      </c>
      <c r="T17" s="293" t="s">
        <v>104</v>
      </c>
      <c r="U17" s="274">
        <v>50664074</v>
      </c>
      <c r="V17" s="264">
        <v>404049289</v>
      </c>
      <c r="W17" s="250">
        <v>44224</v>
      </c>
      <c r="X17" s="274" t="s">
        <v>105</v>
      </c>
      <c r="Y17" s="274" t="s">
        <v>199</v>
      </c>
      <c r="Z17" s="309">
        <v>44231</v>
      </c>
      <c r="AA17" s="155" t="s">
        <v>200</v>
      </c>
      <c r="AB17" s="254">
        <v>44237</v>
      </c>
      <c r="AC17" s="275"/>
      <c r="AD17" s="274">
        <v>180253966</v>
      </c>
      <c r="AE17" s="254">
        <v>44237</v>
      </c>
      <c r="AF17" s="307"/>
      <c r="AG17" s="275">
        <v>44242</v>
      </c>
      <c r="AH17" s="256">
        <v>44242</v>
      </c>
      <c r="AI17" s="307" t="s">
        <v>209</v>
      </c>
      <c r="AJ17" s="307" t="s">
        <v>202</v>
      </c>
      <c r="AK17" s="275">
        <v>44249</v>
      </c>
      <c r="AL17" s="155"/>
      <c r="AM17" s="155" t="s">
        <v>207</v>
      </c>
      <c r="AN17" s="155" t="s">
        <v>210</v>
      </c>
      <c r="AO17" s="155"/>
      <c r="AP17" s="258">
        <v>44224</v>
      </c>
      <c r="AQ17" s="155" t="s">
        <v>211</v>
      </c>
      <c r="AR17" s="275">
        <v>44228</v>
      </c>
      <c r="AS17" s="308" t="str">
        <f t="shared" si="20"/>
        <v>ONTIME</v>
      </c>
      <c r="AT17" s="274"/>
      <c r="AU17" s="155"/>
      <c r="AV17" s="328"/>
      <c r="AW17" s="328"/>
      <c r="AX17" s="328"/>
      <c r="AY17" s="328"/>
      <c r="AZ17" s="328"/>
      <c r="BA17" s="330"/>
      <c r="BB17" s="328"/>
      <c r="BC17" s="328"/>
    </row>
    <row r="18" hidden="1" customHeight="1" spans="2:55">
      <c r="B18" s="264">
        <v>426</v>
      </c>
      <c r="C18" s="265" t="str">
        <f t="shared" si="0"/>
        <v>AVAIL</v>
      </c>
      <c r="D18" s="266" t="str">
        <f t="shared" si="1"/>
        <v>CLOSED</v>
      </c>
      <c r="E18" s="267">
        <f ca="1" t="shared" si="2"/>
        <v>6</v>
      </c>
      <c r="F18" s="267">
        <f ca="1" t="shared" si="3"/>
        <v>1</v>
      </c>
      <c r="G18" s="267">
        <f ca="1" t="shared" si="4"/>
        <v>560</v>
      </c>
      <c r="H18" s="267" t="str">
        <f ca="1" t="shared" si="5"/>
        <v>LATE</v>
      </c>
      <c r="I18" s="267" t="str">
        <f ca="1" t="shared" si="13"/>
        <v>ONTIME</v>
      </c>
      <c r="J18" s="274" t="s">
        <v>212</v>
      </c>
      <c r="K18" s="275">
        <v>44230</v>
      </c>
      <c r="L18" s="274">
        <f t="shared" si="6"/>
        <v>2</v>
      </c>
      <c r="M18" s="274">
        <f t="shared" si="7"/>
        <v>2021</v>
      </c>
      <c r="N18" s="274" t="str">
        <f t="shared" si="8"/>
        <v>Replenish</v>
      </c>
      <c r="O18" s="155" t="s">
        <v>213</v>
      </c>
      <c r="P18" s="274"/>
      <c r="Q18" s="274" t="s">
        <v>214</v>
      </c>
      <c r="R18" s="292" t="s">
        <v>102</v>
      </c>
      <c r="S18" s="274" t="s">
        <v>186</v>
      </c>
      <c r="T18" s="293" t="s">
        <v>104</v>
      </c>
      <c r="U18" s="274">
        <v>50664544</v>
      </c>
      <c r="V18" s="264">
        <v>404049340</v>
      </c>
      <c r="W18" s="250">
        <v>44230</v>
      </c>
      <c r="X18" s="274" t="s">
        <v>105</v>
      </c>
      <c r="Y18" s="274" t="s">
        <v>132</v>
      </c>
      <c r="Z18" s="274"/>
      <c r="AA18" s="155" t="s">
        <v>215</v>
      </c>
      <c r="AB18" s="254">
        <v>44231</v>
      </c>
      <c r="AC18" s="275"/>
      <c r="AD18" s="274">
        <v>180253641</v>
      </c>
      <c r="AE18" s="254">
        <v>44231</v>
      </c>
      <c r="AF18" s="307"/>
      <c r="AG18" s="275">
        <v>44235</v>
      </c>
      <c r="AH18" s="256">
        <v>44235</v>
      </c>
      <c r="AI18" s="307" t="s">
        <v>216</v>
      </c>
      <c r="AJ18" s="307"/>
      <c r="AK18" s="275">
        <v>44236</v>
      </c>
      <c r="AL18" s="155"/>
      <c r="AM18" s="155" t="s">
        <v>213</v>
      </c>
      <c r="AN18" s="155" t="s">
        <v>217</v>
      </c>
      <c r="AO18" s="155"/>
      <c r="AP18" s="258">
        <v>44230</v>
      </c>
      <c r="AQ18" s="155" t="s">
        <v>218</v>
      </c>
      <c r="AR18" s="275">
        <v>44231</v>
      </c>
      <c r="AS18" s="308" t="str">
        <f t="shared" si="20"/>
        <v>ONTIME</v>
      </c>
      <c r="AT18" s="274"/>
      <c r="AU18" s="155"/>
      <c r="AV18" s="328"/>
      <c r="AW18" s="328"/>
      <c r="AX18" s="328"/>
      <c r="AY18" s="328"/>
      <c r="AZ18" s="328"/>
      <c r="BA18" s="330"/>
      <c r="BB18" s="328"/>
      <c r="BC18" s="328"/>
    </row>
    <row r="19" hidden="1" customHeight="1" spans="2:55">
      <c r="B19" s="264">
        <v>427</v>
      </c>
      <c r="C19" s="265" t="str">
        <f t="shared" si="0"/>
        <v>AVAIL</v>
      </c>
      <c r="D19" s="266" t="str">
        <f t="shared" si="1"/>
        <v>CLOSED</v>
      </c>
      <c r="E19" s="267">
        <f ca="1" t="shared" si="2"/>
        <v>9</v>
      </c>
      <c r="F19" s="267">
        <f ca="1" t="shared" si="3"/>
        <v>1</v>
      </c>
      <c r="G19" s="267">
        <f ca="1" t="shared" si="4"/>
        <v>560</v>
      </c>
      <c r="H19" s="267" t="str">
        <f ca="1" t="shared" si="5"/>
        <v>LATE</v>
      </c>
      <c r="I19" s="267" t="str">
        <f ca="1" t="shared" si="13"/>
        <v>ONTIME</v>
      </c>
      <c r="J19" s="274" t="s">
        <v>219</v>
      </c>
      <c r="K19" s="275">
        <v>44230</v>
      </c>
      <c r="L19" s="274">
        <f t="shared" si="6"/>
        <v>2</v>
      </c>
      <c r="M19" s="274">
        <f t="shared" si="7"/>
        <v>2021</v>
      </c>
      <c r="N19" s="274" t="str">
        <f t="shared" si="8"/>
        <v>Replenish</v>
      </c>
      <c r="O19" s="155" t="s">
        <v>220</v>
      </c>
      <c r="P19" s="155" t="s">
        <v>221</v>
      </c>
      <c r="Q19" s="274" t="s">
        <v>222</v>
      </c>
      <c r="R19" s="292" t="s">
        <v>102</v>
      </c>
      <c r="S19" s="274" t="s">
        <v>223</v>
      </c>
      <c r="T19" s="293" t="s">
        <v>104</v>
      </c>
      <c r="U19" s="274">
        <v>50664545</v>
      </c>
      <c r="V19" s="264">
        <v>404049341</v>
      </c>
      <c r="W19" s="250">
        <v>44230</v>
      </c>
      <c r="X19" s="274" t="s">
        <v>105</v>
      </c>
      <c r="Y19" s="274" t="s">
        <v>224</v>
      </c>
      <c r="Z19" s="274"/>
      <c r="AA19" s="155" t="s">
        <v>225</v>
      </c>
      <c r="AB19" s="254">
        <v>44231</v>
      </c>
      <c r="AC19" s="275"/>
      <c r="AD19" s="274">
        <v>180253640</v>
      </c>
      <c r="AE19" s="254">
        <v>44231</v>
      </c>
      <c r="AF19" s="307"/>
      <c r="AG19" s="275">
        <v>44235</v>
      </c>
      <c r="AH19" s="256">
        <v>44235</v>
      </c>
      <c r="AI19" s="307" t="s">
        <v>226</v>
      </c>
      <c r="AJ19" s="307"/>
      <c r="AK19" s="275">
        <v>44239</v>
      </c>
      <c r="AL19" s="155"/>
      <c r="AM19" s="155" t="s">
        <v>221</v>
      </c>
      <c r="AN19" s="155" t="s">
        <v>227</v>
      </c>
      <c r="AO19" s="155"/>
      <c r="AP19" s="258">
        <v>44230</v>
      </c>
      <c r="AQ19" s="155" t="s">
        <v>218</v>
      </c>
      <c r="AR19" s="275">
        <v>44231</v>
      </c>
      <c r="AS19" s="308" t="str">
        <f t="shared" si="20"/>
        <v>ONTIME</v>
      </c>
      <c r="AT19" s="274"/>
      <c r="AU19" s="155"/>
      <c r="AV19" s="328"/>
      <c r="AW19" s="328"/>
      <c r="AX19" s="328"/>
      <c r="AY19" s="328"/>
      <c r="AZ19" s="328"/>
      <c r="BA19" s="330"/>
      <c r="BB19" s="328"/>
      <c r="BC19" s="328"/>
    </row>
    <row r="20" hidden="1" customHeight="1" spans="2:55">
      <c r="B20" s="264">
        <v>428</v>
      </c>
      <c r="C20" s="265" t="str">
        <f t="shared" si="0"/>
        <v>AVAIL</v>
      </c>
      <c r="D20" s="266" t="str">
        <f t="shared" si="1"/>
        <v>CLOSED</v>
      </c>
      <c r="E20" s="267">
        <f ca="1" t="shared" si="2"/>
        <v>36</v>
      </c>
      <c r="F20" s="267">
        <f ca="1" t="shared" si="3"/>
        <v>1</v>
      </c>
      <c r="G20" s="267">
        <f ca="1" t="shared" si="4"/>
        <v>4</v>
      </c>
      <c r="H20" s="267" t="str">
        <f ca="1" t="shared" si="5"/>
        <v>LATE</v>
      </c>
      <c r="I20" s="267" t="str">
        <f ca="1" t="shared" si="13"/>
        <v>ONTIME</v>
      </c>
      <c r="J20" s="274" t="s">
        <v>228</v>
      </c>
      <c r="K20" s="275">
        <v>44230</v>
      </c>
      <c r="L20" s="274">
        <f t="shared" si="6"/>
        <v>2</v>
      </c>
      <c r="M20" s="274">
        <f t="shared" si="7"/>
        <v>2021</v>
      </c>
      <c r="N20" s="274" t="str">
        <f t="shared" si="8"/>
        <v>Replenish</v>
      </c>
      <c r="O20" s="155" t="s">
        <v>229</v>
      </c>
      <c r="P20" s="274"/>
      <c r="Q20" s="274" t="s">
        <v>230</v>
      </c>
      <c r="R20" s="292" t="s">
        <v>102</v>
      </c>
      <c r="S20" s="274" t="s">
        <v>198</v>
      </c>
      <c r="T20" s="293" t="s">
        <v>104</v>
      </c>
      <c r="U20" s="274">
        <v>50664546</v>
      </c>
      <c r="V20" s="264">
        <v>404049343</v>
      </c>
      <c r="W20" s="250">
        <v>44230</v>
      </c>
      <c r="X20" s="274" t="s">
        <v>105</v>
      </c>
      <c r="Y20" s="274" t="s">
        <v>231</v>
      </c>
      <c r="Z20" s="309">
        <v>44234</v>
      </c>
      <c r="AA20" s="155" t="s">
        <v>232</v>
      </c>
      <c r="AB20" s="254">
        <v>44238</v>
      </c>
      <c r="AC20" s="275"/>
      <c r="AD20" s="274">
        <v>180254440</v>
      </c>
      <c r="AE20" s="254">
        <v>44245</v>
      </c>
      <c r="AF20" s="307">
        <v>44245</v>
      </c>
      <c r="AG20" s="275">
        <v>44245</v>
      </c>
      <c r="AH20" s="256">
        <v>44249</v>
      </c>
      <c r="AI20" s="307" t="s">
        <v>233</v>
      </c>
      <c r="AJ20" s="307" t="s">
        <v>234</v>
      </c>
      <c r="AK20" s="275">
        <v>44266</v>
      </c>
      <c r="AL20" s="155"/>
      <c r="AM20" s="155" t="s">
        <v>229</v>
      </c>
      <c r="AN20" s="155" t="s">
        <v>235</v>
      </c>
      <c r="AO20" s="155"/>
      <c r="AP20" s="258">
        <v>44230</v>
      </c>
      <c r="AQ20" s="155" t="s">
        <v>218</v>
      </c>
      <c r="AR20" s="275">
        <v>44231</v>
      </c>
      <c r="AS20" s="308" t="str">
        <f t="shared" si="20"/>
        <v>ONTIME</v>
      </c>
      <c r="AT20" s="274"/>
      <c r="AU20" s="155"/>
      <c r="AV20" s="328"/>
      <c r="AW20" s="328"/>
      <c r="AX20" s="328"/>
      <c r="AY20" s="328"/>
      <c r="AZ20" s="328"/>
      <c r="BA20" s="330"/>
      <c r="BB20" s="328"/>
      <c r="BC20" s="328"/>
    </row>
    <row r="21" hidden="1" customHeight="1" spans="2:55">
      <c r="B21" s="264">
        <v>429</v>
      </c>
      <c r="C21" s="265" t="str">
        <f t="shared" si="0"/>
        <v>AVAIL</v>
      </c>
      <c r="D21" s="266" t="str">
        <f t="shared" si="1"/>
        <v>CLOSED</v>
      </c>
      <c r="E21" s="267">
        <f ca="1" t="shared" si="2"/>
        <v>36</v>
      </c>
      <c r="F21" s="267">
        <f ca="1" t="shared" si="3"/>
        <v>1</v>
      </c>
      <c r="G21" s="267">
        <f ca="1" t="shared" si="4"/>
        <v>4</v>
      </c>
      <c r="H21" s="267" t="str">
        <f ca="1" t="shared" si="5"/>
        <v>LATE</v>
      </c>
      <c r="I21" s="267" t="str">
        <f ca="1" t="shared" si="13"/>
        <v>ONTIME</v>
      </c>
      <c r="J21" s="274" t="s">
        <v>236</v>
      </c>
      <c r="K21" s="275">
        <v>44230</v>
      </c>
      <c r="L21" s="274">
        <f t="shared" si="6"/>
        <v>2</v>
      </c>
      <c r="M21" s="274">
        <f t="shared" si="7"/>
        <v>2021</v>
      </c>
      <c r="N21" s="274" t="str">
        <f t="shared" si="8"/>
        <v>Replenish</v>
      </c>
      <c r="O21" s="155" t="s">
        <v>237</v>
      </c>
      <c r="P21" s="274"/>
      <c r="Q21" s="274" t="s">
        <v>238</v>
      </c>
      <c r="R21" s="292" t="s">
        <v>102</v>
      </c>
      <c r="S21" s="274" t="s">
        <v>223</v>
      </c>
      <c r="T21" s="293" t="s">
        <v>104</v>
      </c>
      <c r="U21" s="274">
        <v>50664547</v>
      </c>
      <c r="V21" s="264">
        <v>404049344</v>
      </c>
      <c r="W21" s="250">
        <v>44230</v>
      </c>
      <c r="X21" s="274" t="s">
        <v>105</v>
      </c>
      <c r="Y21" s="274" t="s">
        <v>231</v>
      </c>
      <c r="Z21" s="309">
        <v>44234</v>
      </c>
      <c r="AA21" s="155" t="s">
        <v>232</v>
      </c>
      <c r="AB21" s="254">
        <v>44238</v>
      </c>
      <c r="AC21" s="275"/>
      <c r="AD21" s="274">
        <v>180254440</v>
      </c>
      <c r="AE21" s="254">
        <v>44245</v>
      </c>
      <c r="AF21" s="307">
        <v>44245</v>
      </c>
      <c r="AG21" s="275">
        <v>44245</v>
      </c>
      <c r="AH21" s="256">
        <v>44249</v>
      </c>
      <c r="AI21" s="307" t="s">
        <v>239</v>
      </c>
      <c r="AJ21" s="307" t="s">
        <v>240</v>
      </c>
      <c r="AK21" s="275">
        <v>44266</v>
      </c>
      <c r="AL21" s="155"/>
      <c r="AM21" s="155" t="s">
        <v>237</v>
      </c>
      <c r="AN21" s="155" t="s">
        <v>241</v>
      </c>
      <c r="AO21" s="155"/>
      <c r="AP21" s="258">
        <v>44230</v>
      </c>
      <c r="AQ21" s="155" t="s">
        <v>218</v>
      </c>
      <c r="AR21" s="275">
        <v>44231</v>
      </c>
      <c r="AS21" s="308" t="str">
        <f t="shared" si="20"/>
        <v>ONTIME</v>
      </c>
      <c r="AT21" s="274"/>
      <c r="AU21" s="155"/>
      <c r="AV21" s="328"/>
      <c r="AW21" s="328"/>
      <c r="AX21" s="328"/>
      <c r="AY21" s="328"/>
      <c r="AZ21" s="328"/>
      <c r="BA21" s="330"/>
      <c r="BB21" s="328"/>
      <c r="BC21" s="328"/>
    </row>
    <row r="22" hidden="1" customHeight="1" spans="2:55">
      <c r="B22" s="264">
        <v>430</v>
      </c>
      <c r="C22" s="265" t="str">
        <f t="shared" si="0"/>
        <v>AVAIL</v>
      </c>
      <c r="D22" s="266" t="str">
        <f t="shared" si="1"/>
        <v>CLOSED</v>
      </c>
      <c r="E22" s="267">
        <f ca="1" t="shared" si="2"/>
        <v>16</v>
      </c>
      <c r="F22" s="267">
        <f ca="1" t="shared" si="3"/>
        <v>1</v>
      </c>
      <c r="G22" s="267">
        <f ca="1" t="shared" si="4"/>
        <v>560</v>
      </c>
      <c r="H22" s="267" t="str">
        <f ca="1" t="shared" si="5"/>
        <v>LATE</v>
      </c>
      <c r="I22" s="267" t="str">
        <f ca="1" t="shared" si="13"/>
        <v>ONTIME</v>
      </c>
      <c r="J22" s="274" t="s">
        <v>242</v>
      </c>
      <c r="K22" s="275">
        <v>44230</v>
      </c>
      <c r="L22" s="274">
        <f t="shared" si="6"/>
        <v>2</v>
      </c>
      <c r="M22" s="274">
        <f t="shared" si="7"/>
        <v>2021</v>
      </c>
      <c r="N22" s="274" t="str">
        <f t="shared" si="8"/>
        <v>Replenish</v>
      </c>
      <c r="O22" s="155" t="s">
        <v>243</v>
      </c>
      <c r="P22" s="274"/>
      <c r="Q22" s="274" t="s">
        <v>244</v>
      </c>
      <c r="R22" s="292" t="s">
        <v>102</v>
      </c>
      <c r="S22" s="274" t="s">
        <v>186</v>
      </c>
      <c r="T22" s="293" t="s">
        <v>104</v>
      </c>
      <c r="U22" s="274">
        <v>50664548</v>
      </c>
      <c r="V22" s="264">
        <v>404049345</v>
      </c>
      <c r="W22" s="250">
        <v>44230</v>
      </c>
      <c r="X22" s="274" t="s">
        <v>105</v>
      </c>
      <c r="Y22" s="274" t="s">
        <v>224</v>
      </c>
      <c r="Z22" s="274"/>
      <c r="AA22" s="155" t="s">
        <v>245</v>
      </c>
      <c r="AB22" s="254">
        <v>44231</v>
      </c>
      <c r="AC22" s="275"/>
      <c r="AD22" s="274">
        <v>180253643</v>
      </c>
      <c r="AE22" s="254">
        <v>44231</v>
      </c>
      <c r="AF22" s="307">
        <v>44235</v>
      </c>
      <c r="AG22" s="275">
        <v>44235</v>
      </c>
      <c r="AH22" s="256">
        <v>44246</v>
      </c>
      <c r="AI22" s="307" t="s">
        <v>246</v>
      </c>
      <c r="AJ22" s="307" t="s">
        <v>247</v>
      </c>
      <c r="AK22" s="275">
        <v>44246</v>
      </c>
      <c r="AL22" s="155"/>
      <c r="AM22" s="155" t="s">
        <v>243</v>
      </c>
      <c r="AN22" s="155" t="s">
        <v>248</v>
      </c>
      <c r="AO22" s="155"/>
      <c r="AP22" s="258">
        <v>44230</v>
      </c>
      <c r="AQ22" s="155" t="s">
        <v>218</v>
      </c>
      <c r="AR22" s="275">
        <v>44231</v>
      </c>
      <c r="AS22" s="308" t="str">
        <f t="shared" si="20"/>
        <v>ONTIME</v>
      </c>
      <c r="AT22" s="274"/>
      <c r="AU22" s="155"/>
      <c r="AV22" s="328"/>
      <c r="AW22" s="328"/>
      <c r="AX22" s="328"/>
      <c r="AY22" s="328"/>
      <c r="AZ22" s="328"/>
      <c r="BA22" s="330"/>
      <c r="BB22" s="328"/>
      <c r="BC22" s="328"/>
    </row>
    <row r="23" hidden="1" customHeight="1" spans="2:55">
      <c r="B23" s="264">
        <v>431</v>
      </c>
      <c r="C23" s="265" t="str">
        <f t="shared" si="0"/>
        <v>AVAIL</v>
      </c>
      <c r="D23" s="266" t="str">
        <f t="shared" si="1"/>
        <v>CLOSED</v>
      </c>
      <c r="E23" s="267">
        <f ca="1" t="shared" si="2"/>
        <v>36</v>
      </c>
      <c r="F23" s="267">
        <f ca="1" t="shared" si="3"/>
        <v>6</v>
      </c>
      <c r="G23" s="267">
        <f ca="1" t="shared" si="4"/>
        <v>4</v>
      </c>
      <c r="H23" s="267" t="str">
        <f ca="1" t="shared" si="5"/>
        <v>LATE</v>
      </c>
      <c r="I23" s="267" t="str">
        <f ca="1" t="shared" si="13"/>
        <v>ONTIME</v>
      </c>
      <c r="J23" s="274" t="s">
        <v>249</v>
      </c>
      <c r="K23" s="275">
        <v>44230</v>
      </c>
      <c r="L23" s="274">
        <f t="shared" si="6"/>
        <v>2</v>
      </c>
      <c r="M23" s="274">
        <f t="shared" si="7"/>
        <v>2021</v>
      </c>
      <c r="N23" s="274" t="str">
        <f t="shared" si="8"/>
        <v>Replenish</v>
      </c>
      <c r="O23" s="155" t="s">
        <v>250</v>
      </c>
      <c r="P23" s="274"/>
      <c r="Q23" s="274" t="s">
        <v>251</v>
      </c>
      <c r="R23" s="292" t="s">
        <v>102</v>
      </c>
      <c r="S23" s="274" t="s">
        <v>252</v>
      </c>
      <c r="T23" s="293" t="s">
        <v>104</v>
      </c>
      <c r="U23" s="274">
        <v>50664549</v>
      </c>
      <c r="V23" s="264">
        <v>404049346</v>
      </c>
      <c r="W23" s="250">
        <v>44230</v>
      </c>
      <c r="X23" s="274" t="s">
        <v>105</v>
      </c>
      <c r="Y23" s="274" t="s">
        <v>231</v>
      </c>
      <c r="Z23" s="309">
        <v>44234</v>
      </c>
      <c r="AA23" s="155" t="s">
        <v>232</v>
      </c>
      <c r="AB23" s="254">
        <v>44238</v>
      </c>
      <c r="AC23" s="275"/>
      <c r="AD23" s="274">
        <v>180254440</v>
      </c>
      <c r="AE23" s="254">
        <v>44245</v>
      </c>
      <c r="AF23" s="307">
        <v>44245</v>
      </c>
      <c r="AG23" s="275">
        <v>44245</v>
      </c>
      <c r="AH23" s="256">
        <v>44249</v>
      </c>
      <c r="AI23" s="307" t="s">
        <v>253</v>
      </c>
      <c r="AJ23" s="307" t="s">
        <v>254</v>
      </c>
      <c r="AK23" s="275">
        <v>44266</v>
      </c>
      <c r="AL23" s="155"/>
      <c r="AM23" s="155" t="s">
        <v>250</v>
      </c>
      <c r="AN23" s="155" t="s">
        <v>255</v>
      </c>
      <c r="AO23" s="155"/>
      <c r="AP23" s="258">
        <v>44230</v>
      </c>
      <c r="AQ23" s="155" t="s">
        <v>256</v>
      </c>
      <c r="AR23" s="308">
        <v>44236</v>
      </c>
      <c r="AS23" s="308" t="str">
        <f t="shared" si="20"/>
        <v>ONTIME</v>
      </c>
      <c r="AT23" s="274"/>
      <c r="AU23" s="155"/>
      <c r="AV23" s="328"/>
      <c r="AW23" s="328"/>
      <c r="AX23" s="328"/>
      <c r="AY23" s="328"/>
      <c r="AZ23" s="328"/>
      <c r="BA23" s="330"/>
      <c r="BB23" s="328"/>
      <c r="BC23" s="328"/>
    </row>
    <row r="24" hidden="1" customHeight="1" spans="2:55">
      <c r="B24" s="264">
        <v>432</v>
      </c>
      <c r="C24" s="265" t="str">
        <f t="shared" si="0"/>
        <v>AVAIL</v>
      </c>
      <c r="D24" s="266" t="str">
        <f t="shared" si="1"/>
        <v>CLOSED</v>
      </c>
      <c r="E24" s="267">
        <f ca="1" t="shared" si="2"/>
        <v>38</v>
      </c>
      <c r="F24" s="267">
        <f ca="1" t="shared" si="3"/>
        <v>6</v>
      </c>
      <c r="G24" s="267">
        <f ca="1" t="shared" si="4"/>
        <v>10</v>
      </c>
      <c r="H24" s="267" t="str">
        <f ca="1" t="shared" si="5"/>
        <v>LATE</v>
      </c>
      <c r="I24" s="267" t="str">
        <f ca="1" t="shared" si="13"/>
        <v>ONTIME</v>
      </c>
      <c r="J24" s="274" t="s">
        <v>257</v>
      </c>
      <c r="K24" s="275">
        <v>44230</v>
      </c>
      <c r="L24" s="274">
        <f t="shared" si="6"/>
        <v>2</v>
      </c>
      <c r="M24" s="274">
        <f t="shared" si="7"/>
        <v>2021</v>
      </c>
      <c r="N24" s="274" t="str">
        <f t="shared" si="8"/>
        <v>Replenish</v>
      </c>
      <c r="O24" s="155" t="s">
        <v>213</v>
      </c>
      <c r="P24" s="274"/>
      <c r="Q24" s="274" t="s">
        <v>214</v>
      </c>
      <c r="R24" s="292" t="s">
        <v>102</v>
      </c>
      <c r="S24" s="274" t="s">
        <v>116</v>
      </c>
      <c r="T24" s="293" t="s">
        <v>104</v>
      </c>
      <c r="U24" s="274">
        <v>50664550</v>
      </c>
      <c r="V24" s="264">
        <v>404049347</v>
      </c>
      <c r="W24" s="250">
        <v>44230</v>
      </c>
      <c r="X24" s="274" t="s">
        <v>105</v>
      </c>
      <c r="Y24" s="274" t="s">
        <v>258</v>
      </c>
      <c r="Z24" s="310">
        <v>44240</v>
      </c>
      <c r="AA24" s="155" t="s">
        <v>165</v>
      </c>
      <c r="AB24" s="254">
        <v>44246</v>
      </c>
      <c r="AC24" s="275"/>
      <c r="AD24" s="274" t="s">
        <v>166</v>
      </c>
      <c r="AE24" s="254" t="s">
        <v>166</v>
      </c>
      <c r="AF24" s="307" t="s">
        <v>167</v>
      </c>
      <c r="AG24" s="275">
        <v>44251</v>
      </c>
      <c r="AH24" s="256">
        <v>44252</v>
      </c>
      <c r="AI24" s="307" t="s">
        <v>259</v>
      </c>
      <c r="AJ24" s="307" t="s">
        <v>260</v>
      </c>
      <c r="AK24" s="275">
        <v>44268</v>
      </c>
      <c r="AL24" s="155"/>
      <c r="AM24" s="155" t="s">
        <v>213</v>
      </c>
      <c r="AN24" s="155" t="s">
        <v>261</v>
      </c>
      <c r="AO24" s="155"/>
      <c r="AP24" s="258">
        <v>44230</v>
      </c>
      <c r="AQ24" s="155" t="s">
        <v>256</v>
      </c>
      <c r="AR24" s="308">
        <v>44236</v>
      </c>
      <c r="AS24" s="308" t="str">
        <f t="shared" si="20"/>
        <v>ONTIME</v>
      </c>
      <c r="AT24" s="274"/>
      <c r="AU24" s="155"/>
      <c r="AV24" s="328"/>
      <c r="AW24" s="328"/>
      <c r="AX24" s="328"/>
      <c r="AY24" s="328"/>
      <c r="AZ24" s="328"/>
      <c r="BA24" s="330"/>
      <c r="BB24" s="328"/>
      <c r="BC24" s="328"/>
    </row>
    <row r="25" ht="24" customHeight="1" spans="2:55">
      <c r="B25" s="264">
        <v>433</v>
      </c>
      <c r="C25" s="265" t="str">
        <f t="shared" si="0"/>
        <v>TQS</v>
      </c>
      <c r="D25" s="266" t="str">
        <f t="shared" si="1"/>
        <v>CLOSED</v>
      </c>
      <c r="E25" s="267">
        <f ca="1" t="shared" si="2"/>
        <v>560</v>
      </c>
      <c r="F25" s="267">
        <f ca="1" t="shared" ref="F25" si="21">IF(K25="","",IF(Z25="","",IF(AR25="",NOW()-Z25,AR25-Z25)))</f>
        <v>-95</v>
      </c>
      <c r="G25" s="267">
        <f ca="1" t="shared" si="4"/>
        <v>101</v>
      </c>
      <c r="H25" s="267" t="str">
        <f ca="1" t="shared" ref="H25" si="22">IF(K25="","",IF(G25&lt;=3,"ONTIME","LATE"))</f>
        <v>LATE</v>
      </c>
      <c r="I25" s="267" t="str">
        <f ca="1" t="shared" ref="I25" si="23">IF(K25="","",IF(F25="","ONTIME",IF(F25&lt;=12,"ONTIME","LATE")))</f>
        <v>ONTIME</v>
      </c>
      <c r="J25" s="274" t="s">
        <v>262</v>
      </c>
      <c r="K25" s="275">
        <v>44230</v>
      </c>
      <c r="L25" s="274">
        <f t="shared" si="6"/>
        <v>2</v>
      </c>
      <c r="M25" s="274">
        <f t="shared" si="7"/>
        <v>2021</v>
      </c>
      <c r="N25" s="274" t="str">
        <f t="shared" si="8"/>
        <v>Replenish</v>
      </c>
      <c r="O25" s="155" t="s">
        <v>263</v>
      </c>
      <c r="P25" s="274"/>
      <c r="Q25" s="274" t="s">
        <v>264</v>
      </c>
      <c r="R25" s="292" t="s">
        <v>102</v>
      </c>
      <c r="S25" s="274" t="s">
        <v>143</v>
      </c>
      <c r="T25" s="293" t="s">
        <v>104</v>
      </c>
      <c r="U25" s="274">
        <v>50664551</v>
      </c>
      <c r="V25" s="264">
        <v>404049348</v>
      </c>
      <c r="W25" s="250">
        <v>44230</v>
      </c>
      <c r="X25" s="274" t="s">
        <v>105</v>
      </c>
      <c r="Y25" s="274" t="s">
        <v>265</v>
      </c>
      <c r="Z25" s="308">
        <v>44331</v>
      </c>
      <c r="AA25" s="155" t="s">
        <v>266</v>
      </c>
      <c r="AB25" s="254">
        <v>44337</v>
      </c>
      <c r="AC25" s="275"/>
      <c r="AD25" s="274">
        <v>180259098</v>
      </c>
      <c r="AE25" s="254">
        <v>44337</v>
      </c>
      <c r="AF25" s="307" t="s">
        <v>267</v>
      </c>
      <c r="AG25" s="275">
        <v>44337</v>
      </c>
      <c r="AH25" s="256">
        <v>44341</v>
      </c>
      <c r="AI25" s="307" t="s">
        <v>268</v>
      </c>
      <c r="AJ25" s="307" t="s">
        <v>269</v>
      </c>
      <c r="AK25" s="275"/>
      <c r="AL25" s="155"/>
      <c r="AM25" s="155" t="s">
        <v>263</v>
      </c>
      <c r="AN25" s="155" t="s">
        <v>270</v>
      </c>
      <c r="AO25" s="155"/>
      <c r="AP25" s="258">
        <v>44230</v>
      </c>
      <c r="AQ25" s="155" t="s">
        <v>256</v>
      </c>
      <c r="AR25" s="308">
        <v>44236</v>
      </c>
      <c r="AS25" s="308" t="str">
        <f t="shared" si="20"/>
        <v>ONTIME</v>
      </c>
      <c r="AT25" s="274"/>
      <c r="AU25" s="155"/>
      <c r="AV25" s="328"/>
      <c r="AW25" s="328"/>
      <c r="AX25" s="328"/>
      <c r="AY25" s="328"/>
      <c r="AZ25" s="328"/>
      <c r="BA25" s="330"/>
      <c r="BB25" s="328"/>
      <c r="BC25" s="328"/>
    </row>
    <row r="26" hidden="1" customHeight="1" spans="2:55">
      <c r="B26" s="264">
        <v>434</v>
      </c>
      <c r="C26" s="265" t="str">
        <f t="shared" si="0"/>
        <v>AVAIL</v>
      </c>
      <c r="D26" s="266" t="str">
        <f t="shared" si="1"/>
        <v>CLOSED</v>
      </c>
      <c r="E26" s="267">
        <f ca="1" t="shared" si="2"/>
        <v>9</v>
      </c>
      <c r="F26" s="267">
        <f ca="1" t="shared" si="3"/>
        <v>6</v>
      </c>
      <c r="G26" s="267">
        <f ca="1" t="shared" si="4"/>
        <v>560</v>
      </c>
      <c r="H26" s="267" t="str">
        <f ca="1" t="shared" si="5"/>
        <v>LATE</v>
      </c>
      <c r="I26" s="267" t="str">
        <f ca="1" t="shared" si="13"/>
        <v>ONTIME</v>
      </c>
      <c r="J26" s="274" t="s">
        <v>271</v>
      </c>
      <c r="K26" s="275">
        <v>44230</v>
      </c>
      <c r="L26" s="274">
        <f t="shared" si="6"/>
        <v>2</v>
      </c>
      <c r="M26" s="274">
        <f t="shared" si="7"/>
        <v>2021</v>
      </c>
      <c r="N26" s="274" t="str">
        <f t="shared" si="8"/>
        <v>Replenish</v>
      </c>
      <c r="O26" s="155" t="s">
        <v>272</v>
      </c>
      <c r="P26" s="274"/>
      <c r="Q26" s="274" t="s">
        <v>273</v>
      </c>
      <c r="R26" s="292" t="s">
        <v>102</v>
      </c>
      <c r="S26" s="274" t="s">
        <v>143</v>
      </c>
      <c r="T26" s="293" t="s">
        <v>104</v>
      </c>
      <c r="U26" s="274">
        <v>50664552</v>
      </c>
      <c r="V26" s="264">
        <v>404049349</v>
      </c>
      <c r="W26" s="250">
        <v>44230</v>
      </c>
      <c r="X26" s="274" t="s">
        <v>105</v>
      </c>
      <c r="Y26" s="274" t="s">
        <v>224</v>
      </c>
      <c r="Z26" s="274"/>
      <c r="AA26" s="155" t="s">
        <v>274</v>
      </c>
      <c r="AB26" s="254">
        <v>44231</v>
      </c>
      <c r="AC26" s="275"/>
      <c r="AD26" s="274">
        <v>180253642</v>
      </c>
      <c r="AE26" s="254">
        <v>44231</v>
      </c>
      <c r="AF26" s="307" t="s">
        <v>166</v>
      </c>
      <c r="AG26" s="275" t="s">
        <v>166</v>
      </c>
      <c r="AH26" s="256">
        <v>44237</v>
      </c>
      <c r="AI26" s="307" t="s">
        <v>275</v>
      </c>
      <c r="AJ26" s="307"/>
      <c r="AK26" s="275">
        <v>44239</v>
      </c>
      <c r="AL26" s="155"/>
      <c r="AM26" s="155" t="s">
        <v>272</v>
      </c>
      <c r="AN26" s="155" t="s">
        <v>276</v>
      </c>
      <c r="AO26" s="155"/>
      <c r="AP26" s="258">
        <v>44230</v>
      </c>
      <c r="AQ26" s="155" t="s">
        <v>256</v>
      </c>
      <c r="AR26" s="308">
        <v>44236</v>
      </c>
      <c r="AS26" s="308" t="str">
        <f t="shared" si="20"/>
        <v>ONTIME</v>
      </c>
      <c r="AT26" s="274"/>
      <c r="AU26" s="155"/>
      <c r="AV26" s="328"/>
      <c r="AW26" s="328"/>
      <c r="AX26" s="328"/>
      <c r="AY26" s="328"/>
      <c r="AZ26" s="328"/>
      <c r="BA26" s="330"/>
      <c r="BB26" s="328"/>
      <c r="BC26" s="328"/>
    </row>
    <row r="27" hidden="1" customHeight="1" spans="2:55">
      <c r="B27" s="264">
        <v>435</v>
      </c>
      <c r="C27" s="265" t="str">
        <f t="shared" si="0"/>
        <v>AVAIL</v>
      </c>
      <c r="D27" s="266" t="str">
        <f t="shared" si="1"/>
        <v>CLOSED</v>
      </c>
      <c r="E27" s="267">
        <f ca="1" t="shared" si="2"/>
        <v>27</v>
      </c>
      <c r="F27" s="267">
        <f ca="1" t="shared" si="3"/>
        <v>5</v>
      </c>
      <c r="G27" s="267">
        <f ca="1" t="shared" si="4"/>
        <v>8</v>
      </c>
      <c r="H27" s="267" t="str">
        <f ca="1" t="shared" si="5"/>
        <v>LATE</v>
      </c>
      <c r="I27" s="267" t="str">
        <f ca="1" t="shared" si="13"/>
        <v>ONTIME</v>
      </c>
      <c r="J27" s="274" t="s">
        <v>277</v>
      </c>
      <c r="K27" s="275">
        <v>44232</v>
      </c>
      <c r="L27" s="274">
        <f t="shared" si="6"/>
        <v>2</v>
      </c>
      <c r="M27" s="274">
        <f t="shared" si="7"/>
        <v>2021</v>
      </c>
      <c r="N27" s="274" t="str">
        <f t="shared" si="8"/>
        <v>Replenish</v>
      </c>
      <c r="O27" s="155" t="s">
        <v>221</v>
      </c>
      <c r="P27" s="274"/>
      <c r="Q27" s="274" t="s">
        <v>222</v>
      </c>
      <c r="R27" s="292" t="s">
        <v>102</v>
      </c>
      <c r="S27" s="274" t="s">
        <v>223</v>
      </c>
      <c r="T27" s="293" t="s">
        <v>104</v>
      </c>
      <c r="U27" s="274">
        <v>50664713</v>
      </c>
      <c r="V27" s="264">
        <v>404049373</v>
      </c>
      <c r="W27" s="250">
        <v>44232</v>
      </c>
      <c r="X27" s="274" t="s">
        <v>105</v>
      </c>
      <c r="Y27" s="274" t="s">
        <v>258</v>
      </c>
      <c r="Z27" s="310">
        <v>44240</v>
      </c>
      <c r="AA27" s="155" t="s">
        <v>165</v>
      </c>
      <c r="AB27" s="254">
        <v>44246</v>
      </c>
      <c r="AC27" s="275"/>
      <c r="AD27" s="274" t="s">
        <v>166</v>
      </c>
      <c r="AE27" s="254" t="s">
        <v>166</v>
      </c>
      <c r="AF27" s="307" t="s">
        <v>167</v>
      </c>
      <c r="AG27" s="275">
        <v>44251</v>
      </c>
      <c r="AH27" s="256">
        <v>44252</v>
      </c>
      <c r="AI27" s="307" t="s">
        <v>278</v>
      </c>
      <c r="AJ27" s="307" t="s">
        <v>279</v>
      </c>
      <c r="AK27" s="275">
        <v>44259</v>
      </c>
      <c r="AL27" s="155"/>
      <c r="AM27" s="155" t="s">
        <v>221</v>
      </c>
      <c r="AN27" s="155" t="s">
        <v>280</v>
      </c>
      <c r="AO27" s="155"/>
      <c r="AP27" s="258">
        <v>44232</v>
      </c>
      <c r="AQ27" s="155" t="s">
        <v>281</v>
      </c>
      <c r="AR27" s="308">
        <v>44237</v>
      </c>
      <c r="AS27" s="308" t="str">
        <f t="shared" si="20"/>
        <v>ONTIME</v>
      </c>
      <c r="AT27" s="274"/>
      <c r="AU27" s="155"/>
      <c r="AV27" s="328"/>
      <c r="AW27" s="328"/>
      <c r="AX27" s="328"/>
      <c r="AY27" s="328"/>
      <c r="AZ27" s="328"/>
      <c r="BA27" s="330"/>
      <c r="BB27" s="328"/>
      <c r="BC27" s="328"/>
    </row>
    <row r="28" hidden="1" customHeight="1" spans="2:55">
      <c r="B28" s="264">
        <v>436</v>
      </c>
      <c r="C28" s="265" t="str">
        <f t="shared" si="0"/>
        <v>AVAIL</v>
      </c>
      <c r="D28" s="266" t="str">
        <f t="shared" si="1"/>
        <v>CLOSED</v>
      </c>
      <c r="E28" s="267">
        <f ca="1" t="shared" si="2"/>
        <v>12</v>
      </c>
      <c r="F28" s="267">
        <f ca="1" t="shared" si="3"/>
        <v>13</v>
      </c>
      <c r="G28" s="267">
        <f ca="1" t="shared" si="4"/>
        <v>1</v>
      </c>
      <c r="H28" s="267" t="str">
        <f ca="1" t="shared" si="5"/>
        <v>ONTIME</v>
      </c>
      <c r="I28" s="267" t="str">
        <f ca="1" t="shared" si="13"/>
        <v>LATE</v>
      </c>
      <c r="J28" s="274" t="s">
        <v>282</v>
      </c>
      <c r="K28" s="275">
        <v>44245</v>
      </c>
      <c r="L28" s="274">
        <f>IF(K28="","",MONTH(K28))</f>
        <v>2</v>
      </c>
      <c r="M28" s="274">
        <f t="shared" si="7"/>
        <v>2021</v>
      </c>
      <c r="N28" s="274" t="s">
        <v>283</v>
      </c>
      <c r="O28" s="155" t="s">
        <v>284</v>
      </c>
      <c r="P28" s="274"/>
      <c r="Q28" s="274" t="s">
        <v>285</v>
      </c>
      <c r="R28" s="292" t="s">
        <v>102</v>
      </c>
      <c r="S28" s="274" t="s">
        <v>286</v>
      </c>
      <c r="T28" s="293"/>
      <c r="U28" s="274"/>
      <c r="V28" s="264">
        <v>404049490</v>
      </c>
      <c r="W28" s="250">
        <v>44246</v>
      </c>
      <c r="X28" s="274" t="s">
        <v>105</v>
      </c>
      <c r="Y28" s="274" t="s">
        <v>287</v>
      </c>
      <c r="Z28" s="310">
        <v>44246</v>
      </c>
      <c r="AA28" s="155" t="s">
        <v>288</v>
      </c>
      <c r="AB28" s="254">
        <v>44250</v>
      </c>
      <c r="AC28" s="275"/>
      <c r="AD28" s="274">
        <v>180254680</v>
      </c>
      <c r="AE28" s="254">
        <v>44251</v>
      </c>
      <c r="AF28" s="307" t="s">
        <v>289</v>
      </c>
      <c r="AG28" s="275">
        <v>44252</v>
      </c>
      <c r="AH28" s="256">
        <v>44256</v>
      </c>
      <c r="AI28" s="307" t="s">
        <v>290</v>
      </c>
      <c r="AJ28" s="307" t="s">
        <v>291</v>
      </c>
      <c r="AK28" s="275">
        <v>44257</v>
      </c>
      <c r="AL28" s="155"/>
      <c r="AM28" s="155" t="s">
        <v>284</v>
      </c>
      <c r="AN28" s="155" t="s">
        <v>292</v>
      </c>
      <c r="AO28" s="155"/>
      <c r="AP28" s="258">
        <v>44256</v>
      </c>
      <c r="AQ28" s="155" t="s">
        <v>293</v>
      </c>
      <c r="AR28" s="308">
        <v>44259</v>
      </c>
      <c r="AS28" s="308" t="str">
        <f t="shared" si="20"/>
        <v>LATE</v>
      </c>
      <c r="AT28" s="274"/>
      <c r="AU28" s="155"/>
      <c r="AV28" s="328"/>
      <c r="AW28" s="328"/>
      <c r="AX28" s="328"/>
      <c r="AY28" s="328"/>
      <c r="AZ28" s="328"/>
      <c r="BA28" s="330"/>
      <c r="BB28" s="328"/>
      <c r="BC28" s="328"/>
    </row>
    <row r="29" ht="24" hidden="1" customHeight="1" spans="2:55">
      <c r="B29" s="264">
        <v>437</v>
      </c>
      <c r="C29" s="265" t="str">
        <f t="shared" ref="C29:C37" si="24">IF(K29="","",IFERROR(IF(O29="","",IF(W29="","NEED PO",IF(Y29="","NEED AWB CDG",IF(AB29="","NEED AWB SIN",IF(AE29="","CUSTOMS",IF(AG29="","CUSTOMS",IF(AH29="","NEED GR",IF(AK29="","TQS","AVAIL")))))))),"N/A"))</f>
        <v/>
      </c>
      <c r="D29" s="266" t="str">
        <f t="shared" si="1"/>
        <v/>
      </c>
      <c r="E29" s="267" t="str">
        <f ca="1" t="shared" si="2"/>
        <v/>
      </c>
      <c r="F29" s="267" t="str">
        <f ca="1" t="shared" si="3"/>
        <v/>
      </c>
      <c r="G29" s="267" t="str">
        <f ca="1" t="shared" si="4"/>
        <v/>
      </c>
      <c r="H29" s="267" t="str">
        <f ca="1">IF(K29="","",IF(G29&lt;=3,"ONTIME","LATE"))</f>
        <v/>
      </c>
      <c r="I29" s="267" t="str">
        <f ca="1" t="shared" si="13"/>
        <v/>
      </c>
      <c r="J29" s="274" t="s">
        <v>294</v>
      </c>
      <c r="K29" s="275"/>
      <c r="L29" s="274" t="str">
        <f t="shared" ref="L29:L79" si="25">IF(K29="","",MONTH(K29))</f>
        <v/>
      </c>
      <c r="M29" s="274">
        <f t="shared" si="7"/>
        <v>1900</v>
      </c>
      <c r="N29" s="274" t="str">
        <f t="shared" ref="N29:N40" si="26">IF(LEFT(J29,4)="AFAX","AOG",IF(LEFT(J29,4)="AFAZ","Critical",IF(LEFT(J29,4)="AFAB","Replenish","")))</f>
        <v>Replenish</v>
      </c>
      <c r="O29" s="276" t="s">
        <v>295</v>
      </c>
      <c r="P29" s="274"/>
      <c r="Q29" s="294" t="s">
        <v>296</v>
      </c>
      <c r="R29" s="292"/>
      <c r="S29" s="276" t="s">
        <v>116</v>
      </c>
      <c r="T29" s="293" t="s">
        <v>297</v>
      </c>
      <c r="U29" s="274"/>
      <c r="V29" s="264"/>
      <c r="X29" s="274"/>
      <c r="Y29" s="274"/>
      <c r="Z29" s="274"/>
      <c r="AA29" s="155"/>
      <c r="AC29" s="275"/>
      <c r="AD29" s="274"/>
      <c r="AF29" s="307"/>
      <c r="AG29" s="275"/>
      <c r="AI29" s="307"/>
      <c r="AJ29" s="307"/>
      <c r="AK29" s="275"/>
      <c r="AL29" s="155"/>
      <c r="AM29" s="278" t="s">
        <v>295</v>
      </c>
      <c r="AN29" s="278">
        <v>407</v>
      </c>
      <c r="AO29" s="329" t="s">
        <v>298</v>
      </c>
      <c r="AQ29" s="155"/>
      <c r="AR29" s="308"/>
      <c r="AS29" s="308" t="str">
        <f t="shared" si="20"/>
        <v>ONTIME</v>
      </c>
      <c r="AT29" s="274"/>
      <c r="AU29" s="155"/>
      <c r="AV29" s="328"/>
      <c r="AW29" s="328"/>
      <c r="AX29" s="328"/>
      <c r="AY29" s="328"/>
      <c r="AZ29" s="328"/>
      <c r="BA29" s="330"/>
      <c r="BB29" s="328"/>
      <c r="BC29" s="328"/>
    </row>
    <row r="30" ht="24" hidden="1" customHeight="1" spans="2:55">
      <c r="B30" s="264">
        <v>438</v>
      </c>
      <c r="C30" s="265" t="str">
        <f t="shared" si="24"/>
        <v/>
      </c>
      <c r="D30" s="266" t="str">
        <f t="shared" si="1"/>
        <v/>
      </c>
      <c r="E30" s="267" t="str">
        <f ca="1" t="shared" si="2"/>
        <v/>
      </c>
      <c r="F30" s="267" t="str">
        <f ca="1" t="shared" si="3"/>
        <v/>
      </c>
      <c r="G30" s="267" t="str">
        <f ca="1" t="shared" si="4"/>
        <v/>
      </c>
      <c r="H30" s="267" t="str">
        <f ca="1" t="shared" ref="H30:H69" si="27">IF(K30="","",IF(G30&lt;=3,"ONTIME","LATE"))</f>
        <v/>
      </c>
      <c r="I30" s="267" t="str">
        <f ca="1" t="shared" si="13"/>
        <v/>
      </c>
      <c r="J30" s="274" t="s">
        <v>299</v>
      </c>
      <c r="K30" s="275"/>
      <c r="L30" s="274" t="str">
        <f t="shared" si="25"/>
        <v/>
      </c>
      <c r="M30" s="274">
        <f t="shared" si="7"/>
        <v>1900</v>
      </c>
      <c r="N30" s="274" t="str">
        <f t="shared" si="26"/>
        <v>Replenish</v>
      </c>
      <c r="O30" s="276" t="s">
        <v>300</v>
      </c>
      <c r="P30" s="274"/>
      <c r="Q30" s="294" t="s">
        <v>296</v>
      </c>
      <c r="R30" s="292"/>
      <c r="S30" s="276" t="s">
        <v>116</v>
      </c>
      <c r="T30" s="293" t="s">
        <v>301</v>
      </c>
      <c r="U30" s="274"/>
      <c r="V30" s="264"/>
      <c r="X30" s="274"/>
      <c r="Y30" s="274"/>
      <c r="Z30" s="274"/>
      <c r="AA30" s="155"/>
      <c r="AC30" s="275"/>
      <c r="AD30" s="274"/>
      <c r="AF30" s="307"/>
      <c r="AG30" s="275"/>
      <c r="AI30" s="307"/>
      <c r="AJ30" s="307"/>
      <c r="AK30" s="275"/>
      <c r="AL30" s="155"/>
      <c r="AM30" s="278" t="s">
        <v>300</v>
      </c>
      <c r="AN30" s="278">
        <v>390</v>
      </c>
      <c r="AO30" s="329" t="s">
        <v>302</v>
      </c>
      <c r="AQ30" s="155"/>
      <c r="AR30" s="308"/>
      <c r="AS30" s="308" t="str">
        <f t="shared" si="20"/>
        <v>ONTIME</v>
      </c>
      <c r="AT30" s="274"/>
      <c r="AU30" s="155"/>
      <c r="AV30" s="328"/>
      <c r="AW30" s="328"/>
      <c r="AX30" s="328"/>
      <c r="AY30" s="328"/>
      <c r="AZ30" s="328"/>
      <c r="BA30" s="330"/>
      <c r="BB30" s="328"/>
      <c r="BC30" s="328"/>
    </row>
    <row r="31" ht="24" hidden="1" customHeight="1" spans="2:55">
      <c r="B31" s="264">
        <v>439</v>
      </c>
      <c r="C31" s="265" t="str">
        <f t="shared" si="24"/>
        <v>AVAIL</v>
      </c>
      <c r="D31" s="266" t="str">
        <f t="shared" si="1"/>
        <v>CLOSED</v>
      </c>
      <c r="E31" s="267">
        <f ca="1" t="shared" si="2"/>
        <v>46</v>
      </c>
      <c r="F31" s="267">
        <f ca="1" t="shared" si="3"/>
        <v>5</v>
      </c>
      <c r="G31" s="267">
        <f ca="1" t="shared" si="4"/>
        <v>1</v>
      </c>
      <c r="H31" s="267" t="str">
        <f ca="1" t="shared" si="27"/>
        <v>ONTIME</v>
      </c>
      <c r="I31" s="267" t="str">
        <f ca="1" t="shared" si="13"/>
        <v>ONTIME</v>
      </c>
      <c r="J31" s="274" t="s">
        <v>303</v>
      </c>
      <c r="K31" s="275">
        <v>44246</v>
      </c>
      <c r="L31" s="274">
        <f t="shared" si="25"/>
        <v>2</v>
      </c>
      <c r="M31" s="274">
        <f t="shared" si="7"/>
        <v>2021</v>
      </c>
      <c r="N31" s="274" t="str">
        <f t="shared" si="26"/>
        <v>Replenish</v>
      </c>
      <c r="O31" s="277" t="s">
        <v>304</v>
      </c>
      <c r="P31" s="274"/>
      <c r="Q31" s="276" t="s">
        <v>305</v>
      </c>
      <c r="R31" s="292"/>
      <c r="S31" s="276" t="s">
        <v>306</v>
      </c>
      <c r="T31" s="293" t="s">
        <v>307</v>
      </c>
      <c r="U31" s="274"/>
      <c r="V31" s="264">
        <v>404049491</v>
      </c>
      <c r="W31" s="250">
        <v>44246</v>
      </c>
      <c r="X31" s="274"/>
      <c r="Y31" s="274" t="s">
        <v>308</v>
      </c>
      <c r="Z31" s="309">
        <v>44247</v>
      </c>
      <c r="AA31" s="155" t="s">
        <v>309</v>
      </c>
      <c r="AB31" s="254">
        <v>44267</v>
      </c>
      <c r="AC31" s="275"/>
      <c r="AD31" s="274">
        <v>180255704</v>
      </c>
      <c r="AE31" s="254">
        <v>44270</v>
      </c>
      <c r="AF31" s="307" t="s">
        <v>310</v>
      </c>
      <c r="AG31" s="275">
        <v>44270</v>
      </c>
      <c r="AH31" s="256">
        <v>44272</v>
      </c>
      <c r="AI31" s="307" t="s">
        <v>311</v>
      </c>
      <c r="AJ31" s="307" t="s">
        <v>312</v>
      </c>
      <c r="AK31" s="275">
        <v>44292</v>
      </c>
      <c r="AL31" s="155"/>
      <c r="AM31" s="322" t="s">
        <v>304</v>
      </c>
      <c r="AN31" s="278">
        <v>1572555</v>
      </c>
      <c r="AO31" s="329"/>
      <c r="AP31" s="258">
        <v>44246</v>
      </c>
      <c r="AQ31" s="155" t="s">
        <v>313</v>
      </c>
      <c r="AR31" s="308">
        <v>44251</v>
      </c>
      <c r="AS31" s="308" t="str">
        <f t="shared" si="20"/>
        <v>ONTIME</v>
      </c>
      <c r="AT31" s="274"/>
      <c r="AU31" s="155"/>
      <c r="AV31" s="328"/>
      <c r="AW31" s="328"/>
      <c r="AX31" s="328"/>
      <c r="AY31" s="328"/>
      <c r="AZ31" s="328"/>
      <c r="BA31" s="330"/>
      <c r="BB31" s="328"/>
      <c r="BC31" s="328"/>
    </row>
    <row r="32" ht="24" hidden="1" customHeight="1" spans="2:55">
      <c r="B32" s="264">
        <v>440</v>
      </c>
      <c r="C32" s="265" t="str">
        <f t="shared" si="24"/>
        <v>AVAIL</v>
      </c>
      <c r="D32" s="266" t="str">
        <f t="shared" si="1"/>
        <v>CLOSED</v>
      </c>
      <c r="E32" s="267">
        <f ca="1" t="shared" si="2"/>
        <v>26</v>
      </c>
      <c r="F32" s="267">
        <f ca="1" t="shared" si="3"/>
        <v>5</v>
      </c>
      <c r="G32" s="267">
        <f ca="1" t="shared" si="4"/>
        <v>544</v>
      </c>
      <c r="H32" s="267" t="str">
        <f ca="1" t="shared" si="27"/>
        <v>LATE</v>
      </c>
      <c r="I32" s="267" t="str">
        <f ca="1" t="shared" si="13"/>
        <v>ONTIME</v>
      </c>
      <c r="J32" s="274" t="s">
        <v>314</v>
      </c>
      <c r="K32" s="275">
        <v>44246</v>
      </c>
      <c r="L32" s="274">
        <f t="shared" si="25"/>
        <v>2</v>
      </c>
      <c r="M32" s="274">
        <f t="shared" si="7"/>
        <v>2021</v>
      </c>
      <c r="N32" s="274" t="str">
        <f t="shared" si="26"/>
        <v>Replenish</v>
      </c>
      <c r="O32" s="277" t="s">
        <v>315</v>
      </c>
      <c r="P32" s="274"/>
      <c r="Q32" s="294" t="s">
        <v>316</v>
      </c>
      <c r="R32" s="292"/>
      <c r="S32" s="294" t="s">
        <v>198</v>
      </c>
      <c r="T32" s="293" t="s">
        <v>317</v>
      </c>
      <c r="U32" s="274"/>
      <c r="V32" s="264">
        <v>404049492</v>
      </c>
      <c r="W32" s="250">
        <v>44246</v>
      </c>
      <c r="X32" s="274"/>
      <c r="Y32" s="274" t="s">
        <v>318</v>
      </c>
      <c r="Z32" s="274"/>
      <c r="AA32" s="155" t="s">
        <v>319</v>
      </c>
      <c r="AB32" s="254">
        <v>44249</v>
      </c>
      <c r="AC32" s="275"/>
      <c r="AD32" s="274" t="s">
        <v>166</v>
      </c>
      <c r="AE32" s="254" t="s">
        <v>166</v>
      </c>
      <c r="AF32" s="169" t="s">
        <v>320</v>
      </c>
      <c r="AG32" s="275">
        <v>44251</v>
      </c>
      <c r="AH32" s="256">
        <v>44256</v>
      </c>
      <c r="AI32" s="307" t="s">
        <v>321</v>
      </c>
      <c r="AJ32" s="307" t="s">
        <v>322</v>
      </c>
      <c r="AK32" s="275">
        <v>44272</v>
      </c>
      <c r="AL32" s="155"/>
      <c r="AM32" s="322" t="s">
        <v>315</v>
      </c>
      <c r="AN32" s="278" t="s">
        <v>323</v>
      </c>
      <c r="AO32" s="329"/>
      <c r="AP32" s="258">
        <v>44246</v>
      </c>
      <c r="AQ32" s="155" t="s">
        <v>313</v>
      </c>
      <c r="AR32" s="308">
        <v>44251</v>
      </c>
      <c r="AS32" s="308" t="str">
        <f t="shared" si="20"/>
        <v>ONTIME</v>
      </c>
      <c r="AT32" s="274"/>
      <c r="AU32" s="155"/>
      <c r="AV32" s="328"/>
      <c r="AW32" s="328"/>
      <c r="AX32" s="328"/>
      <c r="AY32" s="328"/>
      <c r="AZ32" s="328"/>
      <c r="BA32" s="330"/>
      <c r="BB32" s="328"/>
      <c r="BC32" s="328"/>
    </row>
    <row r="33" ht="24" hidden="1" customHeight="1" spans="2:55">
      <c r="B33" s="264">
        <v>441</v>
      </c>
      <c r="C33" s="265" t="str">
        <f t="shared" si="24"/>
        <v>AVAIL</v>
      </c>
      <c r="D33" s="266" t="str">
        <f t="shared" si="1"/>
        <v>CLOSED</v>
      </c>
      <c r="E33" s="267">
        <f ca="1" t="shared" si="2"/>
        <v>46</v>
      </c>
      <c r="F33" s="267">
        <f ca="1" t="shared" si="3"/>
        <v>5</v>
      </c>
      <c r="G33" s="267">
        <f ca="1" t="shared" si="4"/>
        <v>1</v>
      </c>
      <c r="H33" s="267" t="str">
        <f ca="1" t="shared" si="27"/>
        <v>ONTIME</v>
      </c>
      <c r="I33" s="267" t="str">
        <f ca="1" t="shared" si="13"/>
        <v>ONTIME</v>
      </c>
      <c r="J33" s="274" t="s">
        <v>324</v>
      </c>
      <c r="K33" s="275">
        <v>44246</v>
      </c>
      <c r="L33" s="274">
        <f t="shared" si="25"/>
        <v>2</v>
      </c>
      <c r="M33" s="274">
        <f t="shared" si="7"/>
        <v>2021</v>
      </c>
      <c r="N33" s="274" t="str">
        <f t="shared" si="26"/>
        <v>Replenish</v>
      </c>
      <c r="O33" s="277" t="s">
        <v>272</v>
      </c>
      <c r="P33" s="274"/>
      <c r="Q33" s="276" t="s">
        <v>273</v>
      </c>
      <c r="R33" s="292"/>
      <c r="S33" s="276" t="s">
        <v>325</v>
      </c>
      <c r="T33" s="293" t="s">
        <v>326</v>
      </c>
      <c r="U33" s="274"/>
      <c r="V33" s="264">
        <v>404049493</v>
      </c>
      <c r="W33" s="250">
        <v>44246</v>
      </c>
      <c r="X33" s="274"/>
      <c r="Y33" s="274" t="s">
        <v>308</v>
      </c>
      <c r="Z33" s="309">
        <v>44247</v>
      </c>
      <c r="AA33" s="155" t="s">
        <v>309</v>
      </c>
      <c r="AB33" s="254">
        <v>44267</v>
      </c>
      <c r="AC33" s="275"/>
      <c r="AD33" s="274">
        <v>180255704</v>
      </c>
      <c r="AE33" s="254">
        <v>44270</v>
      </c>
      <c r="AF33" s="307" t="s">
        <v>310</v>
      </c>
      <c r="AG33" s="275">
        <v>44270</v>
      </c>
      <c r="AH33" s="256">
        <v>44272</v>
      </c>
      <c r="AI33" s="307" t="s">
        <v>327</v>
      </c>
      <c r="AJ33" s="307" t="s">
        <v>328</v>
      </c>
      <c r="AK33" s="275">
        <v>44292</v>
      </c>
      <c r="AL33" s="155"/>
      <c r="AM33" s="322" t="s">
        <v>272</v>
      </c>
      <c r="AN33" s="278">
        <v>12554</v>
      </c>
      <c r="AO33" s="329"/>
      <c r="AP33" s="258">
        <v>44246</v>
      </c>
      <c r="AQ33" s="155" t="s">
        <v>313</v>
      </c>
      <c r="AR33" s="308">
        <v>44251</v>
      </c>
      <c r="AS33" s="308" t="str">
        <f t="shared" si="20"/>
        <v>ONTIME</v>
      </c>
      <c r="AT33" s="274"/>
      <c r="AU33" s="155"/>
      <c r="AV33" s="328"/>
      <c r="AW33" s="328"/>
      <c r="AX33" s="328"/>
      <c r="AY33" s="328"/>
      <c r="AZ33" s="328"/>
      <c r="BA33" s="330"/>
      <c r="BB33" s="328"/>
      <c r="BC33" s="328"/>
    </row>
    <row r="34" ht="24" hidden="1" customHeight="1" spans="2:45">
      <c r="B34" s="264">
        <v>442</v>
      </c>
      <c r="C34" s="265" t="str">
        <f t="shared" si="24"/>
        <v>AVAIL</v>
      </c>
      <c r="D34" s="266" t="str">
        <f t="shared" si="1"/>
        <v>CLOSED</v>
      </c>
      <c r="E34" s="267">
        <f ca="1" t="shared" si="2"/>
        <v>5</v>
      </c>
      <c r="F34" s="267">
        <f ca="1" t="shared" ref="F34:F88" si="28">IF(K34="","",IF(Z34="","",IF(AR34="",NOW()-Z34,AR34-Z34)))</f>
        <v>5</v>
      </c>
      <c r="G34" s="267">
        <f ca="1" t="shared" si="4"/>
        <v>0</v>
      </c>
      <c r="H34" s="267" t="str">
        <f ca="1" t="shared" si="27"/>
        <v>ONTIME</v>
      </c>
      <c r="I34" s="267" t="str">
        <f ca="1" t="shared" si="13"/>
        <v>ONTIME</v>
      </c>
      <c r="J34" s="274" t="s">
        <v>329</v>
      </c>
      <c r="K34" s="275">
        <v>44246</v>
      </c>
      <c r="L34" s="274">
        <f t="shared" si="25"/>
        <v>2</v>
      </c>
      <c r="M34" s="274">
        <f t="shared" si="7"/>
        <v>2021</v>
      </c>
      <c r="N34" s="274" t="str">
        <f t="shared" si="26"/>
        <v>Replenish</v>
      </c>
      <c r="O34" s="277" t="s">
        <v>330</v>
      </c>
      <c r="Q34" s="294" t="s">
        <v>331</v>
      </c>
      <c r="S34" s="294" t="s">
        <v>332</v>
      </c>
      <c r="T34" s="293" t="s">
        <v>333</v>
      </c>
      <c r="U34" s="274"/>
      <c r="V34" s="264">
        <v>404049494</v>
      </c>
      <c r="W34" s="250">
        <v>44246</v>
      </c>
      <c r="X34" s="274"/>
      <c r="Y34" s="274" t="s">
        <v>318</v>
      </c>
      <c r="Z34" s="275">
        <v>44246</v>
      </c>
      <c r="AA34" s="155" t="s">
        <v>334</v>
      </c>
      <c r="AB34" s="254">
        <v>44246</v>
      </c>
      <c r="AC34" s="275"/>
      <c r="AD34" s="274" t="s">
        <v>166</v>
      </c>
      <c r="AE34" s="254" t="s">
        <v>146</v>
      </c>
      <c r="AF34" s="169" t="s">
        <v>335</v>
      </c>
      <c r="AG34" s="275">
        <v>44250</v>
      </c>
      <c r="AH34" s="256">
        <v>44251</v>
      </c>
      <c r="AI34" s="307" t="s">
        <v>336</v>
      </c>
      <c r="AJ34" s="307" t="s">
        <v>337</v>
      </c>
      <c r="AK34" s="275">
        <v>44251</v>
      </c>
      <c r="AL34" s="155"/>
      <c r="AM34" s="322" t="s">
        <v>330</v>
      </c>
      <c r="AN34" s="356" t="s">
        <v>338</v>
      </c>
      <c r="AO34" s="329"/>
      <c r="AP34" s="258">
        <v>44246</v>
      </c>
      <c r="AQ34" s="155" t="s">
        <v>313</v>
      </c>
      <c r="AR34" s="308">
        <v>44251</v>
      </c>
      <c r="AS34" s="308" t="str">
        <f t="shared" si="20"/>
        <v>ONTIME</v>
      </c>
    </row>
    <row r="35" ht="24" hidden="1" customHeight="1" spans="2:45">
      <c r="B35" s="264">
        <v>443</v>
      </c>
      <c r="C35" s="265" t="str">
        <f t="shared" si="24"/>
        <v>AVAIL</v>
      </c>
      <c r="D35" s="266" t="str">
        <f t="shared" si="1"/>
        <v>CLOSED</v>
      </c>
      <c r="E35" s="267">
        <f ca="1" t="shared" si="2"/>
        <v>17</v>
      </c>
      <c r="F35" s="267">
        <f ca="1" t="shared" si="28"/>
        <v>5</v>
      </c>
      <c r="G35" s="267">
        <f ca="1" t="shared" si="4"/>
        <v>0</v>
      </c>
      <c r="H35" s="267" t="str">
        <f ca="1" t="shared" si="27"/>
        <v>ONTIME</v>
      </c>
      <c r="I35" s="267" t="str">
        <f ca="1" t="shared" si="13"/>
        <v>ONTIME</v>
      </c>
      <c r="J35" s="274" t="s">
        <v>339</v>
      </c>
      <c r="K35" s="275">
        <v>44246</v>
      </c>
      <c r="L35" s="274">
        <f t="shared" si="25"/>
        <v>2</v>
      </c>
      <c r="M35" s="274">
        <f t="shared" si="7"/>
        <v>2021</v>
      </c>
      <c r="N35" s="274" t="str">
        <f t="shared" si="26"/>
        <v>Replenish</v>
      </c>
      <c r="O35" s="277" t="s">
        <v>272</v>
      </c>
      <c r="Q35" s="294" t="s">
        <v>273</v>
      </c>
      <c r="S35" s="294" t="s">
        <v>103</v>
      </c>
      <c r="T35" s="293" t="s">
        <v>340</v>
      </c>
      <c r="U35" s="274"/>
      <c r="V35" s="264">
        <v>404049495</v>
      </c>
      <c r="W35" s="250">
        <v>44246</v>
      </c>
      <c r="X35" s="274"/>
      <c r="Y35" s="274" t="s">
        <v>318</v>
      </c>
      <c r="Z35" s="275">
        <v>44246</v>
      </c>
      <c r="AA35" s="155" t="s">
        <v>341</v>
      </c>
      <c r="AB35" s="254">
        <v>44246</v>
      </c>
      <c r="AC35" s="275"/>
      <c r="AD35" s="274" t="s">
        <v>166</v>
      </c>
      <c r="AE35" s="254" t="s">
        <v>146</v>
      </c>
      <c r="AF35" s="169" t="s">
        <v>335</v>
      </c>
      <c r="AG35" s="275">
        <v>44250</v>
      </c>
      <c r="AH35" s="256">
        <v>44251</v>
      </c>
      <c r="AI35" s="307" t="s">
        <v>342</v>
      </c>
      <c r="AJ35" s="307" t="s">
        <v>343</v>
      </c>
      <c r="AK35" s="275">
        <v>44263</v>
      </c>
      <c r="AL35" s="155"/>
      <c r="AM35" s="322" t="s">
        <v>272</v>
      </c>
      <c r="AN35" s="278">
        <v>43697</v>
      </c>
      <c r="AO35" s="329"/>
      <c r="AP35" s="258">
        <v>44246</v>
      </c>
      <c r="AQ35" s="155" t="s">
        <v>313</v>
      </c>
      <c r="AR35" s="308">
        <v>44251</v>
      </c>
      <c r="AS35" s="308" t="str">
        <f t="shared" si="20"/>
        <v>ONTIME</v>
      </c>
    </row>
    <row r="36" ht="24" hidden="1" customHeight="1" spans="2:45">
      <c r="B36" s="264">
        <v>444</v>
      </c>
      <c r="C36" s="265" t="str">
        <f t="shared" si="24"/>
        <v>AVAIL</v>
      </c>
      <c r="D36" s="266" t="str">
        <f t="shared" si="1"/>
        <v>CLOSED</v>
      </c>
      <c r="E36" s="267">
        <f ca="1" t="shared" si="2"/>
        <v>18</v>
      </c>
      <c r="F36" s="267">
        <f ca="1" t="shared" si="28"/>
        <v>2</v>
      </c>
      <c r="G36" s="267">
        <f ca="1" t="shared" si="4"/>
        <v>3</v>
      </c>
      <c r="H36" s="267" t="str">
        <f ca="1" t="shared" si="27"/>
        <v>ONTIME</v>
      </c>
      <c r="I36" s="267" t="str">
        <f ca="1" t="shared" si="13"/>
        <v>ONTIME</v>
      </c>
      <c r="J36" s="274" t="s">
        <v>344</v>
      </c>
      <c r="K36" s="275">
        <v>44246</v>
      </c>
      <c r="L36" s="274">
        <f t="shared" si="25"/>
        <v>2</v>
      </c>
      <c r="M36" s="274">
        <f t="shared" si="7"/>
        <v>2021</v>
      </c>
      <c r="N36" s="274" t="str">
        <f t="shared" si="26"/>
        <v>Replenish</v>
      </c>
      <c r="O36" s="277" t="s">
        <v>272</v>
      </c>
      <c r="Q36" s="294" t="s">
        <v>273</v>
      </c>
      <c r="S36" s="294" t="s">
        <v>345</v>
      </c>
      <c r="T36" s="293" t="s">
        <v>346</v>
      </c>
      <c r="U36" s="274"/>
      <c r="V36" s="264">
        <v>404049496</v>
      </c>
      <c r="W36" s="250">
        <v>44246</v>
      </c>
      <c r="X36" s="274"/>
      <c r="Y36" s="274" t="s">
        <v>347</v>
      </c>
      <c r="Z36" s="275">
        <v>44249</v>
      </c>
      <c r="AA36" s="155" t="s">
        <v>348</v>
      </c>
      <c r="AB36" s="254">
        <v>44249</v>
      </c>
      <c r="AC36" s="275"/>
      <c r="AD36" s="274" t="s">
        <v>166</v>
      </c>
      <c r="AE36" s="254" t="s">
        <v>146</v>
      </c>
      <c r="AF36" s="169" t="s">
        <v>167</v>
      </c>
      <c r="AG36" s="275">
        <v>44251</v>
      </c>
      <c r="AH36" s="256">
        <v>44252</v>
      </c>
      <c r="AI36" s="307" t="s">
        <v>349</v>
      </c>
      <c r="AJ36" s="307" t="s">
        <v>350</v>
      </c>
      <c r="AK36" s="275">
        <v>44264</v>
      </c>
      <c r="AL36" s="155"/>
      <c r="AM36" s="322" t="s">
        <v>272</v>
      </c>
      <c r="AN36" s="278">
        <v>40863</v>
      </c>
      <c r="AO36" s="329"/>
      <c r="AP36" s="258">
        <v>44246</v>
      </c>
      <c r="AQ36" s="155" t="s">
        <v>313</v>
      </c>
      <c r="AR36" s="308">
        <v>44251</v>
      </c>
      <c r="AS36" s="308" t="str">
        <f t="shared" si="20"/>
        <v>ONTIME</v>
      </c>
    </row>
    <row r="37" ht="24" hidden="1" customHeight="1" spans="2:45">
      <c r="B37" s="264">
        <v>445</v>
      </c>
      <c r="C37" s="265" t="str">
        <f t="shared" si="24"/>
        <v>AVAIL</v>
      </c>
      <c r="D37" s="266" t="str">
        <f t="shared" si="1"/>
        <v>CLOSED</v>
      </c>
      <c r="E37" s="267">
        <f ca="1" t="shared" si="2"/>
        <v>25</v>
      </c>
      <c r="F37" s="267">
        <f ca="1" t="shared" si="28"/>
        <v>2</v>
      </c>
      <c r="G37" s="267">
        <f ca="1" t="shared" ref="G37:G39" si="29">IFERROR(IF(K37="","",IF(Z37&lt;&gt;"",Z37-K37,TODAY()-K37)),IF(Z37="CANCELLED",0,"N/A"))</f>
        <v>4</v>
      </c>
      <c r="H37" s="267" t="str">
        <f ca="1" t="shared" si="27"/>
        <v>LATE</v>
      </c>
      <c r="I37" s="267" t="str">
        <f ca="1" t="shared" si="13"/>
        <v>ONTIME</v>
      </c>
      <c r="J37" s="274" t="s">
        <v>351</v>
      </c>
      <c r="K37" s="250">
        <v>44274</v>
      </c>
      <c r="L37" s="274">
        <f t="shared" si="25"/>
        <v>3</v>
      </c>
      <c r="M37" s="274">
        <f t="shared" si="7"/>
        <v>2021</v>
      </c>
      <c r="N37" s="274" t="str">
        <f t="shared" si="26"/>
        <v>Replenish</v>
      </c>
      <c r="O37" s="276" t="s">
        <v>352</v>
      </c>
      <c r="Q37" s="1" t="s">
        <v>353</v>
      </c>
      <c r="S37" s="90" t="s">
        <v>345</v>
      </c>
      <c r="T37" s="295" t="s">
        <v>354</v>
      </c>
      <c r="V37" s="1">
        <v>404049675</v>
      </c>
      <c r="W37" s="250">
        <v>44278</v>
      </c>
      <c r="Y37" s="251" t="s">
        <v>224</v>
      </c>
      <c r="Z37" s="311">
        <v>44278</v>
      </c>
      <c r="AA37" s="253" t="s">
        <v>355</v>
      </c>
      <c r="AB37" s="254">
        <v>44278</v>
      </c>
      <c r="AC37" s="1"/>
      <c r="AD37" s="1">
        <v>180256403</v>
      </c>
      <c r="AE37" s="254">
        <v>44278</v>
      </c>
      <c r="AF37" s="251" t="s">
        <v>356</v>
      </c>
      <c r="AG37" s="256">
        <v>44280</v>
      </c>
      <c r="AH37" s="256">
        <v>44281</v>
      </c>
      <c r="AI37" s="357" t="s">
        <v>357</v>
      </c>
      <c r="AJ37" s="251" t="s">
        <v>358</v>
      </c>
      <c r="AK37" s="256">
        <v>44299</v>
      </c>
      <c r="AM37" s="278" t="s">
        <v>352</v>
      </c>
      <c r="AN37" s="356" t="s">
        <v>359</v>
      </c>
      <c r="AO37" s="358" t="s">
        <v>360</v>
      </c>
      <c r="AP37" s="258">
        <v>44278</v>
      </c>
      <c r="AQ37" s="142">
        <v>2569846263</v>
      </c>
      <c r="AR37" s="308">
        <v>44280</v>
      </c>
      <c r="AS37" s="308" t="str">
        <f t="shared" si="20"/>
        <v>ONTIME</v>
      </c>
    </row>
    <row r="38" ht="48" hidden="1" customHeight="1" spans="2:45">
      <c r="B38" s="264">
        <v>446</v>
      </c>
      <c r="C38" s="265" t="str">
        <f t="shared" ref="C38:C66" si="30">IF(K38="","",IFERROR(IF(O38="","",IF(W38="","NEED PO",IF(Y38="","NEED AWB CDG",IF(AB38="","NEED AWB SIN",IF(AE38="","CUSTOMS",IF(AG38="","CUSTOMS",IF(AH38="","NEED GR",IF(AK38="","TQS","AVAIL")))))))),"N/A"))</f>
        <v>AVAIL</v>
      </c>
      <c r="D38" s="266" t="str">
        <f t="shared" si="1"/>
        <v>CLOSED</v>
      </c>
      <c r="E38" s="267">
        <f ca="1" t="shared" si="2"/>
        <v>75</v>
      </c>
      <c r="F38" s="267">
        <f ca="1" t="shared" ref="F38:F39" si="31">IF(K38="","",IF(Z38="","",IF(AR38="",NOW()-Z38,AR38-Z38)))</f>
        <v>-21</v>
      </c>
      <c r="G38" s="267">
        <f ca="1" t="shared" si="29"/>
        <v>63</v>
      </c>
      <c r="H38" s="267" t="str">
        <f ca="1" t="shared" si="27"/>
        <v>LATE</v>
      </c>
      <c r="I38" s="267" t="str">
        <f ca="1" t="shared" ref="I38:I39" si="32">IF(K38="","",IF(F38="","ONTIME",IF(F38&lt;=12,"ONTIME","LATE")))</f>
        <v>ONTIME</v>
      </c>
      <c r="J38" s="274" t="s">
        <v>361</v>
      </c>
      <c r="K38" s="258">
        <v>44251</v>
      </c>
      <c r="L38" s="274">
        <f t="shared" si="25"/>
        <v>2</v>
      </c>
      <c r="M38" s="274">
        <f t="shared" si="7"/>
        <v>2021</v>
      </c>
      <c r="N38" s="274" t="str">
        <f t="shared" si="26"/>
        <v>Replenish</v>
      </c>
      <c r="O38" s="356" t="s">
        <v>206</v>
      </c>
      <c r="Q38" s="1" t="e">
        <f>IF(O38="","",INDEX(#REF!,MATCH(O38,#REF!,0)))</f>
        <v>#REF!</v>
      </c>
      <c r="S38" s="90" t="s">
        <v>325</v>
      </c>
      <c r="T38" s="295" t="s">
        <v>362</v>
      </c>
      <c r="V38" s="142">
        <v>404049615</v>
      </c>
      <c r="W38" s="250">
        <v>44272</v>
      </c>
      <c r="Y38" s="251" t="s">
        <v>363</v>
      </c>
      <c r="Z38" s="252">
        <v>44314</v>
      </c>
      <c r="AA38" s="257" t="s">
        <v>364</v>
      </c>
      <c r="AB38" s="254">
        <v>44319</v>
      </c>
      <c r="AC38" s="275">
        <v>44319</v>
      </c>
      <c r="AD38" s="1">
        <v>180258314</v>
      </c>
      <c r="AE38" s="254">
        <v>44321</v>
      </c>
      <c r="AF38" s="251" t="s">
        <v>365</v>
      </c>
      <c r="AG38" s="256">
        <v>44322</v>
      </c>
      <c r="AH38" s="256">
        <v>44323</v>
      </c>
      <c r="AI38" s="1" t="s">
        <v>366</v>
      </c>
      <c r="AJ38" s="251" t="s">
        <v>367</v>
      </c>
      <c r="AK38" s="323">
        <v>44326</v>
      </c>
      <c r="AM38" s="356" t="s">
        <v>368</v>
      </c>
      <c r="AN38" s="356" t="s">
        <v>369</v>
      </c>
      <c r="AO38" s="329"/>
      <c r="AP38" s="258">
        <v>44291</v>
      </c>
      <c r="AQ38" s="142">
        <v>1428045931</v>
      </c>
      <c r="AR38" s="308">
        <v>44293</v>
      </c>
      <c r="AS38" s="308" t="str">
        <f t="shared" si="20"/>
        <v>LATE</v>
      </c>
    </row>
    <row r="39" ht="24" hidden="1" customHeight="1" spans="2:45">
      <c r="B39" s="264">
        <v>447</v>
      </c>
      <c r="C39" s="265" t="str">
        <f t="shared" si="30"/>
        <v>AVAIL</v>
      </c>
      <c r="D39" s="266" t="str">
        <f t="shared" si="1"/>
        <v>CLOSED</v>
      </c>
      <c r="E39" s="267">
        <f ca="1" t="shared" si="2"/>
        <v>110</v>
      </c>
      <c r="F39" s="267">
        <f ca="1" t="shared" si="31"/>
        <v>-72</v>
      </c>
      <c r="G39" s="267">
        <f ca="1" t="shared" si="29"/>
        <v>92</v>
      </c>
      <c r="H39" s="267" t="str">
        <f ca="1" t="shared" si="27"/>
        <v>LATE</v>
      </c>
      <c r="I39" s="267" t="str">
        <f ca="1" t="shared" si="32"/>
        <v>ONTIME</v>
      </c>
      <c r="J39" s="274" t="s">
        <v>370</v>
      </c>
      <c r="K39" s="258">
        <v>44251</v>
      </c>
      <c r="L39" s="274">
        <f t="shared" si="25"/>
        <v>2</v>
      </c>
      <c r="M39" s="274">
        <f t="shared" si="7"/>
        <v>2021</v>
      </c>
      <c r="N39" s="274" t="str">
        <f t="shared" si="26"/>
        <v>Replenish</v>
      </c>
      <c r="O39" s="142" t="s">
        <v>263</v>
      </c>
      <c r="P39" s="142" t="s">
        <v>371</v>
      </c>
      <c r="Q39" s="1" t="e">
        <f>IF(O39="","",INDEX(#REF!,MATCH(O39,#REF!,0)))</f>
        <v>#REF!</v>
      </c>
      <c r="S39" s="90" t="s">
        <v>306</v>
      </c>
      <c r="T39" s="295" t="s">
        <v>372</v>
      </c>
      <c r="V39" s="142">
        <v>404049559</v>
      </c>
      <c r="W39" s="250">
        <v>44260</v>
      </c>
      <c r="Y39" s="251" t="s">
        <v>373</v>
      </c>
      <c r="Z39" s="252">
        <v>44343</v>
      </c>
      <c r="AA39" s="236" t="s">
        <v>374</v>
      </c>
      <c r="AB39" s="254">
        <v>44355</v>
      </c>
      <c r="AC39" s="1"/>
      <c r="AD39" s="1">
        <v>180260078</v>
      </c>
      <c r="AE39" s="254">
        <v>44355</v>
      </c>
      <c r="AF39" s="251" t="s">
        <v>375</v>
      </c>
      <c r="AG39" s="256">
        <v>44357</v>
      </c>
      <c r="AH39" s="256">
        <v>44358</v>
      </c>
      <c r="AI39" s="1">
        <v>56023717</v>
      </c>
      <c r="AJ39" s="251" t="s">
        <v>376</v>
      </c>
      <c r="AK39" s="256">
        <v>44361</v>
      </c>
      <c r="AM39" s="278" t="s">
        <v>371</v>
      </c>
      <c r="AN39" s="278">
        <v>56082254</v>
      </c>
      <c r="AO39" s="329"/>
      <c r="AP39" s="258">
        <v>44267</v>
      </c>
      <c r="AQ39" s="142" t="s">
        <v>377</v>
      </c>
      <c r="AR39" s="308">
        <v>44271</v>
      </c>
      <c r="AS39" s="308" t="str">
        <f t="shared" si="20"/>
        <v>LATE</v>
      </c>
    </row>
    <row r="40" ht="48" hidden="1" customHeight="1" spans="2:45">
      <c r="B40" s="264">
        <v>448</v>
      </c>
      <c r="C40" s="265" t="str">
        <f t="shared" si="30"/>
        <v>AVAIL</v>
      </c>
      <c r="D40" s="266" t="str">
        <f t="shared" si="1"/>
        <v>CLOSED</v>
      </c>
      <c r="E40" s="267">
        <f ca="1" t="shared" ref="E40:E69" si="33">IF(K40="","",IF(AK40&lt;&gt;"",AK40-K40,TODAY()-K40))</f>
        <v>22</v>
      </c>
      <c r="F40" s="267">
        <f ca="1" t="shared" si="28"/>
        <v>2</v>
      </c>
      <c r="G40" s="267">
        <f ca="1" t="shared" ref="G40:G69" si="34">IFERROR(IF(K40="","",IF(Z40&lt;&gt;"",Z40-K40,TODAY()-K40)),IF(Z40="CANCELLED",0,"N/A"))</f>
        <v>6</v>
      </c>
      <c r="H40" s="267" t="str">
        <f ca="1" t="shared" si="27"/>
        <v>LATE</v>
      </c>
      <c r="I40" s="267" t="str">
        <f ca="1" t="shared" si="13"/>
        <v>ONTIME</v>
      </c>
      <c r="J40" s="274" t="s">
        <v>378</v>
      </c>
      <c r="K40" s="250">
        <v>44272</v>
      </c>
      <c r="L40" s="274">
        <f t="shared" si="25"/>
        <v>3</v>
      </c>
      <c r="M40" s="274">
        <f t="shared" si="7"/>
        <v>2021</v>
      </c>
      <c r="N40" s="274" t="str">
        <f t="shared" si="26"/>
        <v>Replenish</v>
      </c>
      <c r="O40" s="90" t="s">
        <v>379</v>
      </c>
      <c r="P40" s="279"/>
      <c r="Q40" s="1" t="s">
        <v>380</v>
      </c>
      <c r="S40" s="90" t="s">
        <v>122</v>
      </c>
      <c r="T40" s="295" t="s">
        <v>381</v>
      </c>
      <c r="V40" s="1">
        <v>404049675</v>
      </c>
      <c r="W40" s="250">
        <v>44278</v>
      </c>
      <c r="Y40" s="251" t="s">
        <v>224</v>
      </c>
      <c r="Z40" s="311">
        <v>44278</v>
      </c>
      <c r="AA40" s="312">
        <v>9229317311</v>
      </c>
      <c r="AB40" s="254">
        <v>44278</v>
      </c>
      <c r="AC40" s="1"/>
      <c r="AD40" s="1">
        <v>180256404</v>
      </c>
      <c r="AE40" s="254">
        <v>44278</v>
      </c>
      <c r="AF40" s="251" t="s">
        <v>382</v>
      </c>
      <c r="AG40" s="256">
        <v>44286</v>
      </c>
      <c r="AH40" s="256">
        <v>44287</v>
      </c>
      <c r="AI40" s="1" t="s">
        <v>383</v>
      </c>
      <c r="AJ40" s="251" t="s">
        <v>384</v>
      </c>
      <c r="AK40" s="255">
        <v>44294</v>
      </c>
      <c r="AM40" s="278" t="s">
        <v>379</v>
      </c>
      <c r="AN40" s="278" t="s">
        <v>385</v>
      </c>
      <c r="AO40" s="329" t="s">
        <v>386</v>
      </c>
      <c r="AP40" s="258">
        <v>44278</v>
      </c>
      <c r="AQ40" s="142">
        <v>2569846263</v>
      </c>
      <c r="AR40" s="308">
        <v>44280</v>
      </c>
      <c r="AS40" s="308" t="str">
        <f t="shared" si="20"/>
        <v>ONTIME</v>
      </c>
    </row>
    <row r="41" ht="24" hidden="1" customHeight="1" spans="2:44">
      <c r="B41" s="264">
        <v>449</v>
      </c>
      <c r="C41" s="265" t="str">
        <f t="shared" si="30"/>
        <v>AVAIL</v>
      </c>
      <c r="D41" s="266" t="str">
        <f t="shared" si="1"/>
        <v>CLOSED</v>
      </c>
      <c r="E41" s="267">
        <f ca="1" t="shared" si="33"/>
        <v>21</v>
      </c>
      <c r="F41" s="267">
        <f ca="1" t="shared" si="28"/>
        <v>2</v>
      </c>
      <c r="G41" s="267">
        <f ca="1" t="shared" si="34"/>
        <v>6</v>
      </c>
      <c r="H41" s="267" t="str">
        <f ca="1" t="shared" si="27"/>
        <v>LATE</v>
      </c>
      <c r="I41" s="267" t="str">
        <f ca="1" t="shared" si="13"/>
        <v>ONTIME</v>
      </c>
      <c r="J41" s="274" t="s">
        <v>387</v>
      </c>
      <c r="K41" s="258">
        <v>44272</v>
      </c>
      <c r="L41" s="274">
        <f t="shared" si="25"/>
        <v>3</v>
      </c>
      <c r="M41" s="274">
        <f t="shared" si="7"/>
        <v>2021</v>
      </c>
      <c r="O41" s="90" t="s">
        <v>237</v>
      </c>
      <c r="Q41" s="1" t="s">
        <v>238</v>
      </c>
      <c r="S41" s="90" t="s">
        <v>198</v>
      </c>
      <c r="T41" s="295" t="s">
        <v>388</v>
      </c>
      <c r="V41" s="142">
        <v>404049628</v>
      </c>
      <c r="W41" s="250">
        <v>44273</v>
      </c>
      <c r="Y41" s="251" t="s">
        <v>224</v>
      </c>
      <c r="Z41" s="311">
        <v>44278</v>
      </c>
      <c r="AA41" s="253" t="s">
        <v>389</v>
      </c>
      <c r="AB41" s="254">
        <v>44278</v>
      </c>
      <c r="AC41" s="1"/>
      <c r="AD41" s="1">
        <v>180256406</v>
      </c>
      <c r="AE41" s="254">
        <v>44278</v>
      </c>
      <c r="AF41" s="251" t="s">
        <v>356</v>
      </c>
      <c r="AG41" s="256">
        <v>44280</v>
      </c>
      <c r="AH41" s="256">
        <v>44281</v>
      </c>
      <c r="AI41" s="1">
        <v>58589</v>
      </c>
      <c r="AJ41" s="251" t="s">
        <v>390</v>
      </c>
      <c r="AK41" s="256">
        <v>44293</v>
      </c>
      <c r="AM41" s="278" t="s">
        <v>237</v>
      </c>
      <c r="AN41" s="356" t="s">
        <v>391</v>
      </c>
      <c r="AO41" s="358" t="s">
        <v>392</v>
      </c>
      <c r="AP41" s="258">
        <v>44273</v>
      </c>
      <c r="AQ41" s="142" t="s">
        <v>393</v>
      </c>
      <c r="AR41" s="308">
        <v>44280</v>
      </c>
    </row>
    <row r="42" ht="24" hidden="1" customHeight="1" spans="2:44">
      <c r="B42" s="264">
        <v>450</v>
      </c>
      <c r="C42" s="265" t="str">
        <f t="shared" si="30"/>
        <v>AVAIL</v>
      </c>
      <c r="D42" s="266" t="str">
        <f t="shared" si="1"/>
        <v>CLOSED</v>
      </c>
      <c r="E42" s="267">
        <f ca="1" t="shared" si="33"/>
        <v>21</v>
      </c>
      <c r="F42" s="267">
        <f ca="1" t="shared" si="28"/>
        <v>2</v>
      </c>
      <c r="G42" s="267">
        <f ca="1" t="shared" si="34"/>
        <v>6</v>
      </c>
      <c r="H42" s="267" t="str">
        <f ca="1" t="shared" si="27"/>
        <v>LATE</v>
      </c>
      <c r="I42" s="267" t="str">
        <f ca="1" t="shared" si="13"/>
        <v>ONTIME</v>
      </c>
      <c r="J42" s="274" t="s">
        <v>394</v>
      </c>
      <c r="K42" s="258">
        <v>44272</v>
      </c>
      <c r="L42" s="274">
        <f t="shared" si="25"/>
        <v>3</v>
      </c>
      <c r="M42" s="274">
        <f t="shared" si="7"/>
        <v>2021</v>
      </c>
      <c r="O42" s="90" t="s">
        <v>395</v>
      </c>
      <c r="Q42" s="1" t="s">
        <v>396</v>
      </c>
      <c r="S42" s="90" t="s">
        <v>223</v>
      </c>
      <c r="T42" s="295" t="s">
        <v>397</v>
      </c>
      <c r="V42" s="142">
        <v>404049628</v>
      </c>
      <c r="W42" s="250">
        <v>44273</v>
      </c>
      <c r="Y42" s="251" t="s">
        <v>224</v>
      </c>
      <c r="Z42" s="311">
        <v>44278</v>
      </c>
      <c r="AA42" s="253" t="s">
        <v>398</v>
      </c>
      <c r="AB42" s="254">
        <v>44278</v>
      </c>
      <c r="AC42" s="1"/>
      <c r="AD42" s="1">
        <v>180256407</v>
      </c>
      <c r="AE42" s="254">
        <v>44278</v>
      </c>
      <c r="AF42" s="251" t="s">
        <v>356</v>
      </c>
      <c r="AG42" s="256">
        <v>44280</v>
      </c>
      <c r="AH42" s="256">
        <v>44281</v>
      </c>
      <c r="AI42" s="1">
        <v>1558</v>
      </c>
      <c r="AJ42" s="251" t="s">
        <v>399</v>
      </c>
      <c r="AK42" s="256">
        <v>44293</v>
      </c>
      <c r="AM42" s="278" t="s">
        <v>395</v>
      </c>
      <c r="AN42" s="278">
        <v>1444</v>
      </c>
      <c r="AO42" s="329" t="s">
        <v>400</v>
      </c>
      <c r="AP42" s="258">
        <v>44273</v>
      </c>
      <c r="AQ42" s="142" t="s">
        <v>393</v>
      </c>
      <c r="AR42" s="308">
        <v>44280</v>
      </c>
    </row>
    <row r="43" ht="24" hidden="1" customHeight="1" spans="2:44">
      <c r="B43" s="264">
        <v>451</v>
      </c>
      <c r="C43" s="265" t="str">
        <f t="shared" si="30"/>
        <v>AVAIL</v>
      </c>
      <c r="D43" s="266" t="str">
        <f t="shared" si="1"/>
        <v>CLOSED</v>
      </c>
      <c r="E43" s="267">
        <f ca="1" t="shared" si="33"/>
        <v>33</v>
      </c>
      <c r="F43" s="267">
        <f ca="1" t="shared" si="28"/>
        <v>-14</v>
      </c>
      <c r="G43" s="267">
        <f ca="1" t="shared" si="34"/>
        <v>22</v>
      </c>
      <c r="H43" s="267" t="str">
        <f ca="1" t="shared" si="27"/>
        <v>LATE</v>
      </c>
      <c r="I43" s="267" t="str">
        <f ca="1" t="shared" ref="I43" si="35">IF(K43="","",IF(F43="","ONTIME",IF(F43&lt;=12,"ONTIME","LATE")))</f>
        <v>ONTIME</v>
      </c>
      <c r="J43" s="274" t="s">
        <v>401</v>
      </c>
      <c r="K43" s="258">
        <v>44272</v>
      </c>
      <c r="L43" s="274">
        <f t="shared" si="25"/>
        <v>3</v>
      </c>
      <c r="M43" s="274">
        <f t="shared" si="7"/>
        <v>2021</v>
      </c>
      <c r="O43" s="90" t="s">
        <v>395</v>
      </c>
      <c r="Q43" s="1" t="e">
        <f>IF(O43="","",INDEX(#REF!,MATCH(O43,#REF!,0)))</f>
        <v>#REF!</v>
      </c>
      <c r="S43" s="90" t="s">
        <v>103</v>
      </c>
      <c r="T43" s="295" t="s">
        <v>402</v>
      </c>
      <c r="V43" s="142">
        <v>404049628</v>
      </c>
      <c r="W43" s="250">
        <v>44273</v>
      </c>
      <c r="Y43" s="251" t="s">
        <v>403</v>
      </c>
      <c r="Z43" s="250">
        <v>44294</v>
      </c>
      <c r="AA43" s="236" t="s">
        <v>404</v>
      </c>
      <c r="AB43" s="254">
        <v>44298</v>
      </c>
      <c r="AC43" s="311">
        <v>44298</v>
      </c>
      <c r="AD43" s="1">
        <v>180257202</v>
      </c>
      <c r="AE43" s="254">
        <v>44298</v>
      </c>
      <c r="AF43" s="251" t="s">
        <v>405</v>
      </c>
      <c r="AG43" s="256">
        <v>44300</v>
      </c>
      <c r="AH43" s="256">
        <v>44301</v>
      </c>
      <c r="AI43" s="1">
        <v>126</v>
      </c>
      <c r="AJ43" s="251" t="s">
        <v>406</v>
      </c>
      <c r="AK43" s="323">
        <v>44305</v>
      </c>
      <c r="AM43" s="278" t="s">
        <v>395</v>
      </c>
      <c r="AN43" s="278">
        <v>1768</v>
      </c>
      <c r="AO43" s="329" t="s">
        <v>407</v>
      </c>
      <c r="AP43" s="258">
        <v>44273</v>
      </c>
      <c r="AQ43" s="142" t="s">
        <v>393</v>
      </c>
      <c r="AR43" s="308">
        <v>44280</v>
      </c>
    </row>
    <row r="44" ht="24" hidden="1" customHeight="1" spans="2:44">
      <c r="B44" s="264">
        <v>452</v>
      </c>
      <c r="C44" s="265" t="str">
        <f t="shared" si="30"/>
        <v>AVAIL</v>
      </c>
      <c r="D44" s="266" t="str">
        <f t="shared" si="1"/>
        <v>CLOSED</v>
      </c>
      <c r="E44" s="267">
        <f ca="1" t="shared" si="33"/>
        <v>65</v>
      </c>
      <c r="F44" s="267">
        <f ca="1" t="shared" si="28"/>
        <v>2</v>
      </c>
      <c r="G44" s="267">
        <f ca="1" t="shared" si="34"/>
        <v>6</v>
      </c>
      <c r="H44" s="267" t="str">
        <f ca="1" t="shared" si="27"/>
        <v>LATE</v>
      </c>
      <c r="I44" s="267" t="str">
        <f ca="1" t="shared" si="13"/>
        <v>ONTIME</v>
      </c>
      <c r="J44" s="274" t="s">
        <v>408</v>
      </c>
      <c r="K44" s="258">
        <v>44272</v>
      </c>
      <c r="L44" s="274">
        <f t="shared" si="25"/>
        <v>3</v>
      </c>
      <c r="M44" s="274">
        <f t="shared" si="7"/>
        <v>2021</v>
      </c>
      <c r="O44" s="280" t="s">
        <v>409</v>
      </c>
      <c r="Q44" s="1" t="s">
        <v>410</v>
      </c>
      <c r="S44" s="90" t="s">
        <v>345</v>
      </c>
      <c r="T44" s="295" t="s">
        <v>411</v>
      </c>
      <c r="V44" s="142">
        <v>404049628</v>
      </c>
      <c r="W44" s="250">
        <v>44273</v>
      </c>
      <c r="Y44" s="251" t="s">
        <v>224</v>
      </c>
      <c r="Z44" s="311">
        <v>44278</v>
      </c>
      <c r="AA44" s="253" t="s">
        <v>412</v>
      </c>
      <c r="AB44" s="254">
        <v>44278</v>
      </c>
      <c r="AC44" s="1"/>
      <c r="AD44" s="1">
        <v>180256408</v>
      </c>
      <c r="AE44" s="254">
        <v>44278</v>
      </c>
      <c r="AF44" s="251" t="s">
        <v>356</v>
      </c>
      <c r="AG44" s="256">
        <v>44280</v>
      </c>
      <c r="AH44" s="256">
        <v>44281</v>
      </c>
      <c r="AI44" s="1" t="s">
        <v>413</v>
      </c>
      <c r="AJ44" s="251" t="s">
        <v>414</v>
      </c>
      <c r="AK44" s="256">
        <v>44337</v>
      </c>
      <c r="AL44" s="1" t="s">
        <v>415</v>
      </c>
      <c r="AM44" s="278" t="s">
        <v>416</v>
      </c>
      <c r="AN44" s="278" t="s">
        <v>417</v>
      </c>
      <c r="AO44" s="329" t="s">
        <v>418</v>
      </c>
      <c r="AP44" s="258">
        <v>44273</v>
      </c>
      <c r="AQ44" s="142" t="s">
        <v>393</v>
      </c>
      <c r="AR44" s="308">
        <v>44280</v>
      </c>
    </row>
    <row r="45" ht="24" hidden="1" customHeight="1" spans="2:44">
      <c r="B45" s="264">
        <v>453</v>
      </c>
      <c r="C45" s="265" t="str">
        <f t="shared" si="30"/>
        <v>AVAIL</v>
      </c>
      <c r="D45" s="266" t="str">
        <f t="shared" si="1"/>
        <v>CLOSED</v>
      </c>
      <c r="E45" s="267">
        <f ca="1" t="shared" si="33"/>
        <v>21</v>
      </c>
      <c r="F45" s="267">
        <f ca="1" t="shared" si="28"/>
        <v>0</v>
      </c>
      <c r="G45" s="267">
        <f ca="1" t="shared" si="34"/>
        <v>6</v>
      </c>
      <c r="H45" s="267" t="str">
        <f ca="1" t="shared" si="27"/>
        <v>LATE</v>
      </c>
      <c r="I45" s="267" t="str">
        <f ca="1" t="shared" si="13"/>
        <v>ONTIME</v>
      </c>
      <c r="J45" s="274" t="s">
        <v>419</v>
      </c>
      <c r="K45" s="258">
        <v>44272</v>
      </c>
      <c r="L45" s="274">
        <f t="shared" si="25"/>
        <v>3</v>
      </c>
      <c r="M45" s="274">
        <f t="shared" si="7"/>
        <v>2021</v>
      </c>
      <c r="O45" s="142" t="s">
        <v>420</v>
      </c>
      <c r="P45" s="1" t="s">
        <v>421</v>
      </c>
      <c r="Q45" s="296" t="s">
        <v>422</v>
      </c>
      <c r="S45" s="90" t="s">
        <v>345</v>
      </c>
      <c r="T45" s="295" t="s">
        <v>423</v>
      </c>
      <c r="V45" s="142">
        <v>404049634</v>
      </c>
      <c r="W45" s="250">
        <v>44274</v>
      </c>
      <c r="Y45" s="251" t="s">
        <v>224</v>
      </c>
      <c r="Z45" s="311">
        <v>44278</v>
      </c>
      <c r="AA45" s="253" t="s">
        <v>424</v>
      </c>
      <c r="AB45" s="254">
        <v>44278</v>
      </c>
      <c r="AC45" s="1"/>
      <c r="AD45" s="1">
        <v>180256409</v>
      </c>
      <c r="AE45" s="254">
        <v>44278</v>
      </c>
      <c r="AF45" s="251" t="s">
        <v>356</v>
      </c>
      <c r="AG45" s="256">
        <v>44280</v>
      </c>
      <c r="AH45" s="256">
        <v>44281</v>
      </c>
      <c r="AI45" s="1" t="s">
        <v>425</v>
      </c>
      <c r="AJ45" s="251" t="s">
        <v>426</v>
      </c>
      <c r="AK45" s="256">
        <v>44293</v>
      </c>
      <c r="AM45" s="278" t="s">
        <v>420</v>
      </c>
      <c r="AN45" s="278" t="s">
        <v>427</v>
      </c>
      <c r="AO45" s="329" t="s">
        <v>428</v>
      </c>
      <c r="AP45" s="258">
        <v>44274</v>
      </c>
      <c r="AQ45" s="142">
        <v>5078849580</v>
      </c>
      <c r="AR45" s="258">
        <v>44278</v>
      </c>
    </row>
    <row r="46" ht="24" hidden="1" customHeight="1" spans="3:44">
      <c r="C46" s="265" t="str">
        <f t="shared" si="30"/>
        <v>AVAIL</v>
      </c>
      <c r="D46" s="266" t="str">
        <f t="shared" si="1"/>
        <v>CLOSED</v>
      </c>
      <c r="E46" s="267">
        <f ca="1" t="shared" si="33"/>
        <v>28</v>
      </c>
      <c r="F46" s="267">
        <f ca="1" t="shared" si="28"/>
        <v>2</v>
      </c>
      <c r="G46" s="267">
        <f ca="1" t="shared" si="34"/>
        <v>6</v>
      </c>
      <c r="H46" s="267" t="str">
        <f ca="1" t="shared" si="27"/>
        <v>LATE</v>
      </c>
      <c r="I46" s="267" t="str">
        <f ca="1" t="shared" si="13"/>
        <v>ONTIME</v>
      </c>
      <c r="J46" s="274" t="s">
        <v>429</v>
      </c>
      <c r="K46" s="258">
        <v>44272</v>
      </c>
      <c r="L46" s="274">
        <f t="shared" si="25"/>
        <v>3</v>
      </c>
      <c r="M46" s="274">
        <f t="shared" si="7"/>
        <v>2021</v>
      </c>
      <c r="O46" s="281" t="s">
        <v>430</v>
      </c>
      <c r="Q46" s="297" t="s">
        <v>431</v>
      </c>
      <c r="S46" s="90" t="s">
        <v>432</v>
      </c>
      <c r="T46" s="298" t="s">
        <v>433</v>
      </c>
      <c r="V46" s="142">
        <v>404049628</v>
      </c>
      <c r="W46" s="250">
        <v>44273</v>
      </c>
      <c r="Y46" s="251" t="s">
        <v>224</v>
      </c>
      <c r="Z46" s="311">
        <v>44278</v>
      </c>
      <c r="AA46" s="253" t="s">
        <v>434</v>
      </c>
      <c r="AB46" s="254">
        <v>44278</v>
      </c>
      <c r="AC46" s="1"/>
      <c r="AD46" s="1">
        <v>180256410</v>
      </c>
      <c r="AE46" s="254">
        <v>44278</v>
      </c>
      <c r="AF46" s="251" t="s">
        <v>356</v>
      </c>
      <c r="AG46" s="256">
        <v>44280</v>
      </c>
      <c r="AH46" s="256">
        <v>44281</v>
      </c>
      <c r="AI46" s="1" t="s">
        <v>435</v>
      </c>
      <c r="AJ46" s="251" t="s">
        <v>436</v>
      </c>
      <c r="AK46" s="256">
        <v>44300</v>
      </c>
      <c r="AM46" s="140" t="s">
        <v>430</v>
      </c>
      <c r="AN46" s="140" t="s">
        <v>437</v>
      </c>
      <c r="AO46" s="140" t="s">
        <v>438</v>
      </c>
      <c r="AP46" s="258">
        <v>44273</v>
      </c>
      <c r="AQ46" s="142" t="s">
        <v>393</v>
      </c>
      <c r="AR46" s="308">
        <v>44280</v>
      </c>
    </row>
    <row r="47" ht="36" hidden="1" customHeight="1" spans="3:44">
      <c r="C47" s="265" t="str">
        <f t="shared" si="30"/>
        <v>AVAIL</v>
      </c>
      <c r="D47" s="266" t="str">
        <f t="shared" si="1"/>
        <v>CLOSED</v>
      </c>
      <c r="E47" s="267">
        <f ca="1" t="shared" si="33"/>
        <v>24</v>
      </c>
      <c r="F47" s="267">
        <f ca="1" t="shared" si="28"/>
        <v>2</v>
      </c>
      <c r="G47" s="267">
        <f ca="1" t="shared" si="34"/>
        <v>6</v>
      </c>
      <c r="H47" s="267" t="str">
        <f ca="1" t="shared" si="27"/>
        <v>LATE</v>
      </c>
      <c r="I47" s="267" t="str">
        <f ca="1" t="shared" si="13"/>
        <v>ONTIME</v>
      </c>
      <c r="J47" s="274" t="s">
        <v>439</v>
      </c>
      <c r="K47" s="258">
        <v>44272</v>
      </c>
      <c r="L47" s="274">
        <f t="shared" si="25"/>
        <v>3</v>
      </c>
      <c r="M47" s="274">
        <f t="shared" si="7"/>
        <v>2021</v>
      </c>
      <c r="O47" s="281" t="s">
        <v>243</v>
      </c>
      <c r="Q47" s="297" t="s">
        <v>244</v>
      </c>
      <c r="S47" s="90" t="s">
        <v>198</v>
      </c>
      <c r="T47" s="298" t="s">
        <v>440</v>
      </c>
      <c r="V47" s="142">
        <v>404049628</v>
      </c>
      <c r="W47" s="250">
        <v>44273</v>
      </c>
      <c r="Y47" s="251" t="s">
        <v>224</v>
      </c>
      <c r="Z47" s="311">
        <v>44278</v>
      </c>
      <c r="AA47" s="253" t="s">
        <v>441</v>
      </c>
      <c r="AB47" s="254">
        <v>44278</v>
      </c>
      <c r="AC47" s="1"/>
      <c r="AD47" s="1">
        <v>180256411</v>
      </c>
      <c r="AE47" s="254">
        <v>44278</v>
      </c>
      <c r="AF47" s="251" t="s">
        <v>442</v>
      </c>
      <c r="AG47" s="256">
        <v>44281</v>
      </c>
      <c r="AH47" s="256">
        <v>44287</v>
      </c>
      <c r="AI47" s="1">
        <v>1244</v>
      </c>
      <c r="AJ47" s="251" t="s">
        <v>443</v>
      </c>
      <c r="AK47" s="256">
        <v>44296</v>
      </c>
      <c r="AM47" s="140" t="s">
        <v>243</v>
      </c>
      <c r="AN47" s="140" t="s">
        <v>444</v>
      </c>
      <c r="AO47" s="140" t="s">
        <v>445</v>
      </c>
      <c r="AP47" s="258">
        <v>44273</v>
      </c>
      <c r="AQ47" s="142" t="s">
        <v>393</v>
      </c>
      <c r="AR47" s="308">
        <v>44280</v>
      </c>
    </row>
    <row r="48" ht="24" hidden="1" customHeight="1" spans="3:44">
      <c r="C48" s="265" t="str">
        <f t="shared" si="30"/>
        <v>AVAIL</v>
      </c>
      <c r="D48" s="266" t="str">
        <f t="shared" si="1"/>
        <v>CLOSED</v>
      </c>
      <c r="E48" s="267">
        <f ca="1" t="shared" si="33"/>
        <v>35</v>
      </c>
      <c r="F48" s="267">
        <f ca="1" t="shared" si="28"/>
        <v>2</v>
      </c>
      <c r="G48" s="267">
        <f ca="1" t="shared" si="34"/>
        <v>6</v>
      </c>
      <c r="H48" s="267" t="str">
        <f ca="1" t="shared" si="27"/>
        <v>LATE</v>
      </c>
      <c r="I48" s="267" t="str">
        <f ca="1" t="shared" si="13"/>
        <v>ONTIME</v>
      </c>
      <c r="J48" s="274" t="s">
        <v>446</v>
      </c>
      <c r="K48" s="258">
        <v>44272</v>
      </c>
      <c r="L48" s="274">
        <f t="shared" si="25"/>
        <v>3</v>
      </c>
      <c r="M48" s="274">
        <f t="shared" si="7"/>
        <v>2021</v>
      </c>
      <c r="O48" s="140" t="s">
        <v>447</v>
      </c>
      <c r="Q48" s="297" t="s">
        <v>448</v>
      </c>
      <c r="S48" s="90" t="s">
        <v>198</v>
      </c>
      <c r="T48" s="298" t="s">
        <v>449</v>
      </c>
      <c r="V48" s="142">
        <v>404049628</v>
      </c>
      <c r="W48" s="250">
        <v>44273</v>
      </c>
      <c r="Y48" s="251" t="s">
        <v>224</v>
      </c>
      <c r="Z48" s="258">
        <v>44278</v>
      </c>
      <c r="AA48" s="253" t="s">
        <v>450</v>
      </c>
      <c r="AB48" s="254">
        <v>44278</v>
      </c>
      <c r="AC48" s="1"/>
      <c r="AD48" s="1">
        <v>180256412</v>
      </c>
      <c r="AE48" s="254">
        <v>44278</v>
      </c>
      <c r="AF48" s="251" t="s">
        <v>451</v>
      </c>
      <c r="AG48" s="256">
        <v>44280</v>
      </c>
      <c r="AH48" s="256">
        <v>44285</v>
      </c>
      <c r="AI48" s="1" t="s">
        <v>452</v>
      </c>
      <c r="AJ48" s="251" t="s">
        <v>453</v>
      </c>
      <c r="AK48" s="256">
        <v>44307</v>
      </c>
      <c r="AM48" s="140" t="s">
        <v>447</v>
      </c>
      <c r="AN48" s="140" t="s">
        <v>454</v>
      </c>
      <c r="AO48" s="140" t="s">
        <v>455</v>
      </c>
      <c r="AP48" s="258">
        <v>44273</v>
      </c>
      <c r="AQ48" s="142" t="s">
        <v>393</v>
      </c>
      <c r="AR48" s="308">
        <v>44280</v>
      </c>
    </row>
    <row r="49" hidden="1" customHeight="1" spans="3:45">
      <c r="C49" s="265" t="str">
        <f t="shared" si="30"/>
        <v>AVAIL</v>
      </c>
      <c r="D49" s="266" t="str">
        <f t="shared" si="1"/>
        <v>CLOSED</v>
      </c>
      <c r="E49" s="267">
        <f ca="1" t="shared" si="33"/>
        <v>26</v>
      </c>
      <c r="F49" s="267">
        <f ca="1" t="shared" si="28"/>
        <v>2</v>
      </c>
      <c r="G49" s="267">
        <f ca="1" t="shared" si="34"/>
        <v>5</v>
      </c>
      <c r="H49" s="267" t="str">
        <f ca="1" t="shared" si="27"/>
        <v>LATE</v>
      </c>
      <c r="I49" s="267" t="str">
        <f ca="1" t="shared" ref="I49:I88" si="36">IF(K49="","",IF(F49="","ONTIME",IF(F49&lt;=12,"ONTIME","LATE")))</f>
        <v>ONTIME</v>
      </c>
      <c r="J49" s="274" t="s">
        <v>456</v>
      </c>
      <c r="K49" s="250">
        <v>44274</v>
      </c>
      <c r="L49" s="274">
        <f t="shared" si="25"/>
        <v>3</v>
      </c>
      <c r="M49" s="274">
        <f t="shared" si="7"/>
        <v>2021</v>
      </c>
      <c r="O49" s="140" t="s">
        <v>457</v>
      </c>
      <c r="Q49" s="297" t="s">
        <v>458</v>
      </c>
      <c r="S49" s="90" t="s">
        <v>198</v>
      </c>
      <c r="T49" s="297" t="s">
        <v>459</v>
      </c>
      <c r="V49" s="90">
        <v>404049640</v>
      </c>
      <c r="W49" s="250">
        <v>44274</v>
      </c>
      <c r="Y49" s="257" t="s">
        <v>460</v>
      </c>
      <c r="Z49" s="313">
        <v>44279</v>
      </c>
      <c r="AA49" s="142" t="s">
        <v>461</v>
      </c>
      <c r="AB49" s="254">
        <v>44290</v>
      </c>
      <c r="AC49" s="142"/>
      <c r="AD49" s="1">
        <v>180256860</v>
      </c>
      <c r="AE49" s="254">
        <v>44290</v>
      </c>
      <c r="AF49" s="251" t="s">
        <v>462</v>
      </c>
      <c r="AG49" s="255">
        <v>44291</v>
      </c>
      <c r="AH49" s="256">
        <v>44293</v>
      </c>
      <c r="AI49" s="1">
        <v>8634</v>
      </c>
      <c r="AJ49" s="251" t="s">
        <v>463</v>
      </c>
      <c r="AK49" s="256">
        <v>44300</v>
      </c>
      <c r="AM49" s="140" t="s">
        <v>457</v>
      </c>
      <c r="AN49" s="140" t="s">
        <v>464</v>
      </c>
      <c r="AO49" s="140" t="s">
        <v>465</v>
      </c>
      <c r="AP49" s="258">
        <v>44274</v>
      </c>
      <c r="AQ49" s="142" t="s">
        <v>466</v>
      </c>
      <c r="AR49" s="311">
        <v>44281</v>
      </c>
      <c r="AS49" s="256">
        <v>44282</v>
      </c>
    </row>
    <row r="50" hidden="1" customHeight="1" spans="3:44">
      <c r="C50" s="265" t="str">
        <f t="shared" si="30"/>
        <v>AVAIL</v>
      </c>
      <c r="D50" s="266" t="str">
        <f t="shared" si="1"/>
        <v>CLOSED</v>
      </c>
      <c r="E50" s="267">
        <f ca="1" t="shared" si="33"/>
        <v>28</v>
      </c>
      <c r="F50" s="267">
        <f ca="1" t="shared" si="28"/>
        <v>2</v>
      </c>
      <c r="G50" s="267">
        <f ca="1" t="shared" si="34"/>
        <v>4</v>
      </c>
      <c r="H50" s="267" t="str">
        <f ca="1" t="shared" si="27"/>
        <v>LATE</v>
      </c>
      <c r="I50" s="267" t="str">
        <f ca="1" t="shared" si="36"/>
        <v>ONTIME</v>
      </c>
      <c r="J50" s="274" t="s">
        <v>467</v>
      </c>
      <c r="K50" s="258">
        <v>44272</v>
      </c>
      <c r="L50" s="274">
        <f t="shared" si="25"/>
        <v>3</v>
      </c>
      <c r="M50" s="274">
        <f t="shared" si="7"/>
        <v>2021</v>
      </c>
      <c r="O50" s="281" t="s">
        <v>468</v>
      </c>
      <c r="Q50" s="297" t="s">
        <v>469</v>
      </c>
      <c r="S50" s="90" t="s">
        <v>198</v>
      </c>
      <c r="T50" s="297" t="s">
        <v>470</v>
      </c>
      <c r="V50" s="142">
        <v>404049634</v>
      </c>
      <c r="W50" s="250">
        <v>44274</v>
      </c>
      <c r="Y50" s="142" t="s">
        <v>471</v>
      </c>
      <c r="Z50" s="313">
        <v>44276</v>
      </c>
      <c r="AA50" s="142" t="s">
        <v>461</v>
      </c>
      <c r="AB50" s="254">
        <v>44290</v>
      </c>
      <c r="AC50" s="142"/>
      <c r="AD50" s="1">
        <v>180256860</v>
      </c>
      <c r="AE50" s="254">
        <v>44290</v>
      </c>
      <c r="AF50" s="251" t="s">
        <v>462</v>
      </c>
      <c r="AG50" s="255">
        <v>44291</v>
      </c>
      <c r="AH50" s="256">
        <v>44293</v>
      </c>
      <c r="AI50" s="1" t="s">
        <v>472</v>
      </c>
      <c r="AJ50" s="251" t="s">
        <v>473</v>
      </c>
      <c r="AK50" s="256">
        <v>44300</v>
      </c>
      <c r="AM50" s="140" t="s">
        <v>468</v>
      </c>
      <c r="AN50" s="140" t="s">
        <v>474</v>
      </c>
      <c r="AO50" s="140" t="s">
        <v>475</v>
      </c>
      <c r="AP50" s="258">
        <v>44274</v>
      </c>
      <c r="AQ50" s="142">
        <v>5078849580</v>
      </c>
      <c r="AR50" s="258">
        <v>44278</v>
      </c>
    </row>
    <row r="51" hidden="1" customHeight="1" spans="3:45">
      <c r="C51" s="265" t="str">
        <f t="shared" si="30"/>
        <v>AVAIL</v>
      </c>
      <c r="D51" s="266" t="str">
        <f t="shared" si="1"/>
        <v>CLOSED</v>
      </c>
      <c r="E51" s="267">
        <f ca="1" t="shared" si="33"/>
        <v>26</v>
      </c>
      <c r="F51" s="267">
        <f ca="1" t="shared" si="28"/>
        <v>0</v>
      </c>
      <c r="G51" s="267">
        <f ca="1" t="shared" si="34"/>
        <v>7</v>
      </c>
      <c r="H51" s="267" t="str">
        <f ca="1" t="shared" si="27"/>
        <v>LATE</v>
      </c>
      <c r="I51" s="267" t="str">
        <f ca="1" t="shared" si="36"/>
        <v>ONTIME</v>
      </c>
      <c r="J51" s="274" t="s">
        <v>476</v>
      </c>
      <c r="K51" s="250">
        <v>44274</v>
      </c>
      <c r="L51" s="274">
        <f t="shared" si="25"/>
        <v>3</v>
      </c>
      <c r="M51" s="274">
        <f t="shared" si="7"/>
        <v>2021</v>
      </c>
      <c r="O51" s="140" t="s">
        <v>477</v>
      </c>
      <c r="Q51" s="297" t="s">
        <v>478</v>
      </c>
      <c r="S51" s="90" t="s">
        <v>198</v>
      </c>
      <c r="T51" s="297" t="s">
        <v>479</v>
      </c>
      <c r="V51" s="90">
        <v>404049640</v>
      </c>
      <c r="W51" s="250">
        <v>44274</v>
      </c>
      <c r="Y51" s="251" t="s">
        <v>480</v>
      </c>
      <c r="Z51" s="313">
        <v>44281</v>
      </c>
      <c r="AA51" s="142" t="s">
        <v>461</v>
      </c>
      <c r="AB51" s="254">
        <v>44290</v>
      </c>
      <c r="AC51" s="142"/>
      <c r="AD51" s="1">
        <v>180256860</v>
      </c>
      <c r="AE51" s="254">
        <v>44290</v>
      </c>
      <c r="AF51" s="251" t="s">
        <v>462</v>
      </c>
      <c r="AG51" s="255">
        <v>44291</v>
      </c>
      <c r="AH51" s="256">
        <v>44293</v>
      </c>
      <c r="AI51" s="357" t="s">
        <v>481</v>
      </c>
      <c r="AJ51" s="251" t="s">
        <v>482</v>
      </c>
      <c r="AK51" s="256">
        <v>44300</v>
      </c>
      <c r="AM51" s="140" t="s">
        <v>477</v>
      </c>
      <c r="AN51" s="140" t="s">
        <v>483</v>
      </c>
      <c r="AO51" s="140" t="s">
        <v>484</v>
      </c>
      <c r="AP51" s="258">
        <v>44274</v>
      </c>
      <c r="AQ51" s="142" t="s">
        <v>466</v>
      </c>
      <c r="AR51" s="311">
        <v>44281</v>
      </c>
      <c r="AS51" s="256">
        <v>44282</v>
      </c>
    </row>
    <row r="52" hidden="1" customHeight="1" spans="3:44">
      <c r="C52" s="265" t="str">
        <f t="shared" si="30"/>
        <v>AVAIL</v>
      </c>
      <c r="D52" s="266" t="str">
        <f t="shared" si="1"/>
        <v>CLOSED</v>
      </c>
      <c r="E52" s="267">
        <f ca="1" t="shared" si="33"/>
        <v>22</v>
      </c>
      <c r="F52" s="267">
        <f ca="1" t="shared" si="28"/>
        <v>2</v>
      </c>
      <c r="G52" s="267">
        <f ca="1" t="shared" si="34"/>
        <v>6</v>
      </c>
      <c r="H52" s="267" t="str">
        <f ca="1" t="shared" si="27"/>
        <v>LATE</v>
      </c>
      <c r="I52" s="267" t="str">
        <f ca="1" t="shared" si="36"/>
        <v>ONTIME</v>
      </c>
      <c r="J52" s="274" t="s">
        <v>485</v>
      </c>
      <c r="K52" s="258">
        <v>44272</v>
      </c>
      <c r="L52" s="274">
        <f t="shared" si="25"/>
        <v>3</v>
      </c>
      <c r="M52" s="274">
        <f t="shared" si="7"/>
        <v>2021</v>
      </c>
      <c r="O52" s="281" t="s">
        <v>284</v>
      </c>
      <c r="Q52" s="297" t="s">
        <v>285</v>
      </c>
      <c r="S52" s="90" t="s">
        <v>332</v>
      </c>
      <c r="T52" s="297" t="s">
        <v>486</v>
      </c>
      <c r="V52" s="142">
        <v>404049628</v>
      </c>
      <c r="W52" s="250">
        <v>44273</v>
      </c>
      <c r="Y52" s="251" t="s">
        <v>224</v>
      </c>
      <c r="Z52" s="258">
        <v>44278</v>
      </c>
      <c r="AA52" s="253" t="s">
        <v>487</v>
      </c>
      <c r="AB52" s="254">
        <v>44278</v>
      </c>
      <c r="AC52" s="1"/>
      <c r="AD52" s="1">
        <v>180256413</v>
      </c>
      <c r="AE52" s="254">
        <v>44278</v>
      </c>
      <c r="AF52" s="251" t="s">
        <v>356</v>
      </c>
      <c r="AG52" s="256">
        <v>44280</v>
      </c>
      <c r="AH52" s="256">
        <v>44281</v>
      </c>
      <c r="AI52" s="1">
        <v>6681</v>
      </c>
      <c r="AJ52" s="251" t="s">
        <v>488</v>
      </c>
      <c r="AK52" s="255">
        <v>44294</v>
      </c>
      <c r="AM52" s="140" t="s">
        <v>284</v>
      </c>
      <c r="AN52" s="140" t="s">
        <v>489</v>
      </c>
      <c r="AO52" s="140" t="s">
        <v>490</v>
      </c>
      <c r="AP52" s="258">
        <v>44273</v>
      </c>
      <c r="AQ52" s="142" t="s">
        <v>393</v>
      </c>
      <c r="AR52" s="308">
        <v>44280</v>
      </c>
    </row>
    <row r="53" hidden="1" customHeight="1" spans="3:45">
      <c r="C53" s="265" t="str">
        <f t="shared" si="30"/>
        <v>AVAIL</v>
      </c>
      <c r="D53" s="266" t="str">
        <f t="shared" si="1"/>
        <v>CLOSED</v>
      </c>
      <c r="E53" s="267">
        <f ca="1" t="shared" si="33"/>
        <v>20</v>
      </c>
      <c r="F53" s="267">
        <f ca="1" t="shared" si="28"/>
        <v>7</v>
      </c>
      <c r="G53" s="267">
        <f ca="1" t="shared" si="34"/>
        <v>0</v>
      </c>
      <c r="H53" s="267" t="str">
        <f ca="1" t="shared" si="27"/>
        <v>ONTIME</v>
      </c>
      <c r="I53" s="267" t="str">
        <f ca="1" t="shared" si="36"/>
        <v>ONTIME</v>
      </c>
      <c r="J53" s="274" t="s">
        <v>491</v>
      </c>
      <c r="K53" s="250">
        <v>44274</v>
      </c>
      <c r="L53" s="274">
        <f t="shared" si="25"/>
        <v>3</v>
      </c>
      <c r="M53" s="274">
        <f t="shared" si="7"/>
        <v>2021</v>
      </c>
      <c r="O53" s="281" t="s">
        <v>492</v>
      </c>
      <c r="Q53" s="297" t="s">
        <v>285</v>
      </c>
      <c r="S53" s="1" t="s">
        <v>332</v>
      </c>
      <c r="T53" s="297" t="s">
        <v>493</v>
      </c>
      <c r="V53" s="142">
        <v>404049639</v>
      </c>
      <c r="W53" s="250">
        <v>44274</v>
      </c>
      <c r="Y53" s="251" t="s">
        <v>106</v>
      </c>
      <c r="Z53" s="250">
        <v>44274</v>
      </c>
      <c r="AA53" s="257" t="s">
        <v>494</v>
      </c>
      <c r="AB53" s="254">
        <v>44274</v>
      </c>
      <c r="AC53" s="1"/>
      <c r="AD53" s="142">
        <v>180256140</v>
      </c>
      <c r="AE53" s="254">
        <v>44274</v>
      </c>
      <c r="AF53" s="251" t="s">
        <v>495</v>
      </c>
      <c r="AG53" s="256">
        <v>44278</v>
      </c>
      <c r="AH53" s="256">
        <v>44279</v>
      </c>
      <c r="AI53" s="1">
        <v>8261</v>
      </c>
      <c r="AJ53" s="251" t="s">
        <v>496</v>
      </c>
      <c r="AK53" s="256">
        <v>44294</v>
      </c>
      <c r="AM53" s="281" t="s">
        <v>492</v>
      </c>
      <c r="AN53" s="140" t="s">
        <v>497</v>
      </c>
      <c r="AO53" s="140" t="s">
        <v>498</v>
      </c>
      <c r="AP53" s="258">
        <v>44274</v>
      </c>
      <c r="AQ53" s="142" t="s">
        <v>466</v>
      </c>
      <c r="AR53" s="311">
        <v>44281</v>
      </c>
      <c r="AS53" s="256">
        <v>44282</v>
      </c>
    </row>
    <row r="54" ht="36" hidden="1" customHeight="1" spans="3:44">
      <c r="C54" s="265" t="str">
        <f t="shared" si="30"/>
        <v>AVAIL</v>
      </c>
      <c r="D54" s="266" t="str">
        <f t="shared" si="1"/>
        <v>CLOSED</v>
      </c>
      <c r="E54" s="267">
        <f ca="1" t="shared" si="33"/>
        <v>28</v>
      </c>
      <c r="F54" s="267">
        <f ca="1" t="shared" si="28"/>
        <v>4</v>
      </c>
      <c r="G54" s="267">
        <f ca="1" t="shared" si="34"/>
        <v>4</v>
      </c>
      <c r="H54" s="267" t="str">
        <f ca="1" t="shared" si="27"/>
        <v>LATE</v>
      </c>
      <c r="I54" s="267" t="str">
        <f ca="1" t="shared" si="36"/>
        <v>ONTIME</v>
      </c>
      <c r="J54" s="274" t="s">
        <v>499</v>
      </c>
      <c r="K54" s="258">
        <v>44272</v>
      </c>
      <c r="L54" s="274">
        <f t="shared" si="25"/>
        <v>3</v>
      </c>
      <c r="M54" s="274">
        <f t="shared" si="7"/>
        <v>2021</v>
      </c>
      <c r="O54" s="281" t="s">
        <v>221</v>
      </c>
      <c r="Q54" s="297" t="s">
        <v>222</v>
      </c>
      <c r="S54" s="90" t="s">
        <v>198</v>
      </c>
      <c r="T54" s="298" t="s">
        <v>500</v>
      </c>
      <c r="V54" s="142">
        <v>404049628</v>
      </c>
      <c r="W54" s="250">
        <v>44273</v>
      </c>
      <c r="Y54" s="142" t="s">
        <v>471</v>
      </c>
      <c r="Z54" s="313">
        <v>44276</v>
      </c>
      <c r="AA54" s="142" t="s">
        <v>461</v>
      </c>
      <c r="AB54" s="254">
        <v>44290</v>
      </c>
      <c r="AC54" s="142"/>
      <c r="AD54" s="1">
        <v>180256860</v>
      </c>
      <c r="AE54" s="254">
        <v>44290</v>
      </c>
      <c r="AF54" s="251" t="s">
        <v>462</v>
      </c>
      <c r="AG54" s="255">
        <v>44291</v>
      </c>
      <c r="AH54" s="256">
        <v>44293</v>
      </c>
      <c r="AI54" s="1" t="s">
        <v>501</v>
      </c>
      <c r="AJ54" s="251" t="s">
        <v>502</v>
      </c>
      <c r="AK54" s="256">
        <v>44300</v>
      </c>
      <c r="AM54" s="140" t="s">
        <v>221</v>
      </c>
      <c r="AN54" s="140" t="s">
        <v>503</v>
      </c>
      <c r="AO54" s="140" t="s">
        <v>504</v>
      </c>
      <c r="AP54" s="258">
        <v>44273</v>
      </c>
      <c r="AQ54" s="142" t="s">
        <v>393</v>
      </c>
      <c r="AR54" s="308">
        <v>44280</v>
      </c>
    </row>
    <row r="55" ht="36" hidden="1" customHeight="1" spans="3:45">
      <c r="C55" s="265" t="str">
        <f t="shared" si="30"/>
        <v>AVAIL</v>
      </c>
      <c r="D55" s="266" t="str">
        <f t="shared" si="1"/>
        <v>CLOSED</v>
      </c>
      <c r="E55" s="267">
        <f ca="1" t="shared" si="33"/>
        <v>28</v>
      </c>
      <c r="F55" s="267">
        <f ca="1" t="shared" si="28"/>
        <v>0</v>
      </c>
      <c r="G55" s="267">
        <f ca="1" t="shared" si="34"/>
        <v>7</v>
      </c>
      <c r="H55" s="267" t="str">
        <f ca="1" t="shared" si="27"/>
        <v>LATE</v>
      </c>
      <c r="I55" s="267" t="str">
        <f ca="1" t="shared" si="36"/>
        <v>ONTIME</v>
      </c>
      <c r="J55" s="274" t="s">
        <v>505</v>
      </c>
      <c r="K55" s="250">
        <v>44274</v>
      </c>
      <c r="L55" s="274">
        <f t="shared" si="25"/>
        <v>3</v>
      </c>
      <c r="M55" s="274">
        <f t="shared" si="7"/>
        <v>2021</v>
      </c>
      <c r="O55" s="140" t="s">
        <v>221</v>
      </c>
      <c r="P55" s="1" t="s">
        <v>506</v>
      </c>
      <c r="Q55" s="1" t="e">
        <f>IF(O55="","",INDEX(#REF!,MATCH(O55,#REF!,0)))</f>
        <v>#REF!</v>
      </c>
      <c r="S55" s="90" t="s">
        <v>198</v>
      </c>
      <c r="T55" s="298" t="s">
        <v>507</v>
      </c>
      <c r="V55" s="90">
        <v>404049640</v>
      </c>
      <c r="W55" s="250">
        <v>44274</v>
      </c>
      <c r="Y55" s="251" t="s">
        <v>132</v>
      </c>
      <c r="Z55" s="258">
        <v>44281</v>
      </c>
      <c r="AA55" s="236" t="s">
        <v>508</v>
      </c>
      <c r="AB55" s="254">
        <v>44281</v>
      </c>
      <c r="AC55" s="1"/>
      <c r="AD55" s="1">
        <v>180256569</v>
      </c>
      <c r="AE55" s="254">
        <v>44281</v>
      </c>
      <c r="AF55" s="251" t="s">
        <v>509</v>
      </c>
      <c r="AG55" s="256">
        <v>44284</v>
      </c>
      <c r="AH55" s="256">
        <v>44285</v>
      </c>
      <c r="AI55" s="236">
        <v>729</v>
      </c>
      <c r="AJ55" s="251" t="s">
        <v>510</v>
      </c>
      <c r="AK55" s="256">
        <v>44302</v>
      </c>
      <c r="AM55" s="140" t="s">
        <v>221</v>
      </c>
      <c r="AN55" s="140" t="s">
        <v>511</v>
      </c>
      <c r="AO55" s="140" t="s">
        <v>512</v>
      </c>
      <c r="AP55" s="258">
        <v>44274</v>
      </c>
      <c r="AQ55" s="142" t="s">
        <v>466</v>
      </c>
      <c r="AR55" s="311">
        <v>44281</v>
      </c>
      <c r="AS55" s="256">
        <v>44282</v>
      </c>
    </row>
    <row r="56" hidden="1" customHeight="1" spans="3:44">
      <c r="C56" s="265" t="str">
        <f t="shared" si="30"/>
        <v>AVAIL</v>
      </c>
      <c r="D56" s="266" t="str">
        <f t="shared" si="1"/>
        <v>CLOSED</v>
      </c>
      <c r="E56" s="267">
        <f ca="1" t="shared" si="33"/>
        <v>26</v>
      </c>
      <c r="F56" s="267">
        <f ca="1" t="shared" si="28"/>
        <v>4</v>
      </c>
      <c r="G56" s="267">
        <f ca="1" t="shared" si="34"/>
        <v>4</v>
      </c>
      <c r="H56" s="267" t="str">
        <f ca="1" t="shared" si="27"/>
        <v>LATE</v>
      </c>
      <c r="I56" s="267" t="str">
        <f ca="1" t="shared" si="36"/>
        <v>ONTIME</v>
      </c>
      <c r="J56" s="274" t="s">
        <v>513</v>
      </c>
      <c r="K56" s="258">
        <v>44272</v>
      </c>
      <c r="L56" s="274">
        <f t="shared" si="25"/>
        <v>3</v>
      </c>
      <c r="M56" s="274">
        <f t="shared" si="7"/>
        <v>2021</v>
      </c>
      <c r="O56" s="281" t="s">
        <v>272</v>
      </c>
      <c r="Q56" s="1" t="e">
        <f>IF(O56="","",INDEX(#REF!,MATCH(O56,#REF!,0)))</f>
        <v>#REF!</v>
      </c>
      <c r="S56" s="1" t="s">
        <v>143</v>
      </c>
      <c r="T56" s="297" t="s">
        <v>514</v>
      </c>
      <c r="V56" s="142">
        <v>404049628</v>
      </c>
      <c r="W56" s="250">
        <v>44273</v>
      </c>
      <c r="Y56" s="251" t="s">
        <v>132</v>
      </c>
      <c r="Z56" s="258">
        <v>44276</v>
      </c>
      <c r="AA56" s="251" t="s">
        <v>515</v>
      </c>
      <c r="AB56" s="254">
        <v>44276</v>
      </c>
      <c r="AC56" s="1"/>
      <c r="AD56" s="1">
        <v>180256225</v>
      </c>
      <c r="AE56" s="254">
        <v>44277</v>
      </c>
      <c r="AF56" s="251" t="s">
        <v>495</v>
      </c>
      <c r="AG56" s="256">
        <v>44278</v>
      </c>
      <c r="AH56" s="256">
        <v>44279</v>
      </c>
      <c r="AI56" s="251">
        <v>5193</v>
      </c>
      <c r="AJ56" s="251" t="s">
        <v>516</v>
      </c>
      <c r="AK56" s="256">
        <v>44298</v>
      </c>
      <c r="AM56" s="140" t="s">
        <v>272</v>
      </c>
      <c r="AN56" s="140" t="s">
        <v>517</v>
      </c>
      <c r="AO56" s="140" t="s">
        <v>518</v>
      </c>
      <c r="AP56" s="258">
        <v>44273</v>
      </c>
      <c r="AQ56" s="142" t="s">
        <v>393</v>
      </c>
      <c r="AR56" s="308">
        <v>44280</v>
      </c>
    </row>
    <row r="57" hidden="1" customHeight="1" spans="3:45">
      <c r="C57" s="265" t="str">
        <f t="shared" si="30"/>
        <v>AVAIL</v>
      </c>
      <c r="D57" s="266" t="str">
        <f t="shared" si="1"/>
        <v>CLOSED</v>
      </c>
      <c r="E57" s="267">
        <f ca="1" t="shared" si="33"/>
        <v>28</v>
      </c>
      <c r="F57" s="267">
        <f ca="1" t="shared" si="28"/>
        <v>3</v>
      </c>
      <c r="G57" s="267">
        <f ca="1" t="shared" si="34"/>
        <v>4</v>
      </c>
      <c r="H57" s="267" t="str">
        <f ca="1" t="shared" si="27"/>
        <v>LATE</v>
      </c>
      <c r="I57" s="267" t="str">
        <f ca="1" t="shared" si="36"/>
        <v>ONTIME</v>
      </c>
      <c r="J57" s="274" t="s">
        <v>519</v>
      </c>
      <c r="K57" s="250">
        <v>44274</v>
      </c>
      <c r="L57" s="274">
        <f t="shared" si="25"/>
        <v>3</v>
      </c>
      <c r="M57" s="274">
        <f t="shared" si="7"/>
        <v>2021</v>
      </c>
      <c r="O57" s="140" t="s">
        <v>520</v>
      </c>
      <c r="Q57" s="1" t="e">
        <f>IF(O57="","",INDEX(#REF!,MATCH(O57,#REF!,0)))</f>
        <v>#REF!</v>
      </c>
      <c r="S57" s="1" t="s">
        <v>186</v>
      </c>
      <c r="T57" s="297" t="s">
        <v>521</v>
      </c>
      <c r="V57" s="90">
        <v>404049640</v>
      </c>
      <c r="W57" s="250">
        <v>44274</v>
      </c>
      <c r="Y57" s="251" t="s">
        <v>224</v>
      </c>
      <c r="Z57" s="258">
        <v>44278</v>
      </c>
      <c r="AA57" s="253" t="s">
        <v>522</v>
      </c>
      <c r="AB57" s="254">
        <v>44278</v>
      </c>
      <c r="AC57" s="1"/>
      <c r="AD57" s="1">
        <v>180256414</v>
      </c>
      <c r="AE57" s="254">
        <v>44278</v>
      </c>
      <c r="AF57" s="251" t="s">
        <v>356</v>
      </c>
      <c r="AG57" s="256">
        <v>44280</v>
      </c>
      <c r="AH57" s="256">
        <v>44281</v>
      </c>
      <c r="AI57" s="251" t="s">
        <v>523</v>
      </c>
      <c r="AJ57" s="251" t="s">
        <v>524</v>
      </c>
      <c r="AK57" s="256">
        <v>44302</v>
      </c>
      <c r="AM57" s="140" t="s">
        <v>520</v>
      </c>
      <c r="AN57" s="140" t="s">
        <v>525</v>
      </c>
      <c r="AO57" s="140" t="s">
        <v>526</v>
      </c>
      <c r="AP57" s="258">
        <v>44274</v>
      </c>
      <c r="AQ57" s="142" t="s">
        <v>466</v>
      </c>
      <c r="AR57" s="311">
        <v>44281</v>
      </c>
      <c r="AS57" s="256">
        <v>44282</v>
      </c>
    </row>
    <row r="58" hidden="1" customHeight="1" spans="3:45">
      <c r="C58" s="265" t="str">
        <f t="shared" si="30"/>
        <v>AVAIL</v>
      </c>
      <c r="D58" s="266" t="str">
        <f t="shared" si="1"/>
        <v>CLOSED</v>
      </c>
      <c r="E58" s="267">
        <f ca="1" t="shared" si="33"/>
        <v>20</v>
      </c>
      <c r="F58" s="267">
        <f ca="1" t="shared" si="28"/>
        <v>1</v>
      </c>
      <c r="G58" s="267">
        <f ca="1" t="shared" si="34"/>
        <v>6</v>
      </c>
      <c r="H58" s="267" t="str">
        <f ca="1" t="shared" si="27"/>
        <v>LATE</v>
      </c>
      <c r="I58" s="267" t="str">
        <f ca="1" t="shared" si="36"/>
        <v>ONTIME</v>
      </c>
      <c r="J58" s="274" t="s">
        <v>527</v>
      </c>
      <c r="K58" s="250">
        <v>44274</v>
      </c>
      <c r="L58" s="274">
        <f t="shared" si="25"/>
        <v>3</v>
      </c>
      <c r="M58" s="274">
        <f t="shared" si="7"/>
        <v>2021</v>
      </c>
      <c r="O58" s="140" t="s">
        <v>528</v>
      </c>
      <c r="Q58" s="1" t="e">
        <f>IF(O58="","",INDEX(#REF!,MATCH(O58,#REF!,0)))</f>
        <v>#REF!</v>
      </c>
      <c r="S58" s="90" t="s">
        <v>116</v>
      </c>
      <c r="T58" s="297" t="s">
        <v>529</v>
      </c>
      <c r="V58" s="90">
        <v>404049640</v>
      </c>
      <c r="W58" s="250">
        <v>44274</v>
      </c>
      <c r="Y58" s="251" t="s">
        <v>106</v>
      </c>
      <c r="Z58" s="314">
        <v>44280</v>
      </c>
      <c r="AA58" s="236" t="s">
        <v>530</v>
      </c>
      <c r="AB58" s="254">
        <v>44280</v>
      </c>
      <c r="AC58" s="1"/>
      <c r="AD58" s="1">
        <v>180256496</v>
      </c>
      <c r="AE58" s="254">
        <v>44280</v>
      </c>
      <c r="AF58" s="251" t="s">
        <v>509</v>
      </c>
      <c r="AG58" s="256">
        <v>44284</v>
      </c>
      <c r="AH58" s="256">
        <v>44285</v>
      </c>
      <c r="AI58" s="1">
        <v>1969</v>
      </c>
      <c r="AJ58" s="251" t="s">
        <v>531</v>
      </c>
      <c r="AK58" s="256">
        <v>44294</v>
      </c>
      <c r="AM58" s="140" t="s">
        <v>528</v>
      </c>
      <c r="AN58" s="140" t="s">
        <v>532</v>
      </c>
      <c r="AO58" s="140" t="s">
        <v>533</v>
      </c>
      <c r="AP58" s="258">
        <v>44274</v>
      </c>
      <c r="AQ58" s="142" t="s">
        <v>466</v>
      </c>
      <c r="AR58" s="311">
        <v>44281</v>
      </c>
      <c r="AS58" s="256">
        <v>44282</v>
      </c>
    </row>
    <row r="59" hidden="1" customHeight="1" spans="3:44">
      <c r="C59" s="265" t="str">
        <f t="shared" si="30"/>
        <v>AVAIL</v>
      </c>
      <c r="D59" s="266" t="str">
        <f t="shared" si="1"/>
        <v>CLOSED</v>
      </c>
      <c r="E59" s="267">
        <f ca="1" t="shared" si="33"/>
        <v>28</v>
      </c>
      <c r="F59" s="267">
        <f ca="1" t="shared" si="28"/>
        <v>4</v>
      </c>
      <c r="G59" s="267">
        <f ca="1" t="shared" si="34"/>
        <v>4</v>
      </c>
      <c r="H59" s="267" t="str">
        <f ca="1" t="shared" si="27"/>
        <v>LATE</v>
      </c>
      <c r="I59" s="267" t="str">
        <f ca="1" t="shared" si="36"/>
        <v>ONTIME</v>
      </c>
      <c r="J59" s="274" t="s">
        <v>534</v>
      </c>
      <c r="K59" s="258">
        <v>44272</v>
      </c>
      <c r="L59" s="274">
        <f t="shared" si="25"/>
        <v>3</v>
      </c>
      <c r="M59" s="274">
        <f t="shared" si="7"/>
        <v>2021</v>
      </c>
      <c r="O59" s="281" t="s">
        <v>535</v>
      </c>
      <c r="Q59" s="1" t="e">
        <f>IF(O59="","",INDEX(#REF!,MATCH(O59,#REF!,0)))</f>
        <v>#REF!</v>
      </c>
      <c r="S59" s="90" t="s">
        <v>173</v>
      </c>
      <c r="T59" s="297" t="s">
        <v>536</v>
      </c>
      <c r="V59" s="142">
        <v>404049628</v>
      </c>
      <c r="W59" s="250">
        <v>44273</v>
      </c>
      <c r="Y59" s="142" t="s">
        <v>471</v>
      </c>
      <c r="Z59" s="313">
        <v>44276</v>
      </c>
      <c r="AA59" s="142" t="s">
        <v>461</v>
      </c>
      <c r="AB59" s="254">
        <v>44290</v>
      </c>
      <c r="AC59" s="142"/>
      <c r="AD59" s="1">
        <v>180256860</v>
      </c>
      <c r="AE59" s="254">
        <v>44290</v>
      </c>
      <c r="AF59" s="251" t="s">
        <v>462</v>
      </c>
      <c r="AG59" s="255">
        <v>44291</v>
      </c>
      <c r="AH59" s="256">
        <v>44293</v>
      </c>
      <c r="AI59" s="236">
        <v>690</v>
      </c>
      <c r="AJ59" s="251" t="s">
        <v>537</v>
      </c>
      <c r="AK59" s="256">
        <v>44300</v>
      </c>
      <c r="AM59" s="140" t="s">
        <v>535</v>
      </c>
      <c r="AN59" s="140" t="s">
        <v>538</v>
      </c>
      <c r="AO59" s="140" t="s">
        <v>539</v>
      </c>
      <c r="AP59" s="258">
        <v>44273</v>
      </c>
      <c r="AQ59" s="142" t="s">
        <v>393</v>
      </c>
      <c r="AR59" s="308">
        <v>44280</v>
      </c>
    </row>
    <row r="60" hidden="1" customHeight="1" spans="3:44">
      <c r="C60" s="265" t="str">
        <f t="shared" si="30"/>
        <v>AVAIL</v>
      </c>
      <c r="D60" s="266" t="str">
        <f t="shared" si="1"/>
        <v>CLOSED</v>
      </c>
      <c r="E60" s="267">
        <f ca="1" t="shared" si="33"/>
        <v>26</v>
      </c>
      <c r="F60" s="267">
        <f ca="1" t="shared" si="28"/>
        <v>0</v>
      </c>
      <c r="G60" s="267">
        <f ca="1" t="shared" si="34"/>
        <v>6</v>
      </c>
      <c r="H60" s="267" t="str">
        <f ca="1" t="shared" si="27"/>
        <v>LATE</v>
      </c>
      <c r="I60" s="267" t="str">
        <f ca="1" t="shared" si="36"/>
        <v>ONTIME</v>
      </c>
      <c r="J60" s="274" t="s">
        <v>540</v>
      </c>
      <c r="K60" s="258">
        <v>44272</v>
      </c>
      <c r="L60" s="274">
        <f t="shared" si="25"/>
        <v>3</v>
      </c>
      <c r="M60" s="274">
        <f t="shared" si="7"/>
        <v>2021</v>
      </c>
      <c r="O60" s="281" t="s">
        <v>541</v>
      </c>
      <c r="P60" s="1" t="s">
        <v>542</v>
      </c>
      <c r="Q60" s="1" t="e">
        <f>IF(O60="","",INDEX(#REF!,MATCH(O60,#REF!,0)))</f>
        <v>#REF!</v>
      </c>
      <c r="S60" s="1" t="s">
        <v>116</v>
      </c>
      <c r="T60" s="297" t="s">
        <v>543</v>
      </c>
      <c r="V60" s="142">
        <v>404049630</v>
      </c>
      <c r="W60" s="250">
        <v>44273</v>
      </c>
      <c r="Y60" s="251" t="s">
        <v>224</v>
      </c>
      <c r="Z60" s="258">
        <v>44278</v>
      </c>
      <c r="AA60" s="253" t="s">
        <v>544</v>
      </c>
      <c r="AB60" s="254">
        <v>44278</v>
      </c>
      <c r="AC60" s="1"/>
      <c r="AD60" s="1">
        <v>180256415</v>
      </c>
      <c r="AE60" s="254">
        <v>44278</v>
      </c>
      <c r="AF60" s="251" t="s">
        <v>356</v>
      </c>
      <c r="AG60" s="256">
        <v>44280</v>
      </c>
      <c r="AH60" s="256">
        <v>44281</v>
      </c>
      <c r="AI60" s="251" t="s">
        <v>545</v>
      </c>
      <c r="AJ60" s="251" t="s">
        <v>546</v>
      </c>
      <c r="AK60" s="256">
        <v>44298</v>
      </c>
      <c r="AM60" s="140" t="s">
        <v>541</v>
      </c>
      <c r="AN60" s="140" t="s">
        <v>547</v>
      </c>
      <c r="AO60" s="140" t="s">
        <v>548</v>
      </c>
      <c r="AP60" s="258">
        <v>44273</v>
      </c>
      <c r="AQ60" s="142" t="s">
        <v>549</v>
      </c>
      <c r="AR60" s="258">
        <v>44278</v>
      </c>
    </row>
    <row r="61" hidden="1" customHeight="1" spans="3:44">
      <c r="C61" s="265" t="str">
        <f t="shared" si="30"/>
        <v>AVAIL</v>
      </c>
      <c r="D61" s="266" t="str">
        <f t="shared" si="1"/>
        <v>CLOSED</v>
      </c>
      <c r="E61" s="267">
        <f ca="1" t="shared" si="33"/>
        <v>9</v>
      </c>
      <c r="F61" s="267">
        <f ca="1" t="shared" si="28"/>
        <v>2</v>
      </c>
      <c r="G61" s="267">
        <f ca="1" t="shared" si="34"/>
        <v>6</v>
      </c>
      <c r="H61" s="267" t="str">
        <f ca="1" t="shared" si="27"/>
        <v>LATE</v>
      </c>
      <c r="I61" s="267" t="str">
        <f ca="1" t="shared" si="36"/>
        <v>ONTIME</v>
      </c>
      <c r="J61" s="274" t="s">
        <v>550</v>
      </c>
      <c r="K61" s="258">
        <v>44272</v>
      </c>
      <c r="L61" s="274">
        <f t="shared" si="25"/>
        <v>3</v>
      </c>
      <c r="M61" s="274">
        <f t="shared" si="7"/>
        <v>2021</v>
      </c>
      <c r="O61" s="281" t="s">
        <v>237</v>
      </c>
      <c r="Q61" s="1" t="e">
        <f>IF(O61="","",INDEX(#REF!,MATCH(O61,#REF!,0)))</f>
        <v>#REF!</v>
      </c>
      <c r="S61" s="1" t="s">
        <v>198</v>
      </c>
      <c r="T61" s="297" t="s">
        <v>551</v>
      </c>
      <c r="V61" s="142">
        <v>404049628</v>
      </c>
      <c r="W61" s="250">
        <v>44273</v>
      </c>
      <c r="Y61" s="251" t="s">
        <v>224</v>
      </c>
      <c r="Z61" s="258">
        <v>44278</v>
      </c>
      <c r="AA61" s="253" t="s">
        <v>552</v>
      </c>
      <c r="AB61" s="254">
        <v>44278</v>
      </c>
      <c r="AC61" s="1"/>
      <c r="AD61" s="1">
        <v>180256416</v>
      </c>
      <c r="AE61" s="254">
        <v>44278</v>
      </c>
      <c r="AF61" s="251" t="s">
        <v>356</v>
      </c>
      <c r="AG61" s="256">
        <v>44280</v>
      </c>
      <c r="AH61" s="256">
        <v>44281</v>
      </c>
      <c r="AI61" s="251" t="s">
        <v>553</v>
      </c>
      <c r="AJ61" s="251" t="s">
        <v>554</v>
      </c>
      <c r="AK61" s="256">
        <v>44281</v>
      </c>
      <c r="AM61" s="140" t="s">
        <v>237</v>
      </c>
      <c r="AN61" s="140" t="s">
        <v>555</v>
      </c>
      <c r="AO61" s="140" t="s">
        <v>556</v>
      </c>
      <c r="AP61" s="258">
        <v>44273</v>
      </c>
      <c r="AQ61" s="142" t="s">
        <v>393</v>
      </c>
      <c r="AR61" s="308">
        <v>44280</v>
      </c>
    </row>
    <row r="62" ht="36" hidden="1" customHeight="1" spans="3:44">
      <c r="C62" s="265" t="str">
        <f t="shared" si="30"/>
        <v>AVAIL</v>
      </c>
      <c r="D62" s="266" t="str">
        <f t="shared" si="1"/>
        <v>CLOSED</v>
      </c>
      <c r="E62" s="267">
        <f ca="1" t="shared" si="33"/>
        <v>24</v>
      </c>
      <c r="F62" s="267">
        <f ca="1" t="shared" ref="F62" si="37">IF(K62="","",IF(Z62="","",IF(AR62="",NOW()-Z62,AR62-Z62)))</f>
        <v>-3</v>
      </c>
      <c r="G62" s="267">
        <f ca="1" t="shared" si="34"/>
        <v>10</v>
      </c>
      <c r="H62" s="267" t="str">
        <f ca="1" t="shared" si="27"/>
        <v>LATE</v>
      </c>
      <c r="I62" s="267" t="str">
        <f ca="1" t="shared" ref="I62" si="38">IF(K62="","",IF(F62="","ONTIME",IF(F62&lt;=12,"ONTIME","LATE")))</f>
        <v>ONTIME</v>
      </c>
      <c r="J62" s="274" t="s">
        <v>557</v>
      </c>
      <c r="K62" s="250">
        <v>44285</v>
      </c>
      <c r="L62" s="274">
        <f t="shared" si="25"/>
        <v>3</v>
      </c>
      <c r="M62" s="274">
        <f>IF(K62="","",YEAR(K62))</f>
        <v>2021</v>
      </c>
      <c r="N62" s="274" t="str">
        <f>IF(LEFT(J62,4)="AFAX","AOG",IF(LEFT(J62,4)="AFAZ","Critical",IF(LEFT(J62,4)="AFAB","Replenish","")))</f>
        <v>Replenish</v>
      </c>
      <c r="O62" s="140" t="s">
        <v>221</v>
      </c>
      <c r="P62" s="1" t="s">
        <v>506</v>
      </c>
      <c r="Q62" s="1" t="e">
        <f>IF(O62="","",INDEX(#REF!,MATCH(O62,#REF!,0)))</f>
        <v>#REF!</v>
      </c>
      <c r="S62" s="1" t="s">
        <v>558</v>
      </c>
      <c r="T62" s="298" t="s">
        <v>559</v>
      </c>
      <c r="V62" s="1">
        <v>404049723</v>
      </c>
      <c r="W62" s="250">
        <v>44286</v>
      </c>
      <c r="Y62" s="251" t="s">
        <v>560</v>
      </c>
      <c r="Z62" s="258">
        <v>44295</v>
      </c>
      <c r="AA62" s="251" t="s">
        <v>561</v>
      </c>
      <c r="AB62" s="254">
        <v>44300</v>
      </c>
      <c r="AC62" s="255">
        <v>44305</v>
      </c>
      <c r="AD62" s="142">
        <v>180257298</v>
      </c>
      <c r="AE62" s="254">
        <v>44300</v>
      </c>
      <c r="AF62" s="251" t="s">
        <v>562</v>
      </c>
      <c r="AG62" s="323">
        <v>44302</v>
      </c>
      <c r="AH62" s="256">
        <v>44308</v>
      </c>
      <c r="AI62" s="1" t="s">
        <v>563</v>
      </c>
      <c r="AJ62" s="357" t="s">
        <v>564</v>
      </c>
      <c r="AK62" s="256">
        <v>44309</v>
      </c>
      <c r="AM62" s="140" t="s">
        <v>221</v>
      </c>
      <c r="AN62" s="140" t="s">
        <v>565</v>
      </c>
      <c r="AO62" s="140" t="s">
        <v>566</v>
      </c>
      <c r="AP62" s="258">
        <v>44287</v>
      </c>
      <c r="AQ62" s="142">
        <v>2798403064</v>
      </c>
      <c r="AR62" s="311">
        <v>44292</v>
      </c>
    </row>
    <row r="63" hidden="1" customHeight="1" spans="3:44">
      <c r="C63" s="265" t="str">
        <f t="shared" si="30"/>
        <v>AVAIL</v>
      </c>
      <c r="D63" s="266" t="str">
        <f t="shared" si="1"/>
        <v>CLOSED</v>
      </c>
      <c r="E63" s="267">
        <f ca="1" t="shared" si="33"/>
        <v>26</v>
      </c>
      <c r="F63" s="267">
        <f ca="1" t="shared" si="28"/>
        <v>2</v>
      </c>
      <c r="G63" s="267">
        <f ca="1" t="shared" si="34"/>
        <v>6</v>
      </c>
      <c r="H63" s="267" t="str">
        <f ca="1" t="shared" si="27"/>
        <v>LATE</v>
      </c>
      <c r="I63" s="267" t="str">
        <f ca="1" t="shared" si="36"/>
        <v>ONTIME</v>
      </c>
      <c r="J63" s="274" t="s">
        <v>567</v>
      </c>
      <c r="K63" s="258">
        <v>44272</v>
      </c>
      <c r="L63" s="274">
        <f t="shared" si="25"/>
        <v>3</v>
      </c>
      <c r="M63" s="274">
        <f t="shared" ref="M63:M79" si="39">IF(K63="","",YEAR(K63))</f>
        <v>2021</v>
      </c>
      <c r="O63" s="281" t="s">
        <v>330</v>
      </c>
      <c r="Q63" s="1" t="e">
        <f>IF(O63="","",INDEX(#REF!,MATCH(O63,#REF!,0)))</f>
        <v>#REF!</v>
      </c>
      <c r="S63" s="279" t="s">
        <v>432</v>
      </c>
      <c r="T63" s="297" t="s">
        <v>568</v>
      </c>
      <c r="V63" s="142">
        <v>404049628</v>
      </c>
      <c r="W63" s="250">
        <v>44273</v>
      </c>
      <c r="Y63" s="251" t="s">
        <v>224</v>
      </c>
      <c r="Z63" s="258">
        <v>44278</v>
      </c>
      <c r="AA63" s="253" t="s">
        <v>569</v>
      </c>
      <c r="AB63" s="254">
        <v>44278</v>
      </c>
      <c r="AC63" s="1"/>
      <c r="AD63" s="1">
        <v>180256417</v>
      </c>
      <c r="AE63" s="254">
        <v>44278</v>
      </c>
      <c r="AF63" s="251" t="s">
        <v>356</v>
      </c>
      <c r="AG63" s="256">
        <v>44280</v>
      </c>
      <c r="AH63" s="256">
        <v>44281</v>
      </c>
      <c r="AI63" s="251" t="s">
        <v>570</v>
      </c>
      <c r="AJ63" s="251" t="s">
        <v>571</v>
      </c>
      <c r="AK63" s="256">
        <v>44298</v>
      </c>
      <c r="AM63" s="140" t="s">
        <v>330</v>
      </c>
      <c r="AN63" s="140" t="s">
        <v>572</v>
      </c>
      <c r="AO63" s="140" t="s">
        <v>573</v>
      </c>
      <c r="AP63" s="258">
        <v>44273</v>
      </c>
      <c r="AQ63" s="142" t="s">
        <v>393</v>
      </c>
      <c r="AR63" s="308">
        <v>44280</v>
      </c>
    </row>
    <row r="64" hidden="1" customHeight="1" spans="3:44">
      <c r="C64" s="265" t="str">
        <f t="shared" si="30"/>
        <v>AVAIL</v>
      </c>
      <c r="D64" s="266" t="str">
        <f t="shared" si="1"/>
        <v>CLOSED</v>
      </c>
      <c r="E64" s="267">
        <f ca="1" t="shared" si="33"/>
        <v>23</v>
      </c>
      <c r="F64" s="267">
        <f ca="1" t="shared" ref="F64:F66" si="40">IF(K64="","",IF(Z64="","",IF(AR64="",NOW()-Z64,AR64-Z64)))</f>
        <v>1</v>
      </c>
      <c r="G64" s="267">
        <f ca="1" t="shared" si="34"/>
        <v>6</v>
      </c>
      <c r="H64" s="267" t="str">
        <f ca="1" t="shared" si="27"/>
        <v>LATE</v>
      </c>
      <c r="I64" s="267" t="str">
        <f ca="1" t="shared" ref="I64:I67" si="41">IF(K64="","",IF(F64="","ONTIME",IF(F64&lt;=12,"ONTIME","LATE")))</f>
        <v>ONTIME</v>
      </c>
      <c r="J64" s="274" t="s">
        <v>574</v>
      </c>
      <c r="K64" s="250">
        <v>44285</v>
      </c>
      <c r="L64" s="274">
        <f t="shared" si="25"/>
        <v>3</v>
      </c>
      <c r="M64" s="274">
        <f t="shared" si="39"/>
        <v>2021</v>
      </c>
      <c r="N64" s="274" t="str">
        <f>IF(LEFT(J64,4)="AFAX","AOG",IF(LEFT(J64,4)="AFAZ","Critical",IF(LEFT(J64,4)="AFAB","Replenish","")))</f>
        <v>Replenish</v>
      </c>
      <c r="O64" s="140" t="s">
        <v>229</v>
      </c>
      <c r="Q64" s="1" t="e">
        <f>IF(O64="","",INDEX(#REF!,MATCH(O64,#REF!,0)))</f>
        <v>#REF!</v>
      </c>
      <c r="S64" s="1" t="s">
        <v>198</v>
      </c>
      <c r="T64" s="297" t="s">
        <v>575</v>
      </c>
      <c r="V64" s="1">
        <v>404049723</v>
      </c>
      <c r="W64" s="250">
        <v>44286</v>
      </c>
      <c r="Y64" s="251" t="s">
        <v>224</v>
      </c>
      <c r="Z64" s="256">
        <v>44291</v>
      </c>
      <c r="AA64" s="251" t="s">
        <v>576</v>
      </c>
      <c r="AB64" s="254">
        <v>44291</v>
      </c>
      <c r="AC64" s="1"/>
      <c r="AD64" s="1">
        <v>180257036</v>
      </c>
      <c r="AE64" s="254">
        <v>44293</v>
      </c>
      <c r="AF64" s="251" t="s">
        <v>577</v>
      </c>
      <c r="AG64" s="256">
        <v>44295</v>
      </c>
      <c r="AH64" s="256">
        <v>44299</v>
      </c>
      <c r="AI64" s="1" t="s">
        <v>578</v>
      </c>
      <c r="AJ64" s="251" t="s">
        <v>579</v>
      </c>
      <c r="AK64" s="256">
        <v>44308</v>
      </c>
      <c r="AM64" s="140" t="s">
        <v>229</v>
      </c>
      <c r="AN64" s="140" t="s">
        <v>580</v>
      </c>
      <c r="AO64" s="140" t="s">
        <v>581</v>
      </c>
      <c r="AP64" s="258">
        <v>44287</v>
      </c>
      <c r="AQ64" s="142">
        <v>2798403064</v>
      </c>
      <c r="AR64" s="311">
        <v>44292</v>
      </c>
    </row>
    <row r="65" hidden="1" customHeight="1" spans="3:45">
      <c r="C65" s="265" t="str">
        <f t="shared" si="30"/>
        <v>AVAIL</v>
      </c>
      <c r="D65" s="266" t="str">
        <f t="shared" si="1"/>
        <v>CLOSED</v>
      </c>
      <c r="E65" s="267">
        <f ca="1" t="shared" si="33"/>
        <v>31</v>
      </c>
      <c r="F65" s="267">
        <f ca="1" t="shared" si="40"/>
        <v>-13</v>
      </c>
      <c r="G65" s="267">
        <f ca="1" t="shared" si="34"/>
        <v>20</v>
      </c>
      <c r="H65" s="267" t="str">
        <f ca="1" t="shared" si="27"/>
        <v>LATE</v>
      </c>
      <c r="I65" s="267" t="str">
        <f ca="1" t="shared" si="41"/>
        <v>ONTIME</v>
      </c>
      <c r="J65" s="274" t="s">
        <v>582</v>
      </c>
      <c r="K65" s="250">
        <v>44274</v>
      </c>
      <c r="L65" s="274">
        <f t="shared" si="25"/>
        <v>3</v>
      </c>
      <c r="M65" s="274">
        <f t="shared" si="39"/>
        <v>2021</v>
      </c>
      <c r="O65" s="140" t="s">
        <v>395</v>
      </c>
      <c r="Q65" s="1" t="e">
        <f>IF(O65="","",INDEX(#REF!,MATCH(O65,#REF!,0)))</f>
        <v>#REF!</v>
      </c>
      <c r="S65" s="90" t="s">
        <v>153</v>
      </c>
      <c r="T65" s="297" t="s">
        <v>583</v>
      </c>
      <c r="V65" s="90">
        <v>404049640</v>
      </c>
      <c r="W65" s="250">
        <v>44274</v>
      </c>
      <c r="Y65" s="251" t="s">
        <v>403</v>
      </c>
      <c r="Z65" s="250">
        <v>44294</v>
      </c>
      <c r="AA65" s="236" t="s">
        <v>404</v>
      </c>
      <c r="AB65" s="254">
        <v>44298</v>
      </c>
      <c r="AC65" s="311">
        <v>44298</v>
      </c>
      <c r="AD65" s="1">
        <v>180257202</v>
      </c>
      <c r="AE65" s="254">
        <v>44298</v>
      </c>
      <c r="AF65" s="251" t="s">
        <v>405</v>
      </c>
      <c r="AG65" s="256">
        <v>44300</v>
      </c>
      <c r="AH65" s="256">
        <v>44301</v>
      </c>
      <c r="AI65" s="1">
        <v>222</v>
      </c>
      <c r="AJ65" s="251" t="s">
        <v>584</v>
      </c>
      <c r="AK65" s="323">
        <v>44305</v>
      </c>
      <c r="AM65" s="140" t="s">
        <v>395</v>
      </c>
      <c r="AN65" s="140" t="s">
        <v>585</v>
      </c>
      <c r="AO65" s="140" t="s">
        <v>586</v>
      </c>
      <c r="AP65" s="258">
        <v>44274</v>
      </c>
      <c r="AQ65" s="142" t="s">
        <v>466</v>
      </c>
      <c r="AR65" s="311">
        <v>44281</v>
      </c>
      <c r="AS65" s="256">
        <v>44282</v>
      </c>
    </row>
    <row r="66" hidden="1" customHeight="1" spans="3:45">
      <c r="C66" s="265" t="str">
        <f t="shared" si="30"/>
        <v>AVAIL</v>
      </c>
      <c r="D66" s="266" t="str">
        <f t="shared" si="1"/>
        <v>CLOSED</v>
      </c>
      <c r="E66" s="267">
        <f ca="1" t="shared" si="33"/>
        <v>26</v>
      </c>
      <c r="F66" s="267">
        <f ca="1" t="shared" si="40"/>
        <v>-12</v>
      </c>
      <c r="G66" s="267">
        <f ca="1" t="shared" si="34"/>
        <v>17</v>
      </c>
      <c r="H66" s="267" t="str">
        <f ca="1" t="shared" si="27"/>
        <v>LATE</v>
      </c>
      <c r="I66" s="267" t="str">
        <f ca="1" t="shared" si="41"/>
        <v>ONTIME</v>
      </c>
      <c r="J66" s="274" t="s">
        <v>587</v>
      </c>
      <c r="K66" s="250">
        <v>44280</v>
      </c>
      <c r="L66" s="274">
        <f t="shared" si="25"/>
        <v>3</v>
      </c>
      <c r="M66" s="274">
        <f t="shared" si="39"/>
        <v>2021</v>
      </c>
      <c r="N66" s="274" t="str">
        <f t="shared" ref="N66:N79" si="42">IF(LEFT(J66,4)="AFAX","AOG",IF(LEFT(J66,4)="AFAZ","Critical",IF(LEFT(J66,4)="AFAB","Replenish","")))</f>
        <v>Replenish</v>
      </c>
      <c r="O66" s="281" t="s">
        <v>535</v>
      </c>
      <c r="Q66" s="1" t="e">
        <f>IF(O66="","",INDEX(#REF!,MATCH(O66,#REF!,0)))</f>
        <v>#REF!</v>
      </c>
      <c r="S66" s="90" t="s">
        <v>173</v>
      </c>
      <c r="T66" s="297" t="s">
        <v>588</v>
      </c>
      <c r="V66" s="1">
        <v>404049690</v>
      </c>
      <c r="W66" s="250">
        <v>44280</v>
      </c>
      <c r="Y66" s="336" t="s">
        <v>589</v>
      </c>
      <c r="Z66" s="252">
        <v>44297</v>
      </c>
      <c r="AA66" s="236" t="s">
        <v>590</v>
      </c>
      <c r="AB66" s="254">
        <v>44300</v>
      </c>
      <c r="AC66" s="252">
        <v>44305</v>
      </c>
      <c r="AD66" s="1">
        <v>180257313</v>
      </c>
      <c r="AE66" s="254">
        <v>44301</v>
      </c>
      <c r="AF66" s="251" t="s">
        <v>562</v>
      </c>
      <c r="AG66" s="323">
        <v>44302</v>
      </c>
      <c r="AH66" s="256">
        <v>44305</v>
      </c>
      <c r="AI66" s="1">
        <v>707</v>
      </c>
      <c r="AJ66" s="357" t="s">
        <v>591</v>
      </c>
      <c r="AK66" s="256">
        <v>44306</v>
      </c>
      <c r="AM66" s="140" t="s">
        <v>535</v>
      </c>
      <c r="AN66" s="140" t="s">
        <v>592</v>
      </c>
      <c r="AO66" s="140" t="s">
        <v>593</v>
      </c>
      <c r="AP66" s="258">
        <v>44280</v>
      </c>
      <c r="AQ66" s="142">
        <v>4921739642</v>
      </c>
      <c r="AR66" s="250">
        <v>44285</v>
      </c>
      <c r="AS66" s="250">
        <v>44286</v>
      </c>
    </row>
    <row r="67" ht="36" hidden="1" customHeight="1" spans="3:44">
      <c r="C67" s="265" t="str">
        <f t="shared" ref="C67:C71" si="43">IF(K67="","",IFERROR(IF(O67="","",IF(W67="","NEED PO",IF(Y67="","NEED AWB CDG",IF(AB67="","NEED AWB SIN",IF(AE67="","CUSTOMS",IF(AG67="","CUSTOMS",IF(AH67="","NEED GR",IF(AK67="","TQS","AVAIL")))))))),"N/A"))</f>
        <v>AVAIL</v>
      </c>
      <c r="D67" s="266" t="str">
        <f t="shared" si="1"/>
        <v>CLOSED</v>
      </c>
      <c r="E67" s="267">
        <f ca="1" t="shared" si="33"/>
        <v>14</v>
      </c>
      <c r="F67" s="267">
        <f ca="1" t="shared" si="28"/>
        <v>1</v>
      </c>
      <c r="G67" s="267">
        <f ca="1" t="shared" si="34"/>
        <v>6</v>
      </c>
      <c r="H67" s="267" t="str">
        <f ca="1" t="shared" si="27"/>
        <v>LATE</v>
      </c>
      <c r="I67" s="267" t="str">
        <f ca="1" t="shared" si="41"/>
        <v>ONTIME</v>
      </c>
      <c r="J67" s="274" t="s">
        <v>594</v>
      </c>
      <c r="K67" s="250">
        <v>44285</v>
      </c>
      <c r="L67" s="274">
        <f t="shared" si="25"/>
        <v>3</v>
      </c>
      <c r="M67" s="274">
        <f t="shared" si="39"/>
        <v>2021</v>
      </c>
      <c r="N67" s="274" t="str">
        <f t="shared" si="42"/>
        <v>Replenish</v>
      </c>
      <c r="O67" s="142" t="s">
        <v>595</v>
      </c>
      <c r="P67" s="1" t="s">
        <v>596</v>
      </c>
      <c r="Q67" s="1" t="e">
        <f>IF(O67="","",INDEX(#REF!,MATCH(O67,#REF!,0)))</f>
        <v>#REF!</v>
      </c>
      <c r="S67" s="1" t="s">
        <v>432</v>
      </c>
      <c r="T67" s="295" t="s">
        <v>597</v>
      </c>
      <c r="V67" s="1">
        <v>404049723</v>
      </c>
      <c r="W67" s="250">
        <v>44286</v>
      </c>
      <c r="Y67" s="251" t="s">
        <v>598</v>
      </c>
      <c r="Z67" s="250">
        <v>44291</v>
      </c>
      <c r="AA67" s="251" t="s">
        <v>599</v>
      </c>
      <c r="AB67" s="254">
        <v>44291</v>
      </c>
      <c r="AC67" s="250">
        <v>44292</v>
      </c>
      <c r="AD67" s="1">
        <v>180257040</v>
      </c>
      <c r="AE67" s="254">
        <v>44293</v>
      </c>
      <c r="AF67" s="251" t="s">
        <v>577</v>
      </c>
      <c r="AG67" s="256">
        <v>44295</v>
      </c>
      <c r="AH67" s="256">
        <v>44298</v>
      </c>
      <c r="AI67" s="1">
        <v>1354</v>
      </c>
      <c r="AJ67" s="251" t="s">
        <v>600</v>
      </c>
      <c r="AK67" s="256">
        <v>44299</v>
      </c>
      <c r="AM67" s="142" t="s">
        <v>596</v>
      </c>
      <c r="AN67" s="142">
        <v>3240</v>
      </c>
      <c r="AO67" s="257" t="s">
        <v>601</v>
      </c>
      <c r="AP67" s="258">
        <v>44287</v>
      </c>
      <c r="AQ67" s="142">
        <v>2798403064</v>
      </c>
      <c r="AR67" s="311">
        <v>44292</v>
      </c>
    </row>
    <row r="68" hidden="1" customHeight="1" spans="3:45">
      <c r="C68" s="265" t="str">
        <f t="shared" si="43"/>
        <v>AVAIL</v>
      </c>
      <c r="D68" s="266" t="str">
        <f t="shared" si="1"/>
        <v>CLOSED</v>
      </c>
      <c r="E68" s="267">
        <f ca="1" t="shared" si="33"/>
        <v>13</v>
      </c>
      <c r="F68" s="267">
        <f ca="1" t="shared" si="28"/>
        <v>1</v>
      </c>
      <c r="G68" s="267">
        <f ca="1" t="shared" si="34"/>
        <v>4</v>
      </c>
      <c r="H68" s="267" t="str">
        <f ca="1" t="shared" si="27"/>
        <v>LATE</v>
      </c>
      <c r="I68" s="267" t="str">
        <f ca="1" t="shared" si="36"/>
        <v>ONTIME</v>
      </c>
      <c r="J68" s="274" t="s">
        <v>602</v>
      </c>
      <c r="K68" s="250">
        <v>44280</v>
      </c>
      <c r="L68" s="274">
        <f t="shared" si="25"/>
        <v>3</v>
      </c>
      <c r="M68" s="274">
        <f t="shared" si="39"/>
        <v>2021</v>
      </c>
      <c r="N68" s="274" t="str">
        <f t="shared" si="42"/>
        <v>Replenish</v>
      </c>
      <c r="O68" s="331" t="s">
        <v>541</v>
      </c>
      <c r="Q68" s="1" t="e">
        <f>IF(O68="","",INDEX(#REF!,MATCH(O68,#REF!,0)))</f>
        <v>#REF!</v>
      </c>
      <c r="S68" s="90" t="s">
        <v>173</v>
      </c>
      <c r="T68" s="1" t="s">
        <v>603</v>
      </c>
      <c r="V68" s="1">
        <v>404049690</v>
      </c>
      <c r="W68" s="250">
        <v>44280</v>
      </c>
      <c r="Y68" s="251" t="s">
        <v>604</v>
      </c>
      <c r="Z68" s="252">
        <v>44284</v>
      </c>
      <c r="AA68" s="142" t="s">
        <v>461</v>
      </c>
      <c r="AB68" s="254">
        <v>44290</v>
      </c>
      <c r="AC68" s="142"/>
      <c r="AD68" s="1">
        <v>180256860</v>
      </c>
      <c r="AE68" s="254">
        <v>44290</v>
      </c>
      <c r="AF68" s="251" t="s">
        <v>462</v>
      </c>
      <c r="AG68" s="255">
        <v>44291</v>
      </c>
      <c r="AH68" s="256">
        <v>44293</v>
      </c>
      <c r="AI68" s="236">
        <v>1472</v>
      </c>
      <c r="AJ68" s="251" t="s">
        <v>605</v>
      </c>
      <c r="AK68" s="256">
        <v>44293</v>
      </c>
      <c r="AM68" s="142" t="s">
        <v>541</v>
      </c>
      <c r="AN68" s="142">
        <v>1392</v>
      </c>
      <c r="AO68" s="257" t="s">
        <v>606</v>
      </c>
      <c r="AP68" s="258">
        <v>44280</v>
      </c>
      <c r="AQ68" s="142">
        <v>4921739642</v>
      </c>
      <c r="AR68" s="250">
        <v>44285</v>
      </c>
      <c r="AS68" s="250">
        <v>44286</v>
      </c>
    </row>
    <row r="69" hidden="1" customHeight="1" spans="3:45">
      <c r="C69" s="265" t="str">
        <f t="shared" si="43"/>
        <v>AVAIL</v>
      </c>
      <c r="D69" s="266" t="str">
        <f t="shared" si="1"/>
        <v>CLOSED</v>
      </c>
      <c r="E69" s="267">
        <f ca="1" t="shared" si="33"/>
        <v>27</v>
      </c>
      <c r="F69" s="267">
        <f ca="1" t="shared" si="28"/>
        <v>5</v>
      </c>
      <c r="G69" s="267">
        <f ca="1" t="shared" si="34"/>
        <v>0</v>
      </c>
      <c r="H69" s="267" t="str">
        <f ca="1" t="shared" si="27"/>
        <v>ONTIME</v>
      </c>
      <c r="I69" s="267" t="str">
        <f ca="1" t="shared" si="36"/>
        <v>ONTIME</v>
      </c>
      <c r="J69" s="274" t="s">
        <v>607</v>
      </c>
      <c r="K69" s="250">
        <v>44280</v>
      </c>
      <c r="L69" s="274">
        <f t="shared" si="25"/>
        <v>3</v>
      </c>
      <c r="M69" s="274">
        <f t="shared" si="39"/>
        <v>2021</v>
      </c>
      <c r="N69" s="274" t="str">
        <f t="shared" si="42"/>
        <v>Replenish</v>
      </c>
      <c r="O69" s="331" t="s">
        <v>541</v>
      </c>
      <c r="P69" s="1" t="s">
        <v>608</v>
      </c>
      <c r="Q69" s="1" t="e">
        <f>IF(O69="","",INDEX(#REF!,MATCH(O69,#REF!,0)))</f>
        <v>#REF!</v>
      </c>
      <c r="S69" s="90" t="s">
        <v>173</v>
      </c>
      <c r="T69" s="1" t="s">
        <v>609</v>
      </c>
      <c r="V69" s="1">
        <v>404049690</v>
      </c>
      <c r="W69" s="250">
        <v>44280</v>
      </c>
      <c r="Y69" s="251" t="s">
        <v>132</v>
      </c>
      <c r="Z69" s="254">
        <v>44280</v>
      </c>
      <c r="AA69" s="236" t="s">
        <v>610</v>
      </c>
      <c r="AB69" s="254">
        <v>44280</v>
      </c>
      <c r="AC69" s="1"/>
      <c r="AD69" s="1">
        <v>180256636</v>
      </c>
      <c r="AE69" s="254">
        <v>44284</v>
      </c>
      <c r="AF69" s="251" t="s">
        <v>382</v>
      </c>
      <c r="AG69" s="256">
        <v>44286</v>
      </c>
      <c r="AH69" s="256">
        <v>44287</v>
      </c>
      <c r="AI69" s="236">
        <v>2531</v>
      </c>
      <c r="AJ69" s="251" t="s">
        <v>611</v>
      </c>
      <c r="AK69" s="256">
        <v>44307</v>
      </c>
      <c r="AM69" s="142" t="s">
        <v>541</v>
      </c>
      <c r="AN69" s="142">
        <v>1489</v>
      </c>
      <c r="AO69" s="257" t="s">
        <v>612</v>
      </c>
      <c r="AP69" s="258">
        <v>44280</v>
      </c>
      <c r="AQ69" s="142">
        <v>4921739642</v>
      </c>
      <c r="AR69" s="250">
        <v>44285</v>
      </c>
      <c r="AS69" s="250">
        <v>44286</v>
      </c>
    </row>
    <row r="70" hidden="1" customHeight="1" spans="3:45">
      <c r="C70" s="265" t="str">
        <f t="shared" si="43"/>
        <v>AVAIL</v>
      </c>
      <c r="D70" s="266" t="str">
        <f t="shared" si="1"/>
        <v>CLOSED</v>
      </c>
      <c r="E70" s="267">
        <f ca="1" t="shared" ref="E70:E71" si="44">IF(K70="","",IF(AK70&lt;&gt;"",AK70-K70,TODAY()-K70))</f>
        <v>14</v>
      </c>
      <c r="F70" s="267">
        <f ca="1" t="shared" si="28"/>
        <v>1</v>
      </c>
      <c r="G70" s="267">
        <f ca="1" t="shared" ref="G70:G71" si="45">IFERROR(IF(K70="","",IF(Z70&lt;&gt;"",Z70-K70,TODAY()-K70)),IF(Z70="CANCELLED",0,"N/A"))</f>
        <v>4</v>
      </c>
      <c r="H70" s="267" t="str">
        <f ca="1" t="shared" ref="H70:H71" si="46">IF(K70="","",IF(G70&lt;=3,"ONTIME","LATE"))</f>
        <v>LATE</v>
      </c>
      <c r="I70" s="267" t="str">
        <f ca="1" t="shared" si="36"/>
        <v>ONTIME</v>
      </c>
      <c r="J70" s="274" t="s">
        <v>613</v>
      </c>
      <c r="K70" s="250">
        <v>44280</v>
      </c>
      <c r="L70" s="274">
        <f t="shared" si="25"/>
        <v>3</v>
      </c>
      <c r="M70" s="274">
        <f t="shared" si="39"/>
        <v>2021</v>
      </c>
      <c r="N70" s="274" t="str">
        <f t="shared" si="42"/>
        <v>Replenish</v>
      </c>
      <c r="O70" s="331" t="s">
        <v>409</v>
      </c>
      <c r="Q70" s="1" t="e">
        <f>IF(O70="","",INDEX(#REF!,MATCH(O70,#REF!,0)))</f>
        <v>#REF!</v>
      </c>
      <c r="S70" s="90" t="s">
        <v>143</v>
      </c>
      <c r="T70" s="1" t="s">
        <v>614</v>
      </c>
      <c r="V70" s="90">
        <v>404049690</v>
      </c>
      <c r="W70" s="250">
        <v>44280</v>
      </c>
      <c r="Y70" s="251" t="s">
        <v>132</v>
      </c>
      <c r="Z70" s="254">
        <v>44284</v>
      </c>
      <c r="AA70" s="253" t="s">
        <v>615</v>
      </c>
      <c r="AB70" s="254">
        <v>44284</v>
      </c>
      <c r="AC70" s="1"/>
      <c r="AD70" s="1">
        <v>180256602</v>
      </c>
      <c r="AE70" s="254">
        <v>44284</v>
      </c>
      <c r="AF70" s="251" t="s">
        <v>616</v>
      </c>
      <c r="AG70" s="256">
        <v>44285</v>
      </c>
      <c r="AH70" s="256">
        <v>44286</v>
      </c>
      <c r="AI70" s="236" t="s">
        <v>617</v>
      </c>
      <c r="AJ70" s="251" t="s">
        <v>618</v>
      </c>
      <c r="AK70" s="256">
        <v>44294</v>
      </c>
      <c r="AM70" s="142" t="s">
        <v>619</v>
      </c>
      <c r="AN70" s="142" t="s">
        <v>620</v>
      </c>
      <c r="AO70" s="257" t="s">
        <v>621</v>
      </c>
      <c r="AP70" s="258">
        <v>44280</v>
      </c>
      <c r="AQ70" s="142">
        <v>4921739642</v>
      </c>
      <c r="AR70" s="250">
        <v>44285</v>
      </c>
      <c r="AS70" s="250">
        <v>44286</v>
      </c>
    </row>
    <row r="71" hidden="1" customHeight="1" spans="3:44">
      <c r="C71" s="265" t="str">
        <f t="shared" si="43"/>
        <v>AVAIL</v>
      </c>
      <c r="D71" s="266" t="str">
        <f t="shared" ref="D71:D88" si="47">IF(LEFT(V71,2)="45","CLOSED",IF(C71="","",IF(AQ71&lt;&gt;"","CLOSED",IF(AP71&lt;&gt;"","NEED AWB","OPEN"))))</f>
        <v>CLOSED</v>
      </c>
      <c r="E71" s="267">
        <f ca="1" t="shared" si="44"/>
        <v>14</v>
      </c>
      <c r="F71" s="267">
        <f ca="1" t="shared" ref="F71" si="48">IF(K71="","",IF(Z71="","",IF(AR71="",NOW()-Z71,AR71-Z71)))</f>
        <v>1</v>
      </c>
      <c r="G71" s="267">
        <f ca="1" t="shared" si="45"/>
        <v>6</v>
      </c>
      <c r="H71" s="267" t="str">
        <f ca="1" t="shared" si="46"/>
        <v>LATE</v>
      </c>
      <c r="I71" s="267" t="str">
        <f ca="1" t="shared" ref="I71" si="49">IF(K71="","",IF(F71="","ONTIME",IF(F71&lt;=12,"ONTIME","LATE")))</f>
        <v>ONTIME</v>
      </c>
      <c r="J71" s="274" t="s">
        <v>622</v>
      </c>
      <c r="K71" s="250">
        <v>44285</v>
      </c>
      <c r="L71" s="274">
        <f t="shared" si="25"/>
        <v>3</v>
      </c>
      <c r="M71" s="274">
        <f t="shared" si="39"/>
        <v>2021</v>
      </c>
      <c r="N71" s="274" t="str">
        <f t="shared" si="42"/>
        <v>Replenish</v>
      </c>
      <c r="O71" s="142" t="s">
        <v>409</v>
      </c>
      <c r="Q71" s="1" t="e">
        <f>IF(O71="","",INDEX(#REF!,MATCH(O71,#REF!,0)))</f>
        <v>#REF!</v>
      </c>
      <c r="S71" s="1" t="s">
        <v>223</v>
      </c>
      <c r="T71" s="1" t="s">
        <v>623</v>
      </c>
      <c r="V71" s="90">
        <v>404049723</v>
      </c>
      <c r="W71" s="250">
        <v>44286</v>
      </c>
      <c r="Y71" s="251" t="s">
        <v>132</v>
      </c>
      <c r="Z71" s="313">
        <v>44291</v>
      </c>
      <c r="AA71" s="253" t="s">
        <v>624</v>
      </c>
      <c r="AB71" s="254">
        <v>44291</v>
      </c>
      <c r="AC71" s="1"/>
      <c r="AD71" s="1">
        <v>180257038</v>
      </c>
      <c r="AE71" s="254">
        <v>44293</v>
      </c>
      <c r="AF71" s="251" t="s">
        <v>577</v>
      </c>
      <c r="AG71" s="256">
        <v>44295</v>
      </c>
      <c r="AH71" s="256">
        <v>44298</v>
      </c>
      <c r="AI71" s="1" t="s">
        <v>625</v>
      </c>
      <c r="AJ71" s="251" t="s">
        <v>626</v>
      </c>
      <c r="AK71" s="256">
        <v>44299</v>
      </c>
      <c r="AM71" s="142" t="s">
        <v>416</v>
      </c>
      <c r="AN71" s="142" t="s">
        <v>627</v>
      </c>
      <c r="AO71" s="257" t="s">
        <v>628</v>
      </c>
      <c r="AP71" s="258">
        <v>44287</v>
      </c>
      <c r="AQ71" s="142">
        <v>2798403064</v>
      </c>
      <c r="AR71" s="311">
        <v>44292</v>
      </c>
    </row>
    <row r="72" hidden="1" customHeight="1" spans="3:44">
      <c r="C72" s="265" t="str">
        <f t="shared" ref="C72:C78" si="50">IF(K72="","",IFERROR(IF(O72="","",IF(W72="","NEED PO",IF(Y72="","NEED AWB CDG",IF(AB72="","NEED AWB SIN",IF(AE72="","CUSTOMS",IF(AG72="","CUSTOMS",IF(AH72="","NEED GR",IF(AK72="","TQS","AVAIL")))))))),"N/A"))</f>
        <v>AVAIL</v>
      </c>
      <c r="D72" s="266" t="str">
        <f t="shared" si="47"/>
        <v>CLOSED</v>
      </c>
      <c r="E72" s="267">
        <f ca="1" t="shared" ref="E72:E78" si="51">IF(K72="","",IF(AK72&lt;&gt;"",AK72-K72,TODAY()-K72))</f>
        <v>28</v>
      </c>
      <c r="F72" s="267">
        <f ca="1">IF(K72="","",IF(Z72="","",IF(AR72="",TODAY()-Z72,AR72-Z72)))</f>
        <v>-4</v>
      </c>
      <c r="G72" s="267">
        <f ca="1" t="shared" ref="G72:G78" si="52">IFERROR(IF(K72="","",IF(Z72&lt;&gt;"",Z72-K72,TODAY()-K72)),IF(Z72="CANCELLED",0,"N/A"))</f>
        <v>14</v>
      </c>
      <c r="H72" s="267" t="str">
        <f ca="1" t="shared" ref="H72:H78" si="53">IF(K72="","",IF(G72&lt;=3,"ONTIME","LATE"))</f>
        <v>LATE</v>
      </c>
      <c r="I72" s="267" t="str">
        <f ca="1" t="shared" si="36"/>
        <v>ONTIME</v>
      </c>
      <c r="J72" s="274" t="s">
        <v>629</v>
      </c>
      <c r="K72" s="250">
        <v>44281</v>
      </c>
      <c r="L72" s="274">
        <f t="shared" si="25"/>
        <v>3</v>
      </c>
      <c r="M72" s="274">
        <f t="shared" si="39"/>
        <v>2021</v>
      </c>
      <c r="N72" s="274" t="str">
        <f t="shared" si="42"/>
        <v>Replenish</v>
      </c>
      <c r="O72" s="332" t="s">
        <v>630</v>
      </c>
      <c r="Q72" s="1" t="e">
        <f>IF(O72="","",INDEX(#REF!,MATCH(O72,#REF!,0)))</f>
        <v>#REF!</v>
      </c>
      <c r="S72" s="90" t="s">
        <v>198</v>
      </c>
      <c r="T72" s="1" t="s">
        <v>631</v>
      </c>
      <c r="V72" s="90">
        <v>404049704</v>
      </c>
      <c r="W72" s="250">
        <v>44284</v>
      </c>
      <c r="Y72" s="251" t="s">
        <v>560</v>
      </c>
      <c r="Z72" s="258">
        <v>44295</v>
      </c>
      <c r="AA72" s="253" t="s">
        <v>561</v>
      </c>
      <c r="AB72" s="254">
        <v>44300</v>
      </c>
      <c r="AC72" s="255">
        <v>44305</v>
      </c>
      <c r="AD72" s="142">
        <v>180257298</v>
      </c>
      <c r="AE72" s="254">
        <v>44300</v>
      </c>
      <c r="AF72" s="251" t="s">
        <v>562</v>
      </c>
      <c r="AG72" s="323">
        <v>44302</v>
      </c>
      <c r="AH72" s="256">
        <v>44308</v>
      </c>
      <c r="AI72" s="1">
        <v>12125847</v>
      </c>
      <c r="AJ72" s="357" t="s">
        <v>632</v>
      </c>
      <c r="AK72" s="256">
        <v>44309</v>
      </c>
      <c r="AM72" s="338" t="s">
        <v>630</v>
      </c>
      <c r="AN72" s="332" t="s">
        <v>633</v>
      </c>
      <c r="AO72" s="332" t="s">
        <v>634</v>
      </c>
      <c r="AP72" s="258">
        <v>44284</v>
      </c>
      <c r="AQ72" s="142" t="s">
        <v>635</v>
      </c>
      <c r="AR72" s="311">
        <v>44291</v>
      </c>
    </row>
    <row r="73" hidden="1" customHeight="1" spans="3:44">
      <c r="C73" s="265" t="str">
        <f t="shared" si="50"/>
        <v>AVAIL</v>
      </c>
      <c r="D73" s="266" t="str">
        <f t="shared" si="47"/>
        <v>CLOSED</v>
      </c>
      <c r="E73" s="267">
        <f ca="1" t="shared" si="51"/>
        <v>28</v>
      </c>
      <c r="F73" s="267">
        <f ca="1" t="shared" si="28"/>
        <v>5</v>
      </c>
      <c r="G73" s="267">
        <f ca="1" t="shared" si="52"/>
        <v>5</v>
      </c>
      <c r="H73" s="267" t="str">
        <f ca="1" t="shared" si="53"/>
        <v>LATE</v>
      </c>
      <c r="I73" s="267" t="str">
        <f ca="1" t="shared" si="36"/>
        <v>ONTIME</v>
      </c>
      <c r="J73" s="274" t="s">
        <v>636</v>
      </c>
      <c r="K73" s="250">
        <v>44281</v>
      </c>
      <c r="L73" s="274">
        <f t="shared" si="25"/>
        <v>3</v>
      </c>
      <c r="M73" s="274">
        <f t="shared" si="39"/>
        <v>2021</v>
      </c>
      <c r="N73" s="274" t="str">
        <f t="shared" si="42"/>
        <v>Replenish</v>
      </c>
      <c r="O73" s="332" t="s">
        <v>637</v>
      </c>
      <c r="Q73" s="1" t="e">
        <f>IF(O73="","",INDEX(#REF!,MATCH(O73,#REF!,0)))</f>
        <v>#REF!</v>
      </c>
      <c r="S73" s="90" t="s">
        <v>325</v>
      </c>
      <c r="T73" s="1" t="s">
        <v>638</v>
      </c>
      <c r="V73" s="90">
        <v>404049699</v>
      </c>
      <c r="W73" s="250">
        <v>44284</v>
      </c>
      <c r="Y73" s="251" t="s">
        <v>639</v>
      </c>
      <c r="Z73" s="252">
        <v>44286</v>
      </c>
      <c r="AA73" s="253" t="s">
        <v>640</v>
      </c>
      <c r="AB73" s="254">
        <v>44291</v>
      </c>
      <c r="AC73" s="254">
        <v>44294</v>
      </c>
      <c r="AD73" s="1" t="s">
        <v>641</v>
      </c>
      <c r="AE73" s="254">
        <v>44291</v>
      </c>
      <c r="AF73" s="251" t="s">
        <v>642</v>
      </c>
      <c r="AG73" s="256">
        <v>44296</v>
      </c>
      <c r="AH73" s="256">
        <v>44298</v>
      </c>
      <c r="AI73" s="1" t="s">
        <v>643</v>
      </c>
      <c r="AJ73" s="251" t="s">
        <v>644</v>
      </c>
      <c r="AK73" s="256">
        <v>44309</v>
      </c>
      <c r="AM73" s="338" t="s">
        <v>637</v>
      </c>
      <c r="AN73" s="332" t="s">
        <v>645</v>
      </c>
      <c r="AO73" s="332" t="s">
        <v>646</v>
      </c>
      <c r="AP73" s="258">
        <v>44284</v>
      </c>
      <c r="AQ73" s="142" t="s">
        <v>635</v>
      </c>
      <c r="AR73" s="311">
        <v>44291</v>
      </c>
    </row>
    <row r="74" hidden="1" customHeight="1" spans="3:44">
      <c r="C74" s="265" t="str">
        <f t="shared" si="50"/>
        <v>AVAIL</v>
      </c>
      <c r="D74" s="266" t="str">
        <f t="shared" si="47"/>
        <v>CLOSED</v>
      </c>
      <c r="E74" s="267">
        <f ca="1" t="shared" si="51"/>
        <v>24</v>
      </c>
      <c r="F74" s="267">
        <f ca="1" t="shared" si="28"/>
        <v>7</v>
      </c>
      <c r="G74" s="267">
        <f ca="1" t="shared" si="52"/>
        <v>3</v>
      </c>
      <c r="H74" s="267" t="str">
        <f ca="1" t="shared" si="53"/>
        <v>ONTIME</v>
      </c>
      <c r="I74" s="267" t="str">
        <f ca="1" t="shared" si="36"/>
        <v>ONTIME</v>
      </c>
      <c r="J74" s="274" t="s">
        <v>647</v>
      </c>
      <c r="K74" s="250">
        <v>44281</v>
      </c>
      <c r="L74" s="274">
        <f t="shared" si="25"/>
        <v>3</v>
      </c>
      <c r="M74" s="274">
        <f t="shared" si="39"/>
        <v>2021</v>
      </c>
      <c r="N74" s="274" t="str">
        <f t="shared" si="42"/>
        <v>Replenish</v>
      </c>
      <c r="O74" s="332" t="s">
        <v>648</v>
      </c>
      <c r="Q74" s="1" t="e">
        <f>IF(O74="","",INDEX(#REF!,MATCH(O74,#REF!,0)))</f>
        <v>#REF!</v>
      </c>
      <c r="S74" s="90" t="s">
        <v>325</v>
      </c>
      <c r="T74" s="1" t="s">
        <v>649</v>
      </c>
      <c r="V74" s="90">
        <v>404049699</v>
      </c>
      <c r="W74" s="250">
        <v>44284</v>
      </c>
      <c r="Y74" s="251" t="s">
        <v>224</v>
      </c>
      <c r="Z74" s="254">
        <v>44284</v>
      </c>
      <c r="AA74" s="253" t="s">
        <v>650</v>
      </c>
      <c r="AB74" s="254">
        <v>44284</v>
      </c>
      <c r="AC74" s="254">
        <v>44284</v>
      </c>
      <c r="AD74" s="1">
        <v>180256712</v>
      </c>
      <c r="AE74" s="254">
        <v>44284</v>
      </c>
      <c r="AF74" s="251" t="s">
        <v>651</v>
      </c>
      <c r="AG74" s="255">
        <v>44287</v>
      </c>
      <c r="AH74" s="256">
        <v>44291</v>
      </c>
      <c r="AI74" s="359" t="s">
        <v>652</v>
      </c>
      <c r="AJ74" s="251" t="s">
        <v>653</v>
      </c>
      <c r="AK74" s="256">
        <v>44305</v>
      </c>
      <c r="AM74" s="338" t="s">
        <v>648</v>
      </c>
      <c r="AN74" s="332" t="s">
        <v>654</v>
      </c>
      <c r="AO74" s="332" t="s">
        <v>655</v>
      </c>
      <c r="AP74" s="258">
        <v>44284</v>
      </c>
      <c r="AQ74" s="142" t="s">
        <v>635</v>
      </c>
      <c r="AR74" s="311">
        <v>44291</v>
      </c>
    </row>
    <row r="75" hidden="1" customHeight="1" spans="3:44">
      <c r="C75" s="265" t="str">
        <f t="shared" si="50"/>
        <v>AVAIL</v>
      </c>
      <c r="D75" s="266" t="str">
        <f t="shared" si="47"/>
        <v>CLOSED</v>
      </c>
      <c r="E75" s="267">
        <f ca="1" t="shared" si="51"/>
        <v>28</v>
      </c>
      <c r="F75" s="267">
        <f ca="1" t="shared" si="28"/>
        <v>5</v>
      </c>
      <c r="G75" s="267">
        <f ca="1" t="shared" si="52"/>
        <v>5</v>
      </c>
      <c r="H75" s="267" t="str">
        <f ca="1" t="shared" si="53"/>
        <v>LATE</v>
      </c>
      <c r="I75" s="267" t="str">
        <f ca="1" t="shared" si="36"/>
        <v>ONTIME</v>
      </c>
      <c r="J75" s="274" t="s">
        <v>656</v>
      </c>
      <c r="K75" s="250">
        <v>44281</v>
      </c>
      <c r="L75" s="274">
        <f t="shared" si="25"/>
        <v>3</v>
      </c>
      <c r="M75" s="274">
        <f t="shared" si="39"/>
        <v>2021</v>
      </c>
      <c r="N75" s="274" t="str">
        <f t="shared" si="42"/>
        <v>Replenish</v>
      </c>
      <c r="O75" s="332" t="s">
        <v>657</v>
      </c>
      <c r="Q75" s="1" t="e">
        <f>IF(O75="","",INDEX(#REF!,MATCH(O75,#REF!,0)))</f>
        <v>#REF!</v>
      </c>
      <c r="S75" s="90" t="s">
        <v>198</v>
      </c>
      <c r="T75" s="1" t="s">
        <v>658</v>
      </c>
      <c r="V75" s="90">
        <v>404049699</v>
      </c>
      <c r="W75" s="250">
        <v>44284</v>
      </c>
      <c r="Y75" s="251" t="s">
        <v>639</v>
      </c>
      <c r="Z75" s="252">
        <v>44286</v>
      </c>
      <c r="AA75" s="253" t="s">
        <v>640</v>
      </c>
      <c r="AB75" s="254">
        <v>44291</v>
      </c>
      <c r="AC75" s="254">
        <v>44294</v>
      </c>
      <c r="AD75" s="1" t="s">
        <v>641</v>
      </c>
      <c r="AE75" s="254">
        <v>44291</v>
      </c>
      <c r="AF75" s="251" t="s">
        <v>642</v>
      </c>
      <c r="AG75" s="256">
        <v>44296</v>
      </c>
      <c r="AH75" s="256">
        <v>44298</v>
      </c>
      <c r="AI75" s="1">
        <v>200</v>
      </c>
      <c r="AJ75" s="251" t="s">
        <v>659</v>
      </c>
      <c r="AK75" s="256">
        <v>44309</v>
      </c>
      <c r="AM75" s="338" t="s">
        <v>657</v>
      </c>
      <c r="AN75" s="332" t="s">
        <v>660</v>
      </c>
      <c r="AO75" s="332" t="s">
        <v>661</v>
      </c>
      <c r="AP75" s="258">
        <v>44284</v>
      </c>
      <c r="AQ75" s="142" t="s">
        <v>635</v>
      </c>
      <c r="AR75" s="311">
        <v>44291</v>
      </c>
    </row>
    <row r="76" hidden="1" customHeight="1" spans="3:44">
      <c r="C76" s="265" t="str">
        <f t="shared" si="50"/>
        <v>AVAIL</v>
      </c>
      <c r="D76" s="266" t="str">
        <f t="shared" si="47"/>
        <v>CLOSED</v>
      </c>
      <c r="E76" s="267">
        <f ca="1" t="shared" si="51"/>
        <v>20</v>
      </c>
      <c r="F76" s="267">
        <f ca="1" t="shared" si="28"/>
        <v>3</v>
      </c>
      <c r="G76" s="267">
        <f ca="1" t="shared" si="52"/>
        <v>7</v>
      </c>
      <c r="H76" s="267" t="str">
        <f ca="1" t="shared" si="53"/>
        <v>LATE</v>
      </c>
      <c r="I76" s="267" t="str">
        <f ca="1" t="shared" si="36"/>
        <v>ONTIME</v>
      </c>
      <c r="J76" s="274" t="s">
        <v>662</v>
      </c>
      <c r="K76" s="250">
        <v>44281</v>
      </c>
      <c r="L76" s="274">
        <f t="shared" si="25"/>
        <v>3</v>
      </c>
      <c r="M76" s="274">
        <f t="shared" si="39"/>
        <v>2021</v>
      </c>
      <c r="N76" s="274" t="str">
        <f t="shared" si="42"/>
        <v>Replenish</v>
      </c>
      <c r="O76" s="332" t="s">
        <v>430</v>
      </c>
      <c r="Q76" s="1" t="e">
        <f>IF(O76="","",INDEX(#REF!,MATCH(O76,#REF!,0)))</f>
        <v>#REF!</v>
      </c>
      <c r="S76" s="90" t="s">
        <v>663</v>
      </c>
      <c r="T76" s="1" t="s">
        <v>664</v>
      </c>
      <c r="V76" s="90">
        <v>404049699</v>
      </c>
      <c r="W76" s="250">
        <v>44284</v>
      </c>
      <c r="Y76" s="142" t="s">
        <v>665</v>
      </c>
      <c r="Z76" s="313">
        <v>44288</v>
      </c>
      <c r="AA76" s="142">
        <v>4591353211</v>
      </c>
      <c r="AB76" s="254">
        <v>44292</v>
      </c>
      <c r="AC76" s="1"/>
      <c r="AD76" s="1">
        <v>180257041</v>
      </c>
      <c r="AE76" s="254">
        <v>44293</v>
      </c>
      <c r="AF76" s="251" t="s">
        <v>642</v>
      </c>
      <c r="AG76" s="256">
        <v>44296</v>
      </c>
      <c r="AH76" s="256">
        <v>44301</v>
      </c>
      <c r="AI76" s="1" t="s">
        <v>666</v>
      </c>
      <c r="AJ76" s="251" t="s">
        <v>667</v>
      </c>
      <c r="AK76" s="256">
        <v>44301</v>
      </c>
      <c r="AM76" s="338" t="s">
        <v>430</v>
      </c>
      <c r="AN76" s="332" t="s">
        <v>668</v>
      </c>
      <c r="AO76" s="332" t="s">
        <v>669</v>
      </c>
      <c r="AP76" s="258">
        <v>44284</v>
      </c>
      <c r="AQ76" s="142" t="s">
        <v>635</v>
      </c>
      <c r="AR76" s="311">
        <v>44291</v>
      </c>
    </row>
    <row r="77" hidden="1" customHeight="1" spans="3:44">
      <c r="C77" s="265" t="str">
        <f t="shared" si="50"/>
        <v>AVAIL</v>
      </c>
      <c r="D77" s="266" t="str">
        <f t="shared" si="47"/>
        <v>CLOSED</v>
      </c>
      <c r="E77" s="267">
        <f ca="1" t="shared" si="51"/>
        <v>18</v>
      </c>
      <c r="F77" s="267">
        <f ca="1" t="shared" si="28"/>
        <v>7</v>
      </c>
      <c r="G77" s="267">
        <f ca="1" t="shared" si="52"/>
        <v>3</v>
      </c>
      <c r="H77" s="267" t="str">
        <f ca="1" t="shared" si="53"/>
        <v>ONTIME</v>
      </c>
      <c r="I77" s="267" t="str">
        <f ca="1" t="shared" si="36"/>
        <v>ONTIME</v>
      </c>
      <c r="J77" s="274" t="s">
        <v>670</v>
      </c>
      <c r="K77" s="250">
        <v>44281</v>
      </c>
      <c r="L77" s="274">
        <f t="shared" si="25"/>
        <v>3</v>
      </c>
      <c r="M77" s="274">
        <f t="shared" si="39"/>
        <v>2021</v>
      </c>
      <c r="N77" s="274" t="str">
        <f t="shared" si="42"/>
        <v>Replenish</v>
      </c>
      <c r="O77" s="332" t="s">
        <v>213</v>
      </c>
      <c r="Q77" s="1" t="e">
        <f>IF(O77="","",INDEX(#REF!,MATCH(O77,#REF!,0)))</f>
        <v>#REF!</v>
      </c>
      <c r="S77" s="90" t="s">
        <v>116</v>
      </c>
      <c r="T77" s="1" t="s">
        <v>671</v>
      </c>
      <c r="V77" s="90">
        <v>404049699</v>
      </c>
      <c r="W77" s="250">
        <v>44284</v>
      </c>
      <c r="Y77" s="251" t="s">
        <v>224</v>
      </c>
      <c r="Z77" s="254">
        <v>44284</v>
      </c>
      <c r="AA77" s="253" t="s">
        <v>672</v>
      </c>
      <c r="AB77" s="254">
        <v>44284</v>
      </c>
      <c r="AC77" s="254">
        <v>44284</v>
      </c>
      <c r="AD77" s="1">
        <v>180256713</v>
      </c>
      <c r="AE77" s="254">
        <v>44284</v>
      </c>
      <c r="AF77" s="251" t="s">
        <v>673</v>
      </c>
      <c r="AG77" s="255">
        <v>44287</v>
      </c>
      <c r="AH77" s="256">
        <v>44288</v>
      </c>
      <c r="AI77" s="236" t="s">
        <v>674</v>
      </c>
      <c r="AJ77" s="251" t="s">
        <v>675</v>
      </c>
      <c r="AK77" s="256">
        <v>44299</v>
      </c>
      <c r="AM77" s="338" t="s">
        <v>213</v>
      </c>
      <c r="AN77" s="332" t="s">
        <v>676</v>
      </c>
      <c r="AO77" s="332" t="s">
        <v>677</v>
      </c>
      <c r="AP77" s="258">
        <v>44284</v>
      </c>
      <c r="AQ77" s="142" t="s">
        <v>635</v>
      </c>
      <c r="AR77" s="311">
        <v>44291</v>
      </c>
    </row>
    <row r="78" hidden="1" customHeight="1" spans="3:44">
      <c r="C78" s="265" t="str">
        <f t="shared" si="50"/>
        <v>AVAIL</v>
      </c>
      <c r="D78" s="266" t="str">
        <f t="shared" si="47"/>
        <v>CLOSED</v>
      </c>
      <c r="E78" s="267">
        <f ca="1" t="shared" si="51"/>
        <v>25</v>
      </c>
      <c r="F78" s="267">
        <f ca="1" t="shared" si="28"/>
        <v>7</v>
      </c>
      <c r="G78" s="267">
        <f ca="1" t="shared" si="52"/>
        <v>3</v>
      </c>
      <c r="H78" s="267" t="str">
        <f ca="1" t="shared" si="53"/>
        <v>ONTIME</v>
      </c>
      <c r="I78" s="267" t="str">
        <f ca="1" t="shared" si="36"/>
        <v>ONTIME</v>
      </c>
      <c r="J78" s="274" t="s">
        <v>678</v>
      </c>
      <c r="K78" s="250">
        <v>44281</v>
      </c>
      <c r="L78" s="274">
        <f t="shared" si="25"/>
        <v>3</v>
      </c>
      <c r="M78" s="274">
        <f t="shared" si="39"/>
        <v>2021</v>
      </c>
      <c r="N78" s="274" t="str">
        <f t="shared" si="42"/>
        <v>Replenish</v>
      </c>
      <c r="O78" s="332" t="s">
        <v>315</v>
      </c>
      <c r="Q78" s="1" t="e">
        <f>IF(O78="","",INDEX(#REF!,MATCH(O78,#REF!,0)))</f>
        <v>#REF!</v>
      </c>
      <c r="S78" s="90" t="s">
        <v>306</v>
      </c>
      <c r="T78" s="1" t="s">
        <v>679</v>
      </c>
      <c r="V78" s="90">
        <v>404049699</v>
      </c>
      <c r="W78" s="250">
        <v>44284</v>
      </c>
      <c r="Y78" s="251" t="s">
        <v>224</v>
      </c>
      <c r="Z78" s="254">
        <v>44284</v>
      </c>
      <c r="AA78" s="253" t="s">
        <v>680</v>
      </c>
      <c r="AB78" s="254">
        <v>44284</v>
      </c>
      <c r="AC78" s="254">
        <v>44284</v>
      </c>
      <c r="AD78" s="1">
        <v>180256709</v>
      </c>
      <c r="AE78" s="254">
        <v>44284</v>
      </c>
      <c r="AF78" s="251" t="s">
        <v>673</v>
      </c>
      <c r="AG78" s="255">
        <v>44287</v>
      </c>
      <c r="AH78" s="256">
        <v>44291</v>
      </c>
      <c r="AI78" s="236" t="s">
        <v>681</v>
      </c>
      <c r="AJ78" s="251" t="s">
        <v>682</v>
      </c>
      <c r="AK78" s="256">
        <v>44306</v>
      </c>
      <c r="AM78" s="338" t="s">
        <v>315</v>
      </c>
      <c r="AN78" s="332" t="s">
        <v>683</v>
      </c>
      <c r="AO78" s="332" t="s">
        <v>684</v>
      </c>
      <c r="AP78" s="258">
        <v>44284</v>
      </c>
      <c r="AQ78" s="142" t="s">
        <v>635</v>
      </c>
      <c r="AR78" s="311">
        <v>44291</v>
      </c>
    </row>
    <row r="79" hidden="1" customHeight="1" spans="3:44">
      <c r="C79" s="265" t="str">
        <f t="shared" ref="C79:C83" si="54">IF(K79="","",IFERROR(IF(O79="","",IF(W79="","NEED PO",IF(Y79="","NEED AWB CDG",IF(AB79="","NEED AWB SIN",IF(AE79="","CUSTOMS",IF(AG79="","CUSTOMS",IF(AH79="","NEED GR",IF(AK79="","TQS","AVAIL")))))))),"N/A"))</f>
        <v>AVAIL</v>
      </c>
      <c r="D79" s="266" t="str">
        <f t="shared" si="47"/>
        <v>CLOSED</v>
      </c>
      <c r="E79" s="267">
        <f ca="1" t="shared" ref="E79" si="55">IF(K79="","",IF(AK79&lt;&gt;"",AK79-K79,TODAY()-K79))</f>
        <v>24</v>
      </c>
      <c r="F79" s="267">
        <f ca="1" t="shared" si="28"/>
        <v>7</v>
      </c>
      <c r="G79" s="267">
        <f ca="1" t="shared" ref="G79" si="56">IFERROR(IF(K79="","",IF(Z79&lt;&gt;"",Z79-K79,TODAY()-K79)),IF(Z79="CANCELLED",0,"N/A"))</f>
        <v>3</v>
      </c>
      <c r="H79" s="267" t="str">
        <f ca="1" t="shared" ref="H79" si="57">IF(K79="","",IF(G79&lt;=3,"ONTIME","LATE"))</f>
        <v>ONTIME</v>
      </c>
      <c r="I79" s="267" t="str">
        <f ca="1" t="shared" si="36"/>
        <v>ONTIME</v>
      </c>
      <c r="J79" s="274" t="s">
        <v>685</v>
      </c>
      <c r="K79" s="250">
        <v>44281</v>
      </c>
      <c r="L79" s="274">
        <f t="shared" si="25"/>
        <v>3</v>
      </c>
      <c r="M79" s="274">
        <f t="shared" si="39"/>
        <v>2021</v>
      </c>
      <c r="N79" s="274" t="str">
        <f t="shared" si="42"/>
        <v>Replenish</v>
      </c>
      <c r="O79" s="332" t="s">
        <v>686</v>
      </c>
      <c r="Q79" s="1" t="e">
        <f>IF(O79="","",INDEX(#REF!,MATCH(O79,#REF!,0)))</f>
        <v>#REF!</v>
      </c>
      <c r="S79" s="90" t="s">
        <v>306</v>
      </c>
      <c r="T79" s="1" t="s">
        <v>687</v>
      </c>
      <c r="V79" s="90">
        <v>404049699</v>
      </c>
      <c r="W79" s="250">
        <v>44284</v>
      </c>
      <c r="Y79" s="251" t="s">
        <v>224</v>
      </c>
      <c r="Z79" s="254">
        <v>44284</v>
      </c>
      <c r="AA79" s="253" t="s">
        <v>688</v>
      </c>
      <c r="AB79" s="254">
        <v>44284</v>
      </c>
      <c r="AC79" s="254">
        <v>44284</v>
      </c>
      <c r="AD79" s="1">
        <v>180256711</v>
      </c>
      <c r="AE79" s="254">
        <v>44284</v>
      </c>
      <c r="AF79" s="251" t="s">
        <v>651</v>
      </c>
      <c r="AG79" s="255">
        <v>44287</v>
      </c>
      <c r="AH79" s="256">
        <v>44291</v>
      </c>
      <c r="AI79" s="236" t="s">
        <v>689</v>
      </c>
      <c r="AJ79" s="251" t="s">
        <v>690</v>
      </c>
      <c r="AK79" s="256">
        <v>44305</v>
      </c>
      <c r="AM79" s="338" t="s">
        <v>691</v>
      </c>
      <c r="AN79" s="332" t="s">
        <v>692</v>
      </c>
      <c r="AO79" s="332" t="s">
        <v>693</v>
      </c>
      <c r="AP79" s="258">
        <v>44284</v>
      </c>
      <c r="AQ79" s="142" t="s">
        <v>635</v>
      </c>
      <c r="AR79" s="311">
        <v>44291</v>
      </c>
    </row>
    <row r="80" hidden="1" customHeight="1" spans="3:44">
      <c r="C80" s="265" t="str">
        <f t="shared" si="54"/>
        <v>AVAIL</v>
      </c>
      <c r="D80" s="266" t="str">
        <f t="shared" si="47"/>
        <v>CLOSED</v>
      </c>
      <c r="E80" s="267">
        <f ca="1" t="shared" ref="E80:E82" si="58">IF(K80="","",IF(AK80&lt;&gt;"",AK80-K80,TODAY()-K80))</f>
        <v>15</v>
      </c>
      <c r="F80" s="267">
        <f ca="1" t="shared" si="28"/>
        <v>5</v>
      </c>
      <c r="G80" s="267">
        <f ca="1" t="shared" ref="G80:G82" si="59">IFERROR(IF(K80="","",IF(Z80&lt;&gt;"",Z80-K80,TODAY()-K80)),IF(Z80="CANCELLED",0,"N/A"))</f>
        <v>1</v>
      </c>
      <c r="H80" s="267" t="str">
        <f ca="1" t="shared" ref="H80:H84" si="60">IF(K80="","",IF(G80&lt;=3,"ONTIME","LATE"))</f>
        <v>ONTIME</v>
      </c>
      <c r="I80" s="267" t="str">
        <f ca="1" t="shared" si="36"/>
        <v>ONTIME</v>
      </c>
      <c r="J80" s="274" t="s">
        <v>694</v>
      </c>
      <c r="K80" s="250">
        <v>44286</v>
      </c>
      <c r="L80" s="274">
        <f t="shared" ref="L80:L84" si="61">IF(K80="","",MONTH(K80))</f>
        <v>3</v>
      </c>
      <c r="M80" s="274">
        <f t="shared" ref="M80:M84" si="62">IF(K80="","",YEAR(K80))</f>
        <v>2021</v>
      </c>
      <c r="N80" s="274" t="s">
        <v>695</v>
      </c>
      <c r="O80" s="90" t="s">
        <v>220</v>
      </c>
      <c r="P80" s="1" t="s">
        <v>221</v>
      </c>
      <c r="Q80" s="1" t="e">
        <f>IF(O80="","",INDEX(#REF!,MATCH(O80,#REF!,0)))</f>
        <v>#REF!</v>
      </c>
      <c r="S80" s="142" t="s">
        <v>345</v>
      </c>
      <c r="T80" s="1" t="s">
        <v>696</v>
      </c>
      <c r="V80" s="90">
        <v>404049724</v>
      </c>
      <c r="W80" s="250">
        <v>44287</v>
      </c>
      <c r="Y80" s="251" t="s">
        <v>224</v>
      </c>
      <c r="Z80" s="254">
        <v>44287</v>
      </c>
      <c r="AA80" s="253" t="s">
        <v>697</v>
      </c>
      <c r="AB80" s="254">
        <v>44287</v>
      </c>
      <c r="AC80" s="254">
        <v>44289</v>
      </c>
      <c r="AD80" s="1">
        <v>180256857</v>
      </c>
      <c r="AE80" s="254">
        <v>44289</v>
      </c>
      <c r="AF80" s="251" t="s">
        <v>642</v>
      </c>
      <c r="AG80" s="256">
        <v>44296</v>
      </c>
      <c r="AH80" s="256">
        <v>44299</v>
      </c>
      <c r="AI80" s="251" t="s">
        <v>698</v>
      </c>
      <c r="AJ80" s="251" t="s">
        <v>699</v>
      </c>
      <c r="AK80" s="256">
        <v>44301</v>
      </c>
      <c r="AM80" s="1" t="s">
        <v>221</v>
      </c>
      <c r="AN80" s="142" t="s">
        <v>700</v>
      </c>
      <c r="AO80" s="257" t="s">
        <v>701</v>
      </c>
      <c r="AP80" s="258">
        <v>44287</v>
      </c>
      <c r="AQ80" s="142">
        <v>2798403064</v>
      </c>
      <c r="AR80" s="311">
        <v>44292</v>
      </c>
    </row>
    <row r="81" ht="36.75" hidden="1" customHeight="1" spans="3:41">
      <c r="C81" s="265" t="str">
        <f t="shared" si="54"/>
        <v/>
      </c>
      <c r="D81" s="266" t="str">
        <f t="shared" si="47"/>
        <v/>
      </c>
      <c r="E81" s="267" t="str">
        <f ca="1" t="shared" si="58"/>
        <v/>
      </c>
      <c r="F81" s="267" t="str">
        <f ca="1" t="shared" ref="F81" si="63">IF(K81="","",IF(Z81="","",IF(AR81="",NOW()-Z81,AR81-Z81)))</f>
        <v/>
      </c>
      <c r="G81" s="267" t="str">
        <f ca="1" t="shared" si="59"/>
        <v/>
      </c>
      <c r="H81" s="267" t="str">
        <f ca="1" t="shared" ref="H81" si="64">IF(K81="","",IF(G81&lt;=3,"ONTIME","LATE"))</f>
        <v/>
      </c>
      <c r="I81" s="267" t="str">
        <f ca="1" t="shared" ref="I81" si="65">IF(K81="","",IF(F81="","ONTIME",IF(F81&lt;=12,"ONTIME","LATE")))</f>
        <v/>
      </c>
      <c r="J81" s="274" t="s">
        <v>702</v>
      </c>
      <c r="L81" s="274" t="str">
        <f t="shared" si="61"/>
        <v/>
      </c>
      <c r="M81" s="274" t="str">
        <f t="shared" si="62"/>
        <v/>
      </c>
      <c r="N81" s="274" t="str">
        <f t="shared" ref="N81:N84" si="66">IF(LEFT(J81,4)="AFAX","AOG",IF(LEFT(J81,4)="AFAZ","Critical",IF(LEFT(J81,4)="AFAB","Replenish","")))</f>
        <v>Replenish</v>
      </c>
      <c r="O81" s="90" t="s">
        <v>395</v>
      </c>
      <c r="P81" s="333"/>
      <c r="Q81" s="1" t="e">
        <f>IF(O81="","",INDEX(#REF!,MATCH(O81,#REF!,0)))</f>
        <v>#REF!</v>
      </c>
      <c r="S81" s="142" t="s">
        <v>345</v>
      </c>
      <c r="T81" s="295" t="s">
        <v>703</v>
      </c>
      <c r="V81" s="90" t="s">
        <v>166</v>
      </c>
      <c r="W81" s="250">
        <v>44287</v>
      </c>
      <c r="Z81" s="254"/>
      <c r="AC81" s="1"/>
      <c r="AI81" s="251"/>
      <c r="AK81" s="256"/>
      <c r="AM81" s="1" t="s">
        <v>395</v>
      </c>
      <c r="AN81" s="142">
        <v>1653</v>
      </c>
      <c r="AO81" s="257" t="s">
        <v>704</v>
      </c>
    </row>
    <row r="82" hidden="1" customHeight="1" spans="3:44">
      <c r="C82" s="265" t="str">
        <f t="shared" si="54"/>
        <v>AVAIL</v>
      </c>
      <c r="D82" s="266" t="str">
        <f t="shared" si="47"/>
        <v>CLOSED</v>
      </c>
      <c r="E82" s="267">
        <f ca="1" t="shared" si="58"/>
        <v>15</v>
      </c>
      <c r="F82" s="267">
        <f ca="1" t="shared" si="28"/>
        <v>5</v>
      </c>
      <c r="G82" s="267">
        <f ca="1" t="shared" si="59"/>
        <v>1</v>
      </c>
      <c r="H82" s="267" t="str">
        <f ca="1" t="shared" si="60"/>
        <v>ONTIME</v>
      </c>
      <c r="I82" s="267" t="str">
        <f ca="1" t="shared" si="36"/>
        <v>ONTIME</v>
      </c>
      <c r="J82" s="274" t="s">
        <v>705</v>
      </c>
      <c r="K82" s="250">
        <v>44286</v>
      </c>
      <c r="L82" s="274">
        <f t="shared" si="61"/>
        <v>3</v>
      </c>
      <c r="M82" s="274">
        <f t="shared" si="62"/>
        <v>2021</v>
      </c>
      <c r="N82" s="274" t="str">
        <f t="shared" si="66"/>
        <v>Replenish</v>
      </c>
      <c r="O82" s="90" t="s">
        <v>706</v>
      </c>
      <c r="Q82" s="1" t="e">
        <f>IF(O82="","",INDEX(#REF!,MATCH(O82,#REF!,0)))</f>
        <v>#REF!</v>
      </c>
      <c r="S82" s="142" t="s">
        <v>432</v>
      </c>
      <c r="V82" s="90">
        <v>404049724</v>
      </c>
      <c r="W82" s="250">
        <v>44287</v>
      </c>
      <c r="Y82" s="251" t="s">
        <v>224</v>
      </c>
      <c r="Z82" s="254">
        <v>44287</v>
      </c>
      <c r="AA82" s="253" t="s">
        <v>697</v>
      </c>
      <c r="AB82" s="254">
        <v>44287</v>
      </c>
      <c r="AC82" s="254">
        <v>44289</v>
      </c>
      <c r="AD82" s="1">
        <v>180256857</v>
      </c>
      <c r="AE82" s="254">
        <v>44289</v>
      </c>
      <c r="AF82" s="251" t="s">
        <v>642</v>
      </c>
      <c r="AG82" s="256">
        <v>44296</v>
      </c>
      <c r="AH82" s="256">
        <v>44299</v>
      </c>
      <c r="AI82" s="251" t="s">
        <v>707</v>
      </c>
      <c r="AJ82" s="251" t="s">
        <v>708</v>
      </c>
      <c r="AK82" s="256">
        <v>44301</v>
      </c>
      <c r="AM82" s="338" t="s">
        <v>706</v>
      </c>
      <c r="AN82" s="332" t="s">
        <v>709</v>
      </c>
      <c r="AO82" s="332" t="s">
        <v>710</v>
      </c>
      <c r="AP82" s="258">
        <v>44287</v>
      </c>
      <c r="AQ82" s="142">
        <v>2798403064</v>
      </c>
      <c r="AR82" s="311">
        <v>44292</v>
      </c>
    </row>
    <row r="83" customHeight="1" spans="3:44">
      <c r="C83" s="265" t="str">
        <f t="shared" si="54"/>
        <v>TQS</v>
      </c>
      <c r="D83" s="266" t="str">
        <f t="shared" si="47"/>
        <v>CLOSED</v>
      </c>
      <c r="E83" s="267">
        <f ca="1" t="shared" ref="E83:E88" si="67">IF(K83="","",IF(AK83&lt;&gt;"",AK83-K83,TODAY()-K83))</f>
        <v>504</v>
      </c>
      <c r="F83" s="267" t="str">
        <f ca="1" t="shared" si="28"/>
        <v/>
      </c>
      <c r="G83" s="267">
        <f ca="1" t="shared" ref="G83:G88" si="68">IFERROR(IF(K83="","",IF(Z83&lt;&gt;"",Z83-K83,TODAY()-K83)),IF(Z83="CANCELLED",0,"N/A"))</f>
        <v>504</v>
      </c>
      <c r="H83" s="267" t="str">
        <f ca="1" t="shared" si="60"/>
        <v>LATE</v>
      </c>
      <c r="I83" s="267" t="str">
        <f ca="1" t="shared" si="36"/>
        <v>ONTIME</v>
      </c>
      <c r="J83" s="274" t="s">
        <v>711</v>
      </c>
      <c r="K83" s="250">
        <v>44286</v>
      </c>
      <c r="L83" s="274">
        <f t="shared" si="61"/>
        <v>3</v>
      </c>
      <c r="M83" s="274">
        <f t="shared" si="62"/>
        <v>2021</v>
      </c>
      <c r="N83" s="274" t="str">
        <f t="shared" si="66"/>
        <v>Replenish</v>
      </c>
      <c r="O83" s="276" t="s">
        <v>395</v>
      </c>
      <c r="Q83" s="1" t="e">
        <f>IF(O83="","",INDEX(#REF!,MATCH(O83,#REF!,0)))</f>
        <v>#REF!</v>
      </c>
      <c r="S83" s="142" t="s">
        <v>345</v>
      </c>
      <c r="T83" s="1" t="s">
        <v>712</v>
      </c>
      <c r="V83" s="90">
        <v>404049732</v>
      </c>
      <c r="W83" s="250">
        <v>44289</v>
      </c>
      <c r="Y83" s="251" t="s">
        <v>224</v>
      </c>
      <c r="Z83" s="1"/>
      <c r="AA83" s="253" t="s">
        <v>713</v>
      </c>
      <c r="AB83" s="254">
        <v>44336</v>
      </c>
      <c r="AC83" s="254">
        <v>44336</v>
      </c>
      <c r="AD83" s="1">
        <v>180259153</v>
      </c>
      <c r="AE83" s="254" t="s">
        <v>714</v>
      </c>
      <c r="AF83" s="251" t="s">
        <v>715</v>
      </c>
      <c r="AG83" s="256">
        <v>44341</v>
      </c>
      <c r="AH83" s="256">
        <v>44343</v>
      </c>
      <c r="AI83" s="251" t="s">
        <v>716</v>
      </c>
      <c r="AJ83" s="251" t="s">
        <v>717</v>
      </c>
      <c r="AK83" s="256"/>
      <c r="AM83" s="294" t="s">
        <v>395</v>
      </c>
      <c r="AN83" s="276">
        <v>1653</v>
      </c>
      <c r="AO83" s="257" t="s">
        <v>718</v>
      </c>
      <c r="AP83" s="258">
        <v>44291</v>
      </c>
      <c r="AQ83" s="142">
        <v>1428045931</v>
      </c>
      <c r="AR83" s="308">
        <v>44293</v>
      </c>
    </row>
    <row r="84" hidden="1" customHeight="1" spans="3:44">
      <c r="C84" s="265" t="str">
        <f t="shared" ref="C84:C88" si="69">IF(K84="","",IFERROR(IF(O84="","",IF(W84="","NEED PO",IF(Y84="","NEED AWB CDG",IF(AB84="","NEED AWB SIN",IF(AE84="","CUSTOMS",IF(AG84="","CUSTOMS",IF(AH84="","NEED GR",IF(AK84="","TQS","AVAIL")))))))),"N/A"))</f>
        <v>AVAIL</v>
      </c>
      <c r="D84" s="266" t="str">
        <f t="shared" si="47"/>
        <v>CLOSED</v>
      </c>
      <c r="E84" s="267">
        <f ca="1" t="shared" si="67"/>
        <v>15</v>
      </c>
      <c r="F84" s="267">
        <f ca="1" t="shared" si="28"/>
        <v>13</v>
      </c>
      <c r="G84" s="267">
        <f ca="1" t="shared" si="68"/>
        <v>1</v>
      </c>
      <c r="H84" s="267" t="str">
        <f ca="1" t="shared" si="60"/>
        <v>ONTIME</v>
      </c>
      <c r="I84" s="267" t="str">
        <f ca="1" t="shared" si="36"/>
        <v>LATE</v>
      </c>
      <c r="J84" s="274" t="s">
        <v>719</v>
      </c>
      <c r="K84" s="250">
        <v>44286</v>
      </c>
      <c r="L84" s="274">
        <f t="shared" si="61"/>
        <v>3</v>
      </c>
      <c r="M84" s="274">
        <f t="shared" si="62"/>
        <v>2021</v>
      </c>
      <c r="N84" s="274" t="str">
        <f t="shared" si="66"/>
        <v>Replenish</v>
      </c>
      <c r="O84" s="276" t="s">
        <v>237</v>
      </c>
      <c r="Q84" s="1" t="e">
        <f>IF(O84="","",INDEX(#REF!,MATCH(O84,#REF!,0)))</f>
        <v>#REF!</v>
      </c>
      <c r="S84" s="142" t="s">
        <v>198</v>
      </c>
      <c r="V84" s="90">
        <v>404049732</v>
      </c>
      <c r="W84" s="250">
        <v>44289</v>
      </c>
      <c r="Y84" s="251" t="s">
        <v>224</v>
      </c>
      <c r="Z84" s="254">
        <v>44287</v>
      </c>
      <c r="AA84" s="253" t="s">
        <v>697</v>
      </c>
      <c r="AB84" s="254">
        <v>44287</v>
      </c>
      <c r="AC84" s="254">
        <v>44289</v>
      </c>
      <c r="AD84" s="1">
        <v>180256857</v>
      </c>
      <c r="AE84" s="254">
        <v>44289</v>
      </c>
      <c r="AF84" s="251" t="s">
        <v>642</v>
      </c>
      <c r="AG84" s="256">
        <v>44296</v>
      </c>
      <c r="AH84" s="256">
        <v>44299</v>
      </c>
      <c r="AI84" s="251" t="s">
        <v>720</v>
      </c>
      <c r="AJ84" s="251" t="s">
        <v>721</v>
      </c>
      <c r="AK84" s="256">
        <v>44301</v>
      </c>
      <c r="AM84" s="294" t="s">
        <v>237</v>
      </c>
      <c r="AN84" s="276" t="s">
        <v>722</v>
      </c>
      <c r="AO84" s="257" t="s">
        <v>723</v>
      </c>
      <c r="AP84" s="258">
        <v>44298</v>
      </c>
      <c r="AQ84" s="142">
        <v>6423218211</v>
      </c>
      <c r="AR84" s="308">
        <v>44300</v>
      </c>
    </row>
    <row r="85" hidden="1" customHeight="1" spans="3:44">
      <c r="C85" s="265" t="str">
        <f t="shared" si="69"/>
        <v>AVAIL</v>
      </c>
      <c r="D85" s="266" t="str">
        <f t="shared" si="47"/>
        <v>CLOSED</v>
      </c>
      <c r="E85" s="267">
        <f ca="1" t="shared" si="67"/>
        <v>15</v>
      </c>
      <c r="F85" s="267">
        <f ca="1" t="shared" si="28"/>
        <v>13</v>
      </c>
      <c r="G85" s="267">
        <f ca="1" t="shared" si="68"/>
        <v>1</v>
      </c>
      <c r="H85" s="267" t="str">
        <f ca="1" t="shared" ref="H85:H88" si="70">IF(K85="","",IF(G85&lt;=3,"ONTIME","LATE"))</f>
        <v>ONTIME</v>
      </c>
      <c r="I85" s="267" t="str">
        <f ca="1" t="shared" si="36"/>
        <v>LATE</v>
      </c>
      <c r="J85" s="274" t="s">
        <v>724</v>
      </c>
      <c r="K85" s="250">
        <v>44286</v>
      </c>
      <c r="L85" s="274">
        <f t="shared" ref="L85:L135" si="71">IF(K85="","",MONTH(K85))</f>
        <v>3</v>
      </c>
      <c r="M85" s="274">
        <f t="shared" ref="M85:M135" si="72">IF(K85="","",YEAR(K85))</f>
        <v>2021</v>
      </c>
      <c r="N85" s="274" t="str">
        <f t="shared" ref="N85:N138" si="73">IF(LEFT(J85,4)="AFAX","AOG",IF(LEFT(J85,4)="AFAZ","Critical",IF(LEFT(J85,4)="AFAB","Replenish","")))</f>
        <v>Replenish</v>
      </c>
      <c r="O85" s="276" t="s">
        <v>725</v>
      </c>
      <c r="Q85" s="1" t="e">
        <f>IF(O85="","",INDEX(#REF!,MATCH(O85,#REF!,0)))</f>
        <v>#REF!</v>
      </c>
      <c r="S85" s="142" t="s">
        <v>143</v>
      </c>
      <c r="V85" s="90">
        <v>404049732</v>
      </c>
      <c r="W85" s="250">
        <v>44289</v>
      </c>
      <c r="Y85" s="251" t="s">
        <v>224</v>
      </c>
      <c r="Z85" s="254">
        <v>44287</v>
      </c>
      <c r="AA85" s="253" t="s">
        <v>697</v>
      </c>
      <c r="AB85" s="254">
        <v>44287</v>
      </c>
      <c r="AC85" s="254">
        <v>44289</v>
      </c>
      <c r="AD85" s="1">
        <v>180256857</v>
      </c>
      <c r="AE85" s="254">
        <v>44289</v>
      </c>
      <c r="AF85" s="251" t="s">
        <v>642</v>
      </c>
      <c r="AG85" s="256">
        <v>44296</v>
      </c>
      <c r="AH85" s="256">
        <v>44299</v>
      </c>
      <c r="AI85" s="251" t="s">
        <v>726</v>
      </c>
      <c r="AJ85" s="251" t="s">
        <v>727</v>
      </c>
      <c r="AK85" s="256">
        <v>44301</v>
      </c>
      <c r="AM85" s="294" t="s">
        <v>725</v>
      </c>
      <c r="AN85" s="276" t="s">
        <v>728</v>
      </c>
      <c r="AO85" s="257" t="s">
        <v>729</v>
      </c>
      <c r="AP85" s="258">
        <v>44298</v>
      </c>
      <c r="AQ85" s="142">
        <v>6423218211</v>
      </c>
      <c r="AR85" s="308">
        <v>44300</v>
      </c>
    </row>
    <row r="86" hidden="1" customHeight="1" spans="3:44">
      <c r="C86" s="265" t="str">
        <f t="shared" si="69"/>
        <v>AVAIL</v>
      </c>
      <c r="D86" s="266" t="str">
        <f t="shared" si="47"/>
        <v>CLOSED</v>
      </c>
      <c r="E86" s="267">
        <f ca="1" t="shared" si="67"/>
        <v>15</v>
      </c>
      <c r="F86" s="267">
        <f ca="1" t="shared" si="28"/>
        <v>13</v>
      </c>
      <c r="G86" s="267">
        <f ca="1" t="shared" si="68"/>
        <v>1</v>
      </c>
      <c r="H86" s="267" t="str">
        <f ca="1" t="shared" si="70"/>
        <v>ONTIME</v>
      </c>
      <c r="I86" s="267" t="str">
        <f ca="1" t="shared" si="36"/>
        <v>LATE</v>
      </c>
      <c r="J86" s="274" t="s">
        <v>730</v>
      </c>
      <c r="K86" s="250">
        <v>44286</v>
      </c>
      <c r="L86" s="274">
        <f t="shared" si="71"/>
        <v>3</v>
      </c>
      <c r="M86" s="274">
        <f t="shared" si="72"/>
        <v>2021</v>
      </c>
      <c r="N86" s="274" t="str">
        <f t="shared" si="73"/>
        <v>Replenish</v>
      </c>
      <c r="O86" s="276" t="s">
        <v>272</v>
      </c>
      <c r="Q86" s="1" t="e">
        <f>IF(O86="","",INDEX(#REF!,MATCH(O86,#REF!,0)))</f>
        <v>#REF!</v>
      </c>
      <c r="S86" s="142" t="s">
        <v>432</v>
      </c>
      <c r="V86" s="90">
        <v>404049732</v>
      </c>
      <c r="W86" s="250">
        <v>44289</v>
      </c>
      <c r="Y86" s="251" t="s">
        <v>224</v>
      </c>
      <c r="Z86" s="254">
        <v>44287</v>
      </c>
      <c r="AA86" s="253" t="s">
        <v>697</v>
      </c>
      <c r="AB86" s="254">
        <v>44287</v>
      </c>
      <c r="AC86" s="254">
        <v>44289</v>
      </c>
      <c r="AD86" s="1">
        <v>180256857</v>
      </c>
      <c r="AE86" s="254">
        <v>44289</v>
      </c>
      <c r="AF86" s="251" t="s">
        <v>642</v>
      </c>
      <c r="AG86" s="256">
        <v>44296</v>
      </c>
      <c r="AH86" s="256">
        <v>44299</v>
      </c>
      <c r="AI86" s="251" t="s">
        <v>731</v>
      </c>
      <c r="AJ86" s="251" t="s">
        <v>732</v>
      </c>
      <c r="AK86" s="256">
        <v>44301</v>
      </c>
      <c r="AM86" s="294" t="s">
        <v>272</v>
      </c>
      <c r="AN86" s="276">
        <v>48024</v>
      </c>
      <c r="AO86" s="257" t="s">
        <v>733</v>
      </c>
      <c r="AP86" s="258">
        <v>44298</v>
      </c>
      <c r="AQ86" s="142">
        <v>6423218211</v>
      </c>
      <c r="AR86" s="308">
        <v>44300</v>
      </c>
    </row>
    <row r="87" hidden="1" customHeight="1" spans="3:44">
      <c r="C87" s="265" t="str">
        <f t="shared" si="69"/>
        <v>AVAIL</v>
      </c>
      <c r="D87" s="266" t="str">
        <f t="shared" si="47"/>
        <v>CLOSED</v>
      </c>
      <c r="E87" s="267">
        <f ca="1" t="shared" si="67"/>
        <v>15</v>
      </c>
      <c r="F87" s="267">
        <f ca="1" t="shared" si="28"/>
        <v>15</v>
      </c>
      <c r="G87" s="267">
        <f ca="1" t="shared" si="68"/>
        <v>1</v>
      </c>
      <c r="H87" s="267" t="str">
        <f ca="1" t="shared" si="70"/>
        <v>ONTIME</v>
      </c>
      <c r="I87" s="267" t="str">
        <f ca="1" t="shared" si="36"/>
        <v>LATE</v>
      </c>
      <c r="J87" s="274" t="s">
        <v>734</v>
      </c>
      <c r="K87" s="250">
        <v>44286</v>
      </c>
      <c r="L87" s="274">
        <f t="shared" si="71"/>
        <v>3</v>
      </c>
      <c r="M87" s="274">
        <f t="shared" si="72"/>
        <v>2021</v>
      </c>
      <c r="N87" s="274" t="str">
        <f t="shared" si="73"/>
        <v>Replenish</v>
      </c>
      <c r="O87" s="276" t="s">
        <v>735</v>
      </c>
      <c r="Q87" s="1" t="e">
        <f>IF(O87="","",INDEX(#REF!,MATCH(O87,#REF!,0)))</f>
        <v>#REF!</v>
      </c>
      <c r="S87" s="142" t="s">
        <v>116</v>
      </c>
      <c r="T87" s="1" t="s">
        <v>736</v>
      </c>
      <c r="V87" s="90">
        <v>404049732</v>
      </c>
      <c r="W87" s="250">
        <v>44289</v>
      </c>
      <c r="Y87" s="251" t="s">
        <v>224</v>
      </c>
      <c r="Z87" s="254">
        <v>44287</v>
      </c>
      <c r="AA87" s="253" t="s">
        <v>697</v>
      </c>
      <c r="AB87" s="254">
        <v>44287</v>
      </c>
      <c r="AC87" s="254">
        <v>44289</v>
      </c>
      <c r="AD87" s="1">
        <v>180256857</v>
      </c>
      <c r="AE87" s="254">
        <v>44289</v>
      </c>
      <c r="AF87" s="251" t="s">
        <v>642</v>
      </c>
      <c r="AG87" s="256">
        <v>44296</v>
      </c>
      <c r="AH87" s="256">
        <v>44299</v>
      </c>
      <c r="AI87" s="251" t="s">
        <v>737</v>
      </c>
      <c r="AJ87" s="251" t="s">
        <v>738</v>
      </c>
      <c r="AK87" s="256">
        <v>44301</v>
      </c>
      <c r="AM87" s="294" t="s">
        <v>735</v>
      </c>
      <c r="AN87" s="276" t="s">
        <v>739</v>
      </c>
      <c r="AO87" s="257" t="s">
        <v>740</v>
      </c>
      <c r="AP87" s="258">
        <v>44300</v>
      </c>
      <c r="AQ87" s="142">
        <v>7693767970</v>
      </c>
      <c r="AR87" s="308">
        <v>44302</v>
      </c>
    </row>
    <row r="88" hidden="1" customHeight="1" spans="3:47">
      <c r="C88" s="265" t="str">
        <f t="shared" si="69"/>
        <v>AVAIL</v>
      </c>
      <c r="D88" s="266" t="str">
        <f t="shared" si="47"/>
        <v>CLOSED</v>
      </c>
      <c r="E88" s="267">
        <f ca="1" t="shared" si="67"/>
        <v>23</v>
      </c>
      <c r="F88" s="267">
        <f ca="1" t="shared" si="28"/>
        <v>51</v>
      </c>
      <c r="G88" s="267">
        <f ca="1" t="shared" si="68"/>
        <v>4</v>
      </c>
      <c r="H88" s="267" t="str">
        <f ca="1" t="shared" si="70"/>
        <v>LATE</v>
      </c>
      <c r="I88" s="267" t="str">
        <f ca="1" t="shared" si="36"/>
        <v>LATE</v>
      </c>
      <c r="J88" s="274" t="s">
        <v>741</v>
      </c>
      <c r="K88" s="250">
        <v>44286</v>
      </c>
      <c r="L88" s="274">
        <f t="shared" si="71"/>
        <v>3</v>
      </c>
      <c r="M88" s="274">
        <f t="shared" si="72"/>
        <v>2021</v>
      </c>
      <c r="N88" s="274" t="str">
        <f t="shared" si="73"/>
        <v>Replenish</v>
      </c>
      <c r="O88" s="276" t="s">
        <v>742</v>
      </c>
      <c r="Q88" s="1" t="e">
        <f>IF(O88="","",INDEX(#REF!,MATCH(O88,#REF!,0)))</f>
        <v>#REF!</v>
      </c>
      <c r="S88" s="142" t="s">
        <v>198</v>
      </c>
      <c r="V88" s="90">
        <v>404049732</v>
      </c>
      <c r="W88" s="250">
        <v>44289</v>
      </c>
      <c r="Y88" s="142" t="s">
        <v>743</v>
      </c>
      <c r="Z88" s="313">
        <v>44290</v>
      </c>
      <c r="AA88" s="253" t="s">
        <v>744</v>
      </c>
      <c r="AB88" s="254">
        <v>44296</v>
      </c>
      <c r="AC88" s="311">
        <v>44296</v>
      </c>
      <c r="AD88" s="1">
        <v>180257174</v>
      </c>
      <c r="AE88" s="254">
        <v>44298</v>
      </c>
      <c r="AF88" s="251" t="s">
        <v>744</v>
      </c>
      <c r="AG88" s="256">
        <v>44299</v>
      </c>
      <c r="AH88" s="256">
        <v>44300</v>
      </c>
      <c r="AI88" s="251" t="s">
        <v>745</v>
      </c>
      <c r="AJ88" s="251" t="s">
        <v>746</v>
      </c>
      <c r="AK88" s="256">
        <v>44309</v>
      </c>
      <c r="AM88" s="294" t="s">
        <v>742</v>
      </c>
      <c r="AN88" s="276">
        <v>267</v>
      </c>
      <c r="AO88" s="257" t="s">
        <v>747</v>
      </c>
      <c r="AP88" s="258">
        <v>44341</v>
      </c>
      <c r="AQ88" s="142">
        <v>483458695</v>
      </c>
      <c r="AR88" s="308">
        <v>44341</v>
      </c>
      <c r="AU88" s="1" t="s">
        <v>748</v>
      </c>
    </row>
    <row r="89" hidden="1" customHeight="1" spans="3:44">
      <c r="C89" s="265" t="str">
        <f t="shared" ref="C89:C135" si="74">IF(K89="","",IFERROR(IF(O89="","",IF(W89="","NEED PO",IF(Y89="","NEED AWB CDG",IF(AB89="","NEED AWB SIN",IF(AE89="","CUSTOMS",IF(AG89="","CUSTOMS",IF(AH89="","NEED GR",IF(AK89="","TQS","AVAIL")))))))),"N/A"))</f>
        <v/>
      </c>
      <c r="D89" s="266" t="str">
        <f t="shared" ref="D89:D135" si="75">IF(LEFT(V89,2)="45","CLOSED",IF(C89="","",IF(AQ89&lt;&gt;"","CLOSED",IF(AP89&lt;&gt;"","NEED AWB","OPEN"))))</f>
        <v/>
      </c>
      <c r="E89" s="267" t="str">
        <f ca="1" t="shared" ref="E89:E135" si="76">IF(K89="","",IF(AK89&lt;&gt;"",AK89-K89,TODAY()-K89))</f>
        <v/>
      </c>
      <c r="F89" s="267" t="str">
        <f ca="1" t="shared" ref="F89:F135" si="77">IF(K89="","",IF(Z89="","",IF(AR89="",NOW()-Z89,AR89-Z89)))</f>
        <v/>
      </c>
      <c r="G89" s="267" t="str">
        <f ca="1" t="shared" ref="G89:G135" si="78">IFERROR(IF(K89="","",IF(Z89&lt;&gt;"",Z89-K89,TODAY()-K89)),IF(Z89="CANCELLED",0,"N/A"))</f>
        <v/>
      </c>
      <c r="H89" s="267" t="str">
        <f ca="1" t="shared" ref="H89:H135" si="79">IF(K89="","",IF(G89&lt;=3,"ONTIME","LATE"))</f>
        <v/>
      </c>
      <c r="I89" s="267" t="str">
        <f ca="1" t="shared" ref="I89:I135" si="80">IF(K89="","",IF(F89="","ONTIME",IF(F89&lt;=12,"ONTIME","LATE")))</f>
        <v/>
      </c>
      <c r="J89" s="274" t="s">
        <v>749</v>
      </c>
      <c r="L89" s="274" t="str">
        <f t="shared" si="71"/>
        <v/>
      </c>
      <c r="M89" s="274" t="str">
        <f t="shared" si="72"/>
        <v/>
      </c>
      <c r="N89" s="274" t="str">
        <f t="shared" si="73"/>
        <v>Replenish</v>
      </c>
      <c r="O89" s="276" t="s">
        <v>295</v>
      </c>
      <c r="Q89" s="1" t="e">
        <f>IF(O89="","",INDEX(#REF!,MATCH(O89,#REF!,0)))</f>
        <v>#REF!</v>
      </c>
      <c r="S89" s="90" t="s">
        <v>116</v>
      </c>
      <c r="AC89" s="1"/>
      <c r="AI89" s="251"/>
      <c r="AK89" s="256"/>
      <c r="AM89" s="276" t="s">
        <v>295</v>
      </c>
      <c r="AN89" s="276">
        <v>407</v>
      </c>
      <c r="AO89" s="257" t="s">
        <v>298</v>
      </c>
      <c r="AR89" s="308"/>
    </row>
    <row r="90" hidden="1" customHeight="1" spans="3:44">
      <c r="C90" s="265" t="str">
        <f t="shared" si="74"/>
        <v/>
      </c>
      <c r="D90" s="266" t="str">
        <f t="shared" si="75"/>
        <v/>
      </c>
      <c r="E90" s="267" t="str">
        <f ca="1" t="shared" si="76"/>
        <v/>
      </c>
      <c r="F90" s="267" t="str">
        <f ca="1" t="shared" si="77"/>
        <v/>
      </c>
      <c r="G90" s="267" t="str">
        <f ca="1" t="shared" si="78"/>
        <v/>
      </c>
      <c r="H90" s="267" t="str">
        <f ca="1" t="shared" si="79"/>
        <v/>
      </c>
      <c r="I90" s="267" t="str">
        <f ca="1" t="shared" si="80"/>
        <v/>
      </c>
      <c r="J90" s="274" t="s">
        <v>750</v>
      </c>
      <c r="L90" s="274" t="str">
        <f t="shared" si="71"/>
        <v/>
      </c>
      <c r="M90" s="274" t="str">
        <f t="shared" si="72"/>
        <v/>
      </c>
      <c r="N90" s="274" t="str">
        <f t="shared" si="73"/>
        <v>Replenish</v>
      </c>
      <c r="O90" s="276" t="s">
        <v>300</v>
      </c>
      <c r="Q90" s="1" t="e">
        <f>IF(O90="","",INDEX(#REF!,MATCH(O90,#REF!,0)))</f>
        <v>#REF!</v>
      </c>
      <c r="S90" s="90" t="s">
        <v>116</v>
      </c>
      <c r="AC90" s="1"/>
      <c r="AI90" s="251"/>
      <c r="AK90" s="256"/>
      <c r="AM90" s="276" t="s">
        <v>300</v>
      </c>
      <c r="AN90" s="276">
        <v>390</v>
      </c>
      <c r="AO90" s="257" t="s">
        <v>302</v>
      </c>
      <c r="AR90" s="308"/>
    </row>
    <row r="91" hidden="1" customHeight="1" spans="3:44">
      <c r="C91" s="265" t="str">
        <f t="shared" si="74"/>
        <v>AVAIL</v>
      </c>
      <c r="D91" s="266" t="str">
        <f t="shared" si="75"/>
        <v>CLOSED</v>
      </c>
      <c r="E91" s="267">
        <f ca="1" t="shared" si="76"/>
        <v>12</v>
      </c>
      <c r="F91" s="267" t="str">
        <f ca="1" t="shared" si="77"/>
        <v/>
      </c>
      <c r="G91" s="267">
        <f ca="1" t="shared" si="78"/>
        <v>425</v>
      </c>
      <c r="H91" s="267" t="str">
        <f ca="1" t="shared" si="79"/>
        <v>LATE</v>
      </c>
      <c r="I91" s="267" t="str">
        <f ca="1" t="shared" si="80"/>
        <v>ONTIME</v>
      </c>
      <c r="J91" s="274" t="s">
        <v>751</v>
      </c>
      <c r="K91" s="250">
        <v>44365</v>
      </c>
      <c r="L91" s="274">
        <f t="shared" si="71"/>
        <v>6</v>
      </c>
      <c r="M91" s="274">
        <f t="shared" si="72"/>
        <v>2021</v>
      </c>
      <c r="N91" s="274" t="str">
        <f t="shared" si="73"/>
        <v>Replenish</v>
      </c>
      <c r="O91" s="334" t="s">
        <v>315</v>
      </c>
      <c r="Q91" s="1" t="e">
        <f>IF(O91="","",INDEX(#REF!,MATCH(O91,#REF!,0)))</f>
        <v>#REF!</v>
      </c>
      <c r="S91" s="90" t="s">
        <v>198</v>
      </c>
      <c r="V91" s="236" t="s">
        <v>752</v>
      </c>
      <c r="W91" s="250">
        <v>44372</v>
      </c>
      <c r="Y91" s="251" t="s">
        <v>753</v>
      </c>
      <c r="AA91" s="253" t="s">
        <v>754</v>
      </c>
      <c r="AB91" s="254">
        <v>44371</v>
      </c>
      <c r="AC91" s="252">
        <v>44373</v>
      </c>
      <c r="AD91" s="1">
        <v>180260669</v>
      </c>
      <c r="AE91" s="254">
        <v>44375</v>
      </c>
      <c r="AF91" s="251" t="s">
        <v>755</v>
      </c>
      <c r="AG91" s="256">
        <v>44376</v>
      </c>
      <c r="AH91" s="256">
        <v>44376</v>
      </c>
      <c r="AI91" s="251" t="s">
        <v>756</v>
      </c>
      <c r="AJ91" s="251" t="s">
        <v>757</v>
      </c>
      <c r="AK91" s="256">
        <v>44377</v>
      </c>
      <c r="AM91" s="294" t="s">
        <v>758</v>
      </c>
      <c r="AN91" s="276" t="s">
        <v>759</v>
      </c>
      <c r="AO91" s="257" t="s">
        <v>760</v>
      </c>
      <c r="AP91" s="258">
        <v>44372</v>
      </c>
      <c r="AQ91" s="142" t="s">
        <v>193</v>
      </c>
      <c r="AR91" s="314">
        <v>44377</v>
      </c>
    </row>
    <row r="92" hidden="1" customHeight="1" spans="3:45">
      <c r="C92" s="265" t="str">
        <f t="shared" si="74"/>
        <v>AVAIL</v>
      </c>
      <c r="D92" s="266" t="str">
        <f t="shared" si="75"/>
        <v>CLOSED</v>
      </c>
      <c r="E92" s="267">
        <f ca="1" t="shared" si="76"/>
        <v>12</v>
      </c>
      <c r="F92" s="267" t="str">
        <f ca="1" t="shared" si="77"/>
        <v/>
      </c>
      <c r="G92" s="267">
        <f ca="1" t="shared" si="78"/>
        <v>425</v>
      </c>
      <c r="H92" s="267" t="str">
        <f ca="1" t="shared" si="79"/>
        <v>LATE</v>
      </c>
      <c r="I92" s="267" t="str">
        <f ca="1" t="shared" si="80"/>
        <v>ONTIME</v>
      </c>
      <c r="J92" s="274" t="s">
        <v>761</v>
      </c>
      <c r="K92" s="250">
        <v>44365</v>
      </c>
      <c r="L92" s="274">
        <f t="shared" si="71"/>
        <v>6</v>
      </c>
      <c r="M92" s="274">
        <f t="shared" si="72"/>
        <v>2021</v>
      </c>
      <c r="N92" s="274" t="str">
        <f t="shared" si="73"/>
        <v>Replenish</v>
      </c>
      <c r="O92" s="276" t="s">
        <v>762</v>
      </c>
      <c r="Q92" s="1" t="e">
        <f>IF(O92="","",INDEX(#REF!,MATCH(O92,#REF!,0)))</f>
        <v>#REF!</v>
      </c>
      <c r="S92" s="90" t="s">
        <v>306</v>
      </c>
      <c r="V92" s="236" t="s">
        <v>763</v>
      </c>
      <c r="W92" s="250">
        <v>44365</v>
      </c>
      <c r="Y92" s="251" t="s">
        <v>753</v>
      </c>
      <c r="AA92" s="253" t="s">
        <v>754</v>
      </c>
      <c r="AB92" s="254">
        <v>44371</v>
      </c>
      <c r="AC92" s="252">
        <v>44373</v>
      </c>
      <c r="AD92" s="1">
        <v>180260669</v>
      </c>
      <c r="AE92" s="254">
        <v>44375</v>
      </c>
      <c r="AF92" s="251" t="s">
        <v>755</v>
      </c>
      <c r="AG92" s="256">
        <v>44376</v>
      </c>
      <c r="AH92" s="256">
        <v>44376</v>
      </c>
      <c r="AI92" s="251" t="s">
        <v>764</v>
      </c>
      <c r="AJ92" s="251" t="s">
        <v>765</v>
      </c>
      <c r="AK92" s="256">
        <v>44377</v>
      </c>
      <c r="AM92" s="294" t="s">
        <v>762</v>
      </c>
      <c r="AN92" s="276">
        <v>3885</v>
      </c>
      <c r="AO92" s="257" t="s">
        <v>766</v>
      </c>
      <c r="AP92" s="258">
        <v>44370</v>
      </c>
      <c r="AQ92" s="142" t="s">
        <v>767</v>
      </c>
      <c r="AR92" s="308">
        <v>44370</v>
      </c>
      <c r="AS92" s="256">
        <v>44373</v>
      </c>
    </row>
    <row r="93" hidden="1" customHeight="1" spans="3:45">
      <c r="C93" s="265" t="str">
        <f t="shared" si="74"/>
        <v>AVAIL</v>
      </c>
      <c r="D93" s="266" t="str">
        <f t="shared" si="75"/>
        <v>CLOSED</v>
      </c>
      <c r="E93" s="267">
        <f ca="1" t="shared" si="76"/>
        <v>12</v>
      </c>
      <c r="F93" s="267" t="str">
        <f ca="1" t="shared" si="77"/>
        <v/>
      </c>
      <c r="G93" s="267">
        <f ca="1" t="shared" si="78"/>
        <v>425</v>
      </c>
      <c r="H93" s="267" t="str">
        <f ca="1" t="shared" si="79"/>
        <v>LATE</v>
      </c>
      <c r="I93" s="267" t="str">
        <f ca="1" t="shared" si="80"/>
        <v>ONTIME</v>
      </c>
      <c r="J93" s="274" t="s">
        <v>768</v>
      </c>
      <c r="K93" s="250">
        <v>44365</v>
      </c>
      <c r="L93" s="274">
        <f t="shared" si="71"/>
        <v>6</v>
      </c>
      <c r="M93" s="274">
        <f t="shared" si="72"/>
        <v>2021</v>
      </c>
      <c r="N93" s="274" t="str">
        <f t="shared" si="73"/>
        <v>Replenish</v>
      </c>
      <c r="O93" s="276" t="s">
        <v>769</v>
      </c>
      <c r="Q93" s="1" t="e">
        <f>IF(O93="","",INDEX(#REF!,MATCH(O93,#REF!,0)))</f>
        <v>#REF!</v>
      </c>
      <c r="S93" s="90" t="s">
        <v>770</v>
      </c>
      <c r="V93" s="236" t="s">
        <v>763</v>
      </c>
      <c r="W93" s="250">
        <v>44365</v>
      </c>
      <c r="Y93" s="251" t="s">
        <v>753</v>
      </c>
      <c r="AA93" s="253" t="s">
        <v>754</v>
      </c>
      <c r="AB93" s="254">
        <v>44371</v>
      </c>
      <c r="AC93" s="252">
        <v>44373</v>
      </c>
      <c r="AD93" s="1">
        <v>180260669</v>
      </c>
      <c r="AE93" s="254">
        <v>44375</v>
      </c>
      <c r="AF93" s="251" t="s">
        <v>755</v>
      </c>
      <c r="AG93" s="256">
        <v>44376</v>
      </c>
      <c r="AH93" s="256">
        <v>44376</v>
      </c>
      <c r="AI93" s="251" t="s">
        <v>771</v>
      </c>
      <c r="AJ93" s="251" t="s">
        <v>772</v>
      </c>
      <c r="AK93" s="256">
        <v>44377</v>
      </c>
      <c r="AM93" s="294" t="s">
        <v>769</v>
      </c>
      <c r="AN93" s="276" t="s">
        <v>773</v>
      </c>
      <c r="AO93" s="257" t="s">
        <v>774</v>
      </c>
      <c r="AP93" s="258">
        <v>44370</v>
      </c>
      <c r="AQ93" s="142" t="s">
        <v>767</v>
      </c>
      <c r="AR93" s="308">
        <v>44370</v>
      </c>
      <c r="AS93" s="256">
        <v>44373</v>
      </c>
    </row>
    <row r="94" hidden="1" customHeight="1" spans="3:45">
      <c r="C94" s="265" t="str">
        <f t="shared" si="74"/>
        <v>AVAIL</v>
      </c>
      <c r="D94" s="266" t="str">
        <f t="shared" si="75"/>
        <v>CLOSED</v>
      </c>
      <c r="E94" s="267">
        <f ca="1" t="shared" si="76"/>
        <v>46</v>
      </c>
      <c r="F94" s="267">
        <f ca="1" t="shared" si="77"/>
        <v>-6</v>
      </c>
      <c r="G94" s="267">
        <f ca="1" t="shared" si="78"/>
        <v>11</v>
      </c>
      <c r="H94" s="267" t="str">
        <f ca="1" t="shared" si="79"/>
        <v>LATE</v>
      </c>
      <c r="I94" s="267" t="str">
        <f ca="1" t="shared" si="80"/>
        <v>ONTIME</v>
      </c>
      <c r="J94" s="274" t="s">
        <v>775</v>
      </c>
      <c r="K94" s="250">
        <v>44365</v>
      </c>
      <c r="L94" s="274">
        <f t="shared" si="71"/>
        <v>6</v>
      </c>
      <c r="M94" s="274">
        <f t="shared" si="72"/>
        <v>2021</v>
      </c>
      <c r="N94" s="274" t="str">
        <f t="shared" si="73"/>
        <v>Replenish</v>
      </c>
      <c r="O94" s="276" t="s">
        <v>776</v>
      </c>
      <c r="Q94" s="1" t="e">
        <f>IF(O94="","",INDEX(#REF!,MATCH(O94,#REF!,0)))</f>
        <v>#REF!</v>
      </c>
      <c r="S94" s="90" t="s">
        <v>186</v>
      </c>
      <c r="V94" s="236" t="s">
        <v>763</v>
      </c>
      <c r="W94" s="250">
        <v>44365</v>
      </c>
      <c r="Y94" s="251" t="s">
        <v>777</v>
      </c>
      <c r="Z94" s="252">
        <v>44376</v>
      </c>
      <c r="AA94" s="253" t="s">
        <v>778</v>
      </c>
      <c r="AB94" s="252">
        <v>44396</v>
      </c>
      <c r="AC94" s="252">
        <v>44396</v>
      </c>
      <c r="AD94" s="1">
        <v>180260975</v>
      </c>
      <c r="AE94" s="254">
        <v>44396</v>
      </c>
      <c r="AF94" s="251" t="s">
        <v>779</v>
      </c>
      <c r="AG94" s="256">
        <v>44406</v>
      </c>
      <c r="AH94" s="256">
        <v>44411</v>
      </c>
      <c r="AI94" s="251" t="s">
        <v>780</v>
      </c>
      <c r="AJ94" s="251" t="s">
        <v>781</v>
      </c>
      <c r="AK94" s="256">
        <v>44411</v>
      </c>
      <c r="AM94" s="294" t="s">
        <v>776</v>
      </c>
      <c r="AN94" s="276" t="s">
        <v>782</v>
      </c>
      <c r="AO94" s="257" t="s">
        <v>783</v>
      </c>
      <c r="AP94" s="258">
        <v>44370</v>
      </c>
      <c r="AQ94" s="142" t="s">
        <v>767</v>
      </c>
      <c r="AR94" s="308">
        <v>44370</v>
      </c>
      <c r="AS94" s="256">
        <v>44373</v>
      </c>
    </row>
    <row r="95" hidden="1" customHeight="1" spans="3:45">
      <c r="C95" s="265" t="str">
        <f t="shared" si="74"/>
        <v>AVAIL</v>
      </c>
      <c r="D95" s="266" t="str">
        <f t="shared" si="75"/>
        <v>CLOSED</v>
      </c>
      <c r="E95" s="267">
        <f ca="1" t="shared" si="76"/>
        <v>12</v>
      </c>
      <c r="F95" s="267" t="str">
        <f ca="1" t="shared" si="77"/>
        <v/>
      </c>
      <c r="G95" s="267">
        <f ca="1" t="shared" si="78"/>
        <v>425</v>
      </c>
      <c r="H95" s="267" t="str">
        <f ca="1" t="shared" si="79"/>
        <v>LATE</v>
      </c>
      <c r="I95" s="267" t="str">
        <f ca="1" t="shared" si="80"/>
        <v>ONTIME</v>
      </c>
      <c r="J95" s="274" t="s">
        <v>784</v>
      </c>
      <c r="K95" s="250">
        <v>44365</v>
      </c>
      <c r="L95" s="274">
        <f t="shared" si="71"/>
        <v>6</v>
      </c>
      <c r="M95" s="274">
        <f t="shared" si="72"/>
        <v>2021</v>
      </c>
      <c r="N95" s="274" t="str">
        <f t="shared" si="73"/>
        <v>Replenish</v>
      </c>
      <c r="O95" s="276" t="s">
        <v>237</v>
      </c>
      <c r="Q95" s="1" t="e">
        <f>IF(O95="","",INDEX(#REF!,MATCH(O95,#REF!,0)))</f>
        <v>#REF!</v>
      </c>
      <c r="S95" s="90" t="s">
        <v>223</v>
      </c>
      <c r="V95" s="236" t="s">
        <v>763</v>
      </c>
      <c r="W95" s="250">
        <v>44365</v>
      </c>
      <c r="Y95" s="251" t="s">
        <v>753</v>
      </c>
      <c r="AA95" s="253" t="s">
        <v>754</v>
      </c>
      <c r="AB95" s="254">
        <v>44371</v>
      </c>
      <c r="AC95" s="252">
        <v>44373</v>
      </c>
      <c r="AD95" s="1">
        <v>180260669</v>
      </c>
      <c r="AE95" s="254">
        <v>44375</v>
      </c>
      <c r="AF95" s="251" t="s">
        <v>755</v>
      </c>
      <c r="AG95" s="256">
        <v>44376</v>
      </c>
      <c r="AH95" s="256">
        <v>44376</v>
      </c>
      <c r="AI95" s="251" t="s">
        <v>785</v>
      </c>
      <c r="AJ95" s="251" t="s">
        <v>786</v>
      </c>
      <c r="AK95" s="256">
        <v>44377</v>
      </c>
      <c r="AM95" s="294" t="s">
        <v>237</v>
      </c>
      <c r="AN95" s="276">
        <v>60342</v>
      </c>
      <c r="AO95" s="257" t="s">
        <v>787</v>
      </c>
      <c r="AP95" s="258">
        <v>44370</v>
      </c>
      <c r="AQ95" s="142" t="s">
        <v>767</v>
      </c>
      <c r="AR95" s="308">
        <v>44370</v>
      </c>
      <c r="AS95" s="256">
        <v>44373</v>
      </c>
    </row>
    <row r="96" hidden="1" customHeight="1" spans="3:45">
      <c r="C96" s="265" t="str">
        <f t="shared" si="74"/>
        <v>AVAIL</v>
      </c>
      <c r="D96" s="266" t="str">
        <f t="shared" si="75"/>
        <v>CLOSED</v>
      </c>
      <c r="E96" s="267">
        <f ca="1" t="shared" si="76"/>
        <v>12</v>
      </c>
      <c r="F96" s="267" t="str">
        <f ca="1" t="shared" si="77"/>
        <v/>
      </c>
      <c r="G96" s="267">
        <f ca="1" t="shared" si="78"/>
        <v>425</v>
      </c>
      <c r="H96" s="267" t="str">
        <f ca="1" t="shared" si="79"/>
        <v>LATE</v>
      </c>
      <c r="I96" s="267" t="str">
        <f ca="1" t="shared" si="80"/>
        <v>ONTIME</v>
      </c>
      <c r="J96" s="274" t="s">
        <v>788</v>
      </c>
      <c r="K96" s="250">
        <v>44365</v>
      </c>
      <c r="L96" s="274">
        <f t="shared" si="71"/>
        <v>6</v>
      </c>
      <c r="M96" s="274">
        <f t="shared" si="72"/>
        <v>2021</v>
      </c>
      <c r="N96" s="274" t="str">
        <f t="shared" si="73"/>
        <v>Replenish</v>
      </c>
      <c r="O96" s="276" t="s">
        <v>237</v>
      </c>
      <c r="Q96" s="1" t="e">
        <f>IF(O96="","",INDEX(#REF!,MATCH(O96,#REF!,0)))</f>
        <v>#REF!</v>
      </c>
      <c r="S96" s="90" t="s">
        <v>223</v>
      </c>
      <c r="V96" s="236" t="s">
        <v>763</v>
      </c>
      <c r="W96" s="250">
        <v>44365</v>
      </c>
      <c r="Y96" s="251" t="s">
        <v>753</v>
      </c>
      <c r="AA96" s="253" t="s">
        <v>754</v>
      </c>
      <c r="AB96" s="254">
        <v>44371</v>
      </c>
      <c r="AC96" s="252">
        <v>44373</v>
      </c>
      <c r="AD96" s="1">
        <v>180260669</v>
      </c>
      <c r="AE96" s="254">
        <v>44375</v>
      </c>
      <c r="AF96" s="251" t="s">
        <v>755</v>
      </c>
      <c r="AG96" s="256">
        <v>44376</v>
      </c>
      <c r="AH96" s="256">
        <v>44376</v>
      </c>
      <c r="AI96" s="251" t="s">
        <v>789</v>
      </c>
      <c r="AJ96" s="251" t="s">
        <v>790</v>
      </c>
      <c r="AK96" s="256">
        <v>44377</v>
      </c>
      <c r="AM96" s="294" t="s">
        <v>237</v>
      </c>
      <c r="AN96" s="276">
        <v>58293</v>
      </c>
      <c r="AO96" s="257" t="s">
        <v>791</v>
      </c>
      <c r="AP96" s="258">
        <v>44370</v>
      </c>
      <c r="AQ96" s="142" t="s">
        <v>767</v>
      </c>
      <c r="AR96" s="308">
        <v>44370</v>
      </c>
      <c r="AS96" s="256">
        <v>44373</v>
      </c>
    </row>
    <row r="97" hidden="1" customHeight="1" spans="3:45">
      <c r="C97" s="265" t="str">
        <f t="shared" si="74"/>
        <v>AVAIL</v>
      </c>
      <c r="D97" s="266" t="str">
        <f t="shared" si="75"/>
        <v>CLOSED</v>
      </c>
      <c r="E97" s="267">
        <f ca="1" t="shared" si="76"/>
        <v>13</v>
      </c>
      <c r="F97" s="267" t="str">
        <f ca="1" t="shared" si="77"/>
        <v/>
      </c>
      <c r="G97" s="267">
        <f ca="1" t="shared" si="78"/>
        <v>425</v>
      </c>
      <c r="H97" s="267" t="str">
        <f ca="1" t="shared" si="79"/>
        <v>LATE</v>
      </c>
      <c r="I97" s="267" t="str">
        <f ca="1" t="shared" si="80"/>
        <v>ONTIME</v>
      </c>
      <c r="J97" s="274" t="s">
        <v>792</v>
      </c>
      <c r="K97" s="250">
        <v>44365</v>
      </c>
      <c r="L97" s="274">
        <f t="shared" si="71"/>
        <v>6</v>
      </c>
      <c r="M97" s="274">
        <f t="shared" si="72"/>
        <v>2021</v>
      </c>
      <c r="N97" s="274" t="str">
        <f t="shared" si="73"/>
        <v>Replenish</v>
      </c>
      <c r="O97" s="276" t="s">
        <v>221</v>
      </c>
      <c r="Q97" s="1" t="e">
        <f>IF(O97="","",INDEX(#REF!,MATCH(O97,#REF!,0)))</f>
        <v>#REF!</v>
      </c>
      <c r="S97" s="90" t="s">
        <v>793</v>
      </c>
      <c r="V97" s="236" t="s">
        <v>763</v>
      </c>
      <c r="W97" s="250">
        <v>44365</v>
      </c>
      <c r="Y97" s="251" t="s">
        <v>753</v>
      </c>
      <c r="AA97" s="253" t="s">
        <v>794</v>
      </c>
      <c r="AB97" s="254">
        <v>44373</v>
      </c>
      <c r="AC97" s="252">
        <v>44373</v>
      </c>
      <c r="AD97" s="1">
        <v>180260721</v>
      </c>
      <c r="AE97" s="254">
        <v>44375</v>
      </c>
      <c r="AF97" s="251" t="s">
        <v>795</v>
      </c>
      <c r="AG97" s="256">
        <v>44377</v>
      </c>
      <c r="AH97" s="256">
        <v>44378</v>
      </c>
      <c r="AI97" s="251" t="s">
        <v>796</v>
      </c>
      <c r="AJ97" s="251" t="s">
        <v>797</v>
      </c>
      <c r="AK97" s="256">
        <v>44378</v>
      </c>
      <c r="AM97" s="294" t="s">
        <v>221</v>
      </c>
      <c r="AN97" s="276">
        <v>330</v>
      </c>
      <c r="AO97" s="257" t="s">
        <v>798</v>
      </c>
      <c r="AP97" s="258">
        <v>44370</v>
      </c>
      <c r="AQ97" s="142" t="s">
        <v>767</v>
      </c>
      <c r="AR97" s="308">
        <v>44370</v>
      </c>
      <c r="AS97" s="256">
        <v>44373</v>
      </c>
    </row>
    <row r="98" hidden="1" customHeight="1" spans="3:45">
      <c r="C98" s="265" t="str">
        <f t="shared" si="74"/>
        <v>AVAIL</v>
      </c>
      <c r="D98" s="266" t="str">
        <f t="shared" si="75"/>
        <v>CLOSED</v>
      </c>
      <c r="E98" s="267">
        <f ca="1" t="shared" si="76"/>
        <v>12</v>
      </c>
      <c r="F98" s="267" t="str">
        <f ca="1" t="shared" si="77"/>
        <v/>
      </c>
      <c r="G98" s="267">
        <f ca="1" t="shared" si="78"/>
        <v>425</v>
      </c>
      <c r="H98" s="267" t="str">
        <f ca="1" t="shared" si="79"/>
        <v>LATE</v>
      </c>
      <c r="I98" s="267" t="str">
        <f ca="1" t="shared" si="80"/>
        <v>ONTIME</v>
      </c>
      <c r="J98" s="274" t="s">
        <v>799</v>
      </c>
      <c r="K98" s="250">
        <v>44365</v>
      </c>
      <c r="L98" s="274">
        <f t="shared" si="71"/>
        <v>6</v>
      </c>
      <c r="M98" s="274">
        <f t="shared" si="72"/>
        <v>2021</v>
      </c>
      <c r="N98" s="274" t="str">
        <f t="shared" si="73"/>
        <v>Replenish</v>
      </c>
      <c r="O98" s="276" t="s">
        <v>229</v>
      </c>
      <c r="Q98" s="1" t="e">
        <f>IF(O98="","",INDEX(#REF!,MATCH(O98,#REF!,0)))</f>
        <v>#REF!</v>
      </c>
      <c r="S98" s="90" t="s">
        <v>186</v>
      </c>
      <c r="V98" s="236" t="s">
        <v>763</v>
      </c>
      <c r="W98" s="250">
        <v>44365</v>
      </c>
      <c r="Y98" s="251" t="s">
        <v>753</v>
      </c>
      <c r="AA98" s="253" t="s">
        <v>754</v>
      </c>
      <c r="AB98" s="254">
        <v>44371</v>
      </c>
      <c r="AC98" s="252">
        <v>44373</v>
      </c>
      <c r="AD98" s="1">
        <v>180260669</v>
      </c>
      <c r="AE98" s="254">
        <v>44375</v>
      </c>
      <c r="AF98" s="251" t="s">
        <v>755</v>
      </c>
      <c r="AG98" s="256">
        <v>44376</v>
      </c>
      <c r="AH98" s="256">
        <v>44376</v>
      </c>
      <c r="AI98" s="251" t="s">
        <v>800</v>
      </c>
      <c r="AJ98" s="251" t="s">
        <v>801</v>
      </c>
      <c r="AK98" s="256">
        <v>44377</v>
      </c>
      <c r="AM98" s="294" t="s">
        <v>229</v>
      </c>
      <c r="AN98" s="276">
        <v>51882</v>
      </c>
      <c r="AO98" s="257" t="s">
        <v>802</v>
      </c>
      <c r="AP98" s="258">
        <v>44370</v>
      </c>
      <c r="AQ98" s="142" t="s">
        <v>767</v>
      </c>
      <c r="AR98" s="308">
        <v>44370</v>
      </c>
      <c r="AS98" s="256">
        <v>44373</v>
      </c>
    </row>
    <row r="99" hidden="1" customHeight="1" spans="3:45">
      <c r="C99" s="265" t="str">
        <f t="shared" si="74"/>
        <v>AVAIL</v>
      </c>
      <c r="D99" s="266" t="str">
        <f t="shared" si="75"/>
        <v>CLOSED</v>
      </c>
      <c r="E99" s="267">
        <f ca="1" t="shared" si="76"/>
        <v>12</v>
      </c>
      <c r="F99" s="267" t="str">
        <f ca="1" t="shared" si="77"/>
        <v/>
      </c>
      <c r="G99" s="267">
        <f ca="1" t="shared" si="78"/>
        <v>425</v>
      </c>
      <c r="H99" s="267" t="str">
        <f ca="1" t="shared" si="79"/>
        <v>LATE</v>
      </c>
      <c r="I99" s="267" t="str">
        <f ca="1" t="shared" si="80"/>
        <v>ONTIME</v>
      </c>
      <c r="J99" s="274" t="s">
        <v>803</v>
      </c>
      <c r="K99" s="250">
        <v>44365</v>
      </c>
      <c r="L99" s="274">
        <f t="shared" si="71"/>
        <v>6</v>
      </c>
      <c r="M99" s="274">
        <f t="shared" si="72"/>
        <v>2021</v>
      </c>
      <c r="N99" s="274" t="str">
        <f t="shared" si="73"/>
        <v>Replenish</v>
      </c>
      <c r="O99" s="276" t="s">
        <v>229</v>
      </c>
      <c r="Q99" s="1" t="e">
        <f>IF(O99="","",INDEX(#REF!,MATCH(O99,#REF!,0)))</f>
        <v>#REF!</v>
      </c>
      <c r="S99" s="90" t="s">
        <v>186</v>
      </c>
      <c r="V99" s="236" t="s">
        <v>763</v>
      </c>
      <c r="W99" s="250">
        <v>44365</v>
      </c>
      <c r="Y99" s="251" t="s">
        <v>753</v>
      </c>
      <c r="AA99" s="253" t="s">
        <v>754</v>
      </c>
      <c r="AB99" s="254">
        <v>44371</v>
      </c>
      <c r="AC99" s="252">
        <v>44373</v>
      </c>
      <c r="AD99" s="1">
        <v>180260669</v>
      </c>
      <c r="AE99" s="254">
        <v>44375</v>
      </c>
      <c r="AF99" s="251" t="s">
        <v>755</v>
      </c>
      <c r="AG99" s="256">
        <v>44376</v>
      </c>
      <c r="AH99" s="256">
        <v>44376</v>
      </c>
      <c r="AI99" s="251" t="s">
        <v>804</v>
      </c>
      <c r="AJ99" s="251" t="s">
        <v>805</v>
      </c>
      <c r="AK99" s="256">
        <v>44377</v>
      </c>
      <c r="AM99" s="294" t="s">
        <v>229</v>
      </c>
      <c r="AN99" s="276">
        <v>80735</v>
      </c>
      <c r="AO99" s="257" t="s">
        <v>806</v>
      </c>
      <c r="AP99" s="258">
        <v>44370</v>
      </c>
      <c r="AQ99" s="142" t="s">
        <v>767</v>
      </c>
      <c r="AR99" s="308">
        <v>44370</v>
      </c>
      <c r="AS99" s="256">
        <v>44373</v>
      </c>
    </row>
    <row r="100" hidden="1" customHeight="1" spans="3:45">
      <c r="C100" s="265" t="str">
        <f t="shared" si="74"/>
        <v>AVAIL</v>
      </c>
      <c r="D100" s="266" t="str">
        <f t="shared" si="75"/>
        <v>CLOSED</v>
      </c>
      <c r="E100" s="267">
        <f ca="1" t="shared" si="76"/>
        <v>12</v>
      </c>
      <c r="F100" s="267" t="str">
        <f ca="1" t="shared" si="77"/>
        <v/>
      </c>
      <c r="G100" s="267">
        <f ca="1" t="shared" si="78"/>
        <v>425</v>
      </c>
      <c r="H100" s="267" t="str">
        <f ca="1" t="shared" si="79"/>
        <v>LATE</v>
      </c>
      <c r="I100" s="267" t="str">
        <f ca="1" t="shared" si="80"/>
        <v>ONTIME</v>
      </c>
      <c r="J100" s="274" t="s">
        <v>807</v>
      </c>
      <c r="K100" s="250">
        <v>44365</v>
      </c>
      <c r="L100" s="274">
        <f t="shared" si="71"/>
        <v>6</v>
      </c>
      <c r="M100" s="274">
        <f t="shared" si="72"/>
        <v>2021</v>
      </c>
      <c r="N100" s="274" t="str">
        <f t="shared" si="73"/>
        <v>Replenish</v>
      </c>
      <c r="O100" s="276" t="s">
        <v>229</v>
      </c>
      <c r="Q100" s="1" t="e">
        <f>IF(O100="","",INDEX(#REF!,MATCH(O100,#REF!,0)))</f>
        <v>#REF!</v>
      </c>
      <c r="S100" s="90" t="s">
        <v>186</v>
      </c>
      <c r="V100" s="236" t="s">
        <v>763</v>
      </c>
      <c r="W100" s="250">
        <v>44365</v>
      </c>
      <c r="Y100" s="251" t="s">
        <v>753</v>
      </c>
      <c r="AA100" s="253" t="s">
        <v>754</v>
      </c>
      <c r="AB100" s="254">
        <v>44371</v>
      </c>
      <c r="AC100" s="252">
        <v>44373</v>
      </c>
      <c r="AD100" s="1">
        <v>180260669</v>
      </c>
      <c r="AE100" s="254">
        <v>44375</v>
      </c>
      <c r="AF100" s="251" t="s">
        <v>755</v>
      </c>
      <c r="AG100" s="256">
        <v>44376</v>
      </c>
      <c r="AH100" s="256">
        <v>44376</v>
      </c>
      <c r="AI100" s="251" t="s">
        <v>808</v>
      </c>
      <c r="AJ100" s="251" t="s">
        <v>809</v>
      </c>
      <c r="AK100" s="256">
        <v>44377</v>
      </c>
      <c r="AM100" s="294" t="s">
        <v>229</v>
      </c>
      <c r="AN100" s="276">
        <v>4955</v>
      </c>
      <c r="AO100" s="257" t="s">
        <v>810</v>
      </c>
      <c r="AP100" s="258">
        <v>44370</v>
      </c>
      <c r="AQ100" s="142" t="s">
        <v>767</v>
      </c>
      <c r="AR100" s="308">
        <v>44370</v>
      </c>
      <c r="AS100" s="256">
        <v>44373</v>
      </c>
    </row>
    <row r="101" hidden="1" customHeight="1" spans="3:45">
      <c r="C101" s="265" t="str">
        <f t="shared" si="74"/>
        <v>AVAIL</v>
      </c>
      <c r="D101" s="266" t="str">
        <f t="shared" si="75"/>
        <v>CLOSED</v>
      </c>
      <c r="E101" s="267">
        <f ca="1" t="shared" si="76"/>
        <v>14</v>
      </c>
      <c r="F101" s="267">
        <f ca="1" t="shared" si="77"/>
        <v>-10</v>
      </c>
      <c r="G101" s="267">
        <f ca="1" t="shared" si="78"/>
        <v>11</v>
      </c>
      <c r="H101" s="267" t="str">
        <f ca="1" t="shared" si="79"/>
        <v>LATE</v>
      </c>
      <c r="I101" s="267" t="str">
        <f ca="1" t="shared" si="80"/>
        <v>ONTIME</v>
      </c>
      <c r="J101" s="274" t="s">
        <v>811</v>
      </c>
      <c r="K101" s="250">
        <v>44370</v>
      </c>
      <c r="L101" s="274">
        <f t="shared" si="71"/>
        <v>6</v>
      </c>
      <c r="M101" s="274">
        <f t="shared" si="72"/>
        <v>2021</v>
      </c>
      <c r="N101" s="274" t="str">
        <f t="shared" si="73"/>
        <v>Replenish</v>
      </c>
      <c r="O101" s="276" t="s">
        <v>229</v>
      </c>
      <c r="Q101" s="1" t="e">
        <f>IF(O101="","",INDEX(#REF!,MATCH(O101,#REF!,0)))</f>
        <v>#REF!</v>
      </c>
      <c r="S101" s="90" t="s">
        <v>186</v>
      </c>
      <c r="V101" s="236" t="s">
        <v>812</v>
      </c>
      <c r="W101" s="250">
        <v>44370</v>
      </c>
      <c r="Y101" s="251" t="s">
        <v>598</v>
      </c>
      <c r="Z101" s="254">
        <v>44381</v>
      </c>
      <c r="AA101" s="253" t="s">
        <v>813</v>
      </c>
      <c r="AB101" s="254">
        <v>44381</v>
      </c>
      <c r="AC101" s="252">
        <v>44382</v>
      </c>
      <c r="AD101" s="1">
        <v>180260825</v>
      </c>
      <c r="AE101" s="254">
        <v>44382</v>
      </c>
      <c r="AF101" s="251" t="s">
        <v>814</v>
      </c>
      <c r="AG101" s="256">
        <v>44383</v>
      </c>
      <c r="AH101" s="256">
        <v>44383</v>
      </c>
      <c r="AI101" s="251" t="s">
        <v>815</v>
      </c>
      <c r="AJ101" s="251" t="s">
        <v>816</v>
      </c>
      <c r="AK101" s="256">
        <v>44384</v>
      </c>
      <c r="AM101" s="294" t="s">
        <v>229</v>
      </c>
      <c r="AN101" s="276">
        <v>78924</v>
      </c>
      <c r="AO101" s="257" t="s">
        <v>817</v>
      </c>
      <c r="AP101" s="258">
        <v>44371</v>
      </c>
      <c r="AQ101" s="142" t="s">
        <v>818</v>
      </c>
      <c r="AR101" s="308">
        <v>44371</v>
      </c>
      <c r="AS101" s="256"/>
    </row>
    <row r="102" hidden="1" customHeight="1" spans="3:45">
      <c r="C102" s="265" t="str">
        <f t="shared" si="74"/>
        <v>AVAIL</v>
      </c>
      <c r="D102" s="266" t="str">
        <f t="shared" si="75"/>
        <v>CLOSED</v>
      </c>
      <c r="E102" s="267">
        <f ca="1" t="shared" si="76"/>
        <v>13</v>
      </c>
      <c r="F102" s="267">
        <f ca="1" t="shared" si="77"/>
        <v>-9</v>
      </c>
      <c r="G102" s="267">
        <f ca="1" t="shared" si="78"/>
        <v>10</v>
      </c>
      <c r="H102" s="267" t="str">
        <f ca="1" t="shared" si="79"/>
        <v>LATE</v>
      </c>
      <c r="I102" s="267" t="str">
        <f ca="1" t="shared" si="80"/>
        <v>ONTIME</v>
      </c>
      <c r="J102" s="274" t="s">
        <v>819</v>
      </c>
      <c r="K102" s="250">
        <v>44370</v>
      </c>
      <c r="L102" s="274">
        <f t="shared" si="71"/>
        <v>6</v>
      </c>
      <c r="M102" s="274">
        <f t="shared" si="72"/>
        <v>2021</v>
      </c>
      <c r="N102" s="274" t="str">
        <f t="shared" si="73"/>
        <v>Replenish</v>
      </c>
      <c r="O102" s="276" t="s">
        <v>820</v>
      </c>
      <c r="Q102" s="1" t="e">
        <f>IF(O102="","",INDEX(#REF!,MATCH(O102,#REF!,0)))</f>
        <v>#REF!</v>
      </c>
      <c r="S102" s="90" t="s">
        <v>198</v>
      </c>
      <c r="V102" s="236" t="s">
        <v>812</v>
      </c>
      <c r="W102" s="250">
        <v>44370</v>
      </c>
      <c r="Y102" s="251" t="s">
        <v>753</v>
      </c>
      <c r="Z102" s="252">
        <v>44380</v>
      </c>
      <c r="AA102" s="253" t="s">
        <v>813</v>
      </c>
      <c r="AB102" s="254">
        <v>44380</v>
      </c>
      <c r="AC102" s="252">
        <v>44380</v>
      </c>
      <c r="AD102" s="1">
        <v>180260825</v>
      </c>
      <c r="AE102" s="254">
        <v>44382</v>
      </c>
      <c r="AF102" s="251" t="s">
        <v>814</v>
      </c>
      <c r="AG102" s="256">
        <v>44383</v>
      </c>
      <c r="AH102" s="256">
        <v>44383</v>
      </c>
      <c r="AI102" s="251" t="s">
        <v>821</v>
      </c>
      <c r="AJ102" s="251" t="s">
        <v>822</v>
      </c>
      <c r="AK102" s="256">
        <v>44383</v>
      </c>
      <c r="AM102" s="294" t="s">
        <v>820</v>
      </c>
      <c r="AN102" s="276" t="s">
        <v>823</v>
      </c>
      <c r="AO102" s="257" t="s">
        <v>824</v>
      </c>
      <c r="AP102" s="258">
        <v>44371</v>
      </c>
      <c r="AQ102" s="142" t="s">
        <v>818</v>
      </c>
      <c r="AR102" s="308">
        <v>44371</v>
      </c>
      <c r="AS102" s="256"/>
    </row>
    <row r="103" hidden="1" spans="3:45">
      <c r="C103" s="265" t="str">
        <f t="shared" si="74"/>
        <v>AVAIL</v>
      </c>
      <c r="D103" s="266" t="str">
        <f t="shared" si="75"/>
        <v>CLOSED</v>
      </c>
      <c r="E103" s="267">
        <f ca="1" t="shared" si="76"/>
        <v>14</v>
      </c>
      <c r="F103" s="267">
        <f ca="1" t="shared" si="77"/>
        <v>-6</v>
      </c>
      <c r="G103" s="267">
        <f ca="1" t="shared" si="78"/>
        <v>7</v>
      </c>
      <c r="H103" s="267" t="str">
        <f ca="1" t="shared" si="79"/>
        <v>LATE</v>
      </c>
      <c r="I103" s="267" t="str">
        <f ca="1" t="shared" si="80"/>
        <v>ONTIME</v>
      </c>
      <c r="J103" s="274" t="s">
        <v>825</v>
      </c>
      <c r="K103" s="250">
        <v>44370</v>
      </c>
      <c r="L103" s="274">
        <f t="shared" si="71"/>
        <v>6</v>
      </c>
      <c r="M103" s="274">
        <f t="shared" si="72"/>
        <v>2021</v>
      </c>
      <c r="N103" s="274" t="str">
        <f t="shared" si="73"/>
        <v>Replenish</v>
      </c>
      <c r="O103" s="276" t="s">
        <v>826</v>
      </c>
      <c r="Q103" s="1" t="e">
        <f>IF(O103="","",INDEX(#REF!,MATCH(O103,#REF!,0)))</f>
        <v>#REF!</v>
      </c>
      <c r="S103" s="90" t="s">
        <v>122</v>
      </c>
      <c r="V103" s="236" t="s">
        <v>812</v>
      </c>
      <c r="W103" s="250">
        <v>44370</v>
      </c>
      <c r="Y103" s="251" t="s">
        <v>827</v>
      </c>
      <c r="Z103" s="252">
        <v>44377</v>
      </c>
      <c r="AA103" s="253" t="s">
        <v>828</v>
      </c>
      <c r="AB103" s="254">
        <v>44381</v>
      </c>
      <c r="AC103" s="255">
        <v>44380</v>
      </c>
      <c r="AD103" s="1">
        <v>180260829</v>
      </c>
      <c r="AE103" s="254">
        <v>44382</v>
      </c>
      <c r="AF103" s="251" t="s">
        <v>829</v>
      </c>
      <c r="AG103" s="256">
        <v>44382</v>
      </c>
      <c r="AH103" s="256">
        <v>44383</v>
      </c>
      <c r="AI103" s="251" t="s">
        <v>830</v>
      </c>
      <c r="AJ103" s="251" t="s">
        <v>831</v>
      </c>
      <c r="AK103" s="256">
        <v>44384</v>
      </c>
      <c r="AM103" s="294" t="s">
        <v>826</v>
      </c>
      <c r="AN103" s="276">
        <v>4911</v>
      </c>
      <c r="AO103" s="257" t="s">
        <v>832</v>
      </c>
      <c r="AP103" s="258">
        <v>44371</v>
      </c>
      <c r="AQ103" s="142" t="s">
        <v>818</v>
      </c>
      <c r="AR103" s="308">
        <v>44371</v>
      </c>
      <c r="AS103" s="256"/>
    </row>
    <row r="104" hidden="1" customHeight="1" spans="3:45">
      <c r="C104" s="265" t="str">
        <f t="shared" si="74"/>
        <v>AVAIL</v>
      </c>
      <c r="D104" s="266" t="str">
        <f t="shared" si="75"/>
        <v>CLOSED</v>
      </c>
      <c r="E104" s="267">
        <f ca="1" t="shared" si="76"/>
        <v>14</v>
      </c>
      <c r="F104" s="267">
        <f ca="1" t="shared" si="77"/>
        <v>-10</v>
      </c>
      <c r="G104" s="267">
        <f ca="1" t="shared" si="78"/>
        <v>11</v>
      </c>
      <c r="H104" s="267" t="str">
        <f ca="1" t="shared" si="79"/>
        <v>LATE</v>
      </c>
      <c r="I104" s="267" t="str">
        <f ca="1" t="shared" si="80"/>
        <v>ONTIME</v>
      </c>
      <c r="J104" s="274" t="s">
        <v>833</v>
      </c>
      <c r="K104" s="250">
        <v>44370</v>
      </c>
      <c r="L104" s="274">
        <f t="shared" si="71"/>
        <v>6</v>
      </c>
      <c r="M104" s="274">
        <f t="shared" si="72"/>
        <v>2021</v>
      </c>
      <c r="N104" s="274" t="str">
        <f t="shared" si="73"/>
        <v>Replenish</v>
      </c>
      <c r="O104" s="276" t="s">
        <v>834</v>
      </c>
      <c r="Q104" s="1" t="e">
        <f>IF(O104="","",INDEX(#REF!,MATCH(O104,#REF!,0)))</f>
        <v>#REF!</v>
      </c>
      <c r="S104" s="90" t="s">
        <v>122</v>
      </c>
      <c r="V104" s="236" t="s">
        <v>812</v>
      </c>
      <c r="W104" s="250">
        <v>44370</v>
      </c>
      <c r="Y104" s="251" t="s">
        <v>598</v>
      </c>
      <c r="Z104" s="254">
        <v>44381</v>
      </c>
      <c r="AA104" s="253" t="s">
        <v>813</v>
      </c>
      <c r="AB104" s="254">
        <v>44381</v>
      </c>
      <c r="AC104" s="252">
        <v>44382</v>
      </c>
      <c r="AD104" s="1">
        <v>180260825</v>
      </c>
      <c r="AE104" s="254">
        <v>44382</v>
      </c>
      <c r="AF104" s="251" t="s">
        <v>814</v>
      </c>
      <c r="AG104" s="256">
        <v>44383</v>
      </c>
      <c r="AH104" s="256">
        <v>44383</v>
      </c>
      <c r="AI104" s="251" t="s">
        <v>835</v>
      </c>
      <c r="AJ104" s="251" t="s">
        <v>836</v>
      </c>
      <c r="AK104" s="256">
        <v>44384</v>
      </c>
      <c r="AM104" s="294" t="s">
        <v>834</v>
      </c>
      <c r="AN104" s="276" t="s">
        <v>837</v>
      </c>
      <c r="AO104" s="257" t="s">
        <v>838</v>
      </c>
      <c r="AP104" s="258">
        <v>44371</v>
      </c>
      <c r="AQ104" s="142" t="s">
        <v>818</v>
      </c>
      <c r="AR104" s="308">
        <v>44371</v>
      </c>
      <c r="AS104" s="256"/>
    </row>
    <row r="105" hidden="1" customHeight="1" spans="3:45">
      <c r="C105" s="265" t="str">
        <f t="shared" si="74"/>
        <v>AVAIL</v>
      </c>
      <c r="D105" s="266" t="str">
        <f t="shared" si="75"/>
        <v>CLOSED</v>
      </c>
      <c r="E105" s="267">
        <f ca="1" t="shared" si="76"/>
        <v>14</v>
      </c>
      <c r="F105" s="267">
        <f ca="1" t="shared" si="77"/>
        <v>-10</v>
      </c>
      <c r="G105" s="267">
        <f ca="1" t="shared" si="78"/>
        <v>11</v>
      </c>
      <c r="H105" s="267" t="str">
        <f ca="1" t="shared" si="79"/>
        <v>LATE</v>
      </c>
      <c r="I105" s="267" t="str">
        <f ca="1" t="shared" si="80"/>
        <v>ONTIME</v>
      </c>
      <c r="J105" s="274" t="s">
        <v>839</v>
      </c>
      <c r="K105" s="250">
        <v>44370</v>
      </c>
      <c r="L105" s="274">
        <f t="shared" si="71"/>
        <v>6</v>
      </c>
      <c r="M105" s="274">
        <f t="shared" si="72"/>
        <v>2021</v>
      </c>
      <c r="N105" s="274" t="str">
        <f t="shared" si="73"/>
        <v>Replenish</v>
      </c>
      <c r="O105" s="276" t="s">
        <v>840</v>
      </c>
      <c r="Q105" s="1" t="e">
        <f>IF(O105="","",INDEX(#REF!,MATCH(O105,#REF!,0)))</f>
        <v>#REF!</v>
      </c>
      <c r="S105" s="90" t="s">
        <v>122</v>
      </c>
      <c r="V105" s="236" t="s">
        <v>812</v>
      </c>
      <c r="W105" s="250">
        <v>44370</v>
      </c>
      <c r="Y105" s="251" t="s">
        <v>598</v>
      </c>
      <c r="Z105" s="254">
        <v>44381</v>
      </c>
      <c r="AA105" s="253" t="s">
        <v>813</v>
      </c>
      <c r="AB105" s="254">
        <v>44381</v>
      </c>
      <c r="AC105" s="252">
        <v>44382</v>
      </c>
      <c r="AD105" s="1">
        <v>180260825</v>
      </c>
      <c r="AE105" s="254">
        <v>44382</v>
      </c>
      <c r="AF105" s="251" t="s">
        <v>814</v>
      </c>
      <c r="AG105" s="256">
        <v>44383</v>
      </c>
      <c r="AH105" s="256">
        <v>44383</v>
      </c>
      <c r="AI105" s="251" t="s">
        <v>841</v>
      </c>
      <c r="AJ105" s="251" t="s">
        <v>842</v>
      </c>
      <c r="AK105" s="256">
        <v>44384</v>
      </c>
      <c r="AM105" s="294" t="s">
        <v>840</v>
      </c>
      <c r="AN105" s="276" t="s">
        <v>843</v>
      </c>
      <c r="AO105" s="257" t="s">
        <v>844</v>
      </c>
      <c r="AP105" s="258">
        <v>44371</v>
      </c>
      <c r="AQ105" s="142" t="s">
        <v>818</v>
      </c>
      <c r="AR105" s="308">
        <v>44371</v>
      </c>
      <c r="AS105" s="256"/>
    </row>
    <row r="106" hidden="1" customHeight="1" spans="3:45">
      <c r="C106" s="265" t="str">
        <f t="shared" si="74"/>
        <v>AVAIL</v>
      </c>
      <c r="D106" s="266" t="str">
        <f t="shared" si="75"/>
        <v>CLOSED</v>
      </c>
      <c r="E106" s="267">
        <f ca="1" t="shared" si="76"/>
        <v>14</v>
      </c>
      <c r="F106" s="267">
        <f ca="1" t="shared" si="77"/>
        <v>-10</v>
      </c>
      <c r="G106" s="267">
        <f ca="1" t="shared" si="78"/>
        <v>11</v>
      </c>
      <c r="H106" s="267" t="str">
        <f ca="1" t="shared" si="79"/>
        <v>LATE</v>
      </c>
      <c r="I106" s="267" t="str">
        <f ca="1" t="shared" si="80"/>
        <v>ONTIME</v>
      </c>
      <c r="J106" s="274" t="s">
        <v>845</v>
      </c>
      <c r="K106" s="250">
        <v>44370</v>
      </c>
      <c r="L106" s="274">
        <f t="shared" si="71"/>
        <v>6</v>
      </c>
      <c r="M106" s="274">
        <f t="shared" si="72"/>
        <v>2021</v>
      </c>
      <c r="N106" s="274" t="str">
        <f t="shared" si="73"/>
        <v>Replenish</v>
      </c>
      <c r="O106" s="335" t="s">
        <v>735</v>
      </c>
      <c r="Q106" s="1" t="e">
        <f>IF(O106="","",INDEX(#REF!,MATCH(O106,#REF!,0)))</f>
        <v>#REF!</v>
      </c>
      <c r="S106" s="90" t="s">
        <v>116</v>
      </c>
      <c r="V106" s="236" t="s">
        <v>812</v>
      </c>
      <c r="W106" s="250">
        <v>44370</v>
      </c>
      <c r="Y106" s="251" t="s">
        <v>598</v>
      </c>
      <c r="Z106" s="254">
        <v>44381</v>
      </c>
      <c r="AA106" s="253" t="s">
        <v>813</v>
      </c>
      <c r="AB106" s="254">
        <v>44381</v>
      </c>
      <c r="AC106" s="252">
        <v>44382</v>
      </c>
      <c r="AD106" s="1">
        <v>180260825</v>
      </c>
      <c r="AE106" s="254">
        <v>44382</v>
      </c>
      <c r="AF106" s="251" t="s">
        <v>814</v>
      </c>
      <c r="AG106" s="256">
        <v>44383</v>
      </c>
      <c r="AH106" s="256">
        <v>44383</v>
      </c>
      <c r="AI106" s="251" t="s">
        <v>846</v>
      </c>
      <c r="AJ106" s="251" t="s">
        <v>847</v>
      </c>
      <c r="AK106" s="256">
        <v>44384</v>
      </c>
      <c r="AM106" s="294" t="s">
        <v>735</v>
      </c>
      <c r="AN106" s="276">
        <v>924</v>
      </c>
      <c r="AO106" s="257" t="s">
        <v>848</v>
      </c>
      <c r="AP106" s="258">
        <v>44371</v>
      </c>
      <c r="AQ106" s="142" t="s">
        <v>818</v>
      </c>
      <c r="AR106" s="308">
        <v>44371</v>
      </c>
      <c r="AS106" s="256"/>
    </row>
    <row r="107" hidden="1" spans="3:45">
      <c r="C107" s="265" t="str">
        <f t="shared" si="74"/>
        <v>AVAIL</v>
      </c>
      <c r="D107" s="266" t="str">
        <f t="shared" si="75"/>
        <v>CLOSED</v>
      </c>
      <c r="E107" s="267">
        <f ca="1" t="shared" si="76"/>
        <v>22</v>
      </c>
      <c r="F107" s="267">
        <f ca="1" t="shared" si="77"/>
        <v>-14</v>
      </c>
      <c r="G107" s="267">
        <f ca="1" t="shared" si="78"/>
        <v>15</v>
      </c>
      <c r="H107" s="267" t="str">
        <f ca="1" t="shared" si="79"/>
        <v>LATE</v>
      </c>
      <c r="I107" s="267" t="str">
        <f ca="1" t="shared" si="80"/>
        <v>ONTIME</v>
      </c>
      <c r="J107" s="274" t="s">
        <v>849</v>
      </c>
      <c r="K107" s="250">
        <v>44370</v>
      </c>
      <c r="L107" s="274">
        <f t="shared" si="71"/>
        <v>6</v>
      </c>
      <c r="M107" s="274">
        <f t="shared" si="72"/>
        <v>2021</v>
      </c>
      <c r="N107" s="274" t="str">
        <f t="shared" si="73"/>
        <v>Replenish</v>
      </c>
      <c r="O107" s="276" t="s">
        <v>221</v>
      </c>
      <c r="Q107" s="1" t="e">
        <f>IF(O107="","",INDEX(#REF!,MATCH(O107,#REF!,0)))</f>
        <v>#REF!</v>
      </c>
      <c r="S107" s="90" t="s">
        <v>153</v>
      </c>
      <c r="V107" s="236" t="s">
        <v>812</v>
      </c>
      <c r="W107" s="250">
        <v>44370</v>
      </c>
      <c r="Y107" s="251" t="s">
        <v>753</v>
      </c>
      <c r="Z107" s="255">
        <v>44385</v>
      </c>
      <c r="AA107" s="253" t="s">
        <v>850</v>
      </c>
      <c r="AB107" s="254">
        <v>44385</v>
      </c>
      <c r="AC107" s="255">
        <v>44385</v>
      </c>
      <c r="AD107" s="1">
        <v>180261034</v>
      </c>
      <c r="AE107" s="254">
        <v>44389</v>
      </c>
      <c r="AF107" s="251" t="s">
        <v>851</v>
      </c>
      <c r="AG107" s="256">
        <v>44391</v>
      </c>
      <c r="AH107" s="256">
        <v>44392</v>
      </c>
      <c r="AI107" s="251" t="s">
        <v>852</v>
      </c>
      <c r="AJ107" s="251" t="s">
        <v>853</v>
      </c>
      <c r="AK107" s="256">
        <v>44392</v>
      </c>
      <c r="AM107" s="294" t="s">
        <v>221</v>
      </c>
      <c r="AN107" s="276" t="s">
        <v>854</v>
      </c>
      <c r="AO107" s="257" t="s">
        <v>855</v>
      </c>
      <c r="AP107" s="258">
        <v>44371</v>
      </c>
      <c r="AQ107" s="142" t="s">
        <v>818</v>
      </c>
      <c r="AR107" s="308">
        <v>44371</v>
      </c>
      <c r="AS107" s="256"/>
    </row>
    <row r="108" hidden="1" customHeight="1" spans="3:45">
      <c r="C108" s="265" t="str">
        <f t="shared" si="74"/>
        <v>AVAIL</v>
      </c>
      <c r="D108" s="266" t="str">
        <f t="shared" si="75"/>
        <v>CLOSED</v>
      </c>
      <c r="E108" s="267">
        <f ca="1" t="shared" si="76"/>
        <v>22</v>
      </c>
      <c r="F108" s="267">
        <f ca="1" t="shared" si="77"/>
        <v>-6</v>
      </c>
      <c r="G108" s="267">
        <f ca="1" t="shared" si="78"/>
        <v>11</v>
      </c>
      <c r="H108" s="267" t="str">
        <f ca="1" t="shared" si="79"/>
        <v>LATE</v>
      </c>
      <c r="I108" s="267" t="str">
        <f ca="1" t="shared" si="80"/>
        <v>ONTIME</v>
      </c>
      <c r="J108" s="274" t="s">
        <v>856</v>
      </c>
      <c r="K108" s="250">
        <v>44370</v>
      </c>
      <c r="L108" s="274">
        <f t="shared" si="71"/>
        <v>6</v>
      </c>
      <c r="M108" s="274">
        <f t="shared" si="72"/>
        <v>2021</v>
      </c>
      <c r="N108" s="274" t="str">
        <f t="shared" si="73"/>
        <v>Replenish</v>
      </c>
      <c r="O108" s="276" t="s">
        <v>857</v>
      </c>
      <c r="Q108" s="1" t="e">
        <f>IF(O108="","",INDEX(#REF!,MATCH(O108,#REF!,0)))</f>
        <v>#REF!</v>
      </c>
      <c r="S108" s="90" t="s">
        <v>252</v>
      </c>
      <c r="V108" s="90">
        <v>404050012</v>
      </c>
      <c r="W108" s="250">
        <v>44371</v>
      </c>
      <c r="Y108" s="251" t="s">
        <v>598</v>
      </c>
      <c r="Z108" s="254">
        <v>44381</v>
      </c>
      <c r="AA108" s="253" t="s">
        <v>813</v>
      </c>
      <c r="AB108" s="254">
        <v>44381</v>
      </c>
      <c r="AC108" s="252">
        <v>44382</v>
      </c>
      <c r="AD108" s="1">
        <v>180260825</v>
      </c>
      <c r="AE108" s="254">
        <v>44382</v>
      </c>
      <c r="AF108" s="251" t="s">
        <v>814</v>
      </c>
      <c r="AG108" s="256">
        <v>44383</v>
      </c>
      <c r="AH108" s="256">
        <v>44392</v>
      </c>
      <c r="AI108" s="251" t="s">
        <v>858</v>
      </c>
      <c r="AJ108" s="251" t="s">
        <v>859</v>
      </c>
      <c r="AK108" s="256">
        <v>44392</v>
      </c>
      <c r="AM108" s="294" t="s">
        <v>857</v>
      </c>
      <c r="AN108" s="276" t="s">
        <v>860</v>
      </c>
      <c r="AO108" s="257" t="s">
        <v>861</v>
      </c>
      <c r="AP108" s="258">
        <v>44372</v>
      </c>
      <c r="AQ108" s="142" t="s">
        <v>818</v>
      </c>
      <c r="AR108" s="314">
        <v>44375</v>
      </c>
      <c r="AS108" s="256"/>
    </row>
    <row r="109" hidden="1" customHeight="1" spans="3:45">
      <c r="C109" s="265" t="str">
        <f t="shared" si="74"/>
        <v>AVAIL</v>
      </c>
      <c r="D109" s="266" t="str">
        <f t="shared" si="75"/>
        <v>CLOSED</v>
      </c>
      <c r="E109" s="267">
        <f ca="1" t="shared" si="76"/>
        <v>14</v>
      </c>
      <c r="F109" s="267">
        <f ca="1" t="shared" si="77"/>
        <v>-6</v>
      </c>
      <c r="G109" s="267">
        <f ca="1" t="shared" si="78"/>
        <v>11</v>
      </c>
      <c r="H109" s="267" t="str">
        <f ca="1" t="shared" si="79"/>
        <v>LATE</v>
      </c>
      <c r="I109" s="267" t="str">
        <f ca="1" t="shared" si="80"/>
        <v>ONTIME</v>
      </c>
      <c r="J109" s="274" t="s">
        <v>862</v>
      </c>
      <c r="K109" s="250">
        <v>44370</v>
      </c>
      <c r="L109" s="274">
        <f t="shared" si="71"/>
        <v>6</v>
      </c>
      <c r="M109" s="274">
        <f t="shared" si="72"/>
        <v>2021</v>
      </c>
      <c r="N109" s="274" t="str">
        <f t="shared" si="73"/>
        <v>Replenish</v>
      </c>
      <c r="O109" s="276" t="s">
        <v>272</v>
      </c>
      <c r="Q109" s="1" t="e">
        <f>IF(O109="","",INDEX(#REF!,MATCH(O109,#REF!,0)))</f>
        <v>#REF!</v>
      </c>
      <c r="S109" s="90" t="s">
        <v>122</v>
      </c>
      <c r="V109" s="90">
        <v>404050012</v>
      </c>
      <c r="W109" s="250">
        <v>44371</v>
      </c>
      <c r="Y109" s="251" t="s">
        <v>598</v>
      </c>
      <c r="Z109" s="254">
        <v>44381</v>
      </c>
      <c r="AA109" s="253" t="s">
        <v>813</v>
      </c>
      <c r="AB109" s="254">
        <v>44381</v>
      </c>
      <c r="AC109" s="252">
        <v>44382</v>
      </c>
      <c r="AD109" s="1">
        <v>180260825</v>
      </c>
      <c r="AE109" s="254">
        <v>44382</v>
      </c>
      <c r="AF109" s="251" t="s">
        <v>814</v>
      </c>
      <c r="AG109" s="256">
        <v>44383</v>
      </c>
      <c r="AH109" s="256">
        <v>44383</v>
      </c>
      <c r="AI109" s="251" t="s">
        <v>863</v>
      </c>
      <c r="AJ109" s="251" t="s">
        <v>864</v>
      </c>
      <c r="AK109" s="256">
        <v>44384</v>
      </c>
      <c r="AM109" s="294" t="s">
        <v>272</v>
      </c>
      <c r="AN109" s="276">
        <v>11379</v>
      </c>
      <c r="AO109" s="257" t="s">
        <v>865</v>
      </c>
      <c r="AP109" s="258">
        <v>44372</v>
      </c>
      <c r="AQ109" s="142" t="s">
        <v>818</v>
      </c>
      <c r="AR109" s="314">
        <v>44375</v>
      </c>
      <c r="AS109" s="256"/>
    </row>
    <row r="110" hidden="1" spans="3:45">
      <c r="C110" s="265" t="str">
        <f t="shared" si="74"/>
        <v>AVAIL</v>
      </c>
      <c r="D110" s="266" t="str">
        <f t="shared" si="75"/>
        <v>CLOSED</v>
      </c>
      <c r="E110" s="267">
        <f ca="1" t="shared" si="76"/>
        <v>28</v>
      </c>
      <c r="F110" s="267">
        <f ca="1" t="shared" si="77"/>
        <v>-16</v>
      </c>
      <c r="G110" s="267">
        <f ca="1" t="shared" si="78"/>
        <v>22</v>
      </c>
      <c r="H110" s="267" t="str">
        <f ca="1" t="shared" si="79"/>
        <v>LATE</v>
      </c>
      <c r="I110" s="267" t="str">
        <f ca="1" t="shared" si="80"/>
        <v>ONTIME</v>
      </c>
      <c r="J110" s="274" t="s">
        <v>866</v>
      </c>
      <c r="K110" s="250">
        <v>44371</v>
      </c>
      <c r="L110" s="274">
        <f t="shared" si="71"/>
        <v>6</v>
      </c>
      <c r="M110" s="274">
        <f t="shared" si="72"/>
        <v>2021</v>
      </c>
      <c r="N110" s="274" t="str">
        <f t="shared" si="73"/>
        <v>Replenish</v>
      </c>
      <c r="O110" s="276" t="s">
        <v>630</v>
      </c>
      <c r="Q110" s="1" t="e">
        <f>IF(O110="","",INDEX(#REF!,MATCH(O110,#REF!,0)))</f>
        <v>#REF!</v>
      </c>
      <c r="S110" s="90" t="s">
        <v>116</v>
      </c>
      <c r="V110" s="90">
        <v>404050017</v>
      </c>
      <c r="W110" s="250">
        <v>44371</v>
      </c>
      <c r="Y110" s="251" t="s">
        <v>598</v>
      </c>
      <c r="Z110" s="255">
        <v>44393</v>
      </c>
      <c r="AA110" s="253" t="s">
        <v>867</v>
      </c>
      <c r="AB110" s="254">
        <v>44393</v>
      </c>
      <c r="AC110" s="255">
        <v>44393</v>
      </c>
      <c r="AD110" s="1">
        <v>180261336</v>
      </c>
      <c r="AE110" s="254">
        <v>44396</v>
      </c>
      <c r="AF110" s="251" t="s">
        <v>868</v>
      </c>
      <c r="AG110" s="256">
        <v>44398</v>
      </c>
      <c r="AH110" s="256">
        <v>44399</v>
      </c>
      <c r="AI110" s="251" t="s">
        <v>869</v>
      </c>
      <c r="AJ110" s="251" t="s">
        <v>870</v>
      </c>
      <c r="AK110" s="256">
        <v>44399</v>
      </c>
      <c r="AM110" s="294" t="s">
        <v>630</v>
      </c>
      <c r="AN110" s="276" t="s">
        <v>871</v>
      </c>
      <c r="AO110" s="257" t="s">
        <v>872</v>
      </c>
      <c r="AP110" s="258">
        <v>44372</v>
      </c>
      <c r="AQ110" s="142" t="s">
        <v>193</v>
      </c>
      <c r="AR110" s="314">
        <v>44377</v>
      </c>
      <c r="AS110" s="256"/>
    </row>
    <row r="111" hidden="1" customHeight="1" spans="3:45">
      <c r="C111" s="265" t="str">
        <f t="shared" si="74"/>
        <v>AVAIL</v>
      </c>
      <c r="D111" s="266" t="str">
        <f t="shared" si="75"/>
        <v>CLOSED</v>
      </c>
      <c r="E111" s="267">
        <f ca="1" t="shared" si="76"/>
        <v>21</v>
      </c>
      <c r="F111" s="267">
        <f ca="1" t="shared" si="77"/>
        <v>-6</v>
      </c>
      <c r="G111" s="267">
        <f ca="1" t="shared" si="78"/>
        <v>10</v>
      </c>
      <c r="H111" s="267" t="str">
        <f ca="1" t="shared" si="79"/>
        <v>LATE</v>
      </c>
      <c r="I111" s="267" t="str">
        <f ca="1" t="shared" si="80"/>
        <v>ONTIME</v>
      </c>
      <c r="J111" s="274" t="s">
        <v>873</v>
      </c>
      <c r="K111" s="250">
        <v>44371</v>
      </c>
      <c r="L111" s="274">
        <f t="shared" si="71"/>
        <v>6</v>
      </c>
      <c r="M111" s="274">
        <f t="shared" si="72"/>
        <v>2021</v>
      </c>
      <c r="N111" s="274" t="str">
        <f t="shared" si="73"/>
        <v>Replenish</v>
      </c>
      <c r="O111" s="276" t="s">
        <v>874</v>
      </c>
      <c r="Q111" s="1" t="e">
        <f>IF(O111="","",INDEX(#REF!,MATCH(O111,#REF!,0)))</f>
        <v>#REF!</v>
      </c>
      <c r="S111" s="90" t="s">
        <v>186</v>
      </c>
      <c r="V111" s="90">
        <v>404050012</v>
      </c>
      <c r="W111" s="250">
        <v>44371</v>
      </c>
      <c r="Y111" s="251" t="s">
        <v>598</v>
      </c>
      <c r="Z111" s="254">
        <v>44381</v>
      </c>
      <c r="AA111" s="253" t="s">
        <v>813</v>
      </c>
      <c r="AB111" s="254">
        <v>44381</v>
      </c>
      <c r="AC111" s="252">
        <v>44382</v>
      </c>
      <c r="AD111" s="1">
        <v>180260825</v>
      </c>
      <c r="AE111" s="254">
        <v>44382</v>
      </c>
      <c r="AF111" s="251" t="s">
        <v>814</v>
      </c>
      <c r="AG111" s="256">
        <v>44383</v>
      </c>
      <c r="AH111" s="256">
        <v>44392</v>
      </c>
      <c r="AI111" s="251" t="s">
        <v>875</v>
      </c>
      <c r="AJ111" s="251" t="s">
        <v>876</v>
      </c>
      <c r="AK111" s="256">
        <v>44392</v>
      </c>
      <c r="AM111" s="294" t="s">
        <v>874</v>
      </c>
      <c r="AN111" s="276">
        <v>2788</v>
      </c>
      <c r="AO111" s="257" t="s">
        <v>877</v>
      </c>
      <c r="AP111" s="258">
        <v>44372</v>
      </c>
      <c r="AQ111" s="142" t="s">
        <v>818</v>
      </c>
      <c r="AR111" s="314">
        <v>44375</v>
      </c>
      <c r="AS111" s="256"/>
    </row>
    <row r="112" hidden="1" spans="3:45">
      <c r="C112" s="265" t="str">
        <f t="shared" si="74"/>
        <v>AVAIL</v>
      </c>
      <c r="D112" s="266" t="str">
        <f t="shared" si="75"/>
        <v>CLOSED</v>
      </c>
      <c r="E112" s="267">
        <f ca="1" t="shared" si="76"/>
        <v>18</v>
      </c>
      <c r="F112" s="267">
        <f ca="1" t="shared" si="77"/>
        <v>3</v>
      </c>
      <c r="G112" s="267">
        <f ca="1" t="shared" si="78"/>
        <v>1</v>
      </c>
      <c r="H112" s="267" t="str">
        <f ca="1" t="shared" si="79"/>
        <v>ONTIME</v>
      </c>
      <c r="I112" s="267" t="str">
        <f ca="1" t="shared" si="80"/>
        <v>ONTIME</v>
      </c>
      <c r="J112" s="274" t="s">
        <v>878</v>
      </c>
      <c r="K112" s="250">
        <v>44371</v>
      </c>
      <c r="L112" s="274">
        <f t="shared" si="71"/>
        <v>6</v>
      </c>
      <c r="M112" s="274">
        <f t="shared" si="72"/>
        <v>2021</v>
      </c>
      <c r="N112" s="274" t="str">
        <f t="shared" si="73"/>
        <v>Replenish</v>
      </c>
      <c r="O112" s="334" t="s">
        <v>879</v>
      </c>
      <c r="Q112" s="1" t="e">
        <f>IF(O112="","",INDEX(#REF!,MATCH(O112,#REF!,0)))</f>
        <v>#REF!</v>
      </c>
      <c r="S112" s="90" t="s">
        <v>223</v>
      </c>
      <c r="V112" s="90">
        <v>404050012</v>
      </c>
      <c r="W112" s="250">
        <v>44371</v>
      </c>
      <c r="Y112" s="251" t="s">
        <v>880</v>
      </c>
      <c r="Z112" s="255">
        <v>44372</v>
      </c>
      <c r="AA112" s="253" t="s">
        <v>881</v>
      </c>
      <c r="AB112" s="254">
        <v>44378</v>
      </c>
      <c r="AC112" s="254">
        <v>44378</v>
      </c>
      <c r="AD112" s="1">
        <v>180260781</v>
      </c>
      <c r="AE112" s="254">
        <v>44378</v>
      </c>
      <c r="AF112" s="251" t="s">
        <v>882</v>
      </c>
      <c r="AG112" s="256">
        <v>44379</v>
      </c>
      <c r="AH112" s="256">
        <v>44385</v>
      </c>
      <c r="AI112" s="251" t="s">
        <v>883</v>
      </c>
      <c r="AJ112" s="251" t="s">
        <v>884</v>
      </c>
      <c r="AK112" s="256">
        <v>44389</v>
      </c>
      <c r="AM112" s="339" t="s">
        <v>879</v>
      </c>
      <c r="AN112" s="276">
        <v>3013</v>
      </c>
      <c r="AO112" s="257" t="s">
        <v>885</v>
      </c>
      <c r="AP112" s="258">
        <v>44372</v>
      </c>
      <c r="AQ112" s="142" t="s">
        <v>818</v>
      </c>
      <c r="AR112" s="314">
        <v>44375</v>
      </c>
      <c r="AS112" s="256"/>
    </row>
    <row r="113" hidden="1" customHeight="1" spans="3:45">
      <c r="C113" s="265" t="str">
        <f t="shared" si="74"/>
        <v>AVAIL</v>
      </c>
      <c r="D113" s="266" t="str">
        <f t="shared" si="75"/>
        <v>CLOSED</v>
      </c>
      <c r="E113" s="267">
        <f ca="1" t="shared" si="76"/>
        <v>21</v>
      </c>
      <c r="F113" s="267">
        <f ca="1" t="shared" si="77"/>
        <v>-6</v>
      </c>
      <c r="G113" s="267">
        <f ca="1" t="shared" si="78"/>
        <v>10</v>
      </c>
      <c r="H113" s="267" t="str">
        <f ca="1" t="shared" si="79"/>
        <v>LATE</v>
      </c>
      <c r="I113" s="267" t="str">
        <f ca="1" t="shared" si="80"/>
        <v>ONTIME</v>
      </c>
      <c r="J113" s="274" t="s">
        <v>886</v>
      </c>
      <c r="K113" s="250">
        <v>44371</v>
      </c>
      <c r="L113" s="274">
        <f t="shared" si="71"/>
        <v>6</v>
      </c>
      <c r="M113" s="274">
        <f t="shared" si="72"/>
        <v>2021</v>
      </c>
      <c r="N113" s="274" t="str">
        <f t="shared" si="73"/>
        <v>Replenish</v>
      </c>
      <c r="O113" s="276" t="s">
        <v>243</v>
      </c>
      <c r="Q113" s="1" t="e">
        <f>IF(O113="","",INDEX(#REF!,MATCH(O113,#REF!,0)))</f>
        <v>#REF!</v>
      </c>
      <c r="S113" s="90" t="s">
        <v>198</v>
      </c>
      <c r="V113" s="90">
        <v>404050012</v>
      </c>
      <c r="W113" s="250">
        <v>44371</v>
      </c>
      <c r="Y113" s="251" t="s">
        <v>598</v>
      </c>
      <c r="Z113" s="254">
        <v>44381</v>
      </c>
      <c r="AA113" s="253" t="s">
        <v>813</v>
      </c>
      <c r="AB113" s="254">
        <v>44381</v>
      </c>
      <c r="AC113" s="252">
        <v>44382</v>
      </c>
      <c r="AD113" s="1">
        <v>180260825</v>
      </c>
      <c r="AE113" s="254">
        <v>44382</v>
      </c>
      <c r="AF113" s="251" t="s">
        <v>814</v>
      </c>
      <c r="AG113" s="256">
        <v>44383</v>
      </c>
      <c r="AH113" s="256">
        <v>44392</v>
      </c>
      <c r="AI113" s="251" t="s">
        <v>887</v>
      </c>
      <c r="AJ113" s="251" t="s">
        <v>888</v>
      </c>
      <c r="AK113" s="256">
        <v>44392</v>
      </c>
      <c r="AM113" s="294" t="s">
        <v>243</v>
      </c>
      <c r="AN113" s="276">
        <v>1006</v>
      </c>
      <c r="AO113" s="257" t="s">
        <v>889</v>
      </c>
      <c r="AP113" s="258">
        <v>44372</v>
      </c>
      <c r="AQ113" s="142" t="s">
        <v>818</v>
      </c>
      <c r="AR113" s="314">
        <v>44375</v>
      </c>
      <c r="AS113" s="256"/>
    </row>
    <row r="114" hidden="1" spans="3:45">
      <c r="C114" s="265" t="str">
        <f t="shared" si="74"/>
        <v>AVAIL</v>
      </c>
      <c r="D114" s="266" t="str">
        <f t="shared" si="75"/>
        <v>CLOSED</v>
      </c>
      <c r="E114" s="267">
        <f ca="1" t="shared" si="76"/>
        <v>13</v>
      </c>
      <c r="F114" s="267">
        <f ca="1" t="shared" si="77"/>
        <v>-5</v>
      </c>
      <c r="G114" s="267">
        <f ca="1" t="shared" si="78"/>
        <v>9</v>
      </c>
      <c r="H114" s="267" t="str">
        <f ca="1" t="shared" si="79"/>
        <v>LATE</v>
      </c>
      <c r="I114" s="267" t="str">
        <f ca="1" t="shared" si="80"/>
        <v>ONTIME</v>
      </c>
      <c r="J114" s="274" t="s">
        <v>890</v>
      </c>
      <c r="K114" s="250">
        <v>44371</v>
      </c>
      <c r="L114" s="274">
        <f t="shared" si="71"/>
        <v>6</v>
      </c>
      <c r="M114" s="274">
        <f t="shared" si="72"/>
        <v>2021</v>
      </c>
      <c r="N114" s="274" t="str">
        <f t="shared" si="73"/>
        <v>Replenish</v>
      </c>
      <c r="O114" s="276" t="s">
        <v>891</v>
      </c>
      <c r="Q114" s="1" t="e">
        <f>IF(O114="","",INDEX(#REF!,MATCH(O114,#REF!,0)))</f>
        <v>#REF!</v>
      </c>
      <c r="S114" s="90" t="s">
        <v>116</v>
      </c>
      <c r="V114" s="90">
        <v>404050012</v>
      </c>
      <c r="W114" s="250">
        <v>44371</v>
      </c>
      <c r="Y114" s="251" t="s">
        <v>753</v>
      </c>
      <c r="Z114" s="255">
        <v>44380</v>
      </c>
      <c r="AA114" s="253" t="s">
        <v>828</v>
      </c>
      <c r="AB114" s="254">
        <v>44381</v>
      </c>
      <c r="AC114" s="255">
        <v>44380</v>
      </c>
      <c r="AD114" s="1">
        <v>180260829</v>
      </c>
      <c r="AE114" s="254">
        <v>44382</v>
      </c>
      <c r="AF114" s="251" t="s">
        <v>829</v>
      </c>
      <c r="AG114" s="256">
        <v>44382</v>
      </c>
      <c r="AH114" s="256">
        <v>44383</v>
      </c>
      <c r="AI114" s="251" t="s">
        <v>892</v>
      </c>
      <c r="AJ114" s="251" t="s">
        <v>893</v>
      </c>
      <c r="AK114" s="256">
        <v>44384</v>
      </c>
      <c r="AM114" s="294" t="s">
        <v>891</v>
      </c>
      <c r="AN114" s="276">
        <v>21711</v>
      </c>
      <c r="AO114" s="257" t="s">
        <v>894</v>
      </c>
      <c r="AP114" s="258">
        <v>44372</v>
      </c>
      <c r="AQ114" s="142" t="s">
        <v>818</v>
      </c>
      <c r="AR114" s="314">
        <v>44375</v>
      </c>
      <c r="AS114" s="256"/>
    </row>
    <row r="115" hidden="1" customHeight="1" spans="3:45">
      <c r="C115" s="265" t="str">
        <f t="shared" si="74"/>
        <v>AVAIL</v>
      </c>
      <c r="D115" s="266" t="str">
        <f t="shared" si="75"/>
        <v>CLOSED</v>
      </c>
      <c r="E115" s="267">
        <f ca="1" t="shared" si="76"/>
        <v>22</v>
      </c>
      <c r="F115" s="267">
        <f ca="1" t="shared" si="77"/>
        <v>-7</v>
      </c>
      <c r="G115" s="267">
        <f ca="1" t="shared" si="78"/>
        <v>11</v>
      </c>
      <c r="H115" s="267" t="str">
        <f ca="1" t="shared" si="79"/>
        <v>LATE</v>
      </c>
      <c r="I115" s="267" t="str">
        <f ca="1" t="shared" si="80"/>
        <v>ONTIME</v>
      </c>
      <c r="J115" s="274" t="s">
        <v>895</v>
      </c>
      <c r="K115" s="250">
        <v>44371</v>
      </c>
      <c r="L115" s="274">
        <f t="shared" si="71"/>
        <v>6</v>
      </c>
      <c r="M115" s="274">
        <f t="shared" si="72"/>
        <v>2021</v>
      </c>
      <c r="N115" s="274" t="str">
        <f t="shared" si="73"/>
        <v>Replenish</v>
      </c>
      <c r="O115" s="276" t="s">
        <v>820</v>
      </c>
      <c r="Q115" s="1" t="e">
        <f>IF(O115="","",INDEX(#REF!,MATCH(O115,#REF!,0)))</f>
        <v>#REF!</v>
      </c>
      <c r="S115" s="90" t="s">
        <v>896</v>
      </c>
      <c r="V115" s="90">
        <v>404050012</v>
      </c>
      <c r="W115" s="250">
        <v>44371</v>
      </c>
      <c r="Y115" s="251" t="s">
        <v>897</v>
      </c>
      <c r="Z115" s="252">
        <v>44382</v>
      </c>
      <c r="AA115" s="253" t="s">
        <v>898</v>
      </c>
      <c r="AB115" s="254">
        <v>44386</v>
      </c>
      <c r="AC115" s="252">
        <v>44386</v>
      </c>
      <c r="AD115" s="1">
        <v>180260976</v>
      </c>
      <c r="AE115" s="254">
        <v>44386</v>
      </c>
      <c r="AF115" s="251" t="s">
        <v>899</v>
      </c>
      <c r="AG115" s="256">
        <v>44392</v>
      </c>
      <c r="AH115" s="256">
        <v>44392</v>
      </c>
      <c r="AI115" s="251" t="s">
        <v>900</v>
      </c>
      <c r="AJ115" s="251" t="s">
        <v>901</v>
      </c>
      <c r="AK115" s="256">
        <v>44393</v>
      </c>
      <c r="AM115" s="294" t="s">
        <v>820</v>
      </c>
      <c r="AN115" s="276" t="s">
        <v>902</v>
      </c>
      <c r="AO115" s="257" t="s">
        <v>903</v>
      </c>
      <c r="AP115" s="258">
        <v>44372</v>
      </c>
      <c r="AQ115" s="142" t="s">
        <v>818</v>
      </c>
      <c r="AR115" s="314">
        <v>44375</v>
      </c>
      <c r="AS115" s="256"/>
    </row>
    <row r="116" hidden="1" spans="3:45">
      <c r="C116" s="265" t="str">
        <f t="shared" si="74"/>
        <v>AVAIL</v>
      </c>
      <c r="D116" s="266" t="str">
        <f t="shared" si="75"/>
        <v>CLOSED</v>
      </c>
      <c r="E116" s="267">
        <f ca="1" t="shared" si="76"/>
        <v>37</v>
      </c>
      <c r="F116" s="267">
        <f ca="1" t="shared" si="77"/>
        <v>-16</v>
      </c>
      <c r="G116" s="267">
        <f ca="1" t="shared" si="78"/>
        <v>21</v>
      </c>
      <c r="H116" s="267" t="str">
        <f ca="1" t="shared" si="79"/>
        <v>LATE</v>
      </c>
      <c r="I116" s="267" t="str">
        <f ca="1" t="shared" si="80"/>
        <v>ONTIME</v>
      </c>
      <c r="J116" s="274" t="s">
        <v>904</v>
      </c>
      <c r="K116" s="250">
        <v>44370</v>
      </c>
      <c r="L116" s="274">
        <f t="shared" si="71"/>
        <v>6</v>
      </c>
      <c r="M116" s="274">
        <f t="shared" si="72"/>
        <v>2021</v>
      </c>
      <c r="N116" s="274" t="str">
        <f t="shared" si="73"/>
        <v>Replenish</v>
      </c>
      <c r="O116" s="276" t="s">
        <v>905</v>
      </c>
      <c r="Q116" s="1" t="e">
        <f>IF(O116="","",INDEX(#REF!,MATCH(O116,#REF!,0)))</f>
        <v>#REF!</v>
      </c>
      <c r="S116" s="90" t="s">
        <v>153</v>
      </c>
      <c r="V116" s="90">
        <v>404050012</v>
      </c>
      <c r="W116" s="250">
        <v>44371</v>
      </c>
      <c r="Y116" s="251" t="s">
        <v>906</v>
      </c>
      <c r="Z116" s="252">
        <v>44391</v>
      </c>
      <c r="AA116" s="253" t="s">
        <v>907</v>
      </c>
      <c r="AB116" s="255">
        <v>44398</v>
      </c>
      <c r="AC116" s="255">
        <v>44398</v>
      </c>
      <c r="AD116" s="1">
        <v>180261388</v>
      </c>
      <c r="AE116" s="254">
        <v>44398</v>
      </c>
      <c r="AF116" s="251" t="s">
        <v>908</v>
      </c>
      <c r="AG116" s="256">
        <v>44404</v>
      </c>
      <c r="AH116" s="256">
        <v>44405</v>
      </c>
      <c r="AI116" s="251" t="s">
        <v>909</v>
      </c>
      <c r="AJ116" s="251" t="s">
        <v>910</v>
      </c>
      <c r="AK116" s="256">
        <v>44407</v>
      </c>
      <c r="AM116" s="294" t="s">
        <v>905</v>
      </c>
      <c r="AN116" s="276">
        <v>1333</v>
      </c>
      <c r="AO116" s="257" t="s">
        <v>911</v>
      </c>
      <c r="AP116" s="258">
        <v>44372</v>
      </c>
      <c r="AQ116" s="142" t="s">
        <v>818</v>
      </c>
      <c r="AR116" s="314">
        <v>44375</v>
      </c>
      <c r="AS116" s="256"/>
    </row>
    <row r="117" hidden="1" customHeight="1" spans="3:45">
      <c r="C117" s="265" t="str">
        <f t="shared" si="74"/>
        <v>AVAIL</v>
      </c>
      <c r="D117" s="266" t="str">
        <f t="shared" si="75"/>
        <v>CLOSED</v>
      </c>
      <c r="E117" s="267">
        <f ca="1" t="shared" si="76"/>
        <v>13</v>
      </c>
      <c r="F117" s="267">
        <f ca="1" t="shared" si="77"/>
        <v>-6</v>
      </c>
      <c r="G117" s="267">
        <f ca="1" t="shared" si="78"/>
        <v>10</v>
      </c>
      <c r="H117" s="267" t="str">
        <f ca="1" t="shared" si="79"/>
        <v>LATE</v>
      </c>
      <c r="I117" s="267" t="str">
        <f ca="1" t="shared" si="80"/>
        <v>ONTIME</v>
      </c>
      <c r="J117" s="274" t="s">
        <v>912</v>
      </c>
      <c r="K117" s="250">
        <v>44371</v>
      </c>
      <c r="L117" s="274">
        <f t="shared" si="71"/>
        <v>6</v>
      </c>
      <c r="M117" s="274">
        <f t="shared" si="72"/>
        <v>2021</v>
      </c>
      <c r="N117" s="274" t="str">
        <f t="shared" si="73"/>
        <v>Replenish</v>
      </c>
      <c r="O117" s="276" t="s">
        <v>820</v>
      </c>
      <c r="Q117" s="1" t="e">
        <f>IF(O117="","",INDEX(#REF!,MATCH(O117,#REF!,0)))</f>
        <v>#REF!</v>
      </c>
      <c r="S117" s="90" t="s">
        <v>770</v>
      </c>
      <c r="V117" s="90">
        <v>404050012</v>
      </c>
      <c r="W117" s="250">
        <v>44371</v>
      </c>
      <c r="Y117" s="251" t="s">
        <v>598</v>
      </c>
      <c r="Z117" s="254">
        <v>44381</v>
      </c>
      <c r="AA117" s="253" t="s">
        <v>813</v>
      </c>
      <c r="AB117" s="254">
        <v>44381</v>
      </c>
      <c r="AC117" s="252">
        <v>44382</v>
      </c>
      <c r="AD117" s="1">
        <v>180260825</v>
      </c>
      <c r="AE117" s="254">
        <v>44382</v>
      </c>
      <c r="AF117" s="251" t="s">
        <v>814</v>
      </c>
      <c r="AG117" s="256">
        <v>44383</v>
      </c>
      <c r="AH117" s="256">
        <v>44383</v>
      </c>
      <c r="AI117" s="251" t="s">
        <v>913</v>
      </c>
      <c r="AJ117" s="251" t="s">
        <v>914</v>
      </c>
      <c r="AK117" s="256">
        <v>44384</v>
      </c>
      <c r="AM117" s="294" t="s">
        <v>820</v>
      </c>
      <c r="AN117" s="276" t="s">
        <v>915</v>
      </c>
      <c r="AO117" s="257" t="s">
        <v>916</v>
      </c>
      <c r="AP117" s="258">
        <v>44372</v>
      </c>
      <c r="AQ117" s="142" t="s">
        <v>818</v>
      </c>
      <c r="AR117" s="314">
        <v>44375</v>
      </c>
      <c r="AS117" s="256"/>
    </row>
    <row r="118" hidden="1" customHeight="1" spans="3:45">
      <c r="C118" s="265" t="str">
        <f t="shared" si="74"/>
        <v>AVAIL</v>
      </c>
      <c r="D118" s="266" t="str">
        <f t="shared" si="75"/>
        <v>CLOSED</v>
      </c>
      <c r="E118" s="267">
        <f ca="1" t="shared" si="76"/>
        <v>21</v>
      </c>
      <c r="F118" s="267">
        <f ca="1" t="shared" si="77"/>
        <v>30</v>
      </c>
      <c r="G118" s="267">
        <f ca="1" t="shared" si="78"/>
        <v>10</v>
      </c>
      <c r="H118" s="267" t="str">
        <f ca="1" t="shared" si="79"/>
        <v>LATE</v>
      </c>
      <c r="I118" s="267" t="str">
        <f ca="1" t="shared" si="80"/>
        <v>LATE</v>
      </c>
      <c r="J118" s="274" t="s">
        <v>917</v>
      </c>
      <c r="K118" s="250">
        <v>44371</v>
      </c>
      <c r="L118" s="274">
        <f t="shared" si="71"/>
        <v>6</v>
      </c>
      <c r="M118" s="274">
        <f t="shared" si="72"/>
        <v>2021</v>
      </c>
      <c r="N118" s="274" t="str">
        <f t="shared" si="73"/>
        <v>Replenish</v>
      </c>
      <c r="O118" s="276" t="s">
        <v>120</v>
      </c>
      <c r="Q118" s="1" t="e">
        <f>IF(O118="","",INDEX(#REF!,MATCH(O118,#REF!,0)))</f>
        <v>#REF!</v>
      </c>
      <c r="S118" s="90" t="s">
        <v>770</v>
      </c>
      <c r="V118" s="90">
        <v>404050012</v>
      </c>
      <c r="W118" s="250">
        <v>44371</v>
      </c>
      <c r="Y118" s="251" t="s">
        <v>598</v>
      </c>
      <c r="Z118" s="254">
        <v>44381</v>
      </c>
      <c r="AA118" s="253" t="s">
        <v>813</v>
      </c>
      <c r="AB118" s="254">
        <v>44381</v>
      </c>
      <c r="AC118" s="252">
        <v>44382</v>
      </c>
      <c r="AD118" s="1">
        <v>180260825</v>
      </c>
      <c r="AE118" s="254">
        <v>44382</v>
      </c>
      <c r="AF118" s="251" t="s">
        <v>814</v>
      </c>
      <c r="AG118" s="256">
        <v>44383</v>
      </c>
      <c r="AH118" s="256">
        <v>44392</v>
      </c>
      <c r="AI118" s="251" t="s">
        <v>918</v>
      </c>
      <c r="AJ118" s="251" t="s">
        <v>919</v>
      </c>
      <c r="AK118" s="256">
        <v>44392</v>
      </c>
      <c r="AM118" s="294" t="s">
        <v>126</v>
      </c>
      <c r="AN118" s="276" t="s">
        <v>918</v>
      </c>
      <c r="AO118" s="257" t="s">
        <v>919</v>
      </c>
      <c r="AP118" s="258">
        <v>44407</v>
      </c>
      <c r="AQ118" s="274" t="s">
        <v>920</v>
      </c>
      <c r="AR118" s="314">
        <v>44411</v>
      </c>
      <c r="AS118" s="256"/>
    </row>
    <row r="119" hidden="1" spans="3:45">
      <c r="C119" s="265" t="str">
        <f t="shared" si="74"/>
        <v>AVAIL</v>
      </c>
      <c r="D119" s="266" t="str">
        <f t="shared" si="75"/>
        <v>CLOSED</v>
      </c>
      <c r="E119" s="267">
        <f ca="1" t="shared" si="76"/>
        <v>18</v>
      </c>
      <c r="F119" s="267">
        <f ca="1" t="shared" si="77"/>
        <v>40</v>
      </c>
      <c r="G119" s="267">
        <f ca="1" t="shared" si="78"/>
        <v>9</v>
      </c>
      <c r="H119" s="267" t="str">
        <f ca="1" t="shared" si="79"/>
        <v>LATE</v>
      </c>
      <c r="I119" s="267" t="str">
        <f ca="1" t="shared" si="80"/>
        <v>LATE</v>
      </c>
      <c r="J119" s="274" t="s">
        <v>921</v>
      </c>
      <c r="K119" s="250">
        <v>44371</v>
      </c>
      <c r="L119" s="274">
        <f t="shared" si="71"/>
        <v>6</v>
      </c>
      <c r="M119" s="274">
        <f t="shared" si="72"/>
        <v>2021</v>
      </c>
      <c r="N119" s="274" t="str">
        <f t="shared" si="73"/>
        <v>Replenish</v>
      </c>
      <c r="O119" s="276" t="s">
        <v>120</v>
      </c>
      <c r="Q119" s="1" t="e">
        <f>IF(O119="","",INDEX(#REF!,MATCH(O119,#REF!,0)))</f>
        <v>#REF!</v>
      </c>
      <c r="S119" s="90" t="s">
        <v>770</v>
      </c>
      <c r="V119" s="90">
        <v>404050012</v>
      </c>
      <c r="W119" s="250">
        <v>44371</v>
      </c>
      <c r="Y119" s="251" t="s">
        <v>753</v>
      </c>
      <c r="Z119" s="255">
        <v>44380</v>
      </c>
      <c r="AA119" s="253" t="s">
        <v>828</v>
      </c>
      <c r="AB119" s="254">
        <v>44381</v>
      </c>
      <c r="AC119" s="255">
        <v>44380</v>
      </c>
      <c r="AD119" s="1">
        <v>180260829</v>
      </c>
      <c r="AE119" s="254">
        <v>44382</v>
      </c>
      <c r="AF119" s="251" t="s">
        <v>829</v>
      </c>
      <c r="AG119" s="256">
        <v>44382</v>
      </c>
      <c r="AH119" s="256">
        <v>44385</v>
      </c>
      <c r="AI119" s="251" t="s">
        <v>922</v>
      </c>
      <c r="AJ119" s="251" t="s">
        <v>923</v>
      </c>
      <c r="AK119" s="256">
        <v>44389</v>
      </c>
      <c r="AM119" s="294" t="s">
        <v>126</v>
      </c>
      <c r="AN119" s="276" t="s">
        <v>922</v>
      </c>
      <c r="AO119" s="257" t="s">
        <v>923</v>
      </c>
      <c r="AP119" s="258">
        <v>44418</v>
      </c>
      <c r="AQ119" s="142" t="s">
        <v>924</v>
      </c>
      <c r="AR119" s="314">
        <v>44420</v>
      </c>
      <c r="AS119" s="256"/>
    </row>
    <row r="120" hidden="1" spans="3:45">
      <c r="C120" s="265" t="str">
        <f t="shared" si="74"/>
        <v>AVAIL</v>
      </c>
      <c r="D120" s="266" t="str">
        <f t="shared" si="75"/>
        <v>CLOSED</v>
      </c>
      <c r="E120" s="267">
        <f ca="1" t="shared" si="76"/>
        <v>14</v>
      </c>
      <c r="F120" s="267">
        <f ca="1" t="shared" si="77"/>
        <v>-7</v>
      </c>
      <c r="G120" s="267">
        <f ca="1" t="shared" si="78"/>
        <v>12</v>
      </c>
      <c r="H120" s="267" t="str">
        <f ca="1" t="shared" si="79"/>
        <v>LATE</v>
      </c>
      <c r="I120" s="267" t="str">
        <f ca="1" t="shared" si="80"/>
        <v>ONTIME</v>
      </c>
      <c r="J120" s="90" t="s">
        <v>925</v>
      </c>
      <c r="K120" s="250">
        <v>44372</v>
      </c>
      <c r="L120" s="274">
        <f t="shared" si="71"/>
        <v>6</v>
      </c>
      <c r="M120" s="274">
        <f t="shared" si="72"/>
        <v>2021</v>
      </c>
      <c r="N120" s="274" t="str">
        <f t="shared" si="73"/>
        <v>Replenish</v>
      </c>
      <c r="O120" s="276" t="s">
        <v>926</v>
      </c>
      <c r="Q120" s="1" t="e">
        <f>IF(O120="","",INDEX(#REF!,MATCH(O120,#REF!,0)))</f>
        <v>#REF!</v>
      </c>
      <c r="S120" s="90" t="s">
        <v>927</v>
      </c>
      <c r="V120" s="90">
        <v>404050028</v>
      </c>
      <c r="W120" s="250">
        <v>44372</v>
      </c>
      <c r="Y120" s="251" t="s">
        <v>753</v>
      </c>
      <c r="Z120" s="254">
        <v>44384</v>
      </c>
      <c r="AA120" s="253" t="s">
        <v>928</v>
      </c>
      <c r="AB120" s="254">
        <v>44384</v>
      </c>
      <c r="AC120" s="254">
        <v>44384</v>
      </c>
      <c r="AD120" s="1">
        <v>180260924</v>
      </c>
      <c r="AE120" s="254">
        <v>44385</v>
      </c>
      <c r="AF120" s="251" t="s">
        <v>929</v>
      </c>
      <c r="AG120" s="256">
        <v>44385</v>
      </c>
      <c r="AH120" s="256">
        <v>44386</v>
      </c>
      <c r="AI120" s="251" t="s">
        <v>174</v>
      </c>
      <c r="AJ120" s="251" t="s">
        <v>930</v>
      </c>
      <c r="AK120" s="256">
        <v>44386</v>
      </c>
      <c r="AM120" s="294" t="s">
        <v>926</v>
      </c>
      <c r="AN120" s="276">
        <v>1333</v>
      </c>
      <c r="AO120" s="257" t="s">
        <v>931</v>
      </c>
      <c r="AP120" s="258">
        <v>44377</v>
      </c>
      <c r="AQ120" s="142" t="s">
        <v>193</v>
      </c>
      <c r="AR120" s="314">
        <v>44377</v>
      </c>
      <c r="AS120" s="256"/>
    </row>
    <row r="121" hidden="1" spans="3:45">
      <c r="C121" s="265" t="str">
        <f t="shared" si="74"/>
        <v>AVAIL</v>
      </c>
      <c r="D121" s="266" t="str">
        <f t="shared" si="75"/>
        <v>CLOSED</v>
      </c>
      <c r="E121" s="267">
        <f ca="1" t="shared" si="76"/>
        <v>14</v>
      </c>
      <c r="F121" s="267">
        <f ca="1" t="shared" si="77"/>
        <v>-7</v>
      </c>
      <c r="G121" s="267">
        <f ca="1" t="shared" si="78"/>
        <v>12</v>
      </c>
      <c r="H121" s="267" t="str">
        <f ca="1" t="shared" si="79"/>
        <v>LATE</v>
      </c>
      <c r="I121" s="267" t="str">
        <f ca="1" t="shared" si="80"/>
        <v>ONTIME</v>
      </c>
      <c r="J121" s="90" t="s">
        <v>932</v>
      </c>
      <c r="K121" s="250">
        <v>44372</v>
      </c>
      <c r="L121" s="274">
        <f t="shared" si="71"/>
        <v>6</v>
      </c>
      <c r="M121" s="274">
        <f t="shared" si="72"/>
        <v>2021</v>
      </c>
      <c r="N121" s="274" t="str">
        <f t="shared" si="73"/>
        <v>Replenish</v>
      </c>
      <c r="O121" s="276" t="s">
        <v>926</v>
      </c>
      <c r="Q121" s="1" t="e">
        <f>IF(O121="","",INDEX(#REF!,MATCH(O121,#REF!,0)))</f>
        <v>#REF!</v>
      </c>
      <c r="S121" s="90" t="s">
        <v>198</v>
      </c>
      <c r="V121" s="90">
        <v>404050028</v>
      </c>
      <c r="W121" s="250">
        <v>44372</v>
      </c>
      <c r="Y121" s="251" t="s">
        <v>753</v>
      </c>
      <c r="Z121" s="254">
        <v>44384</v>
      </c>
      <c r="AA121" s="253" t="s">
        <v>928</v>
      </c>
      <c r="AB121" s="254">
        <v>44384</v>
      </c>
      <c r="AC121" s="254">
        <v>44384</v>
      </c>
      <c r="AD121" s="1">
        <v>180260924</v>
      </c>
      <c r="AE121" s="254">
        <v>44385</v>
      </c>
      <c r="AF121" s="251" t="s">
        <v>929</v>
      </c>
      <c r="AG121" s="256">
        <v>44385</v>
      </c>
      <c r="AH121" s="256">
        <v>44386</v>
      </c>
      <c r="AI121" s="251" t="s">
        <v>174</v>
      </c>
      <c r="AJ121" s="251" t="s">
        <v>933</v>
      </c>
      <c r="AK121" s="256">
        <v>44386</v>
      </c>
      <c r="AM121" s="294" t="s">
        <v>926</v>
      </c>
      <c r="AN121" s="276" t="s">
        <v>934</v>
      </c>
      <c r="AO121" s="257" t="s">
        <v>935</v>
      </c>
      <c r="AP121" s="258">
        <v>44377</v>
      </c>
      <c r="AQ121" s="142" t="s">
        <v>193</v>
      </c>
      <c r="AR121" s="314">
        <v>44377</v>
      </c>
      <c r="AS121" s="256"/>
    </row>
    <row r="122" hidden="1" spans="3:45">
      <c r="C122" s="265" t="str">
        <f t="shared" si="74"/>
        <v>AVAIL</v>
      </c>
      <c r="D122" s="266" t="str">
        <f t="shared" si="75"/>
        <v>CLOSED</v>
      </c>
      <c r="E122" s="267">
        <f ca="1" t="shared" si="76"/>
        <v>13</v>
      </c>
      <c r="F122" s="267">
        <f ca="1" t="shared" si="77"/>
        <v>6</v>
      </c>
      <c r="G122" s="267">
        <f ca="1" t="shared" si="78"/>
        <v>9</v>
      </c>
      <c r="H122" s="267" t="str">
        <f ca="1" t="shared" si="79"/>
        <v>LATE</v>
      </c>
      <c r="I122" s="267" t="str">
        <f ca="1" t="shared" si="80"/>
        <v>ONTIME</v>
      </c>
      <c r="J122" s="274" t="s">
        <v>936</v>
      </c>
      <c r="K122" s="250">
        <v>44377</v>
      </c>
      <c r="L122" s="274">
        <f t="shared" si="71"/>
        <v>6</v>
      </c>
      <c r="M122" s="274">
        <f t="shared" si="72"/>
        <v>2021</v>
      </c>
      <c r="N122" s="274" t="str">
        <f t="shared" si="73"/>
        <v>Replenish</v>
      </c>
      <c r="O122" s="276" t="s">
        <v>409</v>
      </c>
      <c r="Q122" s="1" t="e">
        <f>IF(O122="","",INDEX(#REF!,MATCH(O122,#REF!,0)))</f>
        <v>#REF!</v>
      </c>
      <c r="S122" s="90" t="s">
        <v>116</v>
      </c>
      <c r="V122" s="90">
        <v>404050031</v>
      </c>
      <c r="W122" s="250">
        <v>44377</v>
      </c>
      <c r="Y122" s="251" t="s">
        <v>753</v>
      </c>
      <c r="Z122" s="254">
        <v>44386</v>
      </c>
      <c r="AA122" s="253" t="s">
        <v>937</v>
      </c>
      <c r="AB122" s="254">
        <v>44384</v>
      </c>
      <c r="AC122" s="254">
        <v>44386</v>
      </c>
      <c r="AD122" s="1">
        <v>180260929</v>
      </c>
      <c r="AE122" s="254">
        <v>44385</v>
      </c>
      <c r="AF122" s="251" t="s">
        <v>938</v>
      </c>
      <c r="AG122" s="256">
        <v>44386</v>
      </c>
      <c r="AH122" s="256">
        <v>44389</v>
      </c>
      <c r="AI122" s="251" t="s">
        <v>939</v>
      </c>
      <c r="AJ122" s="251" t="s">
        <v>940</v>
      </c>
      <c r="AK122" s="256">
        <v>44390</v>
      </c>
      <c r="AM122" s="294" t="s">
        <v>409</v>
      </c>
      <c r="AN122" s="276" t="s">
        <v>617</v>
      </c>
      <c r="AO122" s="257" t="s">
        <v>941</v>
      </c>
      <c r="AP122" s="258">
        <v>44386</v>
      </c>
      <c r="AQ122" s="142" t="s">
        <v>942</v>
      </c>
      <c r="AR122" s="314">
        <v>44392</v>
      </c>
      <c r="AS122" s="256"/>
    </row>
    <row r="123" hidden="1" spans="3:44">
      <c r="C123" s="265" t="str">
        <f t="shared" si="74"/>
        <v>AVAIL</v>
      </c>
      <c r="D123" s="266" t="str">
        <f t="shared" si="75"/>
        <v>CLOSED</v>
      </c>
      <c r="E123" s="267">
        <f ca="1" t="shared" si="76"/>
        <v>21</v>
      </c>
      <c r="F123" s="267">
        <f ca="1" t="shared" si="77"/>
        <v>6</v>
      </c>
      <c r="G123" s="267">
        <f ca="1" t="shared" si="78"/>
        <v>9</v>
      </c>
      <c r="H123" s="267" t="str">
        <f ca="1" t="shared" si="79"/>
        <v>LATE</v>
      </c>
      <c r="I123" s="267" t="str">
        <f ca="1" t="shared" si="80"/>
        <v>ONTIME</v>
      </c>
      <c r="J123" s="90" t="s">
        <v>943</v>
      </c>
      <c r="K123" s="250">
        <v>44377</v>
      </c>
      <c r="L123" s="274">
        <f t="shared" si="71"/>
        <v>6</v>
      </c>
      <c r="M123" s="274">
        <f t="shared" si="72"/>
        <v>2021</v>
      </c>
      <c r="N123" s="274" t="str">
        <f t="shared" si="73"/>
        <v>Replenish</v>
      </c>
      <c r="O123" s="276" t="s">
        <v>409</v>
      </c>
      <c r="Q123" s="1" t="e">
        <f>IF(O123="","",INDEX(#REF!,MATCH(O123,#REF!,0)))</f>
        <v>#REF!</v>
      </c>
      <c r="S123" s="90" t="s">
        <v>345</v>
      </c>
      <c r="V123" s="90">
        <v>404050031</v>
      </c>
      <c r="W123" s="250">
        <v>44377</v>
      </c>
      <c r="Y123" s="251" t="s">
        <v>944</v>
      </c>
      <c r="Z123" s="252">
        <v>44386</v>
      </c>
      <c r="AA123" s="253" t="s">
        <v>945</v>
      </c>
      <c r="AB123" s="254">
        <v>44390</v>
      </c>
      <c r="AC123" s="337">
        <v>44390</v>
      </c>
      <c r="AD123" s="1">
        <v>180261056</v>
      </c>
      <c r="AE123" s="254">
        <v>44390</v>
      </c>
      <c r="AF123" s="251" t="s">
        <v>829</v>
      </c>
      <c r="AG123" s="256">
        <v>44382</v>
      </c>
      <c r="AH123" s="256">
        <v>44396</v>
      </c>
      <c r="AI123" s="251" t="s">
        <v>946</v>
      </c>
      <c r="AJ123" s="251" t="s">
        <v>947</v>
      </c>
      <c r="AK123" s="256">
        <v>44398</v>
      </c>
      <c r="AM123" s="294" t="s">
        <v>409</v>
      </c>
      <c r="AN123" s="276" t="s">
        <v>413</v>
      </c>
      <c r="AO123" s="257" t="s">
        <v>948</v>
      </c>
      <c r="AP123" s="258">
        <v>44386</v>
      </c>
      <c r="AQ123" s="142" t="s">
        <v>942</v>
      </c>
      <c r="AR123" s="314">
        <v>44392</v>
      </c>
    </row>
    <row r="124" hidden="1" spans="3:44">
      <c r="C124" s="265" t="str">
        <f t="shared" si="74"/>
        <v>AVAIL</v>
      </c>
      <c r="D124" s="266" t="str">
        <f t="shared" si="75"/>
        <v>CLOSED</v>
      </c>
      <c r="E124" s="267">
        <f ca="1" t="shared" si="76"/>
        <v>13</v>
      </c>
      <c r="F124" s="267">
        <f ca="1" t="shared" si="77"/>
        <v>6</v>
      </c>
      <c r="G124" s="267">
        <f ca="1" t="shared" si="78"/>
        <v>9</v>
      </c>
      <c r="H124" s="267" t="str">
        <f ca="1" t="shared" si="79"/>
        <v>LATE</v>
      </c>
      <c r="I124" s="267" t="str">
        <f ca="1" t="shared" si="80"/>
        <v>ONTIME</v>
      </c>
      <c r="J124" s="90" t="s">
        <v>949</v>
      </c>
      <c r="K124" s="250">
        <v>44377</v>
      </c>
      <c r="L124" s="274">
        <f t="shared" si="71"/>
        <v>6</v>
      </c>
      <c r="M124" s="274">
        <f t="shared" si="72"/>
        <v>2021</v>
      </c>
      <c r="N124" s="274" t="str">
        <f t="shared" si="73"/>
        <v>Replenish</v>
      </c>
      <c r="O124" s="276" t="s">
        <v>220</v>
      </c>
      <c r="Q124" s="1" t="e">
        <f>IF(O124="","",INDEX(#REF!,MATCH(O124,#REF!,0)))</f>
        <v>#REF!</v>
      </c>
      <c r="S124" s="90" t="s">
        <v>198</v>
      </c>
      <c r="V124" s="90">
        <v>404050031</v>
      </c>
      <c r="W124" s="250">
        <v>44377</v>
      </c>
      <c r="Y124" s="251" t="s">
        <v>753</v>
      </c>
      <c r="Z124" s="254">
        <v>44386</v>
      </c>
      <c r="AA124" s="253" t="s">
        <v>937</v>
      </c>
      <c r="AB124" s="254">
        <v>44384</v>
      </c>
      <c r="AC124" s="254">
        <v>44386</v>
      </c>
      <c r="AD124" s="1">
        <v>180260929</v>
      </c>
      <c r="AE124" s="254">
        <v>44385</v>
      </c>
      <c r="AF124" s="251" t="s">
        <v>938</v>
      </c>
      <c r="AG124" s="256">
        <v>44386</v>
      </c>
      <c r="AH124" s="256">
        <v>44389</v>
      </c>
      <c r="AI124" s="251" t="s">
        <v>950</v>
      </c>
      <c r="AJ124" s="251" t="s">
        <v>951</v>
      </c>
      <c r="AK124" s="256">
        <v>44390</v>
      </c>
      <c r="AM124" s="294" t="s">
        <v>221</v>
      </c>
      <c r="AN124" s="276" t="s">
        <v>278</v>
      </c>
      <c r="AO124" s="257" t="s">
        <v>952</v>
      </c>
      <c r="AP124" s="258">
        <v>44386</v>
      </c>
      <c r="AQ124" s="142" t="s">
        <v>942</v>
      </c>
      <c r="AR124" s="314">
        <v>44392</v>
      </c>
    </row>
    <row r="125" hidden="1" spans="3:44">
      <c r="C125" s="265" t="str">
        <f t="shared" si="74"/>
        <v>AVAIL</v>
      </c>
      <c r="D125" s="266" t="str">
        <f t="shared" si="75"/>
        <v>CLOSED</v>
      </c>
      <c r="E125" s="267">
        <f ca="1" t="shared" si="76"/>
        <v>17</v>
      </c>
      <c r="F125" s="267">
        <f ca="1" t="shared" si="77"/>
        <v>5</v>
      </c>
      <c r="G125" s="267">
        <f ca="1" t="shared" si="78"/>
        <v>10</v>
      </c>
      <c r="H125" s="267" t="str">
        <f ca="1" t="shared" si="79"/>
        <v>LATE</v>
      </c>
      <c r="I125" s="267" t="str">
        <f ca="1" t="shared" si="80"/>
        <v>ONTIME</v>
      </c>
      <c r="J125" s="274" t="s">
        <v>953</v>
      </c>
      <c r="K125" s="250">
        <v>44377</v>
      </c>
      <c r="L125" s="274">
        <f t="shared" si="71"/>
        <v>6</v>
      </c>
      <c r="M125" s="274">
        <f t="shared" si="72"/>
        <v>2021</v>
      </c>
      <c r="N125" s="274" t="str">
        <f t="shared" si="73"/>
        <v>Replenish</v>
      </c>
      <c r="O125" s="276" t="s">
        <v>220</v>
      </c>
      <c r="Q125" s="1" t="e">
        <f>IF(O125="","",INDEX(#REF!,MATCH(O125,#REF!,0)))</f>
        <v>#REF!</v>
      </c>
      <c r="S125" s="90" t="s">
        <v>103</v>
      </c>
      <c r="V125" s="90">
        <v>404050031</v>
      </c>
      <c r="W125" s="250">
        <v>44377</v>
      </c>
      <c r="Y125" s="251" t="s">
        <v>753</v>
      </c>
      <c r="Z125" s="337">
        <v>44387</v>
      </c>
      <c r="AA125" s="253" t="s">
        <v>954</v>
      </c>
      <c r="AB125" s="254">
        <v>44387</v>
      </c>
      <c r="AC125" s="337">
        <v>44387</v>
      </c>
      <c r="AD125" s="1">
        <v>180261116</v>
      </c>
      <c r="AE125" s="254">
        <v>44391</v>
      </c>
      <c r="AF125" s="251" t="s">
        <v>955</v>
      </c>
      <c r="AG125" s="256">
        <v>44393</v>
      </c>
      <c r="AH125" s="256">
        <v>44393</v>
      </c>
      <c r="AI125" s="251" t="s">
        <v>503</v>
      </c>
      <c r="AJ125" s="251" t="s">
        <v>956</v>
      </c>
      <c r="AK125" s="256">
        <v>44394</v>
      </c>
      <c r="AM125" s="294" t="s">
        <v>221</v>
      </c>
      <c r="AN125" s="360" t="s">
        <v>957</v>
      </c>
      <c r="AO125" s="257" t="s">
        <v>958</v>
      </c>
      <c r="AP125" s="258">
        <v>44386</v>
      </c>
      <c r="AQ125" s="142" t="s">
        <v>942</v>
      </c>
      <c r="AR125" s="314">
        <v>44392</v>
      </c>
    </row>
    <row r="126" hidden="1" spans="3:44">
      <c r="C126" s="265" t="str">
        <f t="shared" si="74"/>
        <v>AVAIL</v>
      </c>
      <c r="D126" s="266" t="str">
        <f t="shared" si="75"/>
        <v>CLOSED</v>
      </c>
      <c r="E126" s="267">
        <f ca="1" t="shared" si="76"/>
        <v>17</v>
      </c>
      <c r="F126" s="267">
        <f ca="1" t="shared" si="77"/>
        <v>11</v>
      </c>
      <c r="G126" s="267">
        <f ca="1" t="shared" si="78"/>
        <v>4</v>
      </c>
      <c r="H126" s="267" t="str">
        <f ca="1" t="shared" si="79"/>
        <v>LATE</v>
      </c>
      <c r="I126" s="267" t="str">
        <f ca="1" t="shared" si="80"/>
        <v>ONTIME</v>
      </c>
      <c r="J126" s="90" t="s">
        <v>959</v>
      </c>
      <c r="K126" s="250">
        <v>44377</v>
      </c>
      <c r="L126" s="274">
        <f t="shared" si="71"/>
        <v>6</v>
      </c>
      <c r="M126" s="274">
        <f t="shared" si="72"/>
        <v>2021</v>
      </c>
      <c r="N126" s="274" t="str">
        <f t="shared" si="73"/>
        <v>Replenish</v>
      </c>
      <c r="O126" s="276" t="s">
        <v>220</v>
      </c>
      <c r="Q126" s="1" t="e">
        <f>IF(O126="","",INDEX(#REF!,MATCH(O126,#REF!,0)))</f>
        <v>#REF!</v>
      </c>
      <c r="S126" s="90" t="s">
        <v>103</v>
      </c>
      <c r="V126" s="90">
        <v>404050031</v>
      </c>
      <c r="W126" s="250">
        <v>44377</v>
      </c>
      <c r="Y126" s="251" t="s">
        <v>960</v>
      </c>
      <c r="Z126" s="252">
        <v>44381</v>
      </c>
      <c r="AA126" s="253" t="s">
        <v>961</v>
      </c>
      <c r="AB126" s="254">
        <v>44390</v>
      </c>
      <c r="AC126" s="337">
        <v>44390</v>
      </c>
      <c r="AD126" s="1">
        <v>180261114</v>
      </c>
      <c r="AE126" s="254">
        <v>44391</v>
      </c>
      <c r="AF126" s="251" t="s">
        <v>962</v>
      </c>
      <c r="AG126" s="256">
        <v>44393</v>
      </c>
      <c r="AH126" s="256">
        <v>44393</v>
      </c>
      <c r="AI126" s="251" t="s">
        <v>963</v>
      </c>
      <c r="AJ126" s="251" t="s">
        <v>964</v>
      </c>
      <c r="AK126" s="256">
        <v>44394</v>
      </c>
      <c r="AM126" s="294" t="s">
        <v>221</v>
      </c>
      <c r="AN126" s="276" t="s">
        <v>965</v>
      </c>
      <c r="AO126" s="257" t="s">
        <v>966</v>
      </c>
      <c r="AP126" s="258">
        <v>44386</v>
      </c>
      <c r="AQ126" s="142" t="s">
        <v>942</v>
      </c>
      <c r="AR126" s="314">
        <v>44392</v>
      </c>
    </row>
    <row r="127" hidden="1" spans="3:44">
      <c r="C127" s="265" t="str">
        <f t="shared" si="74"/>
        <v>AVAIL</v>
      </c>
      <c r="D127" s="266" t="str">
        <f t="shared" si="75"/>
        <v>CLOSED</v>
      </c>
      <c r="E127" s="267">
        <f ca="1" t="shared" si="76"/>
        <v>21</v>
      </c>
      <c r="F127" s="267">
        <f ca="1" t="shared" si="77"/>
        <v>6</v>
      </c>
      <c r="G127" s="267">
        <f ca="1" t="shared" si="78"/>
        <v>9</v>
      </c>
      <c r="H127" s="267" t="str">
        <f ca="1" t="shared" si="79"/>
        <v>LATE</v>
      </c>
      <c r="I127" s="267" t="str">
        <f ca="1" t="shared" si="80"/>
        <v>ONTIME</v>
      </c>
      <c r="J127" s="90" t="s">
        <v>967</v>
      </c>
      <c r="K127" s="250">
        <v>44377</v>
      </c>
      <c r="L127" s="274">
        <f t="shared" si="71"/>
        <v>6</v>
      </c>
      <c r="M127" s="274">
        <f t="shared" si="72"/>
        <v>2021</v>
      </c>
      <c r="N127" s="274" t="str">
        <f t="shared" si="73"/>
        <v>Replenish</v>
      </c>
      <c r="O127" s="276" t="s">
        <v>220</v>
      </c>
      <c r="Q127" s="1" t="e">
        <f>IF(O127="","",INDEX(#REF!,MATCH(O127,#REF!,0)))</f>
        <v>#REF!</v>
      </c>
      <c r="S127" s="90" t="s">
        <v>198</v>
      </c>
      <c r="V127" s="90">
        <v>404050031</v>
      </c>
      <c r="W127" s="250">
        <v>44377</v>
      </c>
      <c r="Y127" s="251" t="s">
        <v>944</v>
      </c>
      <c r="Z127" s="252">
        <v>44386</v>
      </c>
      <c r="AA127" s="253" t="s">
        <v>945</v>
      </c>
      <c r="AB127" s="254">
        <v>44390</v>
      </c>
      <c r="AC127" s="337">
        <v>44390</v>
      </c>
      <c r="AD127" s="1">
        <v>180261056</v>
      </c>
      <c r="AE127" s="254">
        <v>44390</v>
      </c>
      <c r="AF127" s="251" t="s">
        <v>968</v>
      </c>
      <c r="AG127" s="256">
        <v>44394</v>
      </c>
      <c r="AH127" s="256">
        <v>44396</v>
      </c>
      <c r="AI127" s="251" t="s">
        <v>969</v>
      </c>
      <c r="AJ127" s="251" t="s">
        <v>970</v>
      </c>
      <c r="AK127" s="256">
        <v>44398</v>
      </c>
      <c r="AM127" s="294" t="s">
        <v>221</v>
      </c>
      <c r="AN127" s="360" t="s">
        <v>971</v>
      </c>
      <c r="AO127" s="257" t="s">
        <v>972</v>
      </c>
      <c r="AP127" s="258">
        <v>44386</v>
      </c>
      <c r="AQ127" s="142" t="s">
        <v>942</v>
      </c>
      <c r="AR127" s="314">
        <v>44392</v>
      </c>
    </row>
    <row r="128" hidden="1" spans="3:44">
      <c r="C128" s="265" t="str">
        <f t="shared" si="74"/>
        <v>AVAIL</v>
      </c>
      <c r="D128" s="266" t="str">
        <f t="shared" si="75"/>
        <v>CLOSED</v>
      </c>
      <c r="E128" s="267">
        <f ca="1" t="shared" si="76"/>
        <v>21</v>
      </c>
      <c r="F128" s="267">
        <f ca="1" t="shared" si="77"/>
        <v>6</v>
      </c>
      <c r="G128" s="267">
        <f ca="1" t="shared" si="78"/>
        <v>9</v>
      </c>
      <c r="H128" s="267" t="str">
        <f ca="1" t="shared" si="79"/>
        <v>LATE</v>
      </c>
      <c r="I128" s="267" t="str">
        <f ca="1" t="shared" si="80"/>
        <v>ONTIME</v>
      </c>
      <c r="J128" s="274" t="s">
        <v>973</v>
      </c>
      <c r="K128" s="250">
        <v>44377</v>
      </c>
      <c r="L128" s="274">
        <f t="shared" si="71"/>
        <v>6</v>
      </c>
      <c r="M128" s="274">
        <f t="shared" si="72"/>
        <v>2021</v>
      </c>
      <c r="N128" s="274" t="str">
        <f t="shared" si="73"/>
        <v>Replenish</v>
      </c>
      <c r="O128" s="276" t="s">
        <v>220</v>
      </c>
      <c r="Q128" s="1" t="e">
        <f>IF(O128="","",INDEX(#REF!,MATCH(O128,#REF!,0)))</f>
        <v>#REF!</v>
      </c>
      <c r="S128" s="90" t="s">
        <v>793</v>
      </c>
      <c r="V128" s="90">
        <v>404050031</v>
      </c>
      <c r="W128" s="250">
        <v>44377</v>
      </c>
      <c r="Y128" s="251" t="s">
        <v>944</v>
      </c>
      <c r="Z128" s="252">
        <v>44386</v>
      </c>
      <c r="AA128" s="253" t="s">
        <v>945</v>
      </c>
      <c r="AB128" s="254">
        <v>44390</v>
      </c>
      <c r="AC128" s="337">
        <v>44390</v>
      </c>
      <c r="AD128" s="1">
        <v>180261056</v>
      </c>
      <c r="AE128" s="254">
        <v>44390</v>
      </c>
      <c r="AF128" s="251" t="s">
        <v>968</v>
      </c>
      <c r="AG128" s="256">
        <v>44394</v>
      </c>
      <c r="AH128" s="256">
        <v>44396</v>
      </c>
      <c r="AI128" s="251" t="s">
        <v>700</v>
      </c>
      <c r="AJ128" s="251" t="s">
        <v>974</v>
      </c>
      <c r="AK128" s="256">
        <v>44398</v>
      </c>
      <c r="AM128" s="294" t="s">
        <v>220</v>
      </c>
      <c r="AN128" s="276" t="s">
        <v>975</v>
      </c>
      <c r="AO128" s="257" t="s">
        <v>976</v>
      </c>
      <c r="AP128" s="258">
        <v>44386</v>
      </c>
      <c r="AQ128" s="142" t="s">
        <v>942</v>
      </c>
      <c r="AR128" s="314">
        <v>44392</v>
      </c>
    </row>
    <row r="129" hidden="1" customHeight="1" spans="3:46">
      <c r="C129" s="265" t="str">
        <f t="shared" si="74"/>
        <v>AVAIL</v>
      </c>
      <c r="D129" s="266" t="str">
        <f t="shared" si="75"/>
        <v>CLOSED</v>
      </c>
      <c r="E129" s="267">
        <f ca="1" t="shared" si="76"/>
        <v>7</v>
      </c>
      <c r="F129" s="267">
        <f ca="1" t="shared" si="77"/>
        <v>29</v>
      </c>
      <c r="G129" s="267">
        <f ca="1" t="shared" si="78"/>
        <v>3</v>
      </c>
      <c r="H129" s="267" t="str">
        <f ca="1" t="shared" si="79"/>
        <v>ONTIME</v>
      </c>
      <c r="I129" s="267" t="str">
        <f ca="1" t="shared" si="80"/>
        <v>LATE</v>
      </c>
      <c r="J129" s="274" t="s">
        <v>977</v>
      </c>
      <c r="K129" s="250">
        <v>44410</v>
      </c>
      <c r="L129" s="274">
        <f t="shared" si="71"/>
        <v>8</v>
      </c>
      <c r="M129" s="274">
        <f t="shared" si="72"/>
        <v>2021</v>
      </c>
      <c r="N129" s="274" t="str">
        <f t="shared" si="73"/>
        <v>Replenish</v>
      </c>
      <c r="O129" s="276" t="s">
        <v>978</v>
      </c>
      <c r="Q129" s="1" t="e">
        <f>IF(O129="","",INDEX(#REF!,MATCH(O129,#REF!,0)))</f>
        <v>#REF!</v>
      </c>
      <c r="S129" s="90" t="s">
        <v>223</v>
      </c>
      <c r="V129" s="90">
        <v>404050098</v>
      </c>
      <c r="W129" s="250">
        <v>44411</v>
      </c>
      <c r="Y129" s="251" t="s">
        <v>753</v>
      </c>
      <c r="Z129" s="323">
        <v>44413</v>
      </c>
      <c r="AA129" s="341" t="s">
        <v>979</v>
      </c>
      <c r="AB129" s="254">
        <v>44412</v>
      </c>
      <c r="AC129" s="323">
        <v>44413</v>
      </c>
      <c r="AD129" s="1">
        <v>180262063</v>
      </c>
      <c r="AE129" s="254">
        <v>44413</v>
      </c>
      <c r="AF129" s="251" t="s">
        <v>980</v>
      </c>
      <c r="AG129" s="256">
        <v>44414</v>
      </c>
      <c r="AH129" s="256">
        <v>44417</v>
      </c>
      <c r="AI129" s="251" t="s">
        <v>981</v>
      </c>
      <c r="AJ129" s="251" t="s">
        <v>982</v>
      </c>
      <c r="AK129" s="256">
        <v>44417</v>
      </c>
      <c r="AM129" s="294" t="s">
        <v>978</v>
      </c>
      <c r="AN129" s="276">
        <v>845</v>
      </c>
      <c r="AO129" s="257" t="s">
        <v>983</v>
      </c>
      <c r="AP129" s="258">
        <v>44424</v>
      </c>
      <c r="AQ129" s="142" t="s">
        <v>984</v>
      </c>
      <c r="AR129" s="314">
        <v>44442</v>
      </c>
      <c r="AT129" s="1" t="s">
        <v>985</v>
      </c>
    </row>
    <row r="130" hidden="1" customHeight="1" spans="3:44">
      <c r="C130" s="265" t="str">
        <f t="shared" si="74"/>
        <v>AVAIL</v>
      </c>
      <c r="D130" s="266" t="str">
        <f t="shared" si="75"/>
        <v>CLOSED</v>
      </c>
      <c r="E130" s="267">
        <f ca="1" t="shared" si="76"/>
        <v>11</v>
      </c>
      <c r="F130" s="267">
        <f ca="1" t="shared" si="77"/>
        <v>26</v>
      </c>
      <c r="G130" s="267">
        <f ca="1" t="shared" si="78"/>
        <v>6</v>
      </c>
      <c r="H130" s="267" t="str">
        <f ca="1" t="shared" si="79"/>
        <v>LATE</v>
      </c>
      <c r="I130" s="267" t="str">
        <f ca="1" t="shared" si="80"/>
        <v>LATE</v>
      </c>
      <c r="J130" s="274" t="s">
        <v>986</v>
      </c>
      <c r="K130" s="250">
        <v>44410</v>
      </c>
      <c r="L130" s="274">
        <f t="shared" si="71"/>
        <v>8</v>
      </c>
      <c r="M130" s="274">
        <f t="shared" si="72"/>
        <v>2021</v>
      </c>
      <c r="N130" s="274" t="str">
        <f t="shared" si="73"/>
        <v>Replenish</v>
      </c>
      <c r="O130" s="276" t="s">
        <v>987</v>
      </c>
      <c r="Q130" s="1" t="e">
        <f>IF(O130="","",INDEX(#REF!,MATCH(O130,#REF!,0)))</f>
        <v>#REF!</v>
      </c>
      <c r="S130" s="90" t="s">
        <v>663</v>
      </c>
      <c r="U130" s="1">
        <v>804049532</v>
      </c>
      <c r="V130" s="90">
        <v>404050099</v>
      </c>
      <c r="W130" s="250">
        <v>44411</v>
      </c>
      <c r="Y130" s="251" t="s">
        <v>988</v>
      </c>
      <c r="Z130" s="252">
        <v>44416</v>
      </c>
      <c r="AA130" s="253" t="s">
        <v>989</v>
      </c>
      <c r="AB130" s="254">
        <v>44419</v>
      </c>
      <c r="AC130" s="254">
        <v>44419</v>
      </c>
      <c r="AD130" s="1">
        <v>180262236</v>
      </c>
      <c r="AE130" s="254">
        <v>44420</v>
      </c>
      <c r="AF130" s="251" t="s">
        <v>990</v>
      </c>
      <c r="AG130" s="256">
        <v>44422</v>
      </c>
      <c r="AH130" s="256">
        <v>44421</v>
      </c>
      <c r="AI130" s="251" t="s">
        <v>991</v>
      </c>
      <c r="AJ130" s="251" t="s">
        <v>992</v>
      </c>
      <c r="AK130" s="256">
        <v>44421</v>
      </c>
      <c r="AM130" s="342" t="s">
        <v>987</v>
      </c>
      <c r="AN130" s="276" t="s">
        <v>993</v>
      </c>
      <c r="AO130" s="257" t="s">
        <v>994</v>
      </c>
      <c r="AP130" s="258">
        <v>44424</v>
      </c>
      <c r="AQ130" s="142" t="s">
        <v>984</v>
      </c>
      <c r="AR130" s="314">
        <v>44442</v>
      </c>
    </row>
    <row r="131" hidden="1" customHeight="1" spans="3:44">
      <c r="C131" s="265" t="str">
        <f t="shared" si="74"/>
        <v>AVAIL</v>
      </c>
      <c r="D131" s="266" t="str">
        <f t="shared" si="75"/>
        <v>CLOSED</v>
      </c>
      <c r="E131" s="267">
        <f ca="1" t="shared" si="76"/>
        <v>9</v>
      </c>
      <c r="F131" s="267">
        <f ca="1" t="shared" si="77"/>
        <v>11</v>
      </c>
      <c r="G131" s="267">
        <f ca="1" t="shared" si="78"/>
        <v>4</v>
      </c>
      <c r="H131" s="267" t="str">
        <f ca="1" t="shared" si="79"/>
        <v>LATE</v>
      </c>
      <c r="I131" s="267" t="str">
        <f ca="1" t="shared" si="80"/>
        <v>ONTIME</v>
      </c>
      <c r="J131" s="90" t="s">
        <v>995</v>
      </c>
      <c r="K131" s="250">
        <v>44431</v>
      </c>
      <c r="L131" s="274">
        <f t="shared" si="71"/>
        <v>8</v>
      </c>
      <c r="M131" s="274">
        <f t="shared" si="72"/>
        <v>2021</v>
      </c>
      <c r="N131" s="274" t="str">
        <f t="shared" si="73"/>
        <v>Replenish</v>
      </c>
      <c r="O131" s="332" t="s">
        <v>330</v>
      </c>
      <c r="Q131" s="1" t="e">
        <f>IF(O131="","",INDEX(#REF!,MATCH(O131,#REF!,0)))</f>
        <v>#REF!</v>
      </c>
      <c r="S131" s="90" t="s">
        <v>103</v>
      </c>
      <c r="V131" s="90">
        <v>404050160</v>
      </c>
      <c r="W131" s="250">
        <v>44431</v>
      </c>
      <c r="Y131" s="251" t="s">
        <v>753</v>
      </c>
      <c r="Z131" s="254">
        <v>44435</v>
      </c>
      <c r="AA131" s="253" t="s">
        <v>996</v>
      </c>
      <c r="AB131" s="254">
        <v>44435</v>
      </c>
      <c r="AC131" s="254">
        <v>44435</v>
      </c>
      <c r="AD131" s="1">
        <v>180262702</v>
      </c>
      <c r="AE131" s="254">
        <v>44435</v>
      </c>
      <c r="AF131" s="251" t="s">
        <v>997</v>
      </c>
      <c r="AG131" s="256">
        <v>44438</v>
      </c>
      <c r="AH131" s="256">
        <v>44439</v>
      </c>
      <c r="AI131" s="251" t="s">
        <v>998</v>
      </c>
      <c r="AJ131" s="251" t="s">
        <v>999</v>
      </c>
      <c r="AK131" s="256">
        <v>44440</v>
      </c>
      <c r="AM131" s="338" t="s">
        <v>330</v>
      </c>
      <c r="AN131" s="332" t="s">
        <v>1000</v>
      </c>
      <c r="AO131" s="257" t="s">
        <v>1001</v>
      </c>
      <c r="AP131" s="258">
        <v>44442</v>
      </c>
      <c r="AQ131" s="142" t="s">
        <v>1002</v>
      </c>
      <c r="AR131" s="314">
        <v>44446</v>
      </c>
    </row>
    <row r="132" customHeight="1" spans="3:44">
      <c r="C132" s="265" t="str">
        <f t="shared" si="74"/>
        <v>NEED AWB CDG</v>
      </c>
      <c r="D132" s="266" t="str">
        <f t="shared" si="75"/>
        <v>CLOSED</v>
      </c>
      <c r="E132" s="267">
        <f ca="1" t="shared" si="76"/>
        <v>359</v>
      </c>
      <c r="F132" s="267" t="str">
        <f ca="1" t="shared" si="77"/>
        <v/>
      </c>
      <c r="G132" s="267">
        <f ca="1" t="shared" si="78"/>
        <v>359</v>
      </c>
      <c r="H132" s="267" t="str">
        <f ca="1" t="shared" si="79"/>
        <v>LATE</v>
      </c>
      <c r="I132" s="267" t="str">
        <f ca="1" t="shared" si="80"/>
        <v>ONTIME</v>
      </c>
      <c r="J132" s="274" t="s">
        <v>1003</v>
      </c>
      <c r="K132" s="250">
        <v>44431</v>
      </c>
      <c r="L132" s="274">
        <f t="shared" si="71"/>
        <v>8</v>
      </c>
      <c r="M132" s="274">
        <f t="shared" si="72"/>
        <v>2021</v>
      </c>
      <c r="N132" s="274" t="str">
        <f t="shared" si="73"/>
        <v>Replenish</v>
      </c>
      <c r="O132" s="340" t="s">
        <v>657</v>
      </c>
      <c r="Q132" s="1" t="e">
        <f>IF(O132="","",INDEX(#REF!,MATCH(O132,#REF!,0)))</f>
        <v>#REF!</v>
      </c>
      <c r="S132" s="90" t="s">
        <v>103</v>
      </c>
      <c r="V132" s="90">
        <v>404050160</v>
      </c>
      <c r="W132" s="250">
        <v>44431</v>
      </c>
      <c r="AC132" s="1"/>
      <c r="AG132" s="256"/>
      <c r="AI132" s="251"/>
      <c r="AK132" s="256"/>
      <c r="AM132" s="297" t="s">
        <v>1004</v>
      </c>
      <c r="AN132" s="332" t="s">
        <v>1005</v>
      </c>
      <c r="AO132" s="257" t="s">
        <v>1006</v>
      </c>
      <c r="AP132" s="258">
        <v>44442</v>
      </c>
      <c r="AQ132" s="142" t="s">
        <v>1002</v>
      </c>
      <c r="AR132" s="314">
        <v>44446</v>
      </c>
    </row>
    <row r="133" hidden="1" customHeight="1" spans="3:44">
      <c r="C133" s="265" t="str">
        <f t="shared" si="74"/>
        <v>AVAIL</v>
      </c>
      <c r="D133" s="266" t="str">
        <f t="shared" si="75"/>
        <v>CLOSED</v>
      </c>
      <c r="E133" s="267">
        <f ca="1" t="shared" si="76"/>
        <v>23</v>
      </c>
      <c r="F133" s="267">
        <f ca="1" t="shared" si="77"/>
        <v>11</v>
      </c>
      <c r="G133" s="267">
        <f ca="1" t="shared" si="78"/>
        <v>4</v>
      </c>
      <c r="H133" s="267" t="str">
        <f ca="1" t="shared" si="79"/>
        <v>LATE</v>
      </c>
      <c r="I133" s="267" t="str">
        <f ca="1" t="shared" si="80"/>
        <v>ONTIME</v>
      </c>
      <c r="J133" s="274" t="s">
        <v>1007</v>
      </c>
      <c r="K133" s="250">
        <v>44431</v>
      </c>
      <c r="L133" s="274">
        <f t="shared" si="71"/>
        <v>8</v>
      </c>
      <c r="M133" s="274">
        <f t="shared" si="72"/>
        <v>2021</v>
      </c>
      <c r="N133" s="274" t="str">
        <f t="shared" si="73"/>
        <v>Replenish</v>
      </c>
      <c r="O133" s="340" t="s">
        <v>1008</v>
      </c>
      <c r="Q133" s="1" t="e">
        <f>IF(O133="","",INDEX(#REF!,MATCH(O133,#REF!,0)))</f>
        <v>#REF!</v>
      </c>
      <c r="S133" s="90" t="s">
        <v>173</v>
      </c>
      <c r="V133" s="90">
        <v>404050160</v>
      </c>
      <c r="W133" s="250">
        <v>44431</v>
      </c>
      <c r="Y133" s="251" t="s">
        <v>1009</v>
      </c>
      <c r="Z133" s="252">
        <v>44435</v>
      </c>
      <c r="AA133" s="253" t="s">
        <v>996</v>
      </c>
      <c r="AB133" s="254">
        <v>44435</v>
      </c>
      <c r="AC133" s="254">
        <v>44435</v>
      </c>
      <c r="AD133" s="1">
        <v>180262702</v>
      </c>
      <c r="AE133" s="254">
        <v>44435</v>
      </c>
      <c r="AF133" s="251" t="s">
        <v>997</v>
      </c>
      <c r="AG133" s="256">
        <v>44438</v>
      </c>
      <c r="AH133" s="256">
        <v>44454</v>
      </c>
      <c r="AI133" s="251" t="s">
        <v>1010</v>
      </c>
      <c r="AJ133" s="251" t="s">
        <v>1011</v>
      </c>
      <c r="AK133" s="256">
        <v>44454</v>
      </c>
      <c r="AM133" s="297" t="s">
        <v>1012</v>
      </c>
      <c r="AN133" s="332" t="s">
        <v>1013</v>
      </c>
      <c r="AO133" s="257" t="s">
        <v>1014</v>
      </c>
      <c r="AP133" s="258">
        <v>44442</v>
      </c>
      <c r="AQ133" s="142" t="s">
        <v>1002</v>
      </c>
      <c r="AR133" s="314">
        <v>44446</v>
      </c>
    </row>
    <row r="134" hidden="1" customHeight="1" spans="3:44">
      <c r="C134" s="265" t="str">
        <f t="shared" si="74"/>
        <v>AVAIL</v>
      </c>
      <c r="D134" s="266" t="str">
        <f t="shared" si="75"/>
        <v>CLOSED</v>
      </c>
      <c r="E134" s="267">
        <f ca="1" t="shared" si="76"/>
        <v>9</v>
      </c>
      <c r="F134" s="267">
        <f ca="1" t="shared" si="77"/>
        <v>11</v>
      </c>
      <c r="G134" s="267">
        <f ca="1" t="shared" si="78"/>
        <v>4</v>
      </c>
      <c r="H134" s="267" t="str">
        <f ca="1" t="shared" si="79"/>
        <v>LATE</v>
      </c>
      <c r="I134" s="267" t="str">
        <f ca="1" t="shared" si="80"/>
        <v>ONTIME</v>
      </c>
      <c r="J134" s="90" t="s">
        <v>1015</v>
      </c>
      <c r="K134" s="250">
        <v>44431</v>
      </c>
      <c r="L134" s="274">
        <f t="shared" si="71"/>
        <v>8</v>
      </c>
      <c r="M134" s="274">
        <f t="shared" si="72"/>
        <v>2021</v>
      </c>
      <c r="N134" s="274" t="str">
        <f t="shared" si="73"/>
        <v>Replenish</v>
      </c>
      <c r="O134" s="340" t="s">
        <v>330</v>
      </c>
      <c r="Q134" s="1" t="e">
        <f>IF(O134="","",INDEX(#REF!,MATCH(O134,#REF!,0)))</f>
        <v>#REF!</v>
      </c>
      <c r="S134" s="90" t="s">
        <v>103</v>
      </c>
      <c r="V134" s="90">
        <v>404050160</v>
      </c>
      <c r="W134" s="250">
        <v>44431</v>
      </c>
      <c r="Y134" s="251" t="s">
        <v>753</v>
      </c>
      <c r="Z134" s="254">
        <v>44435</v>
      </c>
      <c r="AA134" s="253" t="s">
        <v>996</v>
      </c>
      <c r="AB134" s="254">
        <v>44435</v>
      </c>
      <c r="AC134" s="254">
        <v>44435</v>
      </c>
      <c r="AD134" s="1">
        <v>180262702</v>
      </c>
      <c r="AE134" s="254">
        <v>44435</v>
      </c>
      <c r="AF134" s="251" t="s">
        <v>997</v>
      </c>
      <c r="AG134" s="256">
        <v>44438</v>
      </c>
      <c r="AH134" s="256">
        <v>44439</v>
      </c>
      <c r="AI134" s="251" t="s">
        <v>1016</v>
      </c>
      <c r="AJ134" s="251" t="s">
        <v>1017</v>
      </c>
      <c r="AK134" s="256">
        <v>44440</v>
      </c>
      <c r="AM134" s="297" t="s">
        <v>1018</v>
      </c>
      <c r="AN134" s="332" t="s">
        <v>336</v>
      </c>
      <c r="AO134" s="257" t="s">
        <v>1019</v>
      </c>
      <c r="AP134" s="258">
        <v>44442</v>
      </c>
      <c r="AQ134" s="142" t="s">
        <v>1002</v>
      </c>
      <c r="AR134" s="314">
        <v>44446</v>
      </c>
    </row>
    <row r="135" customHeight="1" spans="3:44">
      <c r="C135" s="265" t="str">
        <f t="shared" si="74"/>
        <v>NEED AWB CDG</v>
      </c>
      <c r="D135" s="266" t="str">
        <f t="shared" si="75"/>
        <v>CLOSED</v>
      </c>
      <c r="E135" s="267">
        <f ca="1" t="shared" si="76"/>
        <v>359</v>
      </c>
      <c r="F135" s="267" t="str">
        <f ca="1" t="shared" si="77"/>
        <v/>
      </c>
      <c r="G135" s="267">
        <f ca="1" t="shared" si="78"/>
        <v>359</v>
      </c>
      <c r="H135" s="267" t="str">
        <f ca="1" t="shared" si="79"/>
        <v>LATE</v>
      </c>
      <c r="I135" s="267" t="str">
        <f ca="1" t="shared" si="80"/>
        <v>ONTIME</v>
      </c>
      <c r="J135" s="274" t="s">
        <v>1020</v>
      </c>
      <c r="K135" s="250">
        <v>44431</v>
      </c>
      <c r="L135" s="274">
        <f t="shared" si="71"/>
        <v>8</v>
      </c>
      <c r="M135" s="274">
        <f t="shared" si="72"/>
        <v>2021</v>
      </c>
      <c r="N135" s="274" t="str">
        <f t="shared" si="73"/>
        <v>Replenish</v>
      </c>
      <c r="O135" s="340" t="s">
        <v>1021</v>
      </c>
      <c r="Q135" s="1" t="e">
        <f>IF(O135="","",INDEX(#REF!,MATCH(O135,#REF!,0)))</f>
        <v>#REF!</v>
      </c>
      <c r="S135" s="90" t="s">
        <v>173</v>
      </c>
      <c r="V135" s="90">
        <v>404050160</v>
      </c>
      <c r="W135" s="250">
        <v>44431</v>
      </c>
      <c r="AC135" s="1"/>
      <c r="AG135" s="256"/>
      <c r="AI135" s="251"/>
      <c r="AK135" s="256"/>
      <c r="AM135" s="297" t="s">
        <v>1022</v>
      </c>
      <c r="AN135" s="332" t="s">
        <v>1023</v>
      </c>
      <c r="AO135" s="257" t="s">
        <v>1024</v>
      </c>
      <c r="AP135" s="258">
        <v>44442</v>
      </c>
      <c r="AQ135" s="142" t="s">
        <v>1002</v>
      </c>
      <c r="AR135" s="314">
        <v>44446</v>
      </c>
    </row>
    <row r="136" hidden="1" customHeight="1" spans="3:40">
      <c r="C136" s="265" t="str">
        <f t="shared" ref="C136:C163" si="81">IF(K136="","",IFERROR(IF(O136="","",IF(W136="","NEED PO",IF(Y136="","NEED AWB CDG",IF(AB136="","NEED AWB SIN",IF(AE136="","CUSTOMS",IF(AG136="","CUSTOMS",IF(AH136="","NEED GR",IF(AK136="","TQS","AVAIL")))))))),"N/A"))</f>
        <v/>
      </c>
      <c r="D136" s="266" t="str">
        <f t="shared" ref="D136:D163" si="82">IF(LEFT(V136,2)="45","CLOSED",IF(C136="","",IF(AQ136&lt;&gt;"","CLOSED",IF(AP136&lt;&gt;"","NEED AWB","OPEN"))))</f>
        <v/>
      </c>
      <c r="E136" s="267" t="str">
        <f ca="1" t="shared" ref="E136:E163" si="83">IF(K136="","",IF(AK136&lt;&gt;"",AK136-K136,TODAY()-K136))</f>
        <v/>
      </c>
      <c r="F136" s="267" t="str">
        <f ca="1" t="shared" ref="F136:F163" si="84">IF(K136="","",IF(Z136="","",IF(AR136="",NOW()-Z136,AR136-Z136)))</f>
        <v/>
      </c>
      <c r="G136" s="267" t="str">
        <f ca="1" t="shared" ref="G136:G163" si="85">IFERROR(IF(K136="","",IF(Z136&lt;&gt;"",Z136-K136,TODAY()-K136)),IF(Z136="CANCELLED",0,"N/A"))</f>
        <v/>
      </c>
      <c r="H136" s="267" t="str">
        <f ca="1" t="shared" ref="H136:H163" si="86">IF(K136="","",IF(G136&lt;=3,"ONTIME","LATE"))</f>
        <v/>
      </c>
      <c r="I136" s="267" t="str">
        <f ca="1" t="shared" ref="I136:I163" si="87">IF(K136="","",IF(F136="","ONTIME",IF(F136&lt;=12,"ONTIME","LATE")))</f>
        <v/>
      </c>
      <c r="J136" s="274" t="s">
        <v>1025</v>
      </c>
      <c r="L136" s="274" t="str">
        <f t="shared" ref="L136:L168" si="88">IF(K136="","",MONTH(K136))</f>
        <v/>
      </c>
      <c r="M136" s="274" t="str">
        <f t="shared" ref="M136:M168" si="89">IF(K136="","",YEAR(K136))</f>
        <v/>
      </c>
      <c r="N136" s="274" t="str">
        <f t="shared" si="73"/>
        <v>Replenish</v>
      </c>
      <c r="O136" s="340" t="s">
        <v>1026</v>
      </c>
      <c r="Q136" s="1" t="e">
        <f>IF(O136="","",INDEX(#REF!,MATCH(O136,#REF!,0)))</f>
        <v>#REF!</v>
      </c>
      <c r="AC136" s="1"/>
      <c r="AG136" s="256"/>
      <c r="AI136" s="251"/>
      <c r="AK136" s="256"/>
      <c r="AM136" s="297" t="s">
        <v>1027</v>
      </c>
      <c r="AN136" s="332" t="s">
        <v>1028</v>
      </c>
    </row>
    <row r="137" hidden="1" customHeight="1" spans="3:44">
      <c r="C137" s="265" t="str">
        <f t="shared" si="81"/>
        <v>AVAIL</v>
      </c>
      <c r="D137" s="266" t="str">
        <f t="shared" si="82"/>
        <v>CLOSED</v>
      </c>
      <c r="E137" s="267">
        <f ca="1" t="shared" si="83"/>
        <v>2</v>
      </c>
      <c r="F137" s="267">
        <f ca="1" t="shared" si="84"/>
        <v>-1</v>
      </c>
      <c r="G137" s="267">
        <f ca="1" t="shared" si="85"/>
        <v>-3</v>
      </c>
      <c r="H137" s="267" t="str">
        <f ca="1" t="shared" si="86"/>
        <v>ONTIME</v>
      </c>
      <c r="I137" s="267" t="str">
        <f ca="1" t="shared" si="87"/>
        <v>ONTIME</v>
      </c>
      <c r="J137" s="90" t="s">
        <v>1029</v>
      </c>
      <c r="K137" s="250">
        <v>44464</v>
      </c>
      <c r="L137" s="274">
        <f t="shared" si="88"/>
        <v>9</v>
      </c>
      <c r="M137" s="274">
        <f t="shared" si="89"/>
        <v>2021</v>
      </c>
      <c r="N137" s="274" t="str">
        <f t="shared" si="73"/>
        <v>Replenish</v>
      </c>
      <c r="O137" s="340" t="s">
        <v>237</v>
      </c>
      <c r="Q137" s="1" t="e">
        <f>IF(O137="","",INDEX(#REF!,MATCH(O137,#REF!,0)))</f>
        <v>#REF!</v>
      </c>
      <c r="S137" s="90" t="s">
        <v>173</v>
      </c>
      <c r="V137" s="90">
        <v>404050239</v>
      </c>
      <c r="W137" s="250">
        <v>44459</v>
      </c>
      <c r="Y137" s="251" t="s">
        <v>753</v>
      </c>
      <c r="Z137" s="252">
        <v>44461</v>
      </c>
      <c r="AA137" s="251" t="s">
        <v>1030</v>
      </c>
      <c r="AB137" s="252">
        <v>44461</v>
      </c>
      <c r="AC137" s="323">
        <v>44461</v>
      </c>
      <c r="AD137" s="1">
        <v>180263554</v>
      </c>
      <c r="AE137" s="254">
        <v>44462</v>
      </c>
      <c r="AF137" s="251" t="s">
        <v>1031</v>
      </c>
      <c r="AG137" s="256">
        <v>44463</v>
      </c>
      <c r="AH137" s="256">
        <v>44466</v>
      </c>
      <c r="AI137" s="251" t="s">
        <v>1032</v>
      </c>
      <c r="AJ137" s="251" t="s">
        <v>1033</v>
      </c>
      <c r="AK137" s="256">
        <v>44466</v>
      </c>
      <c r="AM137" s="297" t="s">
        <v>1034</v>
      </c>
      <c r="AN137" s="332" t="s">
        <v>1035</v>
      </c>
      <c r="AO137" s="257" t="s">
        <v>1036</v>
      </c>
      <c r="AP137" s="258">
        <v>44459</v>
      </c>
      <c r="AQ137" s="142" t="s">
        <v>1037</v>
      </c>
      <c r="AR137" s="314">
        <v>44460</v>
      </c>
    </row>
    <row r="138" hidden="1" customHeight="1" spans="3:44">
      <c r="C138" s="265" t="str">
        <f t="shared" si="81"/>
        <v>AVAIL</v>
      </c>
      <c r="D138" s="266" t="str">
        <f t="shared" si="82"/>
        <v>CLOSED</v>
      </c>
      <c r="E138" s="267">
        <f ca="1" t="shared" si="83"/>
        <v>3</v>
      </c>
      <c r="F138" s="267">
        <f ca="1" t="shared" si="84"/>
        <v>-1</v>
      </c>
      <c r="G138" s="267">
        <f ca="1" t="shared" si="85"/>
        <v>-3</v>
      </c>
      <c r="H138" s="267" t="str">
        <f ca="1" t="shared" si="86"/>
        <v>ONTIME</v>
      </c>
      <c r="I138" s="267" t="str">
        <f ca="1" t="shared" si="87"/>
        <v>ONTIME</v>
      </c>
      <c r="J138" s="274" t="s">
        <v>1038</v>
      </c>
      <c r="K138" s="250">
        <v>44464</v>
      </c>
      <c r="L138" s="274">
        <f t="shared" si="88"/>
        <v>9</v>
      </c>
      <c r="M138" s="274">
        <f t="shared" si="89"/>
        <v>2021</v>
      </c>
      <c r="N138" s="274" t="str">
        <f t="shared" si="73"/>
        <v>Replenish</v>
      </c>
      <c r="O138" s="340" t="s">
        <v>237</v>
      </c>
      <c r="Q138" s="1" t="e">
        <f>IF(O138="","",INDEX(#REF!,MATCH(O138,#REF!,0)))</f>
        <v>#REF!</v>
      </c>
      <c r="S138" s="90" t="s">
        <v>173</v>
      </c>
      <c r="V138" s="90">
        <v>404050239</v>
      </c>
      <c r="W138" s="250">
        <v>44459</v>
      </c>
      <c r="Y138" s="251" t="s">
        <v>753</v>
      </c>
      <c r="Z138" s="252">
        <v>44461</v>
      </c>
      <c r="AA138" s="251" t="s">
        <v>1030</v>
      </c>
      <c r="AB138" s="252">
        <v>44461</v>
      </c>
      <c r="AC138" s="323">
        <v>44461</v>
      </c>
      <c r="AD138" s="1">
        <v>180263554</v>
      </c>
      <c r="AE138" s="254">
        <v>44462</v>
      </c>
      <c r="AF138" s="251" t="s">
        <v>1031</v>
      </c>
      <c r="AG138" s="256">
        <v>44463</v>
      </c>
      <c r="AH138" s="256">
        <v>44467</v>
      </c>
      <c r="AI138" s="251" t="s">
        <v>1039</v>
      </c>
      <c r="AJ138" s="251" t="s">
        <v>1040</v>
      </c>
      <c r="AK138" s="256">
        <v>44467</v>
      </c>
      <c r="AM138" s="297" t="s">
        <v>1034</v>
      </c>
      <c r="AN138" s="332" t="s">
        <v>1041</v>
      </c>
      <c r="AO138" s="257" t="s">
        <v>1042</v>
      </c>
      <c r="AP138" s="258">
        <v>44459</v>
      </c>
      <c r="AQ138" s="142" t="s">
        <v>1037</v>
      </c>
      <c r="AR138" s="314">
        <v>44460</v>
      </c>
    </row>
    <row r="139" hidden="1" customHeight="1" spans="3:40">
      <c r="C139" s="265" t="str">
        <f t="shared" si="81"/>
        <v/>
      </c>
      <c r="D139" s="266" t="str">
        <f t="shared" si="82"/>
        <v/>
      </c>
      <c r="E139" s="267" t="str">
        <f ca="1" t="shared" si="83"/>
        <v/>
      </c>
      <c r="F139" s="267" t="str">
        <f ca="1" t="shared" si="84"/>
        <v/>
      </c>
      <c r="G139" s="267" t="str">
        <f ca="1" t="shared" si="85"/>
        <v/>
      </c>
      <c r="H139" s="267" t="str">
        <f ca="1" t="shared" si="86"/>
        <v/>
      </c>
      <c r="I139" s="267" t="str">
        <f ca="1" t="shared" si="87"/>
        <v/>
      </c>
      <c r="J139" s="274" t="s">
        <v>1043</v>
      </c>
      <c r="L139" s="274" t="str">
        <f t="shared" si="88"/>
        <v/>
      </c>
      <c r="M139" s="274" t="str">
        <f t="shared" si="89"/>
        <v/>
      </c>
      <c r="N139" s="274" t="str">
        <f t="shared" ref="N139:N163" si="90">IF(LEFT(J139,4)="AFAX","AOG",IF(LEFT(J139,4)="AFAZ","Critical",IF(LEFT(J139,4)="AFAB","Replenish","")))</f>
        <v>Replenish</v>
      </c>
      <c r="O139" s="340" t="s">
        <v>1044</v>
      </c>
      <c r="Q139" s="1" t="e">
        <f>IF(O139="","",INDEX(#REF!,MATCH(O139,#REF!,0)))</f>
        <v>#REF!</v>
      </c>
      <c r="AC139" s="1"/>
      <c r="AG139" s="256"/>
      <c r="AI139" s="251"/>
      <c r="AK139" s="256"/>
      <c r="AM139" s="297" t="s">
        <v>1045</v>
      </c>
      <c r="AN139" s="332" t="s">
        <v>1046</v>
      </c>
    </row>
    <row r="140" hidden="1" customHeight="1" spans="3:41">
      <c r="C140" s="265" t="str">
        <f t="shared" si="81"/>
        <v/>
      </c>
      <c r="D140" s="266" t="str">
        <f t="shared" si="82"/>
        <v/>
      </c>
      <c r="E140" s="267" t="str">
        <f ca="1" t="shared" si="83"/>
        <v/>
      </c>
      <c r="F140" s="267" t="str">
        <f ca="1" t="shared" si="84"/>
        <v/>
      </c>
      <c r="G140" s="267" t="str">
        <f ca="1" t="shared" si="85"/>
        <v/>
      </c>
      <c r="H140" s="267" t="str">
        <f ca="1" t="shared" si="86"/>
        <v/>
      </c>
      <c r="I140" s="267" t="str">
        <f ca="1" t="shared" si="87"/>
        <v/>
      </c>
      <c r="J140" s="274" t="s">
        <v>1047</v>
      </c>
      <c r="L140" s="274" t="str">
        <f t="shared" si="88"/>
        <v/>
      </c>
      <c r="M140" s="274" t="str">
        <f t="shared" si="89"/>
        <v/>
      </c>
      <c r="N140" s="274" t="str">
        <f t="shared" si="90"/>
        <v>Replenish</v>
      </c>
      <c r="O140" s="340" t="s">
        <v>1048</v>
      </c>
      <c r="Q140" s="1" t="e">
        <f>IF(O140="","",INDEX(#REF!,MATCH(O140,#REF!,0)))</f>
        <v>#REF!</v>
      </c>
      <c r="AC140" s="1"/>
      <c r="AG140" s="256"/>
      <c r="AI140" s="251"/>
      <c r="AK140" s="256"/>
      <c r="AM140" s="297" t="s">
        <v>1048</v>
      </c>
      <c r="AN140" s="332" t="s">
        <v>1049</v>
      </c>
      <c r="AO140" s="257" t="s">
        <v>1050</v>
      </c>
    </row>
    <row r="141" hidden="1" customHeight="1" spans="3:40">
      <c r="C141" s="265" t="str">
        <f t="shared" si="81"/>
        <v/>
      </c>
      <c r="D141" s="266" t="str">
        <f t="shared" si="82"/>
        <v/>
      </c>
      <c r="E141" s="267" t="str">
        <f ca="1" t="shared" si="83"/>
        <v/>
      </c>
      <c r="F141" s="267" t="str">
        <f ca="1" t="shared" si="84"/>
        <v/>
      </c>
      <c r="G141" s="267" t="str">
        <f ca="1" t="shared" si="85"/>
        <v/>
      </c>
      <c r="H141" s="267" t="str">
        <f ca="1" t="shared" si="86"/>
        <v/>
      </c>
      <c r="I141" s="267" t="str">
        <f ca="1" t="shared" si="87"/>
        <v/>
      </c>
      <c r="J141" s="274" t="s">
        <v>1051</v>
      </c>
      <c r="L141" s="274" t="str">
        <f t="shared" si="88"/>
        <v/>
      </c>
      <c r="M141" s="274" t="str">
        <f t="shared" si="89"/>
        <v/>
      </c>
      <c r="N141" s="274" t="str">
        <f t="shared" si="90"/>
        <v>Replenish</v>
      </c>
      <c r="O141" s="340" t="s">
        <v>1052</v>
      </c>
      <c r="Q141" s="1" t="e">
        <f>IF(O141="","",INDEX(#REF!,MATCH(O141,#REF!,0)))</f>
        <v>#REF!</v>
      </c>
      <c r="AC141" s="1"/>
      <c r="AG141" s="256"/>
      <c r="AI141" s="251"/>
      <c r="AK141" s="256"/>
      <c r="AM141" s="297" t="s">
        <v>1052</v>
      </c>
      <c r="AN141" s="332" t="s">
        <v>1053</v>
      </c>
    </row>
    <row r="142" hidden="1" customHeight="1" spans="3:40">
      <c r="C142" s="265" t="str">
        <f t="shared" si="81"/>
        <v/>
      </c>
      <c r="D142" s="266" t="str">
        <f t="shared" si="82"/>
        <v/>
      </c>
      <c r="E142" s="267" t="str">
        <f ca="1" t="shared" si="83"/>
        <v/>
      </c>
      <c r="F142" s="267" t="str">
        <f ca="1" t="shared" si="84"/>
        <v/>
      </c>
      <c r="G142" s="267" t="str">
        <f ca="1" t="shared" si="85"/>
        <v/>
      </c>
      <c r="H142" s="267" t="str">
        <f ca="1" t="shared" si="86"/>
        <v/>
      </c>
      <c r="I142" s="267" t="str">
        <f ca="1" t="shared" si="87"/>
        <v/>
      </c>
      <c r="J142" s="274" t="s">
        <v>1054</v>
      </c>
      <c r="L142" s="274" t="str">
        <f t="shared" si="88"/>
        <v/>
      </c>
      <c r="M142" s="274" t="str">
        <f t="shared" si="89"/>
        <v/>
      </c>
      <c r="N142" s="274" t="str">
        <f t="shared" si="90"/>
        <v>Replenish</v>
      </c>
      <c r="O142" s="340" t="s">
        <v>535</v>
      </c>
      <c r="Q142" s="1" t="e">
        <f>IF(O142="","",INDEX(#REF!,MATCH(O142,#REF!,0)))</f>
        <v>#REF!</v>
      </c>
      <c r="AC142" s="1"/>
      <c r="AG142" s="256"/>
      <c r="AI142" s="251"/>
      <c r="AK142" s="256"/>
      <c r="AM142" s="297" t="s">
        <v>1055</v>
      </c>
      <c r="AN142" s="332" t="s">
        <v>1056</v>
      </c>
    </row>
    <row r="143" hidden="1" customHeight="1" spans="3:40">
      <c r="C143" s="265" t="str">
        <f t="shared" si="81"/>
        <v/>
      </c>
      <c r="D143" s="266" t="str">
        <f t="shared" si="82"/>
        <v/>
      </c>
      <c r="E143" s="267" t="str">
        <f ca="1" t="shared" si="83"/>
        <v/>
      </c>
      <c r="F143" s="267" t="str">
        <f ca="1" t="shared" si="84"/>
        <v/>
      </c>
      <c r="G143" s="267" t="str">
        <f ca="1" t="shared" si="85"/>
        <v/>
      </c>
      <c r="H143" s="267" t="str">
        <f ca="1" t="shared" si="86"/>
        <v/>
      </c>
      <c r="I143" s="267" t="str">
        <f ca="1" t="shared" si="87"/>
        <v/>
      </c>
      <c r="J143" s="274" t="s">
        <v>1057</v>
      </c>
      <c r="L143" s="274" t="str">
        <f t="shared" si="88"/>
        <v/>
      </c>
      <c r="M143" s="274" t="str">
        <f t="shared" si="89"/>
        <v/>
      </c>
      <c r="N143" s="274" t="str">
        <f t="shared" si="90"/>
        <v>Replenish</v>
      </c>
      <c r="O143" s="340" t="s">
        <v>535</v>
      </c>
      <c r="Q143" s="1" t="e">
        <f>IF(O143="","",INDEX(#REF!,MATCH(O143,#REF!,0)))</f>
        <v>#REF!</v>
      </c>
      <c r="AC143" s="1"/>
      <c r="AG143" s="256"/>
      <c r="AI143" s="251"/>
      <c r="AK143" s="256"/>
      <c r="AM143" s="297" t="s">
        <v>1055</v>
      </c>
      <c r="AN143" s="332" t="s">
        <v>1058</v>
      </c>
    </row>
    <row r="144" hidden="1" customHeight="1" spans="3:40">
      <c r="C144" s="265" t="str">
        <f t="shared" si="81"/>
        <v/>
      </c>
      <c r="D144" s="266" t="str">
        <f t="shared" si="82"/>
        <v/>
      </c>
      <c r="E144" s="267" t="str">
        <f ca="1" t="shared" si="83"/>
        <v/>
      </c>
      <c r="F144" s="267" t="str">
        <f ca="1" t="shared" si="84"/>
        <v/>
      </c>
      <c r="G144" s="267" t="str">
        <f ca="1" t="shared" si="85"/>
        <v/>
      </c>
      <c r="H144" s="267" t="str">
        <f ca="1" t="shared" si="86"/>
        <v/>
      </c>
      <c r="I144" s="267" t="str">
        <f ca="1" t="shared" si="87"/>
        <v/>
      </c>
      <c r="J144" s="274" t="s">
        <v>1059</v>
      </c>
      <c r="L144" s="274" t="str">
        <f t="shared" si="88"/>
        <v/>
      </c>
      <c r="M144" s="274" t="str">
        <f t="shared" si="89"/>
        <v/>
      </c>
      <c r="N144" s="274" t="str">
        <f t="shared" si="90"/>
        <v>Replenish</v>
      </c>
      <c r="O144" s="340" t="s">
        <v>706</v>
      </c>
      <c r="Q144" s="1" t="e">
        <f>IF(O144="","",INDEX(#REF!,MATCH(O144,#REF!,0)))</f>
        <v>#REF!</v>
      </c>
      <c r="AC144" s="1"/>
      <c r="AG144" s="256"/>
      <c r="AI144" s="251"/>
      <c r="AK144" s="256"/>
      <c r="AM144" s="297" t="s">
        <v>1060</v>
      </c>
      <c r="AN144" s="332" t="s">
        <v>1061</v>
      </c>
    </row>
    <row r="145" hidden="1" customHeight="1" spans="3:40">
      <c r="C145" s="265" t="str">
        <f t="shared" si="81"/>
        <v/>
      </c>
      <c r="D145" s="266" t="str">
        <f t="shared" si="82"/>
        <v/>
      </c>
      <c r="E145" s="267" t="str">
        <f ca="1" t="shared" si="83"/>
        <v/>
      </c>
      <c r="F145" s="267" t="str">
        <f ca="1" t="shared" si="84"/>
        <v/>
      </c>
      <c r="G145" s="267" t="str">
        <f ca="1" t="shared" si="85"/>
        <v/>
      </c>
      <c r="H145" s="267" t="str">
        <f ca="1" t="shared" si="86"/>
        <v/>
      </c>
      <c r="I145" s="267" t="str">
        <f ca="1" t="shared" si="87"/>
        <v/>
      </c>
      <c r="J145" s="274" t="s">
        <v>1062</v>
      </c>
      <c r="L145" s="274" t="str">
        <f t="shared" si="88"/>
        <v/>
      </c>
      <c r="M145" s="274" t="str">
        <f t="shared" si="89"/>
        <v/>
      </c>
      <c r="N145" s="274" t="str">
        <f t="shared" si="90"/>
        <v>Replenish</v>
      </c>
      <c r="O145" s="340" t="s">
        <v>874</v>
      </c>
      <c r="Q145" s="1" t="e">
        <f>IF(O145="","",INDEX(#REF!,MATCH(O145,#REF!,0)))</f>
        <v>#REF!</v>
      </c>
      <c r="AC145" s="1"/>
      <c r="AG145" s="256"/>
      <c r="AI145" s="251"/>
      <c r="AK145" s="256"/>
      <c r="AM145" s="297" t="s">
        <v>1063</v>
      </c>
      <c r="AN145" s="332" t="s">
        <v>1064</v>
      </c>
    </row>
    <row r="146" hidden="1" spans="3:44">
      <c r="C146" s="265" t="str">
        <f t="shared" si="81"/>
        <v>AVAIL</v>
      </c>
      <c r="D146" s="266" t="str">
        <f t="shared" si="82"/>
        <v>CLOSED</v>
      </c>
      <c r="E146" s="267">
        <f ca="1" t="shared" si="83"/>
        <v>98</v>
      </c>
      <c r="F146" s="267" t="str">
        <f ca="1" t="shared" si="84"/>
        <v/>
      </c>
      <c r="G146" s="267">
        <f ca="1" t="shared" si="85"/>
        <v>359</v>
      </c>
      <c r="H146" s="267" t="str">
        <f ca="1" t="shared" si="86"/>
        <v>LATE</v>
      </c>
      <c r="I146" s="267" t="str">
        <f ca="1" t="shared" si="87"/>
        <v>ONTIME</v>
      </c>
      <c r="J146" s="274" t="s">
        <v>1065</v>
      </c>
      <c r="K146" s="250">
        <v>44431</v>
      </c>
      <c r="L146" s="274">
        <f t="shared" si="88"/>
        <v>8</v>
      </c>
      <c r="M146" s="274">
        <f t="shared" si="89"/>
        <v>2021</v>
      </c>
      <c r="N146" s="274" t="str">
        <f t="shared" si="90"/>
        <v>Replenish</v>
      </c>
      <c r="O146" s="90" t="s">
        <v>1066</v>
      </c>
      <c r="Q146" s="1" t="e">
        <f>IF(O146="","",INDEX(#REF!,MATCH(O146,#REF!,0)))</f>
        <v>#REF!</v>
      </c>
      <c r="S146" s="90" t="s">
        <v>770</v>
      </c>
      <c r="T146" s="1" t="s">
        <v>1067</v>
      </c>
      <c r="U146" s="1">
        <v>804055728</v>
      </c>
      <c r="V146" s="90">
        <v>404050160</v>
      </c>
      <c r="W146" s="250">
        <v>44431</v>
      </c>
      <c r="Y146" s="251" t="s">
        <v>166</v>
      </c>
      <c r="AA146" s="253" t="s">
        <v>1068</v>
      </c>
      <c r="AB146" s="254">
        <v>44521</v>
      </c>
      <c r="AD146" s="1">
        <v>180266099</v>
      </c>
      <c r="AE146" s="254">
        <v>44523</v>
      </c>
      <c r="AF146" s="251" t="s">
        <v>1069</v>
      </c>
      <c r="AG146" s="256">
        <v>44525</v>
      </c>
      <c r="AH146" s="256">
        <v>44526</v>
      </c>
      <c r="AI146" s="236" t="s">
        <v>1070</v>
      </c>
      <c r="AJ146" s="251" t="s">
        <v>1071</v>
      </c>
      <c r="AK146" s="256">
        <v>44529</v>
      </c>
      <c r="AM146" s="343" t="s">
        <v>1066</v>
      </c>
      <c r="AN146" s="142">
        <v>6113</v>
      </c>
      <c r="AO146" s="257" t="s">
        <v>1072</v>
      </c>
      <c r="AP146" s="258">
        <v>44512</v>
      </c>
      <c r="AQ146" s="142" t="s">
        <v>1073</v>
      </c>
      <c r="AR146" s="314">
        <v>44526</v>
      </c>
    </row>
    <row r="147" hidden="1" spans="3:44">
      <c r="C147" s="265" t="str">
        <f t="shared" si="81"/>
        <v>AVAIL</v>
      </c>
      <c r="D147" s="266" t="str">
        <f t="shared" si="82"/>
        <v>CLOSED</v>
      </c>
      <c r="E147" s="267">
        <f ca="1" t="shared" si="83"/>
        <v>11</v>
      </c>
      <c r="F147" s="267">
        <f ca="1" t="shared" si="84"/>
        <v>-3</v>
      </c>
      <c r="G147" s="267">
        <f ca="1" t="shared" si="85"/>
        <v>4</v>
      </c>
      <c r="H147" s="267" t="str">
        <f ca="1" t="shared" si="86"/>
        <v>LATE</v>
      </c>
      <c r="I147" s="267" t="str">
        <f ca="1" t="shared" si="87"/>
        <v>ONTIME</v>
      </c>
      <c r="J147" s="274" t="s">
        <v>1074</v>
      </c>
      <c r="K147" s="250">
        <v>44459</v>
      </c>
      <c r="L147" s="274">
        <f t="shared" si="88"/>
        <v>9</v>
      </c>
      <c r="M147" s="274">
        <f t="shared" si="89"/>
        <v>2021</v>
      </c>
      <c r="N147" s="274" t="str">
        <f t="shared" si="90"/>
        <v>Replenish</v>
      </c>
      <c r="O147" s="90" t="s">
        <v>1075</v>
      </c>
      <c r="Q147" s="1" t="e">
        <f>IF(O147="","",INDEX(#REF!,MATCH(O147,#REF!,0)))</f>
        <v>#REF!</v>
      </c>
      <c r="S147" s="90" t="s">
        <v>143</v>
      </c>
      <c r="T147" s="1" t="s">
        <v>1076</v>
      </c>
      <c r="V147" s="90">
        <v>404050240</v>
      </c>
      <c r="W147" s="250">
        <v>44459</v>
      </c>
      <c r="Y147" s="251" t="s">
        <v>1077</v>
      </c>
      <c r="Z147" s="252">
        <v>44463</v>
      </c>
      <c r="AA147" s="253" t="s">
        <v>1078</v>
      </c>
      <c r="AB147" s="254">
        <v>44467</v>
      </c>
      <c r="AD147" s="1">
        <v>180263786</v>
      </c>
      <c r="AE147" s="254">
        <v>44469</v>
      </c>
      <c r="AF147" s="251" t="s">
        <v>1079</v>
      </c>
      <c r="AG147" s="323">
        <v>44469</v>
      </c>
      <c r="AH147" s="256">
        <v>44470</v>
      </c>
      <c r="AI147" s="236" t="s">
        <v>1080</v>
      </c>
      <c r="AJ147" s="251" t="s">
        <v>1081</v>
      </c>
      <c r="AK147" s="256">
        <v>44470</v>
      </c>
      <c r="AM147" s="343" t="s">
        <v>1075</v>
      </c>
      <c r="AN147" s="361" t="s">
        <v>1082</v>
      </c>
      <c r="AO147" s="257" t="s">
        <v>1083</v>
      </c>
      <c r="AP147" s="258">
        <v>44459</v>
      </c>
      <c r="AQ147" s="142" t="s">
        <v>1037</v>
      </c>
      <c r="AR147" s="314">
        <v>44460</v>
      </c>
    </row>
    <row r="148" hidden="1" spans="3:40">
      <c r="C148" s="265" t="str">
        <f t="shared" si="81"/>
        <v/>
      </c>
      <c r="D148" s="266" t="str">
        <f t="shared" si="82"/>
        <v/>
      </c>
      <c r="E148" s="267" t="str">
        <f ca="1" t="shared" si="83"/>
        <v/>
      </c>
      <c r="F148" s="267" t="str">
        <f ca="1" t="shared" si="84"/>
        <v/>
      </c>
      <c r="G148" s="267" t="str">
        <f ca="1" t="shared" si="85"/>
        <v/>
      </c>
      <c r="H148" s="267" t="str">
        <f ca="1" t="shared" si="86"/>
        <v/>
      </c>
      <c r="I148" s="267" t="str">
        <f ca="1" t="shared" si="87"/>
        <v/>
      </c>
      <c r="J148" s="274" t="s">
        <v>1084</v>
      </c>
      <c r="L148" s="274" t="str">
        <f t="shared" si="88"/>
        <v/>
      </c>
      <c r="M148" s="274" t="str">
        <f t="shared" si="89"/>
        <v/>
      </c>
      <c r="N148" s="274" t="str">
        <f t="shared" si="90"/>
        <v>Replenish</v>
      </c>
      <c r="O148" s="90" t="s">
        <v>762</v>
      </c>
      <c r="Q148" s="1" t="e">
        <f>IF(O148="","",INDEX(#REF!,MATCH(O148,#REF!,0)))</f>
        <v>#REF!</v>
      </c>
      <c r="AK148" s="256"/>
      <c r="AM148" s="344" t="s">
        <v>762</v>
      </c>
      <c r="AN148" s="142">
        <v>3183</v>
      </c>
    </row>
    <row r="149" hidden="1" spans="3:44">
      <c r="C149" s="265" t="str">
        <f t="shared" si="81"/>
        <v>AVAIL</v>
      </c>
      <c r="D149" s="266" t="str">
        <f t="shared" si="82"/>
        <v>CLOSED</v>
      </c>
      <c r="E149" s="267">
        <f ca="1" t="shared" si="83"/>
        <v>102</v>
      </c>
      <c r="F149" s="267">
        <f ca="1" t="shared" si="84"/>
        <v>-37</v>
      </c>
      <c r="G149" s="267">
        <f ca="1" t="shared" si="85"/>
        <v>38</v>
      </c>
      <c r="H149" s="267" t="str">
        <f ca="1" t="shared" si="86"/>
        <v>LATE</v>
      </c>
      <c r="I149" s="267" t="str">
        <f ca="1" t="shared" si="87"/>
        <v>ONTIME</v>
      </c>
      <c r="J149" s="274" t="s">
        <v>1085</v>
      </c>
      <c r="K149" s="250">
        <v>44459</v>
      </c>
      <c r="L149" s="274">
        <f t="shared" si="88"/>
        <v>9</v>
      </c>
      <c r="M149" s="274">
        <f t="shared" si="89"/>
        <v>2021</v>
      </c>
      <c r="N149" s="274" t="str">
        <f t="shared" si="90"/>
        <v>Replenish</v>
      </c>
      <c r="O149" s="90" t="s">
        <v>691</v>
      </c>
      <c r="Q149" s="1" t="e">
        <f>IF(O149="","",INDEX(#REF!,MATCH(O149,#REF!,0)))</f>
        <v>#REF!</v>
      </c>
      <c r="S149" s="90" t="s">
        <v>432</v>
      </c>
      <c r="T149" s="1" t="s">
        <v>1086</v>
      </c>
      <c r="U149" s="1">
        <v>804136555</v>
      </c>
      <c r="V149" s="90">
        <v>404050240</v>
      </c>
      <c r="W149" s="250">
        <v>44459</v>
      </c>
      <c r="Y149" s="251" t="s">
        <v>1087</v>
      </c>
      <c r="Z149" s="252">
        <v>44497</v>
      </c>
      <c r="AA149" s="253" t="s">
        <v>1088</v>
      </c>
      <c r="AB149" s="254">
        <v>44498</v>
      </c>
      <c r="AD149" s="1">
        <v>180265184</v>
      </c>
      <c r="AE149" s="254">
        <v>44502</v>
      </c>
      <c r="AF149" s="251" t="s">
        <v>1089</v>
      </c>
      <c r="AG149" s="323">
        <v>44553</v>
      </c>
      <c r="AH149" s="256">
        <v>44557</v>
      </c>
      <c r="AI149" s="236" t="s">
        <v>1090</v>
      </c>
      <c r="AJ149" s="251" t="s">
        <v>1091</v>
      </c>
      <c r="AK149" s="323">
        <v>44561</v>
      </c>
      <c r="AM149" s="344" t="s">
        <v>691</v>
      </c>
      <c r="AN149" s="361" t="s">
        <v>1092</v>
      </c>
      <c r="AO149" s="257" t="s">
        <v>1093</v>
      </c>
      <c r="AP149" s="258">
        <v>44459</v>
      </c>
      <c r="AQ149" s="142" t="s">
        <v>1037</v>
      </c>
      <c r="AR149" s="314">
        <v>44460</v>
      </c>
    </row>
    <row r="150" hidden="1" spans="3:17">
      <c r="C150" s="265" t="str">
        <f t="shared" si="81"/>
        <v/>
      </c>
      <c r="D150" s="266" t="str">
        <f t="shared" si="82"/>
        <v/>
      </c>
      <c r="E150" s="267" t="str">
        <f ca="1" t="shared" si="83"/>
        <v/>
      </c>
      <c r="F150" s="267" t="str">
        <f ca="1" t="shared" si="84"/>
        <v/>
      </c>
      <c r="G150" s="267" t="str">
        <f ca="1" t="shared" si="85"/>
        <v/>
      </c>
      <c r="H150" s="267" t="str">
        <f ca="1" t="shared" si="86"/>
        <v/>
      </c>
      <c r="I150" s="267" t="str">
        <f ca="1" t="shared" si="87"/>
        <v/>
      </c>
      <c r="L150" s="274" t="str">
        <f t="shared" si="88"/>
        <v/>
      </c>
      <c r="M150" s="274" t="str">
        <f t="shared" si="89"/>
        <v/>
      </c>
      <c r="N150" s="274" t="str">
        <f t="shared" si="90"/>
        <v/>
      </c>
      <c r="O150" s="90" t="s">
        <v>229</v>
      </c>
      <c r="Q150" s="1" t="e">
        <f>IF(O150="","",INDEX(#REF!,MATCH(O150,#REF!,0)))</f>
        <v>#REF!</v>
      </c>
    </row>
    <row r="151" hidden="1" spans="3:17">
      <c r="C151" s="265" t="str">
        <f t="shared" si="81"/>
        <v/>
      </c>
      <c r="D151" s="266" t="str">
        <f t="shared" si="82"/>
        <v/>
      </c>
      <c r="E151" s="267" t="str">
        <f ca="1" t="shared" si="83"/>
        <v/>
      </c>
      <c r="F151" s="267" t="str">
        <f ca="1" t="shared" si="84"/>
        <v/>
      </c>
      <c r="G151" s="267" t="str">
        <f ca="1" t="shared" si="85"/>
        <v/>
      </c>
      <c r="H151" s="267" t="str">
        <f ca="1" t="shared" si="86"/>
        <v/>
      </c>
      <c r="I151" s="267" t="str">
        <f ca="1" t="shared" si="87"/>
        <v/>
      </c>
      <c r="L151" s="274" t="str">
        <f t="shared" si="88"/>
        <v/>
      </c>
      <c r="M151" s="274" t="str">
        <f t="shared" si="89"/>
        <v/>
      </c>
      <c r="N151" s="274" t="str">
        <f t="shared" si="90"/>
        <v/>
      </c>
      <c r="Q151" s="1" t="str">
        <f>IF(O151="","",INDEX(#REF!,MATCH(O151,#REF!,0)))</f>
        <v/>
      </c>
    </row>
    <row r="152" hidden="1" spans="3:17">
      <c r="C152" s="265" t="str">
        <f t="shared" si="81"/>
        <v/>
      </c>
      <c r="D152" s="266" t="str">
        <f t="shared" si="82"/>
        <v/>
      </c>
      <c r="E152" s="267" t="str">
        <f ca="1" t="shared" si="83"/>
        <v/>
      </c>
      <c r="F152" s="267" t="str">
        <f ca="1" t="shared" si="84"/>
        <v/>
      </c>
      <c r="G152" s="267" t="str">
        <f ca="1" t="shared" si="85"/>
        <v/>
      </c>
      <c r="H152" s="267" t="str">
        <f ca="1" t="shared" si="86"/>
        <v/>
      </c>
      <c r="I152" s="267" t="str">
        <f ca="1" t="shared" si="87"/>
        <v/>
      </c>
      <c r="L152" s="274" t="str">
        <f t="shared" si="88"/>
        <v/>
      </c>
      <c r="M152" s="274" t="str">
        <f t="shared" si="89"/>
        <v/>
      </c>
      <c r="N152" s="274" t="str">
        <f t="shared" si="90"/>
        <v/>
      </c>
      <c r="Q152" s="1" t="str">
        <f>IF(O152="","",INDEX(#REF!,MATCH(O152,#REF!,0)))</f>
        <v/>
      </c>
    </row>
    <row r="153" hidden="1" spans="3:17">
      <c r="C153" s="265" t="str">
        <f t="shared" si="81"/>
        <v/>
      </c>
      <c r="D153" s="266" t="str">
        <f t="shared" si="82"/>
        <v/>
      </c>
      <c r="E153" s="267" t="str">
        <f ca="1" t="shared" si="83"/>
        <v/>
      </c>
      <c r="F153" s="267" t="str">
        <f ca="1" t="shared" si="84"/>
        <v/>
      </c>
      <c r="G153" s="267" t="str">
        <f ca="1" t="shared" si="85"/>
        <v/>
      </c>
      <c r="H153" s="267" t="str">
        <f ca="1" t="shared" si="86"/>
        <v/>
      </c>
      <c r="I153" s="267" t="str">
        <f ca="1" t="shared" si="87"/>
        <v/>
      </c>
      <c r="L153" s="274" t="str">
        <f t="shared" si="88"/>
        <v/>
      </c>
      <c r="M153" s="274" t="str">
        <f t="shared" si="89"/>
        <v/>
      </c>
      <c r="N153" s="274" t="str">
        <f t="shared" si="90"/>
        <v/>
      </c>
      <c r="Q153" s="1" t="str">
        <f>IF(O153="","",INDEX(#REF!,MATCH(O153,#REF!,0)))</f>
        <v/>
      </c>
    </row>
    <row r="154" hidden="1" spans="3:17">
      <c r="C154" s="265" t="str">
        <f t="shared" si="81"/>
        <v/>
      </c>
      <c r="D154" s="266" t="str">
        <f t="shared" si="82"/>
        <v/>
      </c>
      <c r="E154" s="267" t="str">
        <f ca="1" t="shared" si="83"/>
        <v/>
      </c>
      <c r="F154" s="267" t="str">
        <f ca="1" t="shared" si="84"/>
        <v/>
      </c>
      <c r="G154" s="267" t="str">
        <f ca="1" t="shared" si="85"/>
        <v/>
      </c>
      <c r="H154" s="267" t="str">
        <f ca="1" t="shared" si="86"/>
        <v/>
      </c>
      <c r="I154" s="267" t="str">
        <f ca="1" t="shared" si="87"/>
        <v/>
      </c>
      <c r="L154" s="274" t="str">
        <f t="shared" si="88"/>
        <v/>
      </c>
      <c r="M154" s="274" t="str">
        <f t="shared" si="89"/>
        <v/>
      </c>
      <c r="N154" s="274" t="str">
        <f t="shared" si="90"/>
        <v/>
      </c>
      <c r="Q154" s="1" t="str">
        <f>IF(O154="","",INDEX(#REF!,MATCH(O154,#REF!,0)))</f>
        <v/>
      </c>
    </row>
    <row r="155" hidden="1" spans="3:17">
      <c r="C155" s="265" t="str">
        <f t="shared" si="81"/>
        <v/>
      </c>
      <c r="D155" s="266" t="str">
        <f t="shared" si="82"/>
        <v/>
      </c>
      <c r="E155" s="267" t="str">
        <f ca="1" t="shared" si="83"/>
        <v/>
      </c>
      <c r="F155" s="267" t="str">
        <f ca="1" t="shared" si="84"/>
        <v/>
      </c>
      <c r="G155" s="267" t="str">
        <f ca="1" t="shared" si="85"/>
        <v/>
      </c>
      <c r="H155" s="267" t="str">
        <f ca="1" t="shared" si="86"/>
        <v/>
      </c>
      <c r="I155" s="267" t="str">
        <f ca="1" t="shared" si="87"/>
        <v/>
      </c>
      <c r="L155" s="274" t="str">
        <f t="shared" si="88"/>
        <v/>
      </c>
      <c r="M155" s="274" t="str">
        <f t="shared" si="89"/>
        <v/>
      </c>
      <c r="N155" s="274" t="str">
        <f t="shared" si="90"/>
        <v/>
      </c>
      <c r="Q155" s="1" t="str">
        <f>IF(O155="","",INDEX(#REF!,MATCH(O155,#REF!,0)))</f>
        <v/>
      </c>
    </row>
    <row r="156" hidden="1" spans="3:17">
      <c r="C156" s="265" t="str">
        <f t="shared" si="81"/>
        <v/>
      </c>
      <c r="D156" s="266" t="str">
        <f t="shared" si="82"/>
        <v/>
      </c>
      <c r="E156" s="267" t="str">
        <f ca="1" t="shared" si="83"/>
        <v/>
      </c>
      <c r="F156" s="267" t="str">
        <f ca="1" t="shared" si="84"/>
        <v/>
      </c>
      <c r="G156" s="267" t="str">
        <f ca="1" t="shared" si="85"/>
        <v/>
      </c>
      <c r="H156" s="267" t="str">
        <f ca="1" t="shared" si="86"/>
        <v/>
      </c>
      <c r="I156" s="267" t="str">
        <f ca="1" t="shared" si="87"/>
        <v/>
      </c>
      <c r="L156" s="274" t="str">
        <f t="shared" si="88"/>
        <v/>
      </c>
      <c r="M156" s="274" t="str">
        <f t="shared" si="89"/>
        <v/>
      </c>
      <c r="N156" s="274" t="str">
        <f t="shared" si="90"/>
        <v/>
      </c>
      <c r="Q156" s="1" t="str">
        <f>IF(O156="","",INDEX(#REF!,MATCH(O156,#REF!,0)))</f>
        <v/>
      </c>
    </row>
    <row r="157" hidden="1" spans="3:17">
      <c r="C157" s="265" t="str">
        <f t="shared" si="81"/>
        <v/>
      </c>
      <c r="D157" s="266" t="str">
        <f t="shared" si="82"/>
        <v/>
      </c>
      <c r="E157" s="267" t="str">
        <f ca="1" t="shared" si="83"/>
        <v/>
      </c>
      <c r="F157" s="267" t="str">
        <f ca="1" t="shared" si="84"/>
        <v/>
      </c>
      <c r="G157" s="267" t="str">
        <f ca="1" t="shared" si="85"/>
        <v/>
      </c>
      <c r="H157" s="267" t="str">
        <f ca="1" t="shared" si="86"/>
        <v/>
      </c>
      <c r="I157" s="267" t="str">
        <f ca="1" t="shared" si="87"/>
        <v/>
      </c>
      <c r="L157" s="274" t="str">
        <f t="shared" si="88"/>
        <v/>
      </c>
      <c r="M157" s="274" t="str">
        <f t="shared" si="89"/>
        <v/>
      </c>
      <c r="N157" s="274" t="str">
        <f t="shared" si="90"/>
        <v/>
      </c>
      <c r="Q157" s="1" t="str">
        <f>IF(O157="","",INDEX(#REF!,MATCH(O157,#REF!,0)))</f>
        <v/>
      </c>
    </row>
    <row r="158" hidden="1" spans="3:17">
      <c r="C158" s="265" t="str">
        <f t="shared" si="81"/>
        <v/>
      </c>
      <c r="D158" s="266" t="str">
        <f t="shared" si="82"/>
        <v/>
      </c>
      <c r="E158" s="267" t="str">
        <f ca="1" t="shared" si="83"/>
        <v/>
      </c>
      <c r="F158" s="267" t="str">
        <f ca="1" t="shared" si="84"/>
        <v/>
      </c>
      <c r="G158" s="267" t="str">
        <f ca="1" t="shared" si="85"/>
        <v/>
      </c>
      <c r="H158" s="267" t="str">
        <f ca="1" t="shared" si="86"/>
        <v/>
      </c>
      <c r="I158" s="267" t="str">
        <f ca="1" t="shared" si="87"/>
        <v/>
      </c>
      <c r="L158" s="274" t="str">
        <f t="shared" si="88"/>
        <v/>
      </c>
      <c r="M158" s="274" t="str">
        <f t="shared" si="89"/>
        <v/>
      </c>
      <c r="N158" s="274" t="str">
        <f t="shared" si="90"/>
        <v/>
      </c>
      <c r="Q158" s="1" t="str">
        <f>IF(O158="","",INDEX(#REF!,MATCH(O158,#REF!,0)))</f>
        <v/>
      </c>
    </row>
    <row r="159" hidden="1" spans="3:17">
      <c r="C159" s="265" t="str">
        <f t="shared" si="81"/>
        <v/>
      </c>
      <c r="D159" s="266" t="str">
        <f t="shared" si="82"/>
        <v/>
      </c>
      <c r="E159" s="267" t="str">
        <f ca="1" t="shared" si="83"/>
        <v/>
      </c>
      <c r="F159" s="267" t="str">
        <f ca="1" t="shared" si="84"/>
        <v/>
      </c>
      <c r="G159" s="267" t="str">
        <f ca="1" t="shared" si="85"/>
        <v/>
      </c>
      <c r="H159" s="267" t="str">
        <f ca="1" t="shared" si="86"/>
        <v/>
      </c>
      <c r="I159" s="267" t="str">
        <f ca="1" t="shared" si="87"/>
        <v/>
      </c>
      <c r="L159" s="274" t="str">
        <f t="shared" si="88"/>
        <v/>
      </c>
      <c r="M159" s="274" t="str">
        <f t="shared" si="89"/>
        <v/>
      </c>
      <c r="N159" s="274" t="str">
        <f t="shared" si="90"/>
        <v/>
      </c>
      <c r="Q159" s="1" t="str">
        <f>IF(O159="","",INDEX(#REF!,MATCH(O159,#REF!,0)))</f>
        <v/>
      </c>
    </row>
    <row r="160" hidden="1" spans="3:17">
      <c r="C160" s="265" t="str">
        <f t="shared" si="81"/>
        <v/>
      </c>
      <c r="D160" s="266" t="str">
        <f t="shared" si="82"/>
        <v/>
      </c>
      <c r="E160" s="267" t="str">
        <f ca="1" t="shared" si="83"/>
        <v/>
      </c>
      <c r="F160" s="267" t="str">
        <f ca="1" t="shared" si="84"/>
        <v/>
      </c>
      <c r="G160" s="267" t="str">
        <f ca="1" t="shared" si="85"/>
        <v/>
      </c>
      <c r="H160" s="267" t="str">
        <f ca="1" t="shared" si="86"/>
        <v/>
      </c>
      <c r="I160" s="267" t="str">
        <f ca="1" t="shared" si="87"/>
        <v/>
      </c>
      <c r="L160" s="274" t="str">
        <f t="shared" si="88"/>
        <v/>
      </c>
      <c r="M160" s="274" t="str">
        <f t="shared" si="89"/>
        <v/>
      </c>
      <c r="N160" s="274" t="str">
        <f t="shared" si="90"/>
        <v/>
      </c>
      <c r="Q160" s="1" t="str">
        <f>IF(O160="","",INDEX(#REF!,MATCH(O160,#REF!,0)))</f>
        <v/>
      </c>
    </row>
    <row r="161" hidden="1" spans="3:17">
      <c r="C161" s="265" t="str">
        <f t="shared" si="81"/>
        <v/>
      </c>
      <c r="D161" s="266" t="str">
        <f t="shared" si="82"/>
        <v/>
      </c>
      <c r="E161" s="267" t="str">
        <f ca="1" t="shared" si="83"/>
        <v/>
      </c>
      <c r="F161" s="267" t="str">
        <f ca="1" t="shared" si="84"/>
        <v/>
      </c>
      <c r="G161" s="267" t="str">
        <f ca="1" t="shared" si="85"/>
        <v/>
      </c>
      <c r="H161" s="267" t="str">
        <f ca="1" t="shared" si="86"/>
        <v/>
      </c>
      <c r="I161" s="267" t="str">
        <f ca="1" t="shared" si="87"/>
        <v/>
      </c>
      <c r="L161" s="274" t="str">
        <f t="shared" si="88"/>
        <v/>
      </c>
      <c r="M161" s="274" t="str">
        <f t="shared" si="89"/>
        <v/>
      </c>
      <c r="N161" s="274" t="str">
        <f t="shared" si="90"/>
        <v/>
      </c>
      <c r="Q161" s="1" t="str">
        <f>IF(O161="","",INDEX(#REF!,MATCH(O161,#REF!,0)))</f>
        <v/>
      </c>
    </row>
    <row r="162" hidden="1" spans="3:17">
      <c r="C162" s="265" t="str">
        <f t="shared" si="81"/>
        <v/>
      </c>
      <c r="D162" s="266" t="str">
        <f t="shared" si="82"/>
        <v/>
      </c>
      <c r="E162" s="267" t="str">
        <f ca="1" t="shared" si="83"/>
        <v/>
      </c>
      <c r="F162" s="267" t="str">
        <f ca="1" t="shared" si="84"/>
        <v/>
      </c>
      <c r="G162" s="267" t="str">
        <f ca="1" t="shared" si="85"/>
        <v/>
      </c>
      <c r="H162" s="267" t="str">
        <f ca="1" t="shared" si="86"/>
        <v/>
      </c>
      <c r="I162" s="267" t="str">
        <f ca="1" t="shared" si="87"/>
        <v/>
      </c>
      <c r="L162" s="274" t="str">
        <f t="shared" si="88"/>
        <v/>
      </c>
      <c r="M162" s="274" t="str">
        <f t="shared" si="89"/>
        <v/>
      </c>
      <c r="N162" s="274" t="str">
        <f t="shared" si="90"/>
        <v/>
      </c>
      <c r="Q162" s="1" t="str">
        <f>IF(O162="","",INDEX(#REF!,MATCH(O162,#REF!,0)))</f>
        <v/>
      </c>
    </row>
    <row r="163" hidden="1" spans="3:17">
      <c r="C163" s="265" t="str">
        <f t="shared" si="81"/>
        <v/>
      </c>
      <c r="D163" s="266" t="str">
        <f t="shared" si="82"/>
        <v/>
      </c>
      <c r="E163" s="267" t="str">
        <f ca="1" t="shared" si="83"/>
        <v/>
      </c>
      <c r="F163" s="267" t="str">
        <f ca="1" t="shared" si="84"/>
        <v/>
      </c>
      <c r="G163" s="267" t="str">
        <f ca="1" t="shared" si="85"/>
        <v/>
      </c>
      <c r="H163" s="267" t="str">
        <f ca="1" t="shared" si="86"/>
        <v/>
      </c>
      <c r="I163" s="267" t="str">
        <f ca="1" t="shared" si="87"/>
        <v/>
      </c>
      <c r="L163" s="274" t="str">
        <f t="shared" si="88"/>
        <v/>
      </c>
      <c r="M163" s="274" t="str">
        <f t="shared" si="89"/>
        <v/>
      </c>
      <c r="N163" s="274" t="str">
        <f t="shared" si="90"/>
        <v/>
      </c>
      <c r="Q163" s="1" t="str">
        <f>IF(O163="","",INDEX(#REF!,MATCH(O163,#REF!,0)))</f>
        <v/>
      </c>
    </row>
    <row r="164" hidden="1" spans="12:17">
      <c r="L164" s="274" t="str">
        <f t="shared" si="88"/>
        <v/>
      </c>
      <c r="M164" s="274" t="str">
        <f t="shared" si="89"/>
        <v/>
      </c>
      <c r="Q164" s="1" t="str">
        <f>IF(O164="","",INDEX(#REF!,MATCH(O164,#REF!,0)))</f>
        <v/>
      </c>
    </row>
    <row r="165" hidden="1" spans="12:13">
      <c r="L165" s="274" t="str">
        <f t="shared" si="88"/>
        <v/>
      </c>
      <c r="M165" s="274" t="str">
        <f t="shared" si="89"/>
        <v/>
      </c>
    </row>
    <row r="166" hidden="1" spans="12:13">
      <c r="L166" s="274" t="str">
        <f t="shared" si="88"/>
        <v/>
      </c>
      <c r="M166" s="274" t="str">
        <f t="shared" si="89"/>
        <v/>
      </c>
    </row>
    <row r="167" hidden="1" spans="12:13">
      <c r="L167" s="274" t="str">
        <f t="shared" si="88"/>
        <v/>
      </c>
      <c r="M167" s="274" t="str">
        <f t="shared" si="89"/>
        <v/>
      </c>
    </row>
    <row r="168" hidden="1" spans="12:13">
      <c r="L168" s="274" t="str">
        <f t="shared" si="88"/>
        <v/>
      </c>
      <c r="M168" s="274" t="str">
        <f t="shared" si="89"/>
        <v/>
      </c>
    </row>
  </sheetData>
  <autoFilter ref="B4:BC168">
    <filterColumn colId="1">
      <customFilters>
        <customFilter operator="equal" val="NEED AWB CDG"/>
        <customFilter operator="equal" val="TQS"/>
      </customFilters>
    </filterColumn>
    <extLst/>
  </autoFilter>
  <mergeCells count="54"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</mergeCells>
  <conditionalFormatting sqref="AP2">
    <cfRule type="duplicateValues" dxfId="2" priority="14"/>
    <cfRule type="duplicateValues" dxfId="2" priority="15"/>
    <cfRule type="duplicateValues" dxfId="2" priority="16"/>
    <cfRule type="duplicateValues" dxfId="2" priority="17"/>
  </conditionalFormatting>
  <conditionalFormatting sqref="AP4">
    <cfRule type="duplicateValues" dxfId="2" priority="6"/>
    <cfRule type="duplicateValues" dxfId="2" priority="7"/>
    <cfRule type="duplicateValues" dxfId="2" priority="8"/>
    <cfRule type="duplicateValues" dxfId="2" priority="9"/>
    <cfRule type="duplicateValues" dxfId="2" priority="5"/>
    <cfRule type="duplicateValues" dxfId="2" priority="4"/>
    <cfRule type="duplicateValues" dxfId="2" priority="2"/>
    <cfRule type="duplicateValues" dxfId="2" priority="3"/>
  </conditionalFormatting>
  <conditionalFormatting sqref="AN5:AO5">
    <cfRule type="duplicateValues" dxfId="2" priority="10526"/>
  </conditionalFormatting>
  <conditionalFormatting sqref="J7">
    <cfRule type="containsText" dxfId="3" priority="85" operator="between" text="AFAP*">
      <formula>NOT(ISERROR(SEARCH("AFAP*",J7)))</formula>
    </cfRule>
    <cfRule type="containsText" dxfId="4" priority="97" operator="between" text="LHG">
      <formula>NOT(ISERROR(SEARCH("LHG",J7)))</formula>
    </cfRule>
  </conditionalFormatting>
  <conditionalFormatting sqref="J8">
    <cfRule type="containsText" dxfId="3" priority="68" operator="between" text="AFAP*">
      <formula>NOT(ISERROR(SEARCH("AFAP*",J8)))</formula>
    </cfRule>
    <cfRule type="containsText" dxfId="4" priority="69" operator="between" text="LHG">
      <formula>NOT(ISERROR(SEARCH("LHG",J8)))</formula>
    </cfRule>
  </conditionalFormatting>
  <conditionalFormatting sqref="AO73">
    <cfRule type="duplicateValues" dxfId="2" priority="29"/>
  </conditionalFormatting>
  <conditionalFormatting sqref="AA76">
    <cfRule type="duplicateValues" dxfId="5" priority="21"/>
    <cfRule type="duplicateValues" dxfId="6" priority="20"/>
    <cfRule type="duplicateValues" dxfId="7" priority="19"/>
  </conditionalFormatting>
  <conditionalFormatting sqref="AO82">
    <cfRule type="duplicateValues" dxfId="2" priority="12413"/>
  </conditionalFormatting>
  <conditionalFormatting sqref="C$1:C$1048576">
    <cfRule type="containsText" dxfId="8" priority="136" operator="between" text="NEED IB">
      <formula>NOT(ISERROR(SEARCH("NEED IB",C1)))</formula>
    </cfRule>
    <cfRule type="containsText" dxfId="9" priority="137" operator="between" text="NEED IB">
      <formula>NOT(ISERROR(SEARCH("NEED IB",C1)))</formula>
    </cfRule>
    <cfRule type="containsText" dxfId="3" priority="139" operator="between" text="NEED AWB">
      <formula>NOT(ISERROR(SEARCH("NEED AWB",C1)))</formula>
    </cfRule>
    <cfRule type="containsText" dxfId="10" priority="140" operator="between" text="NEED PO">
      <formula>NOT(ISERROR(SEARCH("NEED PO",C1)))</formula>
    </cfRule>
    <cfRule type="containsText" dxfId="3" priority="144" operator="between" text="CUSTOMS">
      <formula>NOT(ISERROR(SEARCH("CUSTOMS",C1)))</formula>
    </cfRule>
    <cfRule type="containsText" dxfId="11" priority="145" operator="between" text="AVAIL">
      <formula>NOT(ISERROR(SEARCH("AVAIL",C1)))</formula>
    </cfRule>
    <cfRule type="containsText" dxfId="12" priority="146" operator="between" text="CUSTOMS">
      <formula>NOT(ISERROR(SEARCH("CUSTOMS",C1)))</formula>
    </cfRule>
  </conditionalFormatting>
  <conditionalFormatting sqref="D$1:D$1048576">
    <cfRule type="containsText" dxfId="13" priority="138" operator="between" text="OPEN">
      <formula>NOT(ISERROR(SEARCH("OPEN",D1)))</formula>
    </cfRule>
    <cfRule type="containsText" dxfId="14" priority="141" operator="between" text="IN PROGRESS">
      <formula>NOT(ISERROR(SEARCH("IN PROGRESS",D1)))</formula>
    </cfRule>
    <cfRule type="containsText" dxfId="15" priority="142" operator="between" text="IN PROGRESS">
      <formula>NOT(ISERROR(SEARCH("IN PROGRESS",D1)))</formula>
    </cfRule>
    <cfRule type="containsText" dxfId="11" priority="143" operator="between" text="CLOSED">
      <formula>NOT(ISERROR(SEARCH("CLOSED",D1)))</formula>
    </cfRule>
  </conditionalFormatting>
  <conditionalFormatting sqref="AN$1:AN$1048576">
    <cfRule type="duplicateValues" dxfId="2" priority="1"/>
  </conditionalFormatting>
  <conditionalFormatting sqref="AO$1:AO$1048576">
    <cfRule type="duplicateValues" dxfId="2" priority="18"/>
    <cfRule type="duplicateValues" dxfId="2" priority="22"/>
  </conditionalFormatting>
  <conditionalFormatting sqref="AO74:AO79">
    <cfRule type="duplicateValues" dxfId="2" priority="12336"/>
  </conditionalFormatting>
  <conditionalFormatting sqref="AO83:AO1048576">
    <cfRule type="duplicateValues" dxfId="2" priority="26"/>
  </conditionalFormatting>
  <conditionalFormatting sqref="AP2:AP3">
    <cfRule type="duplicateValues" dxfId="2" priority="13"/>
    <cfRule type="duplicateValues" dxfId="2" priority="12"/>
    <cfRule type="duplicateValues" dxfId="2" priority="10"/>
    <cfRule type="duplicateValues" dxfId="2" priority="11"/>
  </conditionalFormatting>
  <conditionalFormatting sqref="H1:I2 H3 H4:I1048576">
    <cfRule type="containsText" dxfId="16" priority="70" operator="between" text="LATE">
      <formula>NOT(ISERROR(SEARCH("LATE",H1)))</formula>
    </cfRule>
  </conditionalFormatting>
  <conditionalFormatting sqref="J1:J6 J9:J1048576">
    <cfRule type="containsText" dxfId="3" priority="135" operator="between" text="AFAP*">
      <formula>NOT(ISERROR(SEARCH("AFAP*",J1)))</formula>
    </cfRule>
  </conditionalFormatting>
  <conditionalFormatting sqref="J1:J2 J4:J6 J9:J119 J122 J125 J128:J130 J132:J133 J135:J136 J138:J149">
    <cfRule type="containsText" dxfId="4" priority="286" operator="between" text="LHG">
      <formula>NOT(ISERROR(SEARCH("LHG",J1)))</formula>
    </cfRule>
  </conditionalFormatting>
  <conditionalFormatting sqref="AN146:AO1048576 AN80:AO81 AN1:AO2 AN4:AO71 AN3 AN72:AN79 AN82 AO83:AO145">
    <cfRule type="duplicateValues" dxfId="2" priority="39"/>
  </conditionalFormatting>
  <conditionalFormatting sqref="AN146:AO1048576 AN80:AO81 AN46:AO71 AN1:AO2 AN4:AO4 AN3 AN72:AN79 AN82 AO83:AO145">
    <cfRule type="duplicateValues" dxfId="2" priority="12186"/>
  </conditionalFormatting>
  <conditionalFormatting sqref="AN146:AO1048576 AN80:AO81 AN46:AO71 AN1:AO2 AN4:AO5 AN3 AN72:AN79 AN82 AO83:AO145">
    <cfRule type="duplicateValues" dxfId="2" priority="12191"/>
  </conditionalFormatting>
  <conditionalFormatting sqref="AN146:AO1048576 AN80:AO81 AN46:AO71 AN1:AO2 AN4:AO28 AN3 AN72:AN79 AN82 AO83:AO145">
    <cfRule type="duplicateValues" dxfId="2" priority="12194"/>
  </conditionalFormatting>
  <conditionalFormatting sqref="AN146:AN1048576 AN1:AN82">
    <cfRule type="duplicateValues" dxfId="2" priority="27"/>
  </conditionalFormatting>
  <conditionalFormatting sqref="AO83:AO1048576 AO80:AO81 AO1:AO71">
    <cfRule type="duplicateValues" dxfId="2" priority="34"/>
  </conditionalFormatting>
  <conditionalFormatting sqref="AO83:AO1048576 AO1:AO81">
    <cfRule type="duplicateValues" dxfId="2" priority="28"/>
  </conditionalFormatting>
  <conditionalFormatting sqref="AN6:AO28">
    <cfRule type="duplicateValues" dxfId="2" priority="11155"/>
  </conditionalFormatting>
  <conditionalFormatting sqref="AN146:AO1048576 AN80:AO81 AN46:AO71 AN72:AN79 AN82 AO83:AO145">
    <cfRule type="duplicateValues" dxfId="2" priority="12189"/>
  </conditionalFormatting>
  <conditionalFormatting sqref="AO74:AO79 AO72">
    <cfRule type="duplicateValues" dxfId="2" priority="12333"/>
  </conditionalFormatting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74"/>
  <sheetViews>
    <sheetView tabSelected="1" view="pageLayout" zoomScale="85" zoomScaleSheetLayoutView="115" zoomScaleNormal="100" workbookViewId="0">
      <selection activeCell="E8" sqref="E8:I8"/>
    </sheetView>
  </sheetViews>
  <sheetFormatPr defaultColWidth="9" defaultRowHeight="15"/>
  <cols>
    <col min="1" max="1" width="4.71428571428571" customWidth="1"/>
    <col min="2" max="2" width="8.42857142857143" customWidth="1"/>
    <col min="3" max="3" width="13.8571428571429" customWidth="1"/>
    <col min="4" max="4" width="17" customWidth="1"/>
    <col min="5" max="5" width="4.28571428571429" customWidth="1"/>
    <col min="6" max="6" width="18" customWidth="1"/>
    <col min="7" max="7" width="12.1428571428571" customWidth="1"/>
    <col min="8" max="9" width="10.5714285714286" customWidth="1"/>
    <col min="10" max="10" width="4.85714285714286" customWidth="1"/>
  </cols>
  <sheetData>
    <row r="1" ht="44.25" customHeight="1" spans="1:9">
      <c r="A1" s="172"/>
      <c r="B1" s="172"/>
      <c r="C1" s="172"/>
      <c r="D1" s="172"/>
      <c r="E1" s="173" t="s">
        <v>1094</v>
      </c>
      <c r="F1" s="173"/>
      <c r="G1" s="173"/>
      <c r="H1" s="173"/>
      <c r="I1" s="173"/>
    </row>
    <row r="2" spans="1:9">
      <c r="A2" s="174" t="s">
        <v>1095</v>
      </c>
      <c r="B2" s="174"/>
      <c r="C2" s="174"/>
      <c r="D2" s="174"/>
      <c r="E2" s="174"/>
      <c r="F2" s="174"/>
      <c r="G2" s="174"/>
      <c r="H2" s="174"/>
      <c r="I2" s="174"/>
    </row>
    <row r="3" spans="1:9">
      <c r="A3" s="174" t="s">
        <v>1096</v>
      </c>
      <c r="B3" s="174"/>
      <c r="C3" s="174"/>
      <c r="D3" s="174"/>
      <c r="E3" s="174" t="s">
        <v>1097</v>
      </c>
      <c r="F3" s="174"/>
      <c r="G3" s="174"/>
      <c r="H3" s="174"/>
      <c r="I3" s="174"/>
    </row>
    <row r="4" spans="1:9">
      <c r="A4" s="175" t="s">
        <v>1098</v>
      </c>
      <c r="B4" s="175"/>
      <c r="C4" s="175"/>
      <c r="D4" s="175"/>
      <c r="E4" s="174" t="s">
        <v>1099</v>
      </c>
      <c r="F4" s="174"/>
      <c r="G4" s="174"/>
      <c r="H4" s="174"/>
      <c r="I4" s="174"/>
    </row>
    <row r="5" spans="1:9">
      <c r="A5" s="176" t="s">
        <v>1100</v>
      </c>
      <c r="B5" s="176"/>
      <c r="C5" s="176"/>
      <c r="D5" s="176"/>
      <c r="E5" s="175" t="s">
        <v>1101</v>
      </c>
      <c r="F5" s="175"/>
      <c r="G5" s="175"/>
      <c r="H5" s="175"/>
      <c r="I5" s="175"/>
    </row>
    <row r="6" spans="1:9">
      <c r="A6" s="176"/>
      <c r="B6" s="176"/>
      <c r="C6" s="176"/>
      <c r="D6" s="176"/>
      <c r="E6" s="175" t="s">
        <v>1102</v>
      </c>
      <c r="F6" s="175"/>
      <c r="G6" s="175"/>
      <c r="H6" s="175"/>
      <c r="I6" s="175"/>
    </row>
    <row r="7" spans="1:9">
      <c r="A7" s="176" t="s">
        <v>1103</v>
      </c>
      <c r="B7" s="176"/>
      <c r="C7" s="176"/>
      <c r="D7" s="176"/>
      <c r="E7" s="175" t="s">
        <v>1104</v>
      </c>
      <c r="F7" s="175"/>
      <c r="G7" s="175"/>
      <c r="H7" s="175"/>
      <c r="I7" s="175"/>
    </row>
    <row r="8" spans="1:9">
      <c r="A8" s="176"/>
      <c r="B8" s="176"/>
      <c r="C8" s="176"/>
      <c r="D8" s="176"/>
      <c r="E8" s="177" t="s">
        <v>1105</v>
      </c>
      <c r="F8" s="177"/>
      <c r="G8" s="177"/>
      <c r="H8" s="177"/>
      <c r="I8" s="177"/>
    </row>
    <row r="9" spans="1:9">
      <c r="A9" s="178" t="s">
        <v>1106</v>
      </c>
      <c r="B9" s="179"/>
      <c r="C9" s="179"/>
      <c r="D9" s="179"/>
      <c r="E9" s="180"/>
      <c r="F9" s="181"/>
      <c r="G9" s="181"/>
      <c r="H9" s="181"/>
      <c r="I9" s="241"/>
    </row>
    <row r="10" ht="84" customHeight="1" spans="1:9">
      <c r="A10" s="182"/>
      <c r="B10" s="183"/>
      <c r="C10" s="183"/>
      <c r="D10" s="183"/>
      <c r="E10" s="184"/>
      <c r="F10" s="185"/>
      <c r="G10" s="185"/>
      <c r="H10" s="185"/>
      <c r="I10" s="242"/>
    </row>
    <row r="11" ht="21" spans="1:9">
      <c r="A11" s="186"/>
      <c r="B11" s="187"/>
      <c r="C11" s="187"/>
      <c r="D11" s="187"/>
      <c r="E11" s="184"/>
      <c r="F11" s="185"/>
      <c r="G11" s="185"/>
      <c r="H11" s="185"/>
      <c r="I11" s="242"/>
    </row>
    <row r="12" spans="1:9">
      <c r="A12" s="176" t="s">
        <v>1107</v>
      </c>
      <c r="B12" s="176"/>
      <c r="C12" s="176"/>
      <c r="D12" s="188"/>
      <c r="E12" s="176" t="s">
        <v>1108</v>
      </c>
      <c r="F12" s="176"/>
      <c r="G12" s="189" t="s">
        <v>1109</v>
      </c>
      <c r="H12" s="176"/>
      <c r="I12" s="176"/>
    </row>
    <row r="13" spans="1:9">
      <c r="A13" s="176"/>
      <c r="B13" s="176"/>
      <c r="C13" s="176"/>
      <c r="D13" s="188"/>
      <c r="E13" s="190" t="s">
        <v>1110</v>
      </c>
      <c r="F13" s="190"/>
      <c r="G13" s="189"/>
      <c r="H13" s="176"/>
      <c r="I13" s="176"/>
    </row>
    <row r="14" spans="1:9">
      <c r="A14" s="191" t="s">
        <v>1111</v>
      </c>
      <c r="B14" s="191"/>
      <c r="C14" s="191"/>
      <c r="D14" s="191"/>
      <c r="E14" s="192" t="s">
        <v>1112</v>
      </c>
      <c r="F14" s="192"/>
      <c r="G14" s="192" t="s">
        <v>1113</v>
      </c>
      <c r="H14" s="192"/>
      <c r="I14" s="192"/>
    </row>
    <row r="15" spans="1:9">
      <c r="A15" s="191"/>
      <c r="B15" s="191"/>
      <c r="C15" s="191"/>
      <c r="D15" s="191"/>
      <c r="E15" s="176" t="s">
        <v>1114</v>
      </c>
      <c r="F15" s="176"/>
      <c r="G15" s="176" t="s">
        <v>1115</v>
      </c>
      <c r="H15" s="176"/>
      <c r="I15" s="176"/>
    </row>
    <row r="16" spans="1:9">
      <c r="A16" s="176" t="s">
        <v>1116</v>
      </c>
      <c r="B16" s="176"/>
      <c r="C16" s="176"/>
      <c r="D16" s="176"/>
      <c r="E16" s="193" t="s">
        <v>1117</v>
      </c>
      <c r="F16" s="193"/>
      <c r="G16" s="193"/>
      <c r="H16" s="193"/>
      <c r="I16" s="193"/>
    </row>
    <row r="17" spans="1:9">
      <c r="A17" s="176" t="s">
        <v>1118</v>
      </c>
      <c r="B17" s="176"/>
      <c r="C17" s="176"/>
      <c r="D17" s="188"/>
      <c r="E17" s="194"/>
      <c r="F17" s="195"/>
      <c r="G17" s="195"/>
      <c r="H17" s="195"/>
      <c r="I17" s="243"/>
    </row>
    <row r="18" spans="1:9">
      <c r="A18" s="176"/>
      <c r="B18" s="176"/>
      <c r="C18" s="176"/>
      <c r="D18" s="188"/>
      <c r="E18" s="196"/>
      <c r="F18" s="197"/>
      <c r="G18" s="197"/>
      <c r="H18" s="198"/>
      <c r="I18" s="244"/>
    </row>
    <row r="19" spans="1:9">
      <c r="A19" s="176"/>
      <c r="B19" s="176"/>
      <c r="C19" s="176"/>
      <c r="D19" s="188"/>
      <c r="E19" s="196"/>
      <c r="F19" s="199" t="s">
        <v>1119</v>
      </c>
      <c r="G19" s="199"/>
      <c r="H19" s="199"/>
      <c r="I19" s="244"/>
    </row>
    <row r="20" spans="1:9">
      <c r="A20" s="176"/>
      <c r="B20" s="176"/>
      <c r="C20" s="176"/>
      <c r="D20" s="188"/>
      <c r="E20" s="196"/>
      <c r="F20" s="200"/>
      <c r="G20" s="201"/>
      <c r="H20" s="201"/>
      <c r="I20" s="244"/>
    </row>
    <row r="21" spans="1:9">
      <c r="A21" s="176"/>
      <c r="B21" s="176"/>
      <c r="C21" s="176"/>
      <c r="D21" s="188"/>
      <c r="E21" s="196"/>
      <c r="F21" s="202"/>
      <c r="G21" s="203"/>
      <c r="H21" s="203"/>
      <c r="I21" s="244"/>
    </row>
    <row r="22" spans="1:9">
      <c r="A22" s="176"/>
      <c r="B22" s="176"/>
      <c r="C22" s="176"/>
      <c r="D22" s="188"/>
      <c r="E22" s="204"/>
      <c r="F22" s="205"/>
      <c r="G22" s="206"/>
      <c r="H22" s="205"/>
      <c r="I22" s="245"/>
    </row>
    <row r="23" spans="1:9">
      <c r="A23" s="176" t="s">
        <v>1120</v>
      </c>
      <c r="B23" s="176"/>
      <c r="C23" s="176"/>
      <c r="D23" s="176"/>
      <c r="E23" s="192" t="s">
        <v>1121</v>
      </c>
      <c r="F23" s="192"/>
      <c r="G23" s="192"/>
      <c r="H23" s="192"/>
      <c r="I23" s="192"/>
    </row>
    <row r="24" spans="1:9">
      <c r="A24" s="176" t="s">
        <v>1122</v>
      </c>
      <c r="B24" s="176"/>
      <c r="C24" s="176"/>
      <c r="D24" s="176"/>
      <c r="E24" s="207" t="s">
        <v>1123</v>
      </c>
      <c r="F24" s="208"/>
      <c r="G24" s="176" t="s">
        <v>1124</v>
      </c>
      <c r="H24" s="176"/>
      <c r="I24" s="176"/>
    </row>
    <row r="25" spans="1:9">
      <c r="A25" s="176"/>
      <c r="B25" s="176"/>
      <c r="C25" s="176"/>
      <c r="D25" s="176"/>
      <c r="E25" s="209" t="s">
        <v>1125</v>
      </c>
      <c r="F25" s="210"/>
      <c r="G25" s="176"/>
      <c r="H25" s="176"/>
      <c r="I25" s="176"/>
    </row>
    <row r="26" ht="28.5" customHeight="1" spans="1:9">
      <c r="A26" s="176" t="s">
        <v>1126</v>
      </c>
      <c r="B26" s="176"/>
      <c r="C26" s="176"/>
      <c r="D26" s="176"/>
      <c r="E26" s="191" t="s">
        <v>1127</v>
      </c>
      <c r="F26" s="191"/>
      <c r="G26" s="191"/>
      <c r="H26" s="191"/>
      <c r="I26" s="191"/>
    </row>
    <row r="27" spans="1:9">
      <c r="A27" s="175" t="s">
        <v>1128</v>
      </c>
      <c r="B27" s="175"/>
      <c r="C27" s="175"/>
      <c r="D27" s="175"/>
      <c r="E27" s="175" t="s">
        <v>1129</v>
      </c>
      <c r="F27" s="175"/>
      <c r="G27" s="175"/>
      <c r="H27" s="175"/>
      <c r="I27" s="175"/>
    </row>
    <row r="28" spans="1:9">
      <c r="A28" s="211" t="s">
        <v>1130</v>
      </c>
      <c r="B28" s="212"/>
      <c r="C28" s="212"/>
      <c r="D28" s="212"/>
      <c r="E28" s="212"/>
      <c r="F28" s="212"/>
      <c r="G28" s="212"/>
      <c r="H28" s="212"/>
      <c r="I28" s="246"/>
    </row>
    <row r="29" spans="1:9">
      <c r="A29" s="213"/>
      <c r="B29" s="213"/>
      <c r="C29" s="213"/>
      <c r="D29" s="213"/>
      <c r="E29" s="213"/>
      <c r="F29" s="214"/>
      <c r="G29" s="215" t="s">
        <v>1131</v>
      </c>
      <c r="H29" s="216"/>
      <c r="I29" s="216"/>
    </row>
    <row r="30" spans="1:9">
      <c r="A30" s="213"/>
      <c r="B30" s="213"/>
      <c r="C30" s="213"/>
      <c r="D30" s="213"/>
      <c r="E30" s="213"/>
      <c r="F30" s="217"/>
      <c r="G30" s="217"/>
      <c r="H30" s="217"/>
      <c r="I30" s="213"/>
    </row>
    <row r="31" spans="1:9">
      <c r="A31" s="218" t="s">
        <v>1132</v>
      </c>
      <c r="B31" s="219"/>
      <c r="C31" s="219"/>
      <c r="D31" s="213"/>
      <c r="E31" s="213"/>
      <c r="F31" s="213"/>
      <c r="G31" s="217" t="s">
        <v>1133</v>
      </c>
      <c r="H31" s="213"/>
      <c r="I31" s="213"/>
    </row>
    <row r="33" spans="1:9">
      <c r="A33" s="213"/>
      <c r="B33" s="213"/>
      <c r="C33" s="213"/>
      <c r="D33" s="213"/>
      <c r="E33" s="217" t="s">
        <v>41</v>
      </c>
      <c r="F33" s="213"/>
      <c r="G33" s="213"/>
      <c r="H33" s="213"/>
      <c r="I33" s="213"/>
    </row>
    <row r="37" spans="1:9">
      <c r="A37" s="220" t="s">
        <v>1134</v>
      </c>
      <c r="B37" s="220"/>
      <c r="C37" s="220"/>
      <c r="D37" s="213"/>
      <c r="E37" s="213"/>
      <c r="F37" s="198"/>
      <c r="G37" s="221"/>
      <c r="H37" s="221"/>
      <c r="I37" s="213"/>
    </row>
    <row r="39" spans="1:9">
      <c r="A39" s="222" t="s">
        <v>1135</v>
      </c>
      <c r="B39" s="222"/>
      <c r="C39" s="222"/>
      <c r="D39" s="222"/>
      <c r="E39" s="222"/>
      <c r="F39" s="222"/>
      <c r="G39" s="222"/>
      <c r="H39" s="222"/>
      <c r="I39" s="222"/>
    </row>
    <row r="40" spans="1:9">
      <c r="A40" s="197"/>
      <c r="B40" s="197"/>
      <c r="C40" s="197"/>
      <c r="D40" s="197"/>
      <c r="E40" s="197"/>
      <c r="F40" s="197"/>
      <c r="G40" s="197"/>
      <c r="H40" s="197"/>
      <c r="I40" s="197"/>
    </row>
    <row r="41" spans="1:9">
      <c r="A41" s="197"/>
      <c r="B41" s="197"/>
      <c r="C41" s="197"/>
      <c r="D41" s="197"/>
      <c r="E41" s="197"/>
      <c r="F41" s="197"/>
      <c r="G41" s="197"/>
      <c r="H41" s="197"/>
      <c r="I41" s="197"/>
    </row>
    <row r="42" spans="1:9">
      <c r="A42" s="197"/>
      <c r="B42" s="197"/>
      <c r="C42" s="197"/>
      <c r="D42" s="197"/>
      <c r="E42" s="197"/>
      <c r="F42" s="197"/>
      <c r="G42" s="197"/>
      <c r="H42" s="197"/>
      <c r="I42" s="197"/>
    </row>
    <row r="43" spans="1:9">
      <c r="A43" s="197"/>
      <c r="B43" s="197"/>
      <c r="C43" s="197"/>
      <c r="D43" s="197"/>
      <c r="E43" s="197"/>
      <c r="F43" s="197"/>
      <c r="G43" s="197"/>
      <c r="H43" s="197"/>
      <c r="I43" s="197"/>
    </row>
    <row r="44" spans="1:9">
      <c r="A44" s="197"/>
      <c r="B44" s="197"/>
      <c r="C44" s="197"/>
      <c r="D44" s="197"/>
      <c r="E44" s="197"/>
      <c r="F44" s="197"/>
      <c r="G44" s="197"/>
      <c r="H44" s="197"/>
      <c r="I44" s="197"/>
    </row>
    <row r="45" spans="1:9">
      <c r="A45" s="197"/>
      <c r="B45" s="197"/>
      <c r="C45" s="197"/>
      <c r="D45" s="197"/>
      <c r="E45" s="197"/>
      <c r="F45" s="197"/>
      <c r="G45" s="197"/>
      <c r="H45" s="197"/>
      <c r="I45" s="197"/>
    </row>
    <row r="46" spans="1:9">
      <c r="A46" s="197"/>
      <c r="B46" s="197"/>
      <c r="C46" s="197"/>
      <c r="D46" s="197"/>
      <c r="E46" s="197"/>
      <c r="F46" s="197"/>
      <c r="G46" s="197"/>
      <c r="H46" s="197"/>
      <c r="I46" s="197"/>
    </row>
    <row r="47" spans="1:9">
      <c r="A47" s="197"/>
      <c r="B47" s="197"/>
      <c r="C47" s="197"/>
      <c r="D47" s="197"/>
      <c r="E47" s="197"/>
      <c r="F47" s="197"/>
      <c r="G47" s="197"/>
      <c r="H47" s="197"/>
      <c r="I47" s="197"/>
    </row>
    <row r="48" spans="1:9">
      <c r="A48" s="197"/>
      <c r="B48" s="197"/>
      <c r="C48" s="197"/>
      <c r="D48" s="197"/>
      <c r="E48" s="197"/>
      <c r="F48" s="197"/>
      <c r="G48" s="197"/>
      <c r="H48" s="197"/>
      <c r="I48" s="197"/>
    </row>
    <row r="49" ht="30" spans="1:9">
      <c r="A49" s="223" t="s">
        <v>45</v>
      </c>
      <c r="B49" s="223" t="s">
        <v>1136</v>
      </c>
      <c r="C49" s="223"/>
      <c r="D49" s="224" t="s">
        <v>1137</v>
      </c>
      <c r="E49" s="225"/>
      <c r="F49" s="226" t="s">
        <v>1138</v>
      </c>
      <c r="G49" s="227" t="s">
        <v>1139</v>
      </c>
      <c r="H49" s="226" t="s">
        <v>1140</v>
      </c>
      <c r="I49" s="247" t="s">
        <v>1141</v>
      </c>
    </row>
    <row r="50" spans="1:9">
      <c r="A50" s="228" t="str">
        <f>IF(G50="","",ROW(A1))</f>
        <v/>
      </c>
      <c r="B50" s="229"/>
      <c r="C50" s="229"/>
      <c r="D50" s="228"/>
      <c r="E50" s="230"/>
      <c r="F50" s="231"/>
      <c r="G50" s="232"/>
      <c r="H50" s="233"/>
      <c r="I50" s="248"/>
    </row>
    <row r="51" spans="1:9">
      <c r="A51" s="234" t="str">
        <f t="shared" ref="A51:A74" si="0">IF(G51="","",ROW(A2))</f>
        <v/>
      </c>
      <c r="B51" s="229" t="str">
        <f ca="1">IFERROR(IF(G51="","",IFERROR(INDEX(#REF!,MATCH(SO!G51,#REF!,0)),INDEX(NON_URGENT!Q:Q,MATCH(SO!G51,NON_URGENT!J:J,0)))),INDEX(#REF!,MATCH(SO!G51,#REF!,0)))</f>
        <v/>
      </c>
      <c r="C51" s="229"/>
      <c r="D51" s="228" t="str">
        <f>IFERROR(IF(G51="","",IFERROR(INDEX(#REF!,MATCH(SO!G51,#REF!,0)),INDEX(NON_URGENT!AM:AM,MATCH(SO!G51,NON_URGENT!J:J,0)))),INDEX(#REF!,MATCH(SO!G51,#REF!,0)))</f>
        <v/>
      </c>
      <c r="E51" s="230"/>
      <c r="F51" s="231" t="str">
        <f>IFERROR(IF(G51="","",IFERROR(INDEX(#REF!,MATCH(SO!G51,#REF!,0)),INDEX(NON_URGENT!AN:AN,MATCH(SO!G51,NON_URGENT!J:J,0)))),INDEX(#REF!,MATCH(SO!G51,#REF!,0)))</f>
        <v/>
      </c>
      <c r="G51" s="232"/>
      <c r="H51" s="233" t="str">
        <f>IFERROR(IF(G51="","",IFERROR(INDEX(#REF!,MATCH(SO!G51,#REF!,0)),INDEX(NON_URGENT!V:V,MATCH(SO!G51,NON_URGENT!J:J,0)))),G51)</f>
        <v/>
      </c>
      <c r="I51" s="248" t="str">
        <f>IFERROR(IF(G51="","",IFERROR(INDEX(#REF!,MATCH(SO!G51,#REF!,0)),INDEX(NON_URGENT!V:V,MATCH(SO!G51,NON_URGENT!J:J,0)))),G51)</f>
        <v/>
      </c>
    </row>
    <row r="52" spans="1:9">
      <c r="A52" s="234" t="str">
        <f t="shared" si="0"/>
        <v/>
      </c>
      <c r="B52" s="229" t="str">
        <f ca="1">IFERROR(IF(G52="","",IFERROR(INDEX(#REF!,MATCH(SO!G52,#REF!,0)),INDEX(NON_URGENT!Q:Q,MATCH(SO!G52,NON_URGENT!J:J,0)))),INDEX(#REF!,MATCH(SO!G52,#REF!,0)))</f>
        <v/>
      </c>
      <c r="C52" s="229"/>
      <c r="D52" s="228" t="str">
        <f>IFERROR(IF(G52="","",IFERROR(INDEX(#REF!,MATCH(SO!G52,#REF!,0)),INDEX(NON_URGENT!AM:AM,MATCH(SO!G52,NON_URGENT!J:J,0)))),INDEX(#REF!,MATCH(SO!G52,#REF!,0)))</f>
        <v/>
      </c>
      <c r="E52" s="230"/>
      <c r="F52" s="235" t="str">
        <f>IFERROR(IF(G52="","",IFERROR(INDEX(#REF!,MATCH(SO!G52,#REF!,0)),INDEX(NON_URGENT!AN:AN,MATCH(SO!G52,NON_URGENT!J:J,0)))),INDEX(#REF!,MATCH(SO!G52,#REF!,0)))</f>
        <v/>
      </c>
      <c r="G52" s="236"/>
      <c r="H52" s="237" t="str">
        <f>IFERROR(IF(G52="","",IFERROR(INDEX(#REF!,MATCH(SO!G52,#REF!,0)),INDEX(NON_URGENT!V:V,MATCH(SO!G52,NON_URGENT!J:J,0)))),G52)</f>
        <v/>
      </c>
      <c r="I52" s="248" t="str">
        <f>IFERROR(IF(G52="","",IFERROR(INDEX(#REF!,MATCH(SO!G52,#REF!,0)),INDEX(NON_URGENT!V:V,MATCH(SO!G52,NON_URGENT!J:J,0)))),G52)</f>
        <v/>
      </c>
    </row>
    <row r="53" spans="1:9">
      <c r="A53" s="234" t="str">
        <f t="shared" si="0"/>
        <v/>
      </c>
      <c r="B53" s="229" t="str">
        <f ca="1">IFERROR(IF(G53="","",IFERROR(INDEX(#REF!,MATCH(SO!G53,#REF!,0)),INDEX(NON_URGENT!Q:Q,MATCH(SO!G53,NON_URGENT!J:J,0)))),INDEX(#REF!,MATCH(SO!G53,#REF!,0)))</f>
        <v/>
      </c>
      <c r="C53" s="229"/>
      <c r="D53" s="228" t="str">
        <f>IFERROR(IF(G53="","",IFERROR(INDEX(#REF!,MATCH(SO!G53,#REF!,0)),INDEX(NON_URGENT!AM:AM,MATCH(SO!G53,NON_URGENT!J:J,0)))),INDEX(#REF!,MATCH(SO!G53,#REF!,0)))</f>
        <v/>
      </c>
      <c r="E53" s="228"/>
      <c r="F53" s="230" t="str">
        <f>IFERROR(IF(G53="","",IFERROR(INDEX(#REF!,MATCH(SO!G53,#REF!,0)),INDEX(NON_URGENT!AN:AN,MATCH(SO!G53,NON_URGENT!J:J,0)))),INDEX(#REF!,MATCH(SO!G53,#REF!,0)))</f>
        <v/>
      </c>
      <c r="G53" s="232"/>
      <c r="H53" s="238" t="str">
        <f>IFERROR(IF(G53="","",IFERROR(INDEX(#REF!,MATCH(SO!G53,#REF!,0)),INDEX(NON_URGENT!V:V,MATCH(SO!G53,NON_URGENT!J:J,0)))),G53)</f>
        <v/>
      </c>
      <c r="I53" s="248" t="str">
        <f>IFERROR(IF(G53="","",IFERROR(INDEX(#REF!,MATCH(SO!G53,#REF!,0)),INDEX(NON_URGENT!V:V,MATCH(SO!G53,NON_URGENT!J:J,0)))),G53)</f>
        <v/>
      </c>
    </row>
    <row r="54" spans="1:9">
      <c r="A54" s="234" t="str">
        <f t="shared" si="0"/>
        <v/>
      </c>
      <c r="B54" s="229" t="str">
        <f ca="1">IFERROR(IF(G54="","",IFERROR(INDEX(#REF!,MATCH(SO!G54,#REF!,0)),INDEX(NON_URGENT!Q:Q,MATCH(SO!G54,NON_URGENT!J:J,0)))),INDEX(#REF!,MATCH(SO!G54,#REF!,0)))</f>
        <v/>
      </c>
      <c r="C54" s="229"/>
      <c r="D54" s="228" t="str">
        <f>IFERROR(IF(G54="","",IFERROR(INDEX(#REF!,MATCH(SO!G54,#REF!,0)),INDEX(NON_URGENT!AM:AM,MATCH(SO!G54,NON_URGENT!J:J,0)))),INDEX(#REF!,MATCH(SO!G54,#REF!,0)))</f>
        <v/>
      </c>
      <c r="E54" s="228"/>
      <c r="F54" s="230" t="str">
        <f>IFERROR(IF(G54="","",IFERROR(INDEX(#REF!,MATCH(SO!G54,#REF!,0)),INDEX(NON_URGENT!AN:AN,MATCH(SO!G54,NON_URGENT!J:J,0)))),INDEX(#REF!,MATCH(SO!G54,#REF!,0)))</f>
        <v/>
      </c>
      <c r="G54" s="232"/>
      <c r="H54" s="238" t="str">
        <f>IFERROR(IF(G54="","",IFERROR(INDEX(#REF!,MATCH(SO!G54,#REF!,0)),INDEX(NON_URGENT!V:V,MATCH(SO!G54,NON_URGENT!J:J,0)))),G54)</f>
        <v/>
      </c>
      <c r="I54" s="248" t="str">
        <f>IFERROR(IF(G54="","",IFERROR(INDEX(#REF!,MATCH(SO!G54,#REF!,0)),INDEX(NON_URGENT!V:V,MATCH(SO!G54,NON_URGENT!J:J,0)))),G54)</f>
        <v/>
      </c>
    </row>
    <row r="55" spans="1:9">
      <c r="A55" s="234" t="str">
        <f t="shared" si="0"/>
        <v/>
      </c>
      <c r="B55" s="229" t="str">
        <f ca="1">IFERROR(IF(G55="","",IFERROR(INDEX(#REF!,MATCH(SO!G55,#REF!,0)),INDEX(NON_URGENT!Q:Q,MATCH(SO!G55,NON_URGENT!J:J,0)))),INDEX(#REF!,MATCH(SO!G55,#REF!,0)))</f>
        <v/>
      </c>
      <c r="C55" s="229"/>
      <c r="D55" s="228" t="str">
        <f>IFERROR(IF(G55="","",IFERROR(INDEX(#REF!,MATCH(SO!G55,#REF!,0)),INDEX(NON_URGENT!AM:AM,MATCH(SO!G55,NON_URGENT!J:J,0)))),INDEX(#REF!,MATCH(SO!G55,#REF!,0)))</f>
        <v/>
      </c>
      <c r="E55" s="228"/>
      <c r="F55" s="230" t="str">
        <f>IFERROR(IF(G55="","",IFERROR(INDEX(#REF!,MATCH(SO!G55,#REF!,0)),INDEX(NON_URGENT!AN:AN,MATCH(SO!G55,NON_URGENT!J:J,0)))),INDEX(#REF!,MATCH(SO!G55,#REF!,0)))</f>
        <v/>
      </c>
      <c r="G55" s="232"/>
      <c r="H55" s="238" t="str">
        <f>IFERROR(IF(G55="","",IFERROR(INDEX(#REF!,MATCH(SO!G55,#REF!,0)),INDEX(NON_URGENT!V:V,MATCH(SO!G55,NON_URGENT!J:J,0)))),G55)</f>
        <v/>
      </c>
      <c r="I55" s="248" t="str">
        <f>IFERROR(IF(G55="","",IFERROR(INDEX(#REF!,MATCH(SO!G55,#REF!,0)),INDEX(NON_URGENT!V:V,MATCH(SO!G55,NON_URGENT!J:J,0)))),G55)</f>
        <v/>
      </c>
    </row>
    <row r="56" spans="1:9">
      <c r="A56" s="234" t="str">
        <f t="shared" si="0"/>
        <v/>
      </c>
      <c r="B56" s="229" t="str">
        <f ca="1">IFERROR(IF(G56="","",IFERROR(INDEX(#REF!,MATCH(SO!G56,#REF!,0)),INDEX(NON_URGENT!Q:Q,MATCH(SO!G56,NON_URGENT!J:J,0)))),INDEX(#REF!,MATCH(SO!G56,#REF!,0)))</f>
        <v/>
      </c>
      <c r="C56" s="229"/>
      <c r="D56" s="228" t="str">
        <f>IFERROR(IF(G56="","",IFERROR(INDEX(#REF!,MATCH(SO!G56,#REF!,0)),INDEX(NON_URGENT!AM:AM,MATCH(SO!G56,NON_URGENT!J:J,0)))),INDEX(#REF!,MATCH(SO!G56,#REF!,0)))</f>
        <v/>
      </c>
      <c r="E56" s="228"/>
      <c r="F56" s="230" t="str">
        <f>IFERROR(IF(G56="","",IFERROR(INDEX(#REF!,MATCH(SO!G56,#REF!,0)),INDEX(NON_URGENT!AN:AN,MATCH(SO!G56,NON_URGENT!J:J,0)))),INDEX(#REF!,MATCH(SO!G56,#REF!,0)))</f>
        <v/>
      </c>
      <c r="G56" s="232"/>
      <c r="H56" s="238" t="str">
        <f>IFERROR(IF(G56="","",IFERROR(INDEX(#REF!,MATCH(SO!G56,#REF!,0)),INDEX(NON_URGENT!V:V,MATCH(SO!G56,NON_URGENT!J:J,0)))),G56)</f>
        <v/>
      </c>
      <c r="I56" s="248" t="str">
        <f>IFERROR(IF(G56="","",IFERROR(INDEX(#REF!,MATCH(SO!G56,#REF!,0)),INDEX(NON_URGENT!V:V,MATCH(SO!G56,NON_URGENT!J:J,0)))),G56)</f>
        <v/>
      </c>
    </row>
    <row r="57" spans="1:9">
      <c r="A57" s="234" t="str">
        <f t="shared" si="0"/>
        <v/>
      </c>
      <c r="B57" s="229" t="str">
        <f ca="1">IFERROR(IF(G57="","",IFERROR(INDEX(#REF!,MATCH(SO!G57,#REF!,0)),INDEX(NON_URGENT!Q:Q,MATCH(SO!G57,NON_URGENT!J:J,0)))),INDEX(#REF!,MATCH(SO!G57,#REF!,0)))</f>
        <v/>
      </c>
      <c r="C57" s="229"/>
      <c r="D57" s="228" t="str">
        <f>IFERROR(IF(G57="","",IFERROR(INDEX(#REF!,MATCH(SO!G57,#REF!,0)),INDEX(NON_URGENT!AM:AM,MATCH(SO!G57,NON_URGENT!J:J,0)))),INDEX(#REF!,MATCH(SO!G57,#REF!,0)))</f>
        <v/>
      </c>
      <c r="E57" s="228"/>
      <c r="F57" s="230" t="str">
        <f>IFERROR(IF(G57="","",IFERROR(INDEX(#REF!,MATCH(SO!G57,#REF!,0)),INDEX(NON_URGENT!AN:AN,MATCH(SO!G57,NON_URGENT!J:J,0)))),INDEX(#REF!,MATCH(SO!G57,#REF!,0)))</f>
        <v/>
      </c>
      <c r="G57" s="232"/>
      <c r="H57" s="238" t="str">
        <f>IFERROR(IF(G57="","",IFERROR(INDEX(#REF!,MATCH(SO!G57,#REF!,0)),INDEX(NON_URGENT!V:V,MATCH(SO!G57,NON_URGENT!J:J,0)))),G57)</f>
        <v/>
      </c>
      <c r="I57" s="248" t="str">
        <f>IFERROR(IF(G57="","",IFERROR(INDEX(#REF!,MATCH(SO!G57,#REF!,0)),INDEX(NON_URGENT!V:V,MATCH(SO!G57,NON_URGENT!J:J,0)))),G57)</f>
        <v/>
      </c>
    </row>
    <row r="58" spans="1:9">
      <c r="A58" s="234" t="str">
        <f t="shared" si="0"/>
        <v/>
      </c>
      <c r="B58" s="229" t="str">
        <f ca="1">IFERROR(IF(G58="","",IFERROR(INDEX(#REF!,MATCH(SO!G58,#REF!,0)),INDEX(NON_URGENT!Q:Q,MATCH(SO!G58,NON_URGENT!J:J,0)))),INDEX(#REF!,MATCH(SO!G58,#REF!,0)))</f>
        <v/>
      </c>
      <c r="C58" s="229"/>
      <c r="D58" s="228" t="str">
        <f>IFERROR(IF(G58="","",IFERROR(INDEX(#REF!,MATCH(SO!G58,#REF!,0)),INDEX(NON_URGENT!AM:AM,MATCH(SO!G58,NON_URGENT!J:J,0)))),INDEX(#REF!,MATCH(SO!G58,#REF!,0)))</f>
        <v/>
      </c>
      <c r="E58" s="228"/>
      <c r="F58" s="230" t="str">
        <f>IFERROR(IF(G58="","",IFERROR(INDEX(#REF!,MATCH(SO!G58,#REF!,0)),INDEX(NON_URGENT!AN:AN,MATCH(SO!G58,NON_URGENT!J:J,0)))),INDEX(#REF!,MATCH(SO!G58,#REF!,0)))</f>
        <v/>
      </c>
      <c r="G58" s="118"/>
      <c r="H58" s="238" t="str">
        <f>IFERROR(IF(G58="","",IFERROR(INDEX(#REF!,MATCH(SO!G58,#REF!,0)),INDEX(NON_URGENT!V:V,MATCH(SO!G58,NON_URGENT!J:J,0)))),G58)</f>
        <v/>
      </c>
      <c r="I58" s="248" t="str">
        <f>IFERROR(IF(G58="","",IFERROR(INDEX(#REF!,MATCH(SO!G58,#REF!,0)),INDEX(NON_URGENT!V:V,MATCH(SO!G58,NON_URGENT!J:J,0)))),G58)</f>
        <v/>
      </c>
    </row>
    <row r="59" spans="1:9">
      <c r="A59" s="234" t="str">
        <f t="shared" si="0"/>
        <v/>
      </c>
      <c r="B59" s="229" t="str">
        <f ca="1">IFERROR(IF(G59="","",IFERROR(INDEX(#REF!,MATCH(SO!G59,#REF!,0)),INDEX(NON_URGENT!Q:Q,MATCH(SO!G59,NON_URGENT!J:J,0)))),INDEX(#REF!,MATCH(SO!G59,#REF!,0)))</f>
        <v/>
      </c>
      <c r="C59" s="229"/>
      <c r="D59" s="228" t="str">
        <f>IFERROR(IF(G59="","",IFERROR(INDEX(#REF!,MATCH(SO!G59,#REF!,0)),INDEX(NON_URGENT!AM:AM,MATCH(SO!G59,NON_URGENT!J:J,0)))),INDEX(#REF!,MATCH(SO!G59,#REF!,0)))</f>
        <v/>
      </c>
      <c r="E59" s="228"/>
      <c r="F59" s="228" t="str">
        <f>IFERROR(IF(G59="","",IFERROR(INDEX(#REF!,MATCH(SO!G59,#REF!,0)),INDEX(NON_URGENT!AN:AN,MATCH(SO!G59,NON_URGENT!J:J,0)))),INDEX(#REF!,MATCH(SO!G59,#REF!,0)))</f>
        <v/>
      </c>
      <c r="G59" s="239"/>
      <c r="H59" s="240" t="str">
        <f>IFERROR(IF(G59="","",IFERROR(INDEX(#REF!,MATCH(SO!G59,#REF!,0)),INDEX(NON_URGENT!V:V,MATCH(SO!G59,NON_URGENT!J:J,0)))),G59)</f>
        <v/>
      </c>
      <c r="I59" s="248" t="str">
        <f>IFERROR(IF(G59="","",IFERROR(INDEX(#REF!,MATCH(SO!G59,#REF!,0)),INDEX(NON_URGENT!V:V,MATCH(SO!G59,NON_URGENT!J:J,0)))),G59)</f>
        <v/>
      </c>
    </row>
    <row r="60" spans="1:9">
      <c r="A60" s="234" t="str">
        <f t="shared" si="0"/>
        <v/>
      </c>
      <c r="B60" s="229" t="str">
        <f ca="1">IFERROR(IF(G60="","",IFERROR(INDEX(#REF!,MATCH(SO!G60,#REF!,0)),INDEX(NON_URGENT!Q:Q,MATCH(SO!G60,NON_URGENT!J:J,0)))),INDEX(#REF!,MATCH(SO!G60,#REF!,0)))</f>
        <v/>
      </c>
      <c r="C60" s="229"/>
      <c r="D60" s="228" t="str">
        <f>IFERROR(IF(G60="","",IFERROR(INDEX(#REF!,MATCH(SO!G60,#REF!,0)),INDEX(NON_URGENT!AM:AM,MATCH(SO!G60,NON_URGENT!J:J,0)))),INDEX(#REF!,MATCH(SO!G60,#REF!,0)))</f>
        <v/>
      </c>
      <c r="E60" s="228"/>
      <c r="F60" s="228" t="str">
        <f>IFERROR(IF(G60="","",IFERROR(INDEX(#REF!,MATCH(SO!G60,#REF!,0)),INDEX(NON_URGENT!AN:AN,MATCH(SO!G60,NON_URGENT!J:J,0)))),INDEX(#REF!,MATCH(SO!G60,#REF!,0)))</f>
        <v/>
      </c>
      <c r="G60" s="118"/>
      <c r="H60" s="240" t="str">
        <f>IFERROR(IF(G60="","",IFERROR(INDEX(#REF!,MATCH(SO!G60,#REF!,0)),INDEX(NON_URGENT!V:V,MATCH(SO!G60,NON_URGENT!J:J,0)))),G60)</f>
        <v/>
      </c>
      <c r="I60" s="248" t="str">
        <f>IFERROR(IF(G60="","",IFERROR(INDEX(#REF!,MATCH(SO!G60,#REF!,0)),INDEX(NON_URGENT!V:V,MATCH(SO!G60,NON_URGENT!J:J,0)))),G60)</f>
        <v/>
      </c>
    </row>
    <row r="61" spans="1:9">
      <c r="A61" s="234" t="str">
        <f t="shared" si="0"/>
        <v/>
      </c>
      <c r="B61" s="229" t="str">
        <f ca="1">IFERROR(IF(G61="","",IFERROR(INDEX(#REF!,MATCH(SO!G61,#REF!,0)),INDEX(NON_URGENT!Q:Q,MATCH(SO!G61,NON_URGENT!J:J,0)))),INDEX(#REF!,MATCH(SO!G61,#REF!,0)))</f>
        <v/>
      </c>
      <c r="C61" s="229"/>
      <c r="D61" s="228" t="str">
        <f>IFERROR(IF(G61="","",IFERROR(INDEX(#REF!,MATCH(SO!G61,#REF!,0)),INDEX(NON_URGENT!AM:AM,MATCH(SO!G61,NON_URGENT!J:J,0)))),INDEX(#REF!,MATCH(SO!G61,#REF!,0)))</f>
        <v/>
      </c>
      <c r="E61" s="228"/>
      <c r="F61" s="228" t="str">
        <f>IFERROR(IF(G61="","",IFERROR(INDEX(#REF!,MATCH(SO!G61,#REF!,0)),INDEX(NON_URGENT!AN:AN,MATCH(SO!G61,NON_URGENT!J:J,0)))),INDEX(#REF!,MATCH(SO!G61,#REF!,0)))</f>
        <v/>
      </c>
      <c r="G61" s="167"/>
      <c r="H61" s="240" t="str">
        <f>IFERROR(IF(G61="","",IFERROR(INDEX(#REF!,MATCH(SO!G61,#REF!,0)),INDEX(NON_URGENT!V:V,MATCH(SO!G61,NON_URGENT!J:J,0)))),G61)</f>
        <v/>
      </c>
      <c r="I61" s="248" t="str">
        <f>IFERROR(IF(G61="","",IFERROR(INDEX(#REF!,MATCH(SO!G61,#REF!,0)),INDEX(NON_URGENT!V:V,MATCH(SO!G61,NON_URGENT!J:J,0)))),G61)</f>
        <v/>
      </c>
    </row>
    <row r="62" spans="1:9">
      <c r="A62" s="234" t="str">
        <f t="shared" si="0"/>
        <v/>
      </c>
      <c r="B62" s="229" t="str">
        <f ca="1">IFERROR(IF(G62="","",IFERROR(INDEX(#REF!,MATCH(SO!G62,#REF!,0)),INDEX(NON_URGENT!Q:Q,MATCH(SO!G62,NON_URGENT!J:J,0)))),INDEX(#REF!,MATCH(SO!G62,#REF!,0)))</f>
        <v/>
      </c>
      <c r="C62" s="229"/>
      <c r="D62" s="228" t="str">
        <f>IFERROR(IF(G62="","",IFERROR(INDEX(#REF!,MATCH(SO!G62,#REF!,0)),INDEX(NON_URGENT!AM:AM,MATCH(SO!G62,NON_URGENT!J:J,0)))),INDEX(#REF!,MATCH(SO!G62,#REF!,0)))</f>
        <v/>
      </c>
      <c r="E62" s="228"/>
      <c r="F62" s="228" t="str">
        <f>IFERROR(IF(G62="","",IFERROR(INDEX(#REF!,MATCH(SO!G62,#REF!,0)),INDEX(NON_URGENT!AN:AN,MATCH(SO!G62,NON_URGENT!J:J,0)))),INDEX(#REF!,MATCH(SO!G62,#REF!,0)))</f>
        <v/>
      </c>
      <c r="G62" s="118"/>
      <c r="H62" s="240" t="str">
        <f>IFERROR(IF(G62="","",IFERROR(INDEX(#REF!,MATCH(SO!G62,#REF!,0)),INDEX(NON_URGENT!V:V,MATCH(SO!G62,NON_URGENT!J:J,0)))),G62)</f>
        <v/>
      </c>
      <c r="I62" s="248" t="str">
        <f>IFERROR(IF(G62="","",IFERROR(INDEX(#REF!,MATCH(SO!G62,#REF!,0)),INDEX(NON_URGENT!V:V,MATCH(SO!G62,NON_URGENT!J:J,0)))),G62)</f>
        <v/>
      </c>
    </row>
    <row r="63" spans="1:9">
      <c r="A63" s="234" t="str">
        <f t="shared" si="0"/>
        <v/>
      </c>
      <c r="B63" s="229" t="str">
        <f ca="1">IFERROR(IF(G63="","",IFERROR(INDEX(#REF!,MATCH(SO!G63,#REF!,0)),INDEX(NON_URGENT!Q:Q,MATCH(SO!G63,NON_URGENT!J:J,0)))),INDEX(#REF!,MATCH(SO!G63,#REF!,0)))</f>
        <v/>
      </c>
      <c r="C63" s="229"/>
      <c r="D63" s="228" t="str">
        <f>IFERROR(IF(G63="","",IFERROR(INDEX(#REF!,MATCH(SO!G63,#REF!,0)),INDEX(NON_URGENT!AM:AM,MATCH(SO!G63,NON_URGENT!J:J,0)))),INDEX(#REF!,MATCH(SO!G63,#REF!,0)))</f>
        <v/>
      </c>
      <c r="E63" s="228"/>
      <c r="F63" s="228" t="str">
        <f>IFERROR(IF(G63="","",IFERROR(INDEX(#REF!,MATCH(SO!G63,#REF!,0)),INDEX(NON_URGENT!AN:AN,MATCH(SO!G63,NON_URGENT!J:J,0)))),INDEX(#REF!,MATCH(SO!G63,#REF!,0)))</f>
        <v/>
      </c>
      <c r="G63" s="118"/>
      <c r="H63" s="240" t="str">
        <f>IFERROR(IF(G63="","",IFERROR(INDEX(#REF!,MATCH(SO!G63,#REF!,0)),INDEX(NON_URGENT!V:V,MATCH(SO!G63,NON_URGENT!J:J,0)))),G63)</f>
        <v/>
      </c>
      <c r="I63" s="248" t="str">
        <f>IFERROR(IF(G63="","",IFERROR(INDEX(#REF!,MATCH(SO!G63,#REF!,0)),INDEX(NON_URGENT!V:V,MATCH(SO!G63,NON_URGENT!J:J,0)))),G63)</f>
        <v/>
      </c>
    </row>
    <row r="64" spans="1:9">
      <c r="A64" s="234" t="str">
        <f t="shared" si="0"/>
        <v/>
      </c>
      <c r="B64" s="229" t="str">
        <f ca="1">IFERROR(IF(G64="","",IFERROR(INDEX(#REF!,MATCH(SO!G64,#REF!,0)),INDEX(NON_URGENT!Q:Q,MATCH(SO!G64,NON_URGENT!J:J,0)))),INDEX(#REF!,MATCH(SO!G64,#REF!,0)))</f>
        <v/>
      </c>
      <c r="C64" s="229"/>
      <c r="D64" s="228" t="str">
        <f>IFERROR(IF(G64="","",IFERROR(INDEX(#REF!,MATCH(SO!G64,#REF!,0)),INDEX(NON_URGENT!AM:AM,MATCH(SO!G64,NON_URGENT!J:J,0)))),INDEX(#REF!,MATCH(SO!G64,#REF!,0)))</f>
        <v/>
      </c>
      <c r="E64" s="228"/>
      <c r="F64" s="228" t="str">
        <f>IFERROR(IF(G64="","",IFERROR(INDEX(#REF!,MATCH(SO!G64,#REF!,0)),INDEX(NON_URGENT!AN:AN,MATCH(SO!G64,NON_URGENT!J:J,0)))),INDEX(#REF!,MATCH(SO!G64,#REF!,0)))</f>
        <v/>
      </c>
      <c r="G64" s="167"/>
      <c r="H64" s="240" t="str">
        <f>IFERROR(IF(G64="","",IFERROR(INDEX(#REF!,MATCH(SO!G64,#REF!,0)),INDEX(NON_URGENT!V:V,MATCH(SO!G64,NON_URGENT!J:J,0)))),G64)</f>
        <v/>
      </c>
      <c r="I64" s="248" t="str">
        <f>IFERROR(IF(G64="","",IFERROR(INDEX(#REF!,MATCH(SO!G64,#REF!,0)),INDEX(NON_URGENT!V:V,MATCH(SO!G64,NON_URGENT!J:J,0)))),G64)</f>
        <v/>
      </c>
    </row>
    <row r="65" spans="1:9">
      <c r="A65" s="234" t="str">
        <f t="shared" si="0"/>
        <v/>
      </c>
      <c r="B65" s="229" t="str">
        <f ca="1">IFERROR(IF(G65="","",IFERROR(INDEX(#REF!,MATCH(SO!G65,#REF!,0)),INDEX(NON_URGENT!Q:Q,MATCH(SO!G65,NON_URGENT!J:J,0)))),INDEX(#REF!,MATCH(SO!G65,#REF!,0)))</f>
        <v/>
      </c>
      <c r="C65" s="229"/>
      <c r="D65" s="228" t="str">
        <f>IFERROR(IF(G65="","",IFERROR(INDEX(#REF!,MATCH(SO!G65,#REF!,0)),INDEX(NON_URGENT!AM:AM,MATCH(SO!G65,NON_URGENT!J:J,0)))),INDEX(#REF!,MATCH(SO!G65,#REF!,0)))</f>
        <v/>
      </c>
      <c r="E65" s="228"/>
      <c r="F65" s="228" t="str">
        <f>IFERROR(IF(G65="","",IFERROR(INDEX(#REF!,MATCH(SO!G65,#REF!,0)),INDEX(NON_URGENT!AN:AN,MATCH(SO!G65,NON_URGENT!J:J,0)))),INDEX(#REF!,MATCH(SO!G65,#REF!,0)))</f>
        <v/>
      </c>
      <c r="G65" s="118"/>
      <c r="H65" s="240" t="str">
        <f>IFERROR(IF(G65="","",IFERROR(INDEX(#REF!,MATCH(SO!G65,#REF!,0)),INDEX(NON_URGENT!V:V,MATCH(SO!G65,NON_URGENT!J:J,0)))),G65)</f>
        <v/>
      </c>
      <c r="I65" s="248" t="str">
        <f>IFERROR(IF(G65="","",IFERROR(INDEX(#REF!,MATCH(SO!G65,#REF!,0)),INDEX(NON_URGENT!V:V,MATCH(SO!G65,NON_URGENT!J:J,0)))),G65)</f>
        <v/>
      </c>
    </row>
    <row r="66" spans="1:9">
      <c r="A66" s="234" t="str">
        <f t="shared" si="0"/>
        <v/>
      </c>
      <c r="B66" s="229" t="str">
        <f ca="1">IFERROR(IF(G66="","",IFERROR(INDEX(#REF!,MATCH(SO!G66,#REF!,0)),INDEX(NON_URGENT!Q:Q,MATCH(SO!G66,NON_URGENT!J:J,0)))),INDEX(#REF!,MATCH(SO!G66,#REF!,0)))</f>
        <v/>
      </c>
      <c r="C66" s="229"/>
      <c r="D66" s="228" t="str">
        <f>IFERROR(IF(G66="","",IFERROR(INDEX(#REF!,MATCH(SO!G66,#REF!,0)),INDEX(NON_URGENT!AM:AM,MATCH(SO!G66,NON_URGENT!J:J,0)))),INDEX(#REF!,MATCH(SO!G66,#REF!,0)))</f>
        <v/>
      </c>
      <c r="E66" s="228"/>
      <c r="F66" s="228" t="str">
        <f>IFERROR(IF(G66="","",IFERROR(INDEX(#REF!,MATCH(SO!G66,#REF!,0)),INDEX(NON_URGENT!AN:AN,MATCH(SO!G66,NON_URGENT!J:J,0)))),INDEX(#REF!,MATCH(SO!G66,#REF!,0)))</f>
        <v/>
      </c>
      <c r="G66" s="249"/>
      <c r="H66" s="240" t="str">
        <f>IFERROR(IF(G66="","",IFERROR(INDEX(#REF!,MATCH(SO!G66,#REF!,0)),INDEX(NON_URGENT!V:V,MATCH(SO!G66,NON_URGENT!J:J,0)))),G66)</f>
        <v/>
      </c>
      <c r="I66" s="248" t="str">
        <f>IFERROR(IF(G66="","",IFERROR(INDEX(#REF!,MATCH(SO!G66,#REF!,0)),INDEX(NON_URGENT!V:V,MATCH(SO!G66,NON_URGENT!J:J,0)))),G66)</f>
        <v/>
      </c>
    </row>
    <row r="67" spans="1:9">
      <c r="A67" s="234" t="str">
        <f t="shared" si="0"/>
        <v/>
      </c>
      <c r="B67" s="229" t="str">
        <f ca="1">IFERROR(IF(G67="","",IFERROR(INDEX(#REF!,MATCH(SO!G67,#REF!,0)),INDEX(NON_URGENT!Q:Q,MATCH(SO!G67,NON_URGENT!J:J,0)))),INDEX(#REF!,MATCH(SO!G67,#REF!,0)))</f>
        <v/>
      </c>
      <c r="C67" s="229"/>
      <c r="D67" s="228" t="str">
        <f>IFERROR(IF(G67="","",IFERROR(INDEX(#REF!,MATCH(SO!G67,#REF!,0)),INDEX(NON_URGENT!AM:AM,MATCH(SO!G67,NON_URGENT!J:J,0)))),INDEX(#REF!,MATCH(SO!G67,#REF!,0)))</f>
        <v/>
      </c>
      <c r="E67" s="228"/>
      <c r="F67" s="228" t="str">
        <f>IFERROR(IF(G67="","",IFERROR(INDEX(#REF!,MATCH(SO!G67,#REF!,0)),INDEX(NON_URGENT!AN:AN,MATCH(SO!G67,NON_URGENT!J:J,0)))),INDEX(#REF!,MATCH(SO!G67,#REF!,0)))</f>
        <v/>
      </c>
      <c r="G67" s="249"/>
      <c r="H67" s="240" t="str">
        <f>IFERROR(IF(G67="","",IFERROR(INDEX(#REF!,MATCH(SO!G67,#REF!,0)),INDEX(NON_URGENT!V:V,MATCH(SO!G67,NON_URGENT!J:J,0)))),G67)</f>
        <v/>
      </c>
      <c r="I67" s="248" t="str">
        <f>IFERROR(IF(G67="","",IFERROR(INDEX(#REF!,MATCH(SO!G67,#REF!,0)),INDEX(NON_URGENT!V:V,MATCH(SO!G67,NON_URGENT!J:J,0)))),G67)</f>
        <v/>
      </c>
    </row>
    <row r="68" spans="1:9">
      <c r="A68" s="234" t="str">
        <f t="shared" si="0"/>
        <v/>
      </c>
      <c r="B68" s="229" t="str">
        <f ca="1">IFERROR(IF(G68="","",IFERROR(INDEX(#REF!,MATCH(SO!G68,#REF!,0)),INDEX(NON_URGENT!Q:Q,MATCH(SO!G68,NON_URGENT!J:J,0)))),INDEX(#REF!,MATCH(SO!G68,#REF!,0)))</f>
        <v/>
      </c>
      <c r="C68" s="229"/>
      <c r="D68" s="228" t="str">
        <f>IFERROR(IF(G68="","",IFERROR(INDEX(#REF!,MATCH(SO!G68,#REF!,0)),INDEX(NON_URGENT!AM:AM,MATCH(SO!G68,NON_URGENT!J:J,0)))),INDEX(#REF!,MATCH(SO!G68,#REF!,0)))</f>
        <v/>
      </c>
      <c r="E68" s="228"/>
      <c r="F68" s="228" t="str">
        <f>IFERROR(IF(G68="","",IFERROR(INDEX(#REF!,MATCH(SO!G68,#REF!,0)),INDEX(NON_URGENT!AN:AN,MATCH(SO!G68,NON_URGENT!J:J,0)))),INDEX(#REF!,MATCH(SO!G68,#REF!,0)))</f>
        <v/>
      </c>
      <c r="G68" s="249"/>
      <c r="H68" s="240" t="str">
        <f>IFERROR(IF(G68="","",IFERROR(INDEX(#REF!,MATCH(SO!G68,#REF!,0)),INDEX(NON_URGENT!V:V,MATCH(SO!G68,NON_URGENT!J:J,0)))),G68)</f>
        <v/>
      </c>
      <c r="I68" s="248" t="str">
        <f>IFERROR(IF(G68="","",IFERROR(INDEX(#REF!,MATCH(SO!G68,#REF!,0)),INDEX(NON_URGENT!V:V,MATCH(SO!G68,NON_URGENT!J:J,0)))),G68)</f>
        <v/>
      </c>
    </row>
    <row r="69" spans="1:9">
      <c r="A69" s="234" t="str">
        <f t="shared" si="0"/>
        <v/>
      </c>
      <c r="B69" s="229" t="str">
        <f ca="1">IFERROR(IF(G69="","",IFERROR(INDEX(#REF!,MATCH(SO!G69,#REF!,0)),INDEX(NON_URGENT!Q:Q,MATCH(SO!G69,NON_URGENT!J:J,0)))),INDEX(#REF!,MATCH(SO!G69,#REF!,0)))</f>
        <v/>
      </c>
      <c r="C69" s="229"/>
      <c r="D69" s="228" t="str">
        <f>IFERROR(IF(G69="","",IFERROR(INDEX(#REF!,MATCH(SO!G69,#REF!,0)),INDEX(NON_URGENT!AM:AM,MATCH(SO!G69,NON_URGENT!J:J,0)))),INDEX(#REF!,MATCH(SO!G69,#REF!,0)))</f>
        <v/>
      </c>
      <c r="E69" s="228"/>
      <c r="F69" s="228" t="str">
        <f>IFERROR(IF(G69="","",IFERROR(INDEX(#REF!,MATCH(SO!G69,#REF!,0)),INDEX(NON_URGENT!AN:AN,MATCH(SO!G69,NON_URGENT!J:J,0)))),INDEX(#REF!,MATCH(SO!G69,#REF!,0)))</f>
        <v/>
      </c>
      <c r="G69" s="249"/>
      <c r="H69" s="240" t="str">
        <f>IFERROR(IF(G69="","",IFERROR(INDEX(#REF!,MATCH(SO!G69,#REF!,0)),INDEX(NON_URGENT!V:V,MATCH(SO!G69,NON_URGENT!J:J,0)))),G69)</f>
        <v/>
      </c>
      <c r="I69" s="248" t="str">
        <f>IFERROR(IF(G69="","",IFERROR(INDEX(#REF!,MATCH(SO!G69,#REF!,0)),INDEX(NON_URGENT!V:V,MATCH(SO!G69,NON_URGENT!J:J,0)))),G69)</f>
        <v/>
      </c>
    </row>
    <row r="70" spans="1:9">
      <c r="A70" s="234" t="str">
        <f t="shared" si="0"/>
        <v/>
      </c>
      <c r="B70" s="229" t="str">
        <f ca="1">IFERROR(IF(G70="","",IFERROR(INDEX(#REF!,MATCH(SO!G70,#REF!,0)),INDEX(NON_URGENT!Q:Q,MATCH(SO!G70,NON_URGENT!J:J,0)))),INDEX(#REF!,MATCH(SO!G70,#REF!,0)))</f>
        <v/>
      </c>
      <c r="C70" s="229"/>
      <c r="D70" s="228" t="str">
        <f>IFERROR(IF(G70="","",IFERROR(INDEX(#REF!,MATCH(SO!G70,#REF!,0)),INDEX(NON_URGENT!AM:AM,MATCH(SO!G70,NON_URGENT!J:J,0)))),INDEX(#REF!,MATCH(SO!G70,#REF!,0)))</f>
        <v/>
      </c>
      <c r="E70" s="228"/>
      <c r="F70" s="228" t="str">
        <f>IFERROR(IF(G70="","",IFERROR(INDEX(#REF!,MATCH(SO!G70,#REF!,0)),INDEX(NON_URGENT!AN:AN,MATCH(SO!G70,NON_URGENT!J:J,0)))),INDEX(#REF!,MATCH(SO!G70,#REF!,0)))</f>
        <v/>
      </c>
      <c r="G70" s="249"/>
      <c r="H70" s="240" t="str">
        <f>IFERROR(IF(G70="","",IFERROR(INDEX(#REF!,MATCH(SO!G70,#REF!,0)),INDEX(NON_URGENT!V:V,MATCH(SO!G70,NON_URGENT!J:J,0)))),G70)</f>
        <v/>
      </c>
      <c r="I70" s="248" t="str">
        <f>IFERROR(IF(G70="","",IFERROR(INDEX(#REF!,MATCH(SO!G70,#REF!,0)),INDEX(NON_URGENT!V:V,MATCH(SO!G70,NON_URGENT!J:J,0)))),G70)</f>
        <v/>
      </c>
    </row>
    <row r="71" spans="1:9">
      <c r="A71" s="234" t="str">
        <f t="shared" si="0"/>
        <v/>
      </c>
      <c r="B71" s="229" t="str">
        <f ca="1">IFERROR(IF(G71="","",IFERROR(INDEX(#REF!,MATCH(SO!G71,#REF!,0)),INDEX(NON_URGENT!Q:Q,MATCH(SO!G71,NON_URGENT!J:J,0)))),INDEX(#REF!,MATCH(SO!G71,#REF!,0)))</f>
        <v/>
      </c>
      <c r="C71" s="229"/>
      <c r="D71" s="228" t="str">
        <f>IFERROR(IF(G71="","",IFERROR(INDEX(#REF!,MATCH(SO!G71,#REF!,0)),INDEX(NON_URGENT!AM:AM,MATCH(SO!G71,NON_URGENT!J:J,0)))),INDEX(#REF!,MATCH(SO!G71,#REF!,0)))</f>
        <v/>
      </c>
      <c r="E71" s="228"/>
      <c r="F71" s="228" t="str">
        <f>IFERROR(IF(G71="","",IFERROR(INDEX(#REF!,MATCH(SO!G71,#REF!,0)),INDEX(NON_URGENT!AN:AN,MATCH(SO!G71,NON_URGENT!J:J,0)))),INDEX(#REF!,MATCH(SO!G71,#REF!,0)))</f>
        <v/>
      </c>
      <c r="G71" s="249"/>
      <c r="H71" s="240" t="str">
        <f>IFERROR(IF(G71="","",IFERROR(INDEX(#REF!,MATCH(SO!G71,#REF!,0)),INDEX(NON_URGENT!V:V,MATCH(SO!G71,NON_URGENT!J:J,0)))),G71)</f>
        <v/>
      </c>
      <c r="I71" s="248" t="str">
        <f>IFERROR(IF(G71="","",IFERROR(INDEX(#REF!,MATCH(SO!G71,#REF!,0)),INDEX(NON_URGENT!V:V,MATCH(SO!G71,NON_URGENT!J:J,0)))),G71)</f>
        <v/>
      </c>
    </row>
    <row r="72" spans="1:9">
      <c r="A72" s="234" t="str">
        <f t="shared" si="0"/>
        <v/>
      </c>
      <c r="B72" s="229" t="str">
        <f ca="1">IFERROR(IF(G72="","",IFERROR(INDEX(#REF!,MATCH(SO!G72,#REF!,0)),INDEX(NON_URGENT!Q:Q,MATCH(SO!G72,NON_URGENT!J:J,0)))),INDEX(#REF!,MATCH(SO!G72,#REF!,0)))</f>
        <v/>
      </c>
      <c r="C72" s="229"/>
      <c r="D72" s="228" t="str">
        <f>IFERROR(IF(G72="","",IFERROR(INDEX(#REF!,MATCH(SO!G72,#REF!,0)),INDEX(NON_URGENT!AM:AM,MATCH(SO!G72,NON_URGENT!J:J,0)))),INDEX(#REF!,MATCH(SO!G72,#REF!,0)))</f>
        <v/>
      </c>
      <c r="E72" s="228"/>
      <c r="F72" s="228" t="str">
        <f>IFERROR(IF(G72="","",IFERROR(INDEX(#REF!,MATCH(SO!G72,#REF!,0)),INDEX(NON_URGENT!AN:AN,MATCH(SO!G72,NON_URGENT!J:J,0)))),INDEX(#REF!,MATCH(SO!G72,#REF!,0)))</f>
        <v/>
      </c>
      <c r="G72" s="249"/>
      <c r="H72" s="240" t="str">
        <f>IFERROR(IF(G72="","",IFERROR(INDEX(#REF!,MATCH(SO!G72,#REF!,0)),INDEX(NON_URGENT!V:V,MATCH(SO!G72,NON_URGENT!J:J,0)))),G72)</f>
        <v/>
      </c>
      <c r="I72" s="248" t="str">
        <f>IFERROR(IF(G72="","",IFERROR(INDEX(#REF!,MATCH(SO!G72,#REF!,0)),INDEX(NON_URGENT!V:V,MATCH(SO!G72,NON_URGENT!J:J,0)))),G72)</f>
        <v/>
      </c>
    </row>
    <row r="73" spans="1:9">
      <c r="A73" s="234" t="str">
        <f t="shared" si="0"/>
        <v/>
      </c>
      <c r="B73" s="229" t="str">
        <f ca="1">IFERROR(IF(G73="","",IFERROR(INDEX(#REF!,MATCH(SO!G73,#REF!,0)),INDEX(NON_URGENT!Q:Q,MATCH(SO!G73,NON_URGENT!J:J,0)))),INDEX(#REF!,MATCH(SO!G73,#REF!,0)))</f>
        <v/>
      </c>
      <c r="C73" s="229"/>
      <c r="D73" s="228" t="str">
        <f>IFERROR(IF(G73="","",IFERROR(INDEX(#REF!,MATCH(SO!G73,#REF!,0)),INDEX(NON_URGENT!AM:AM,MATCH(SO!G73,NON_URGENT!J:J,0)))),INDEX(#REF!,MATCH(SO!G73,#REF!,0)))</f>
        <v/>
      </c>
      <c r="E73" s="228"/>
      <c r="F73" s="228" t="str">
        <f>IFERROR(IF(G73="","",IFERROR(INDEX(#REF!,MATCH(SO!G73,#REF!,0)),INDEX(NON_URGENT!AN:AN,MATCH(SO!G73,NON_URGENT!J:J,0)))),INDEX(#REF!,MATCH(SO!G73,#REF!,0)))</f>
        <v/>
      </c>
      <c r="G73" s="249"/>
      <c r="H73" s="240" t="str">
        <f>IFERROR(IF(G73="","",IFERROR(INDEX(#REF!,MATCH(SO!G73,#REF!,0)),INDEX(NON_URGENT!V:V,MATCH(SO!G73,NON_URGENT!J:J,0)))),G73)</f>
        <v/>
      </c>
      <c r="I73" s="248" t="str">
        <f>IFERROR(IF(G73="","",IFERROR(INDEX(#REF!,MATCH(SO!G73,#REF!,0)),INDEX(NON_URGENT!V:V,MATCH(SO!G73,NON_URGENT!J:J,0)))),G73)</f>
        <v/>
      </c>
    </row>
    <row r="74" spans="1:9">
      <c r="A74" s="234" t="str">
        <f t="shared" si="0"/>
        <v/>
      </c>
      <c r="B74" s="229" t="str">
        <f ca="1">IFERROR(IF(G74="","",IFERROR(INDEX(#REF!,MATCH(SO!G74,#REF!,0)),INDEX(NON_URGENT!Q:Q,MATCH(SO!G74,NON_URGENT!J:J,0)))),INDEX(#REF!,MATCH(SO!G74,#REF!,0)))</f>
        <v/>
      </c>
      <c r="C74" s="229"/>
      <c r="D74" s="228" t="str">
        <f>IFERROR(IF(G74="","",IFERROR(INDEX(#REF!,MATCH(SO!G74,#REF!,0)),INDEX(NON_URGENT!AM:AM,MATCH(SO!G74,NON_URGENT!J:J,0)))),INDEX(#REF!,MATCH(SO!G74,#REF!,0)))</f>
        <v/>
      </c>
      <c r="E74" s="228"/>
      <c r="F74" s="228" t="str">
        <f>IFERROR(IF(G74="","",IFERROR(INDEX(#REF!,MATCH(SO!G74,#REF!,0)),INDEX(NON_URGENT!AN:AN,MATCH(SO!G74,NON_URGENT!J:J,0)))),INDEX(#REF!,MATCH(SO!G74,#REF!,0)))</f>
        <v/>
      </c>
      <c r="G74" s="249"/>
      <c r="H74" s="240" t="str">
        <f>IFERROR(IF(G74="","",IFERROR(INDEX(#REF!,MATCH(SO!G74,#REF!,0)),INDEX(NON_URGENT!V:V,MATCH(SO!G74,NON_URGENT!J:J,0)))),G74)</f>
        <v/>
      </c>
      <c r="I74" s="248" t="str">
        <f>IFERROR(IF(G74="","",IFERROR(INDEX(#REF!,MATCH(SO!G74,#REF!,0)),INDEX(NON_URGENT!V:V,MATCH(SO!G74,NON_URGENT!J:J,0)))),G74)</f>
        <v/>
      </c>
    </row>
  </sheetData>
  <mergeCells count="94">
    <mergeCell ref="A1:D1"/>
    <mergeCell ref="E1:I1"/>
    <mergeCell ref="A2:I2"/>
    <mergeCell ref="A3:D3"/>
    <mergeCell ref="E3:I3"/>
    <mergeCell ref="A4:D4"/>
    <mergeCell ref="E4:I4"/>
    <mergeCell ref="E5:I5"/>
    <mergeCell ref="E6:I6"/>
    <mergeCell ref="E7:I7"/>
    <mergeCell ref="E8:I8"/>
    <mergeCell ref="E12:F12"/>
    <mergeCell ref="E13:F13"/>
    <mergeCell ref="E14:F14"/>
    <mergeCell ref="G14:I14"/>
    <mergeCell ref="E15:F15"/>
    <mergeCell ref="G15:I15"/>
    <mergeCell ref="A16:D16"/>
    <mergeCell ref="E16:I16"/>
    <mergeCell ref="F18:G18"/>
    <mergeCell ref="A23:D23"/>
    <mergeCell ref="E23:I23"/>
    <mergeCell ref="A26:D26"/>
    <mergeCell ref="E26:I26"/>
    <mergeCell ref="A27:D27"/>
    <mergeCell ref="E27:I27"/>
    <mergeCell ref="A28:I28"/>
    <mergeCell ref="H29:I29"/>
    <mergeCell ref="A31:C31"/>
    <mergeCell ref="A37:C37"/>
    <mergeCell ref="G37:H37"/>
    <mergeCell ref="A39:I39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A17:D22"/>
    <mergeCell ref="A24:D25"/>
    <mergeCell ref="G24:I25"/>
    <mergeCell ref="A9:D11"/>
    <mergeCell ref="A12:D13"/>
    <mergeCell ref="G12:I13"/>
    <mergeCell ref="A14:D15"/>
    <mergeCell ref="A5:D6"/>
    <mergeCell ref="A7:D8"/>
    <mergeCell ref="E9:I11"/>
  </mergeCells>
  <conditionalFormatting sqref="G50:G57">
    <cfRule type="containsText" dxfId="3" priority="1" operator="between" text="AFAP*">
      <formula>NOT(ISERROR(SEARCH("AFAP*",G50)))</formula>
    </cfRule>
  </conditionalFormatting>
  <conditionalFormatting sqref="G58:G62">
    <cfRule type="containsText" dxfId="3" priority="19" operator="between" text="AFAP*">
      <formula>NOT(ISERROR(SEARCH("AFAP*",G58)))</formula>
    </cfRule>
    <cfRule type="containsText" dxfId="4" priority="20" operator="between" text="LHG">
      <formula>NOT(ISERROR(SEARCH("LHG",G58)))</formula>
    </cfRule>
  </conditionalFormatting>
  <conditionalFormatting sqref="G63:G65">
    <cfRule type="containsText" dxfId="3" priority="21" operator="between" text="AFAP*">
      <formula>NOT(ISERROR(SEARCH("AFAP*",G63)))</formula>
    </cfRule>
    <cfRule type="containsText" dxfId="4" priority="22" operator="between" text="LHG">
      <formula>NOT(ISERROR(SEARCH("LHG",G63)))</formula>
    </cfRule>
  </conditionalFormatting>
  <dataValidations count="1">
    <dataValidation type="list" allowBlank="1" showInputMessage="1" showErrorMessage="1" sqref="E9:I10">
      <formula1>#REF!</formula1>
    </dataValidation>
  </dataValidations>
  <pageMargins left="0.473529411764706" right="0.383333333333333" top="0.75" bottom="0.75" header="0.3" footer="0.3"/>
  <pageSetup paperSize="9" scale="94" fitToHeight="0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1:BE473"/>
  <sheetViews>
    <sheetView zoomScale="85" zoomScaleNormal="85" topLeftCell="AD1" workbookViewId="0">
      <selection activeCell="AS2" sqref="AS2"/>
    </sheetView>
  </sheetViews>
  <sheetFormatPr defaultColWidth="9.14285714285714" defaultRowHeight="12.75"/>
  <cols>
    <col min="1" max="1" width="3.28571428571429" style="2" customWidth="1"/>
    <col min="2" max="2" width="10.2857142857143" style="2" customWidth="1"/>
    <col min="3" max="4" width="9.28571428571429" style="2" customWidth="1"/>
    <col min="5" max="5" width="9.71428571428571" style="2" customWidth="1"/>
    <col min="6" max="6" width="8.71428571428571" style="2" customWidth="1"/>
    <col min="7" max="9" width="12.5714285714286" style="2" customWidth="1"/>
    <col min="10" max="10" width="14.4285714285714" style="3" customWidth="1"/>
    <col min="11" max="14" width="14.2857142857143" style="2" customWidth="1"/>
    <col min="15" max="15" width="21.7142857142857" style="2" customWidth="1"/>
    <col min="16" max="16" width="27.7142857142857" style="2" customWidth="1"/>
    <col min="17" max="17" width="27" style="2" customWidth="1"/>
    <col min="18" max="18" width="13.4285714285714" style="2" customWidth="1"/>
    <col min="19" max="19" width="11.1428571428571" style="2" customWidth="1"/>
    <col min="20" max="20" width="42.5714285714286" style="2" customWidth="1"/>
    <col min="21" max="21" width="21.7142857142857" style="2" customWidth="1"/>
    <col min="22" max="22" width="16" style="2" customWidth="1"/>
    <col min="23" max="23" width="17.8571428571429" style="2" customWidth="1"/>
    <col min="24" max="24" width="17.7142857142857" style="2" customWidth="1"/>
    <col min="25" max="25" width="16.4285714285714" style="4" customWidth="1"/>
    <col min="26" max="26" width="12.8571428571429" style="4" customWidth="1"/>
    <col min="27" max="29" width="15.2857142857143" style="4" customWidth="1"/>
    <col min="30" max="32" width="15.2857142857143" style="2" customWidth="1"/>
    <col min="33" max="33" width="20.5714285714286" style="2" customWidth="1"/>
    <col min="34" max="34" width="12.5714285714286" style="2" customWidth="1"/>
    <col min="35" max="36" width="18.1428571428571" style="2" customWidth="1"/>
    <col min="37" max="37" width="13" style="2" customWidth="1"/>
    <col min="38" max="38" width="22" style="2" customWidth="1"/>
    <col min="39" max="39" width="19.7142857142857" style="2" customWidth="1"/>
    <col min="40" max="41" width="19.2857142857143" style="2" customWidth="1"/>
    <col min="42" max="42" width="15.8571428571429" style="2" customWidth="1"/>
    <col min="43" max="43" width="21.4285714285714" style="2" customWidth="1"/>
    <col min="44" max="45" width="14" style="2" customWidth="1"/>
    <col min="46" max="46" width="63.8571428571429" style="2" customWidth="1"/>
    <col min="47" max="47" width="34.7142857142857" style="2" customWidth="1"/>
    <col min="48" max="51" width="20.7142857142857" style="2" customWidth="1"/>
    <col min="52" max="52" width="29.8571428571429" style="2" customWidth="1"/>
    <col min="53" max="53" width="13.4285714285714" style="2" customWidth="1"/>
    <col min="54" max="54" width="15.4285714285714" style="2" customWidth="1"/>
    <col min="55" max="55" width="14.5714285714286" style="2" customWidth="1"/>
    <col min="56" max="56" width="16.5714285714286" style="2" customWidth="1"/>
    <col min="57" max="57" width="12.4285714285714" style="2" customWidth="1"/>
    <col min="58" max="16384" width="9.14285714285714" style="2"/>
  </cols>
  <sheetData>
    <row r="1" ht="13.5" spans="2:56">
      <c r="B1" s="5" t="s">
        <v>1142</v>
      </c>
      <c r="C1" s="6"/>
      <c r="D1" s="7"/>
      <c r="E1" s="8"/>
      <c r="F1" s="8"/>
      <c r="G1" s="8"/>
      <c r="H1" s="8"/>
      <c r="I1" s="8"/>
      <c r="J1" s="24"/>
      <c r="K1" s="25"/>
      <c r="L1" s="25"/>
      <c r="M1" s="25"/>
      <c r="N1" s="25"/>
      <c r="O1" s="26"/>
      <c r="P1" s="26"/>
      <c r="Q1" s="26"/>
      <c r="R1" s="26"/>
      <c r="S1" s="26"/>
      <c r="T1" s="40"/>
      <c r="U1" s="41"/>
      <c r="V1" s="41" t="s">
        <v>40</v>
      </c>
      <c r="W1" s="42"/>
      <c r="X1" s="43"/>
      <c r="Y1" s="58"/>
      <c r="Z1" s="59"/>
      <c r="AA1" s="60"/>
      <c r="AB1" s="60"/>
      <c r="AC1" s="60"/>
      <c r="AD1" s="60"/>
      <c r="AE1" s="60"/>
      <c r="AF1" s="60"/>
      <c r="AG1" s="75" t="s">
        <v>42</v>
      </c>
      <c r="AH1" s="75"/>
      <c r="AI1" s="76"/>
      <c r="AJ1" s="76"/>
      <c r="AK1" s="76"/>
      <c r="AL1" s="77"/>
      <c r="AM1" s="78"/>
      <c r="AN1" s="79"/>
      <c r="AO1" s="79"/>
      <c r="AP1" s="78" t="s">
        <v>43</v>
      </c>
      <c r="AQ1" s="79"/>
      <c r="AR1" s="91"/>
      <c r="AS1" s="91"/>
      <c r="AT1" s="92"/>
      <c r="AU1" s="93"/>
      <c r="AV1" s="26"/>
      <c r="AW1" s="26"/>
      <c r="AX1" s="8" t="s">
        <v>44</v>
      </c>
      <c r="AY1" s="26"/>
      <c r="AZ1" s="106"/>
      <c r="BA1" s="26"/>
      <c r="BB1" s="26"/>
      <c r="BC1" s="26"/>
      <c r="BD1" s="26"/>
    </row>
    <row r="2" ht="39" customHeight="1" spans="2:57">
      <c r="B2" s="9" t="s">
        <v>45</v>
      </c>
      <c r="C2" s="10" t="s">
        <v>46</v>
      </c>
      <c r="D2" s="10" t="s">
        <v>47</v>
      </c>
      <c r="E2" s="10" t="s">
        <v>48</v>
      </c>
      <c r="F2" s="11" t="s">
        <v>49</v>
      </c>
      <c r="G2" s="12" t="s">
        <v>50</v>
      </c>
      <c r="H2" s="13" t="s">
        <v>6</v>
      </c>
      <c r="I2" s="13"/>
      <c r="J2" s="27" t="s">
        <v>52</v>
      </c>
      <c r="K2" s="28" t="s">
        <v>11</v>
      </c>
      <c r="L2" s="29" t="s">
        <v>53</v>
      </c>
      <c r="M2" s="29" t="s">
        <v>54</v>
      </c>
      <c r="N2" s="28" t="s">
        <v>55</v>
      </c>
      <c r="O2" s="30" t="s">
        <v>56</v>
      </c>
      <c r="P2" s="30" t="s">
        <v>57</v>
      </c>
      <c r="Q2" s="30" t="s">
        <v>58</v>
      </c>
      <c r="R2" s="44" t="s">
        <v>59</v>
      </c>
      <c r="S2" s="44" t="s">
        <v>1143</v>
      </c>
      <c r="T2" s="45" t="s">
        <v>61</v>
      </c>
      <c r="U2" s="46" t="s">
        <v>62</v>
      </c>
      <c r="V2" s="47" t="s">
        <v>63</v>
      </c>
      <c r="W2" s="48" t="s">
        <v>64</v>
      </c>
      <c r="X2" s="49" t="s">
        <v>65</v>
      </c>
      <c r="Y2" s="61" t="s">
        <v>66</v>
      </c>
      <c r="Z2" s="62" t="s">
        <v>67</v>
      </c>
      <c r="AA2" s="63" t="s">
        <v>68</v>
      </c>
      <c r="AB2" s="63" t="s">
        <v>69</v>
      </c>
      <c r="AC2" s="64"/>
      <c r="AD2" s="65" t="s">
        <v>1144</v>
      </c>
      <c r="AE2" s="66" t="s">
        <v>72</v>
      </c>
      <c r="AF2" s="66" t="s">
        <v>73</v>
      </c>
      <c r="AG2" s="66" t="s">
        <v>1145</v>
      </c>
      <c r="AH2" s="80" t="s">
        <v>75</v>
      </c>
      <c r="AI2" s="81" t="s">
        <v>1146</v>
      </c>
      <c r="AJ2" s="81" t="s">
        <v>1147</v>
      </c>
      <c r="AK2" s="81" t="s">
        <v>78</v>
      </c>
      <c r="AL2" s="82" t="s">
        <v>79</v>
      </c>
      <c r="AM2" s="83" t="s">
        <v>80</v>
      </c>
      <c r="AN2" s="84" t="s">
        <v>1148</v>
      </c>
      <c r="AO2" s="84"/>
      <c r="AP2" s="94" t="s">
        <v>83</v>
      </c>
      <c r="AQ2" s="84" t="s">
        <v>84</v>
      </c>
      <c r="AR2" s="95" t="s">
        <v>85</v>
      </c>
      <c r="AS2" s="96" t="s">
        <v>7</v>
      </c>
      <c r="AT2" s="97" t="s">
        <v>87</v>
      </c>
      <c r="AU2" s="98" t="s">
        <v>1149</v>
      </c>
      <c r="AV2" s="99" t="s">
        <v>89</v>
      </c>
      <c r="AW2" s="107" t="s">
        <v>90</v>
      </c>
      <c r="AX2" s="107" t="s">
        <v>91</v>
      </c>
      <c r="AY2" s="107" t="s">
        <v>92</v>
      </c>
      <c r="AZ2" s="108" t="s">
        <v>93</v>
      </c>
      <c r="BA2" s="109" t="s">
        <v>94</v>
      </c>
      <c r="BB2" s="110" t="s">
        <v>95</v>
      </c>
      <c r="BC2" s="110" t="s">
        <v>96</v>
      </c>
      <c r="BD2" s="110" t="s">
        <v>1150</v>
      </c>
      <c r="BE2" s="116" t="s">
        <v>1151</v>
      </c>
    </row>
    <row r="3" customHeight="1" spans="2:57">
      <c r="B3" s="14"/>
      <c r="C3" s="15"/>
      <c r="D3" s="15"/>
      <c r="E3" s="15"/>
      <c r="F3" s="15"/>
      <c r="G3" s="15"/>
      <c r="H3" s="15"/>
      <c r="I3" s="15"/>
      <c r="J3" s="31"/>
      <c r="K3" s="32"/>
      <c r="L3" s="32"/>
      <c r="M3" s="32"/>
      <c r="N3" s="32"/>
      <c r="O3" s="14"/>
      <c r="P3" s="14"/>
      <c r="Q3" s="14"/>
      <c r="R3" s="50"/>
      <c r="S3" s="50"/>
      <c r="T3" s="51"/>
      <c r="U3" s="52"/>
      <c r="V3" s="52"/>
      <c r="W3" s="53"/>
      <c r="X3" s="52"/>
      <c r="Y3" s="52"/>
      <c r="Z3" s="52"/>
      <c r="AA3" s="67"/>
      <c r="AB3" s="67"/>
      <c r="AC3" s="67"/>
      <c r="AD3" s="68"/>
      <c r="AE3" s="32"/>
      <c r="AF3" s="32"/>
      <c r="AG3" s="32"/>
      <c r="AH3" s="32"/>
      <c r="AI3" s="31"/>
      <c r="AJ3" s="31"/>
      <c r="AK3" s="31"/>
      <c r="AL3" s="85"/>
      <c r="AM3" s="31"/>
      <c r="AN3" s="31"/>
      <c r="AO3" s="31"/>
      <c r="AP3" s="100"/>
      <c r="AQ3" s="31"/>
      <c r="AR3" s="32"/>
      <c r="AS3" s="32"/>
      <c r="AT3" s="101"/>
      <c r="AU3" s="85"/>
      <c r="AV3" s="101"/>
      <c r="AW3" s="101"/>
      <c r="AX3" s="101"/>
      <c r="AY3" s="101"/>
      <c r="AZ3" s="101"/>
      <c r="BA3" s="51"/>
      <c r="BB3" s="51"/>
      <c r="BC3" s="51"/>
      <c r="BD3" s="51"/>
      <c r="BE3" s="51"/>
    </row>
    <row r="4" s="1" customFormat="1" ht="12" hidden="1" spans="2:56">
      <c r="B4" s="16">
        <v>1</v>
      </c>
      <c r="C4" s="17" t="str">
        <f t="shared" ref="C4:C35" si="0">IFERROR(IF(O4="","",IF(V4="","NEED PO",IF(AA4="","NEED AWB",IF(AD4="","NEED IB",IF(AG4="","CUSTOMS",IF(AH4="","NEED GR",IF(AK4="","TQS","AVAIL"))))))),"N/A")</f>
        <v>AVAIL</v>
      </c>
      <c r="D4" s="18" t="str">
        <f t="shared" ref="D4:D38" si="1">IF(LEFT(V4,2)="45","CLOSED",IF(C4="","",IF(AR4&lt;&gt;"","CLOSED",IF(AQ4&lt;&gt;"","IN PROGRESS","OPEN"))))</f>
        <v>CLOSED</v>
      </c>
      <c r="E4" s="19">
        <f ca="1" t="shared" ref="E4:E67" si="2">IF(K4="","",IF(AK4&lt;&gt;"",AK4-K4,TODAY()-K4))</f>
        <v>13</v>
      </c>
      <c r="F4" s="19">
        <f ca="1" t="shared" ref="F4:F67" si="3">IF(J4="","",IF(AR4="",NOW()-W4,AR4-W4))</f>
        <v>4</v>
      </c>
      <c r="G4" s="19">
        <f ca="1" t="shared" ref="G4:G67" si="4">IFERROR(IF(K4="","",IF(Z4&lt;&gt;"",Z4-K4,TODAY()-K4)),IF(Z4="CANCELLED",0,"N/A"))</f>
        <v>0</v>
      </c>
      <c r="H4" s="19" t="str">
        <f ca="1" t="shared" ref="H4:H67" si="5">IF(G4&lt;=3,"ONTIME","LATE")</f>
        <v>ONTIME</v>
      </c>
      <c r="I4" s="19"/>
      <c r="J4" s="33" t="s">
        <v>1152</v>
      </c>
      <c r="K4" s="34">
        <v>43773</v>
      </c>
      <c r="L4" s="35">
        <f>MONTH(K4)</f>
        <v>11</v>
      </c>
      <c r="M4" s="35">
        <f>YEAR(K4)</f>
        <v>2019</v>
      </c>
      <c r="N4" s="35" t="str">
        <f>IF(LEFT(J4,4)="AFAX","AOG",IF(LEFT(J4,4)="AFAZ","Critical",IF(LEFT(J4,4)="AFAB","Replenish","")))</f>
        <v>Replenish</v>
      </c>
      <c r="O4" s="33" t="s">
        <v>1052</v>
      </c>
      <c r="P4" s="35"/>
      <c r="Q4" s="35" t="s">
        <v>1153</v>
      </c>
      <c r="R4" s="54">
        <v>1</v>
      </c>
      <c r="S4" s="35" t="s">
        <v>116</v>
      </c>
      <c r="T4" s="55" t="s">
        <v>104</v>
      </c>
      <c r="U4" s="35">
        <v>50626877</v>
      </c>
      <c r="V4" s="16">
        <v>404044880</v>
      </c>
      <c r="W4" s="34">
        <v>43773</v>
      </c>
      <c r="X4" s="35" t="s">
        <v>1154</v>
      </c>
      <c r="Y4" s="69"/>
      <c r="Z4" s="34">
        <v>43773</v>
      </c>
      <c r="AA4" s="69" t="s">
        <v>1155</v>
      </c>
      <c r="AB4" s="34">
        <v>43776</v>
      </c>
      <c r="AC4" s="34"/>
      <c r="AD4" s="35">
        <v>180220928</v>
      </c>
      <c r="AE4" s="34">
        <v>43783</v>
      </c>
      <c r="AF4" s="34"/>
      <c r="AG4" s="34">
        <v>43784</v>
      </c>
      <c r="AH4" s="34">
        <v>43786</v>
      </c>
      <c r="AI4" s="362" t="s">
        <v>1156</v>
      </c>
      <c r="AJ4" s="86"/>
      <c r="AK4" s="34">
        <v>43786</v>
      </c>
      <c r="AL4" s="34"/>
      <c r="AM4" s="35" t="s">
        <v>1052</v>
      </c>
      <c r="AN4" s="33" t="s">
        <v>1157</v>
      </c>
      <c r="AO4" s="33"/>
      <c r="AP4" s="34">
        <v>43775</v>
      </c>
      <c r="AQ4" s="363" t="s">
        <v>1158</v>
      </c>
      <c r="AR4" s="102">
        <v>43777</v>
      </c>
      <c r="AS4" s="19" t="str">
        <f t="shared" ref="AS4:AS67" si="6">IF(AR4-K4&gt;12,"LATE","ONTIME")</f>
        <v>ONTIME</v>
      </c>
      <c r="AT4" s="102"/>
      <c r="AU4" s="35"/>
      <c r="AV4" s="33"/>
      <c r="AW4" s="111">
        <f t="shared" ref="AW4:AW27" si="7">IF(OR(W4="",AB4=""),"",AB4-W4)</f>
        <v>3</v>
      </c>
      <c r="AX4" s="111" t="e">
        <f>IF(OR(#REF!="",AB4=""),"",#REF!-AB4)</f>
        <v>#REF!</v>
      </c>
      <c r="AY4" s="111" t="e">
        <f>IF(OR(#REF!="",#REF!=""),"",#REF!-#REF!)</f>
        <v>#REF!</v>
      </c>
      <c r="AZ4" s="111" t="e">
        <f>IF(OR(AQ4="",#REF!=""),"",AQ4-#REF!)</f>
        <v>#REF!</v>
      </c>
      <c r="BA4" s="111" t="str">
        <f t="shared" ref="BA4:BA15" si="8">IF(OR(AT4="",AQ4=""),"",AT4-AQ4)</f>
        <v/>
      </c>
      <c r="BB4" s="112" t="e">
        <f t="shared" ref="BB4:BB15" si="9">IF(AW4="","",SUM(AW4:BA4))</f>
        <v>#REF!</v>
      </c>
      <c r="BC4" s="111" t="str">
        <f t="shared" ref="BC4:BC15" si="10">IF(AT4="","",WEEKNUM(AT4))</f>
        <v/>
      </c>
      <c r="BD4" s="111" t="str">
        <f t="shared" ref="BD4:BD15" si="11">IF(AT4="","",YEAR(AT4))</f>
        <v/>
      </c>
    </row>
    <row r="5" s="1" customFormat="1" ht="12" hidden="1" spans="2:56">
      <c r="B5" s="20">
        <v>2</v>
      </c>
      <c r="C5" s="21" t="str">
        <f t="shared" si="0"/>
        <v>AVAIL</v>
      </c>
      <c r="D5" s="22" t="str">
        <f t="shared" si="1"/>
        <v>CLOSED</v>
      </c>
      <c r="E5" s="23">
        <f ca="1" t="shared" si="2"/>
        <v>16</v>
      </c>
      <c r="F5" s="23">
        <f ca="1" t="shared" si="3"/>
        <v>4</v>
      </c>
      <c r="G5" s="23">
        <f ca="1" t="shared" si="4"/>
        <v>5</v>
      </c>
      <c r="H5" s="23" t="str">
        <f ca="1" t="shared" si="5"/>
        <v>LATE</v>
      </c>
      <c r="I5" s="23"/>
      <c r="J5" s="36" t="s">
        <v>1159</v>
      </c>
      <c r="K5" s="37">
        <v>43773</v>
      </c>
      <c r="L5" s="38">
        <f t="shared" ref="L5:L68" si="12">MONTH(K5)</f>
        <v>11</v>
      </c>
      <c r="M5" s="38">
        <f t="shared" ref="M5:M68" si="13">YEAR(K5)</f>
        <v>2019</v>
      </c>
      <c r="N5" s="38" t="str">
        <f t="shared" ref="N5:N68" si="14">IF(LEFT(J5,4)="AFAX","AOG",IF(LEFT(J5,4)="AFAZ","Critical",IF(LEFT(J5,4)="AFAB","Replenish","")))</f>
        <v>Replenish</v>
      </c>
      <c r="O5" s="36" t="s">
        <v>237</v>
      </c>
      <c r="P5" s="38"/>
      <c r="Q5" s="38" t="s">
        <v>1160</v>
      </c>
      <c r="R5" s="56">
        <v>1</v>
      </c>
      <c r="S5" s="38" t="s">
        <v>1161</v>
      </c>
      <c r="T5" s="57" t="s">
        <v>104</v>
      </c>
      <c r="U5" s="38">
        <v>50626882</v>
      </c>
      <c r="V5" s="20">
        <v>404044881</v>
      </c>
      <c r="W5" s="37">
        <v>43773</v>
      </c>
      <c r="X5" s="38" t="s">
        <v>1154</v>
      </c>
      <c r="Y5" s="364" t="s">
        <v>1162</v>
      </c>
      <c r="Z5" s="37">
        <v>43778</v>
      </c>
      <c r="AA5" s="71" t="s">
        <v>1163</v>
      </c>
      <c r="AB5" s="37">
        <v>43784</v>
      </c>
      <c r="AC5" s="37"/>
      <c r="AD5" s="38">
        <v>180220927</v>
      </c>
      <c r="AE5" s="37">
        <v>43783</v>
      </c>
      <c r="AF5" s="37"/>
      <c r="AG5" s="37">
        <v>43783</v>
      </c>
      <c r="AH5" s="37">
        <v>43789</v>
      </c>
      <c r="AI5" s="365" t="s">
        <v>1164</v>
      </c>
      <c r="AJ5" s="87"/>
      <c r="AK5" s="37">
        <v>43789</v>
      </c>
      <c r="AL5" s="37"/>
      <c r="AM5" s="38" t="s">
        <v>237</v>
      </c>
      <c r="AN5" s="36" t="s">
        <v>1165</v>
      </c>
      <c r="AO5" s="36"/>
      <c r="AP5" s="37">
        <v>43775</v>
      </c>
      <c r="AQ5" s="366" t="s">
        <v>1158</v>
      </c>
      <c r="AR5" s="103">
        <v>43777</v>
      </c>
      <c r="AS5" s="23" t="str">
        <f t="shared" si="6"/>
        <v>ONTIME</v>
      </c>
      <c r="AT5" s="103"/>
      <c r="AU5" s="38"/>
      <c r="AV5" s="36"/>
      <c r="AW5" s="105">
        <f t="shared" si="7"/>
        <v>11</v>
      </c>
      <c r="AX5" s="105" t="e">
        <f>IF(OR(#REF!="",AB5=""),"",#REF!-AB5)</f>
        <v>#REF!</v>
      </c>
      <c r="AY5" s="105" t="e">
        <f>IF(OR(#REF!="",#REF!=""),"",#REF!-#REF!)</f>
        <v>#REF!</v>
      </c>
      <c r="AZ5" s="105" t="e">
        <f>IF(OR(AQ5="",#REF!=""),"",AQ5-#REF!)</f>
        <v>#REF!</v>
      </c>
      <c r="BA5" s="105" t="str">
        <f t="shared" si="8"/>
        <v/>
      </c>
      <c r="BB5" s="113" t="e">
        <f t="shared" si="9"/>
        <v>#REF!</v>
      </c>
      <c r="BC5" s="105" t="str">
        <f t="shared" si="10"/>
        <v/>
      </c>
      <c r="BD5" s="105" t="str">
        <f t="shared" si="11"/>
        <v/>
      </c>
    </row>
    <row r="6" s="1" customFormat="1" ht="12" hidden="1" spans="2:56">
      <c r="B6" s="20">
        <v>3</v>
      </c>
      <c r="C6" s="21" t="str">
        <f t="shared" si="0"/>
        <v>AVAIL</v>
      </c>
      <c r="D6" s="22" t="str">
        <f t="shared" si="1"/>
        <v>CLOSED</v>
      </c>
      <c r="E6" s="23">
        <f ca="1" t="shared" si="2"/>
        <v>17</v>
      </c>
      <c r="F6" s="23">
        <f ca="1" t="shared" si="3"/>
        <v>4</v>
      </c>
      <c r="G6" s="23">
        <f ca="1" t="shared" si="4"/>
        <v>5</v>
      </c>
      <c r="H6" s="23" t="str">
        <f ca="1" t="shared" si="5"/>
        <v>LATE</v>
      </c>
      <c r="I6" s="23"/>
      <c r="J6" s="36" t="s">
        <v>1166</v>
      </c>
      <c r="K6" s="37">
        <v>43773</v>
      </c>
      <c r="L6" s="38">
        <f t="shared" si="12"/>
        <v>11</v>
      </c>
      <c r="M6" s="38">
        <f t="shared" si="13"/>
        <v>2019</v>
      </c>
      <c r="N6" s="38" t="str">
        <f t="shared" si="14"/>
        <v>Replenish</v>
      </c>
      <c r="O6" s="36" t="s">
        <v>237</v>
      </c>
      <c r="P6" s="38"/>
      <c r="Q6" s="38" t="s">
        <v>1160</v>
      </c>
      <c r="R6" s="56">
        <v>1</v>
      </c>
      <c r="S6" s="38" t="s">
        <v>1161</v>
      </c>
      <c r="T6" s="57" t="s">
        <v>104</v>
      </c>
      <c r="U6" s="38">
        <v>50626883</v>
      </c>
      <c r="V6" s="20">
        <v>404044883</v>
      </c>
      <c r="W6" s="37">
        <v>43773</v>
      </c>
      <c r="X6" s="38" t="s">
        <v>1154</v>
      </c>
      <c r="Y6" s="364" t="s">
        <v>1162</v>
      </c>
      <c r="Z6" s="37">
        <v>43778</v>
      </c>
      <c r="AA6" s="71" t="s">
        <v>1163</v>
      </c>
      <c r="AB6" s="37">
        <v>43784</v>
      </c>
      <c r="AC6" s="37"/>
      <c r="AD6" s="38">
        <v>180220927</v>
      </c>
      <c r="AE6" s="37">
        <v>43783</v>
      </c>
      <c r="AF6" s="37"/>
      <c r="AG6" s="37">
        <v>43784</v>
      </c>
      <c r="AH6" s="37">
        <v>43790</v>
      </c>
      <c r="AI6" s="365" t="s">
        <v>1167</v>
      </c>
      <c r="AJ6" s="87"/>
      <c r="AK6" s="37">
        <v>43790</v>
      </c>
      <c r="AL6" s="37"/>
      <c r="AM6" s="38" t="s">
        <v>237</v>
      </c>
      <c r="AN6" s="36" t="s">
        <v>1168</v>
      </c>
      <c r="AO6" s="36"/>
      <c r="AP6" s="37">
        <v>43775</v>
      </c>
      <c r="AQ6" s="366" t="s">
        <v>1158</v>
      </c>
      <c r="AR6" s="103">
        <v>43777</v>
      </c>
      <c r="AS6" s="23" t="str">
        <f t="shared" si="6"/>
        <v>ONTIME</v>
      </c>
      <c r="AT6" s="103"/>
      <c r="AU6" s="38"/>
      <c r="AV6" s="36"/>
      <c r="AW6" s="105">
        <f t="shared" si="7"/>
        <v>11</v>
      </c>
      <c r="AX6" s="105" t="e">
        <f>IF(OR(#REF!="",AB6=""),"",#REF!-AB6)</f>
        <v>#REF!</v>
      </c>
      <c r="AY6" s="105" t="e">
        <f>IF(OR(#REF!="",#REF!=""),"",#REF!-#REF!)</f>
        <v>#REF!</v>
      </c>
      <c r="AZ6" s="105" t="e">
        <f>IF(OR(AQ6="",#REF!=""),"",AQ6-#REF!)</f>
        <v>#REF!</v>
      </c>
      <c r="BA6" s="105" t="str">
        <f t="shared" si="8"/>
        <v/>
      </c>
      <c r="BB6" s="113" t="e">
        <f t="shared" si="9"/>
        <v>#REF!</v>
      </c>
      <c r="BC6" s="105" t="str">
        <f t="shared" si="10"/>
        <v/>
      </c>
      <c r="BD6" s="105" t="str">
        <f t="shared" si="11"/>
        <v/>
      </c>
    </row>
    <row r="7" s="1" customFormat="1" ht="12" hidden="1" spans="2:56">
      <c r="B7" s="20">
        <v>4</v>
      </c>
      <c r="C7" s="21" t="str">
        <f t="shared" si="0"/>
        <v>AVAIL</v>
      </c>
      <c r="D7" s="22" t="str">
        <f t="shared" si="1"/>
        <v>CLOSED</v>
      </c>
      <c r="E7" s="23">
        <f ca="1" t="shared" si="2"/>
        <v>13</v>
      </c>
      <c r="F7" s="23">
        <f ca="1" t="shared" si="3"/>
        <v>4</v>
      </c>
      <c r="G7" s="23">
        <f ca="1" t="shared" si="4"/>
        <v>1</v>
      </c>
      <c r="H7" s="23" t="str">
        <f ca="1" t="shared" si="5"/>
        <v>ONTIME</v>
      </c>
      <c r="I7" s="23"/>
      <c r="J7" s="36" t="s">
        <v>1169</v>
      </c>
      <c r="K7" s="37">
        <v>43773</v>
      </c>
      <c r="L7" s="38">
        <f t="shared" si="12"/>
        <v>11</v>
      </c>
      <c r="M7" s="38">
        <f t="shared" si="13"/>
        <v>2019</v>
      </c>
      <c r="N7" s="38" t="str">
        <f t="shared" si="14"/>
        <v>Replenish</v>
      </c>
      <c r="O7" s="36" t="s">
        <v>229</v>
      </c>
      <c r="P7" s="38"/>
      <c r="Q7" s="38" t="s">
        <v>230</v>
      </c>
      <c r="R7" s="56">
        <v>1</v>
      </c>
      <c r="S7" s="38" t="s">
        <v>1161</v>
      </c>
      <c r="T7" s="57" t="s">
        <v>104</v>
      </c>
      <c r="U7" s="38">
        <v>50626884</v>
      </c>
      <c r="V7" s="20">
        <v>404044884</v>
      </c>
      <c r="W7" s="37">
        <v>43773</v>
      </c>
      <c r="X7" s="38" t="s">
        <v>1154</v>
      </c>
      <c r="Y7" s="367" t="s">
        <v>1170</v>
      </c>
      <c r="Z7" s="37">
        <v>43774</v>
      </c>
      <c r="AA7" s="70" t="s">
        <v>1171</v>
      </c>
      <c r="AB7" s="37">
        <v>43782</v>
      </c>
      <c r="AC7" s="37"/>
      <c r="AD7" s="38">
        <v>180220929</v>
      </c>
      <c r="AE7" s="37">
        <v>43783</v>
      </c>
      <c r="AF7" s="37"/>
      <c r="AG7" s="37">
        <v>43783</v>
      </c>
      <c r="AH7" s="37">
        <v>43786</v>
      </c>
      <c r="AI7" s="368" t="s">
        <v>1172</v>
      </c>
      <c r="AJ7" s="88"/>
      <c r="AK7" s="37">
        <v>43786</v>
      </c>
      <c r="AL7" s="37"/>
      <c r="AM7" s="38" t="s">
        <v>229</v>
      </c>
      <c r="AN7" s="36" t="s">
        <v>1173</v>
      </c>
      <c r="AO7" s="36"/>
      <c r="AP7" s="37">
        <v>43775</v>
      </c>
      <c r="AQ7" s="366" t="s">
        <v>1158</v>
      </c>
      <c r="AR7" s="103">
        <v>43777</v>
      </c>
      <c r="AS7" s="23" t="str">
        <f t="shared" si="6"/>
        <v>ONTIME</v>
      </c>
      <c r="AT7" s="103"/>
      <c r="AU7" s="38"/>
      <c r="AV7" s="36"/>
      <c r="AW7" s="105">
        <f t="shared" si="7"/>
        <v>9</v>
      </c>
      <c r="AX7" s="105" t="e">
        <f>IF(OR(#REF!="",AB7=""),"",#REF!-AB7)</f>
        <v>#REF!</v>
      </c>
      <c r="AY7" s="105" t="e">
        <f>IF(OR(#REF!="",#REF!=""),"",#REF!-#REF!)</f>
        <v>#REF!</v>
      </c>
      <c r="AZ7" s="105" t="e">
        <f>IF(OR(AQ7="",#REF!=""),"",AQ7-#REF!)</f>
        <v>#REF!</v>
      </c>
      <c r="BA7" s="105" t="str">
        <f t="shared" si="8"/>
        <v/>
      </c>
      <c r="BB7" s="113" t="e">
        <f t="shared" si="9"/>
        <v>#REF!</v>
      </c>
      <c r="BC7" s="105" t="str">
        <f t="shared" si="10"/>
        <v/>
      </c>
      <c r="BD7" s="105" t="str">
        <f t="shared" si="11"/>
        <v/>
      </c>
    </row>
    <row r="8" s="1" customFormat="1" ht="12" hidden="1" spans="2:56">
      <c r="B8" s="20">
        <v>6</v>
      </c>
      <c r="C8" s="21" t="str">
        <f t="shared" si="0"/>
        <v>AVAIL</v>
      </c>
      <c r="D8" s="22" t="str">
        <f t="shared" si="1"/>
        <v>CLOSED</v>
      </c>
      <c r="E8" s="23">
        <f ca="1" t="shared" si="2"/>
        <v>17</v>
      </c>
      <c r="F8" s="23">
        <f ca="1" t="shared" si="3"/>
        <v>4</v>
      </c>
      <c r="G8" s="23">
        <f ca="1" t="shared" si="4"/>
        <v>5</v>
      </c>
      <c r="H8" s="23" t="str">
        <f ca="1" t="shared" si="5"/>
        <v>LATE</v>
      </c>
      <c r="I8" s="23"/>
      <c r="J8" s="36" t="s">
        <v>1174</v>
      </c>
      <c r="K8" s="37">
        <v>43773</v>
      </c>
      <c r="L8" s="38">
        <f t="shared" si="12"/>
        <v>11</v>
      </c>
      <c r="M8" s="38">
        <f t="shared" si="13"/>
        <v>2019</v>
      </c>
      <c r="N8" s="38" t="str">
        <f t="shared" si="14"/>
        <v>Replenish</v>
      </c>
      <c r="O8" s="36" t="s">
        <v>229</v>
      </c>
      <c r="P8" s="38"/>
      <c r="Q8" s="38" t="s">
        <v>230</v>
      </c>
      <c r="R8" s="56">
        <v>1</v>
      </c>
      <c r="S8" s="38" t="s">
        <v>198</v>
      </c>
      <c r="T8" s="57" t="s">
        <v>104</v>
      </c>
      <c r="U8" s="38">
        <v>50626886</v>
      </c>
      <c r="V8" s="20">
        <v>404044887</v>
      </c>
      <c r="W8" s="37">
        <v>43773</v>
      </c>
      <c r="X8" s="38" t="s">
        <v>1154</v>
      </c>
      <c r="Y8" s="364" t="s">
        <v>1162</v>
      </c>
      <c r="Z8" s="37">
        <v>43778</v>
      </c>
      <c r="AA8" s="71" t="s">
        <v>1163</v>
      </c>
      <c r="AB8" s="37">
        <v>43784</v>
      </c>
      <c r="AC8" s="37"/>
      <c r="AD8" s="38">
        <v>180220927</v>
      </c>
      <c r="AE8" s="37">
        <v>43783</v>
      </c>
      <c r="AF8" s="37"/>
      <c r="AG8" s="37">
        <v>43787</v>
      </c>
      <c r="AH8" s="37">
        <v>43790</v>
      </c>
      <c r="AI8" s="368" t="s">
        <v>1175</v>
      </c>
      <c r="AJ8" s="88"/>
      <c r="AK8" s="37">
        <v>43790</v>
      </c>
      <c r="AL8" s="37"/>
      <c r="AM8" s="38" t="s">
        <v>229</v>
      </c>
      <c r="AN8" s="36" t="s">
        <v>1176</v>
      </c>
      <c r="AO8" s="36"/>
      <c r="AP8" s="37">
        <v>43775</v>
      </c>
      <c r="AQ8" s="366" t="s">
        <v>1158</v>
      </c>
      <c r="AR8" s="103">
        <v>43777</v>
      </c>
      <c r="AS8" s="23" t="str">
        <f t="shared" si="6"/>
        <v>ONTIME</v>
      </c>
      <c r="AT8" s="103"/>
      <c r="AU8" s="38"/>
      <c r="AV8" s="36"/>
      <c r="AW8" s="105">
        <f t="shared" si="7"/>
        <v>11</v>
      </c>
      <c r="AX8" s="105" t="e">
        <f>IF(OR(#REF!="",AB8=""),"",#REF!-AB8)</f>
        <v>#REF!</v>
      </c>
      <c r="AY8" s="105" t="e">
        <f>IF(OR(#REF!="",#REF!=""),"",#REF!-#REF!)</f>
        <v>#REF!</v>
      </c>
      <c r="AZ8" s="105" t="e">
        <f>IF(OR(AQ8="",#REF!=""),"",AQ8-#REF!)</f>
        <v>#REF!</v>
      </c>
      <c r="BA8" s="105" t="str">
        <f t="shared" si="8"/>
        <v/>
      </c>
      <c r="BB8" s="113" t="e">
        <f t="shared" si="9"/>
        <v>#REF!</v>
      </c>
      <c r="BC8" s="105" t="str">
        <f t="shared" si="10"/>
        <v/>
      </c>
      <c r="BD8" s="105" t="str">
        <f t="shared" si="11"/>
        <v/>
      </c>
    </row>
    <row r="9" s="1" customFormat="1" ht="12" hidden="1" spans="2:56">
      <c r="B9" s="20">
        <v>7</v>
      </c>
      <c r="C9" s="21" t="str">
        <f t="shared" si="0"/>
        <v>AVAIL</v>
      </c>
      <c r="D9" s="22" t="str">
        <f t="shared" si="1"/>
        <v>CLOSED</v>
      </c>
      <c r="E9" s="23">
        <f ca="1" t="shared" si="2"/>
        <v>13</v>
      </c>
      <c r="F9" s="23">
        <f ca="1" t="shared" si="3"/>
        <v>4</v>
      </c>
      <c r="G9" s="23">
        <f ca="1" t="shared" si="4"/>
        <v>9</v>
      </c>
      <c r="H9" s="23" t="str">
        <f ca="1" t="shared" si="5"/>
        <v>LATE</v>
      </c>
      <c r="I9" s="23"/>
      <c r="J9" s="36" t="s">
        <v>1177</v>
      </c>
      <c r="K9" s="37">
        <v>43773</v>
      </c>
      <c r="L9" s="38">
        <f t="shared" si="12"/>
        <v>11</v>
      </c>
      <c r="M9" s="38">
        <f t="shared" si="13"/>
        <v>2019</v>
      </c>
      <c r="N9" s="38" t="str">
        <f t="shared" si="14"/>
        <v>Replenish</v>
      </c>
      <c r="O9" s="36" t="s">
        <v>229</v>
      </c>
      <c r="P9" s="38"/>
      <c r="Q9" s="38" t="s">
        <v>230</v>
      </c>
      <c r="R9" s="56">
        <v>1</v>
      </c>
      <c r="S9" s="38" t="s">
        <v>198</v>
      </c>
      <c r="T9" s="57" t="s">
        <v>104</v>
      </c>
      <c r="U9" s="38">
        <v>50626887</v>
      </c>
      <c r="V9" s="20">
        <v>404044889</v>
      </c>
      <c r="W9" s="37">
        <v>43773</v>
      </c>
      <c r="X9" s="38" t="s">
        <v>1154</v>
      </c>
      <c r="Y9" s="70"/>
      <c r="Z9" s="37">
        <v>43782</v>
      </c>
      <c r="AA9" s="71" t="s">
        <v>1171</v>
      </c>
      <c r="AB9" s="37">
        <v>43782</v>
      </c>
      <c r="AC9" s="37"/>
      <c r="AD9" s="38">
        <v>180220929</v>
      </c>
      <c r="AE9" s="37">
        <v>43783</v>
      </c>
      <c r="AF9" s="37"/>
      <c r="AG9" s="37">
        <v>43784</v>
      </c>
      <c r="AH9" s="37">
        <v>43786</v>
      </c>
      <c r="AI9" s="368" t="s">
        <v>1178</v>
      </c>
      <c r="AJ9" s="88"/>
      <c r="AK9" s="37">
        <v>43786</v>
      </c>
      <c r="AL9" s="37"/>
      <c r="AM9" s="38" t="s">
        <v>229</v>
      </c>
      <c r="AN9" s="36" t="s">
        <v>1179</v>
      </c>
      <c r="AO9" s="36"/>
      <c r="AP9" s="37">
        <v>43775</v>
      </c>
      <c r="AQ9" s="366" t="s">
        <v>1158</v>
      </c>
      <c r="AR9" s="103">
        <v>43777</v>
      </c>
      <c r="AS9" s="23" t="str">
        <f t="shared" si="6"/>
        <v>ONTIME</v>
      </c>
      <c r="AT9" s="103"/>
      <c r="AU9" s="38"/>
      <c r="AV9" s="36"/>
      <c r="AW9" s="105">
        <f t="shared" si="7"/>
        <v>9</v>
      </c>
      <c r="AX9" s="105" t="e">
        <f>IF(OR(#REF!="",AB9=""),"",#REF!-AB9)</f>
        <v>#REF!</v>
      </c>
      <c r="AY9" s="105" t="e">
        <f>IF(OR(#REF!="",#REF!=""),"",#REF!-#REF!)</f>
        <v>#REF!</v>
      </c>
      <c r="AZ9" s="105" t="e">
        <f>IF(OR(AQ9="",#REF!=""),"",AQ9-#REF!)</f>
        <v>#REF!</v>
      </c>
      <c r="BA9" s="105" t="str">
        <f t="shared" si="8"/>
        <v/>
      </c>
      <c r="BB9" s="113" t="e">
        <f t="shared" si="9"/>
        <v>#REF!</v>
      </c>
      <c r="BC9" s="105" t="str">
        <f t="shared" si="10"/>
        <v/>
      </c>
      <c r="BD9" s="105" t="str">
        <f t="shared" si="11"/>
        <v/>
      </c>
    </row>
    <row r="10" s="1" customFormat="1" ht="12" hidden="1" spans="2:56">
      <c r="B10" s="20">
        <v>8</v>
      </c>
      <c r="C10" s="21" t="str">
        <f t="shared" si="0"/>
        <v>AVAIL</v>
      </c>
      <c r="D10" s="22" t="str">
        <f t="shared" si="1"/>
        <v>CLOSED</v>
      </c>
      <c r="E10" s="23">
        <f ca="1" t="shared" si="2"/>
        <v>17</v>
      </c>
      <c r="F10" s="23">
        <f ca="1" t="shared" si="3"/>
        <v>4</v>
      </c>
      <c r="G10" s="23">
        <f ca="1" t="shared" si="4"/>
        <v>9</v>
      </c>
      <c r="H10" s="23" t="str">
        <f ca="1" t="shared" si="5"/>
        <v>LATE</v>
      </c>
      <c r="I10" s="23"/>
      <c r="J10" s="36" t="s">
        <v>1180</v>
      </c>
      <c r="K10" s="37">
        <v>43773</v>
      </c>
      <c r="L10" s="38">
        <f t="shared" si="12"/>
        <v>11</v>
      </c>
      <c r="M10" s="38">
        <f t="shared" si="13"/>
        <v>2019</v>
      </c>
      <c r="N10" s="38" t="str">
        <f t="shared" si="14"/>
        <v>Replenish</v>
      </c>
      <c r="O10" s="36" t="s">
        <v>1181</v>
      </c>
      <c r="P10" s="38"/>
      <c r="Q10" s="38" t="s">
        <v>1182</v>
      </c>
      <c r="R10" s="56">
        <v>1</v>
      </c>
      <c r="S10" s="38" t="s">
        <v>198</v>
      </c>
      <c r="T10" s="57" t="s">
        <v>104</v>
      </c>
      <c r="U10" s="38">
        <v>50626888</v>
      </c>
      <c r="V10" s="20">
        <v>404044890</v>
      </c>
      <c r="W10" s="37">
        <v>43773</v>
      </c>
      <c r="X10" s="38" t="s">
        <v>1154</v>
      </c>
      <c r="Y10" s="364" t="s">
        <v>1183</v>
      </c>
      <c r="Z10" s="37">
        <v>43782</v>
      </c>
      <c r="AA10" s="71" t="s">
        <v>1184</v>
      </c>
      <c r="AB10" s="37">
        <v>43783</v>
      </c>
      <c r="AC10" s="37"/>
      <c r="AD10" s="38">
        <v>180221059</v>
      </c>
      <c r="AE10" s="37">
        <v>43784</v>
      </c>
      <c r="AF10" s="37"/>
      <c r="AG10" s="37">
        <v>43787</v>
      </c>
      <c r="AH10" s="37">
        <v>43790</v>
      </c>
      <c r="AI10" s="368" t="s">
        <v>1185</v>
      </c>
      <c r="AJ10" s="88"/>
      <c r="AK10" s="37">
        <v>43790</v>
      </c>
      <c r="AL10" s="37"/>
      <c r="AM10" s="38" t="s">
        <v>1181</v>
      </c>
      <c r="AN10" s="36" t="s">
        <v>1185</v>
      </c>
      <c r="AO10" s="36"/>
      <c r="AP10" s="37">
        <v>43775</v>
      </c>
      <c r="AQ10" s="366" t="s">
        <v>1158</v>
      </c>
      <c r="AR10" s="103">
        <v>43777</v>
      </c>
      <c r="AS10" s="23" t="str">
        <f t="shared" si="6"/>
        <v>ONTIME</v>
      </c>
      <c r="AT10" s="103"/>
      <c r="AU10" s="38"/>
      <c r="AV10" s="36"/>
      <c r="AW10" s="105">
        <f t="shared" si="7"/>
        <v>10</v>
      </c>
      <c r="AX10" s="105" t="e">
        <f>IF(OR(#REF!="",AB10=""),"",#REF!-AB10)</f>
        <v>#REF!</v>
      </c>
      <c r="AY10" s="105" t="e">
        <f>IF(OR(#REF!="",#REF!=""),"",#REF!-#REF!)</f>
        <v>#REF!</v>
      </c>
      <c r="AZ10" s="105" t="e">
        <f>IF(OR(AQ10="",#REF!=""),"",AQ10-#REF!)</f>
        <v>#REF!</v>
      </c>
      <c r="BA10" s="105" t="str">
        <f t="shared" si="8"/>
        <v/>
      </c>
      <c r="BB10" s="113" t="e">
        <f t="shared" si="9"/>
        <v>#REF!</v>
      </c>
      <c r="BC10" s="105" t="str">
        <f t="shared" si="10"/>
        <v/>
      </c>
      <c r="BD10" s="105" t="str">
        <f t="shared" si="11"/>
        <v/>
      </c>
    </row>
    <row r="11" s="1" customFormat="1" ht="12" hidden="1" spans="2:56">
      <c r="B11" s="20">
        <v>13</v>
      </c>
      <c r="C11" s="21" t="str">
        <f t="shared" si="0"/>
        <v>AVAIL</v>
      </c>
      <c r="D11" s="22" t="str">
        <f t="shared" si="1"/>
        <v>CLOSED</v>
      </c>
      <c r="E11" s="23">
        <f ca="1" t="shared" si="2"/>
        <v>14</v>
      </c>
      <c r="F11" s="23">
        <f ca="1" t="shared" si="3"/>
        <v>5</v>
      </c>
      <c r="G11" s="23">
        <f ca="1" t="shared" si="4"/>
        <v>6</v>
      </c>
      <c r="H11" s="23" t="str">
        <f ca="1" t="shared" si="5"/>
        <v>LATE</v>
      </c>
      <c r="I11" s="23"/>
      <c r="J11" s="36" t="s">
        <v>1186</v>
      </c>
      <c r="K11" s="37">
        <v>43776</v>
      </c>
      <c r="L11" s="38">
        <f t="shared" si="12"/>
        <v>11</v>
      </c>
      <c r="M11" s="38">
        <f t="shared" si="13"/>
        <v>2019</v>
      </c>
      <c r="N11" s="38" t="str">
        <f t="shared" si="14"/>
        <v>Replenish</v>
      </c>
      <c r="O11" s="36" t="s">
        <v>1187</v>
      </c>
      <c r="P11" s="38" t="s">
        <v>874</v>
      </c>
      <c r="Q11" s="38" t="s">
        <v>1188</v>
      </c>
      <c r="R11" s="56">
        <v>1</v>
      </c>
      <c r="S11" s="38" t="s">
        <v>1189</v>
      </c>
      <c r="T11" s="57" t="s">
        <v>104</v>
      </c>
      <c r="U11" s="38">
        <v>50627436</v>
      </c>
      <c r="V11" s="20">
        <v>404044974</v>
      </c>
      <c r="W11" s="37">
        <v>43776</v>
      </c>
      <c r="X11" s="38" t="s">
        <v>1154</v>
      </c>
      <c r="Y11" s="364" t="s">
        <v>1190</v>
      </c>
      <c r="Z11" s="37">
        <v>43782</v>
      </c>
      <c r="AA11" s="70" t="s">
        <v>1191</v>
      </c>
      <c r="AB11" s="37">
        <v>43782</v>
      </c>
      <c r="AC11" s="37"/>
      <c r="AD11" s="38">
        <v>180221603</v>
      </c>
      <c r="AE11" s="37">
        <v>43789</v>
      </c>
      <c r="AF11" s="37"/>
      <c r="AG11" s="37">
        <v>43787</v>
      </c>
      <c r="AH11" s="37">
        <v>43790</v>
      </c>
      <c r="AI11" s="88" t="s">
        <v>1192</v>
      </c>
      <c r="AJ11" s="88"/>
      <c r="AK11" s="37">
        <v>43790</v>
      </c>
      <c r="AL11" s="37"/>
      <c r="AM11" s="38" t="s">
        <v>1187</v>
      </c>
      <c r="AN11" s="36" t="s">
        <v>1193</v>
      </c>
      <c r="AO11" s="36"/>
      <c r="AP11" s="37">
        <v>43777</v>
      </c>
      <c r="AQ11" s="366" t="s">
        <v>1194</v>
      </c>
      <c r="AR11" s="103">
        <v>43781</v>
      </c>
      <c r="AS11" s="23" t="str">
        <f t="shared" si="6"/>
        <v>ONTIME</v>
      </c>
      <c r="AT11" s="103"/>
      <c r="AU11" s="38"/>
      <c r="AV11" s="36"/>
      <c r="AW11" s="104">
        <f t="shared" si="7"/>
        <v>6</v>
      </c>
      <c r="AX11" s="105" t="e">
        <f>IF(OR(#REF!="",AB11=""),"",#REF!-AB11)</f>
        <v>#REF!</v>
      </c>
      <c r="AY11" s="105" t="e">
        <f>IF(OR(#REF!="",#REF!=""),"",#REF!-#REF!)</f>
        <v>#REF!</v>
      </c>
      <c r="AZ11" s="105" t="e">
        <f>IF(OR(AQ11="",#REF!=""),"",AQ11-#REF!)</f>
        <v>#REF!</v>
      </c>
      <c r="BA11" s="114" t="str">
        <f t="shared" si="8"/>
        <v/>
      </c>
      <c r="BB11" s="115" t="e">
        <f t="shared" si="9"/>
        <v>#REF!</v>
      </c>
      <c r="BC11" s="105" t="str">
        <f t="shared" si="10"/>
        <v/>
      </c>
      <c r="BD11" s="105" t="str">
        <f t="shared" si="11"/>
        <v/>
      </c>
    </row>
    <row r="12" s="1" customFormat="1" ht="12" hidden="1" spans="2:56">
      <c r="B12" s="20">
        <v>14</v>
      </c>
      <c r="C12" s="21" t="str">
        <f t="shared" si="0"/>
        <v>AVAIL</v>
      </c>
      <c r="D12" s="22" t="str">
        <f t="shared" si="1"/>
        <v>CLOSED</v>
      </c>
      <c r="E12" s="23">
        <f ca="1" t="shared" si="2"/>
        <v>8</v>
      </c>
      <c r="F12" s="23">
        <f ca="1" t="shared" si="3"/>
        <v>5</v>
      </c>
      <c r="G12" s="23">
        <f ca="1" t="shared" si="4"/>
        <v>0</v>
      </c>
      <c r="H12" s="23" t="str">
        <f ca="1" t="shared" si="5"/>
        <v>ONTIME</v>
      </c>
      <c r="I12" s="23"/>
      <c r="J12" s="36" t="s">
        <v>1195</v>
      </c>
      <c r="K12" s="37">
        <v>43782</v>
      </c>
      <c r="L12" s="38">
        <f t="shared" si="12"/>
        <v>11</v>
      </c>
      <c r="M12" s="38">
        <f t="shared" si="13"/>
        <v>2019</v>
      </c>
      <c r="N12" s="38" t="str">
        <f t="shared" si="14"/>
        <v>Replenish</v>
      </c>
      <c r="O12" s="36" t="s">
        <v>1187</v>
      </c>
      <c r="P12" s="38" t="s">
        <v>874</v>
      </c>
      <c r="Q12" s="38" t="s">
        <v>1188</v>
      </c>
      <c r="R12" s="56">
        <v>1</v>
      </c>
      <c r="S12" s="38" t="s">
        <v>1189</v>
      </c>
      <c r="T12" s="57" t="s">
        <v>104</v>
      </c>
      <c r="U12" s="38">
        <v>50627438</v>
      </c>
      <c r="V12" s="20">
        <v>404044976</v>
      </c>
      <c r="W12" s="37">
        <v>43776</v>
      </c>
      <c r="X12" s="38" t="s">
        <v>1154</v>
      </c>
      <c r="Y12" s="364" t="s">
        <v>1190</v>
      </c>
      <c r="Z12" s="37">
        <v>43782</v>
      </c>
      <c r="AA12" s="71" t="s">
        <v>1191</v>
      </c>
      <c r="AB12" s="37">
        <v>43782</v>
      </c>
      <c r="AC12" s="37"/>
      <c r="AD12" s="38">
        <v>180221603</v>
      </c>
      <c r="AE12" s="37">
        <v>43789</v>
      </c>
      <c r="AF12" s="37"/>
      <c r="AG12" s="37">
        <v>43787</v>
      </c>
      <c r="AH12" s="37">
        <v>43790</v>
      </c>
      <c r="AI12" s="88" t="s">
        <v>1196</v>
      </c>
      <c r="AJ12" s="88"/>
      <c r="AK12" s="37">
        <v>43790</v>
      </c>
      <c r="AL12" s="37"/>
      <c r="AM12" s="38" t="s">
        <v>1187</v>
      </c>
      <c r="AN12" s="36" t="s">
        <v>1197</v>
      </c>
      <c r="AO12" s="36"/>
      <c r="AP12" s="37">
        <v>43777</v>
      </c>
      <c r="AQ12" s="366" t="s">
        <v>1194</v>
      </c>
      <c r="AR12" s="103">
        <v>43781</v>
      </c>
      <c r="AS12" s="23" t="str">
        <f t="shared" si="6"/>
        <v>ONTIME</v>
      </c>
      <c r="AT12" s="103"/>
      <c r="AU12" s="38"/>
      <c r="AV12" s="36"/>
      <c r="AW12" s="104">
        <f t="shared" si="7"/>
        <v>6</v>
      </c>
      <c r="AX12" s="105" t="e">
        <f>IF(OR(#REF!="",AB12=""),"",#REF!-AB12)</f>
        <v>#REF!</v>
      </c>
      <c r="AY12" s="105" t="e">
        <f>IF(OR(#REF!="",#REF!=""),"",#REF!-#REF!)</f>
        <v>#REF!</v>
      </c>
      <c r="AZ12" s="105" t="e">
        <f>IF(OR(AQ12="",#REF!=""),"",AQ12-#REF!)</f>
        <v>#REF!</v>
      </c>
      <c r="BA12" s="114" t="str">
        <f t="shared" si="8"/>
        <v/>
      </c>
      <c r="BB12" s="115" t="e">
        <f t="shared" si="9"/>
        <v>#REF!</v>
      </c>
      <c r="BC12" s="105" t="str">
        <f t="shared" si="10"/>
        <v/>
      </c>
      <c r="BD12" s="105" t="str">
        <f t="shared" si="11"/>
        <v/>
      </c>
    </row>
    <row r="13" s="1" customFormat="1" ht="12" hidden="1" spans="2:56">
      <c r="B13" s="20">
        <v>16</v>
      </c>
      <c r="C13" s="21" t="str">
        <f t="shared" si="0"/>
        <v>AVAIL</v>
      </c>
      <c r="D13" s="22" t="str">
        <f t="shared" si="1"/>
        <v>CLOSED</v>
      </c>
      <c r="E13" s="23">
        <f ca="1" t="shared" si="2"/>
        <v>7</v>
      </c>
      <c r="F13" s="23">
        <f ca="1" t="shared" si="3"/>
        <v>4</v>
      </c>
      <c r="G13" s="23">
        <f ca="1" t="shared" si="4"/>
        <v>1</v>
      </c>
      <c r="H13" s="23" t="str">
        <f ca="1" t="shared" si="5"/>
        <v>ONTIME</v>
      </c>
      <c r="I13" s="23"/>
      <c r="J13" s="36" t="s">
        <v>1198</v>
      </c>
      <c r="K13" s="37">
        <v>43783</v>
      </c>
      <c r="L13" s="38">
        <f t="shared" si="12"/>
        <v>11</v>
      </c>
      <c r="M13" s="38">
        <f t="shared" si="13"/>
        <v>2019</v>
      </c>
      <c r="N13" s="38" t="str">
        <f t="shared" si="14"/>
        <v>Replenish</v>
      </c>
      <c r="O13" s="36" t="s">
        <v>221</v>
      </c>
      <c r="P13" s="38"/>
      <c r="Q13" s="38" t="s">
        <v>222</v>
      </c>
      <c r="R13" s="56">
        <v>1</v>
      </c>
      <c r="S13" s="38" t="s">
        <v>122</v>
      </c>
      <c r="T13" s="57" t="s">
        <v>104</v>
      </c>
      <c r="U13" s="38">
        <v>50628479</v>
      </c>
      <c r="V13" s="20">
        <v>404045096</v>
      </c>
      <c r="W13" s="37">
        <v>43783</v>
      </c>
      <c r="X13" s="38" t="s">
        <v>1154</v>
      </c>
      <c r="Y13" s="364" t="s">
        <v>1183</v>
      </c>
      <c r="Z13" s="37">
        <v>43784</v>
      </c>
      <c r="AA13" s="71" t="s">
        <v>1184</v>
      </c>
      <c r="AB13" s="37">
        <v>43789</v>
      </c>
      <c r="AC13" s="37"/>
      <c r="AD13" s="38">
        <v>180221660</v>
      </c>
      <c r="AE13" s="37">
        <v>43789</v>
      </c>
      <c r="AF13" s="37"/>
      <c r="AG13" s="37">
        <v>43784</v>
      </c>
      <c r="AH13" s="37">
        <v>43790</v>
      </c>
      <c r="AI13" s="368" t="s">
        <v>1199</v>
      </c>
      <c r="AJ13" s="88"/>
      <c r="AK13" s="37">
        <v>43790</v>
      </c>
      <c r="AL13" s="37"/>
      <c r="AM13" s="38">
        <f>K13</f>
        <v>43783</v>
      </c>
      <c r="AN13" s="366" t="s">
        <v>1200</v>
      </c>
      <c r="AO13" s="36"/>
      <c r="AP13" s="103">
        <v>43783</v>
      </c>
      <c r="AQ13" s="366" t="s">
        <v>1201</v>
      </c>
      <c r="AR13" s="103">
        <v>43787</v>
      </c>
      <c r="AS13" s="23" t="str">
        <f t="shared" si="6"/>
        <v>ONTIME</v>
      </c>
      <c r="AT13" s="103"/>
      <c r="AU13" s="38"/>
      <c r="AV13" s="36"/>
      <c r="AW13" s="104">
        <f t="shared" si="7"/>
        <v>6</v>
      </c>
      <c r="AX13" s="105" t="e">
        <f>IF(OR(#REF!="",AB13=""),"",#REF!-AB13)</f>
        <v>#REF!</v>
      </c>
      <c r="AY13" s="105" t="e">
        <f>IF(OR(#REF!="",#REF!=""),"",#REF!-#REF!)</f>
        <v>#REF!</v>
      </c>
      <c r="AZ13" s="105" t="e">
        <f>IF(OR(AQ13="",#REF!=""),"",AQ13-#REF!)</f>
        <v>#REF!</v>
      </c>
      <c r="BA13" s="114" t="str">
        <f t="shared" si="8"/>
        <v/>
      </c>
      <c r="BB13" s="115" t="e">
        <f t="shared" si="9"/>
        <v>#REF!</v>
      </c>
      <c r="BC13" s="105" t="str">
        <f t="shared" si="10"/>
        <v/>
      </c>
      <c r="BD13" s="105" t="str">
        <f t="shared" si="11"/>
        <v/>
      </c>
    </row>
    <row r="14" s="1" customFormat="1" ht="12" hidden="1" spans="2:56">
      <c r="B14" s="20">
        <v>18</v>
      </c>
      <c r="C14" s="21" t="str">
        <f t="shared" si="0"/>
        <v>AVAIL</v>
      </c>
      <c r="D14" s="22" t="str">
        <f t="shared" si="1"/>
        <v>CLOSED</v>
      </c>
      <c r="E14" s="23">
        <f ca="1" t="shared" si="2"/>
        <v>7</v>
      </c>
      <c r="F14" s="23">
        <f ca="1" t="shared" si="3"/>
        <v>4</v>
      </c>
      <c r="G14" s="23">
        <f ca="1" t="shared" si="4"/>
        <v>1</v>
      </c>
      <c r="H14" s="23" t="str">
        <f ca="1" t="shared" si="5"/>
        <v>ONTIME</v>
      </c>
      <c r="I14" s="23"/>
      <c r="J14" s="36" t="s">
        <v>1202</v>
      </c>
      <c r="K14" s="37">
        <v>43783</v>
      </c>
      <c r="L14" s="38">
        <f t="shared" si="12"/>
        <v>11</v>
      </c>
      <c r="M14" s="38">
        <f t="shared" si="13"/>
        <v>2019</v>
      </c>
      <c r="N14" s="38" t="str">
        <f t="shared" si="14"/>
        <v>Replenish</v>
      </c>
      <c r="O14" s="36" t="s">
        <v>735</v>
      </c>
      <c r="P14" s="38"/>
      <c r="Q14" s="38" t="s">
        <v>1203</v>
      </c>
      <c r="R14" s="56">
        <v>1</v>
      </c>
      <c r="S14" s="38" t="s">
        <v>1161</v>
      </c>
      <c r="T14" s="57" t="s">
        <v>104</v>
      </c>
      <c r="U14" s="38">
        <v>50628482</v>
      </c>
      <c r="V14" s="20">
        <v>404045099</v>
      </c>
      <c r="W14" s="37">
        <v>43783</v>
      </c>
      <c r="X14" s="38" t="s">
        <v>1154</v>
      </c>
      <c r="Y14" s="364" t="s">
        <v>1183</v>
      </c>
      <c r="Z14" s="37">
        <v>43784</v>
      </c>
      <c r="AA14" s="71" t="s">
        <v>1184</v>
      </c>
      <c r="AB14" s="37">
        <v>43789</v>
      </c>
      <c r="AC14" s="37"/>
      <c r="AD14" s="38">
        <v>180221660</v>
      </c>
      <c r="AE14" s="37">
        <v>43789</v>
      </c>
      <c r="AF14" s="37"/>
      <c r="AG14" s="37">
        <v>43784</v>
      </c>
      <c r="AH14" s="37">
        <v>43790</v>
      </c>
      <c r="AI14" s="88" t="s">
        <v>1204</v>
      </c>
      <c r="AJ14" s="88"/>
      <c r="AK14" s="37">
        <v>43790</v>
      </c>
      <c r="AL14" s="37"/>
      <c r="AM14" s="369" t="s">
        <v>735</v>
      </c>
      <c r="AN14" s="36" t="s">
        <v>1205</v>
      </c>
      <c r="AO14" s="36"/>
      <c r="AP14" s="37">
        <v>43783</v>
      </c>
      <c r="AQ14" s="366" t="s">
        <v>1201</v>
      </c>
      <c r="AR14" s="103">
        <v>43787</v>
      </c>
      <c r="AS14" s="23" t="str">
        <f t="shared" si="6"/>
        <v>ONTIME</v>
      </c>
      <c r="AT14" s="103"/>
      <c r="AU14" s="38"/>
      <c r="AV14" s="36"/>
      <c r="AW14" s="104">
        <f t="shared" si="7"/>
        <v>6</v>
      </c>
      <c r="AX14" s="105" t="e">
        <f>IF(OR(#REF!="",AB14=""),"",#REF!-AB14)</f>
        <v>#REF!</v>
      </c>
      <c r="AY14" s="105" t="e">
        <f>IF(OR(#REF!="",#REF!=""),"",#REF!-#REF!)</f>
        <v>#REF!</v>
      </c>
      <c r="AZ14" s="105" t="e">
        <f>IF(OR(AQ14="",#REF!=""),"",AQ14-#REF!)</f>
        <v>#REF!</v>
      </c>
      <c r="BA14" s="114" t="str">
        <f t="shared" si="8"/>
        <v/>
      </c>
      <c r="BB14" s="115" t="e">
        <f t="shared" si="9"/>
        <v>#REF!</v>
      </c>
      <c r="BC14" s="105" t="str">
        <f t="shared" si="10"/>
        <v/>
      </c>
      <c r="BD14" s="105" t="str">
        <f t="shared" si="11"/>
        <v/>
      </c>
    </row>
    <row r="15" s="1" customFormat="1" ht="12" hidden="1" spans="2:56">
      <c r="B15" s="20">
        <v>19</v>
      </c>
      <c r="C15" s="21" t="str">
        <f t="shared" si="0"/>
        <v>AVAIL</v>
      </c>
      <c r="D15" s="22" t="str">
        <f t="shared" si="1"/>
        <v>CLOSED</v>
      </c>
      <c r="E15" s="23">
        <f ca="1" t="shared" si="2"/>
        <v>7</v>
      </c>
      <c r="F15" s="23">
        <f ca="1" t="shared" si="3"/>
        <v>4</v>
      </c>
      <c r="G15" s="23">
        <f ca="1" t="shared" si="4"/>
        <v>1</v>
      </c>
      <c r="H15" s="23" t="str">
        <f ca="1" t="shared" si="5"/>
        <v>ONTIME</v>
      </c>
      <c r="I15" s="23"/>
      <c r="J15" s="36" t="s">
        <v>1206</v>
      </c>
      <c r="K15" s="37">
        <v>43783</v>
      </c>
      <c r="L15" s="38">
        <f t="shared" si="12"/>
        <v>11</v>
      </c>
      <c r="M15" s="38">
        <f t="shared" si="13"/>
        <v>2019</v>
      </c>
      <c r="N15" s="38" t="str">
        <f t="shared" si="14"/>
        <v>Replenish</v>
      </c>
      <c r="O15" s="36" t="s">
        <v>735</v>
      </c>
      <c r="P15" s="38"/>
      <c r="Q15" s="38" t="s">
        <v>1203</v>
      </c>
      <c r="R15" s="56">
        <v>1</v>
      </c>
      <c r="S15" s="38" t="s">
        <v>173</v>
      </c>
      <c r="T15" s="57" t="s">
        <v>104</v>
      </c>
      <c r="U15" s="38">
        <v>50628484</v>
      </c>
      <c r="V15" s="20">
        <v>404045100</v>
      </c>
      <c r="W15" s="37">
        <v>43783</v>
      </c>
      <c r="X15" s="38" t="s">
        <v>1154</v>
      </c>
      <c r="Y15" s="364" t="s">
        <v>1183</v>
      </c>
      <c r="Z15" s="37">
        <v>43784</v>
      </c>
      <c r="AA15" s="71" t="s">
        <v>1184</v>
      </c>
      <c r="AB15" s="37">
        <v>43789</v>
      </c>
      <c r="AC15" s="37"/>
      <c r="AD15" s="38">
        <v>180221660</v>
      </c>
      <c r="AE15" s="37">
        <v>43789</v>
      </c>
      <c r="AF15" s="37"/>
      <c r="AG15" s="37">
        <v>43783</v>
      </c>
      <c r="AH15" s="37">
        <v>43790</v>
      </c>
      <c r="AI15" s="88" t="s">
        <v>1207</v>
      </c>
      <c r="AJ15" s="88"/>
      <c r="AK15" s="37">
        <v>43790</v>
      </c>
      <c r="AL15" s="37"/>
      <c r="AM15" s="369" t="s">
        <v>735</v>
      </c>
      <c r="AN15" s="366" t="s">
        <v>1208</v>
      </c>
      <c r="AO15" s="36"/>
      <c r="AP15" s="37">
        <v>43783</v>
      </c>
      <c r="AQ15" s="366" t="s">
        <v>1201</v>
      </c>
      <c r="AR15" s="103">
        <v>43787</v>
      </c>
      <c r="AS15" s="23" t="str">
        <f t="shared" si="6"/>
        <v>ONTIME</v>
      </c>
      <c r="AT15" s="103"/>
      <c r="AU15" s="38"/>
      <c r="AV15" s="36"/>
      <c r="AW15" s="104">
        <f t="shared" si="7"/>
        <v>6</v>
      </c>
      <c r="AX15" s="105" t="e">
        <f>IF(OR(#REF!="",AB15=""),"",#REF!-AB15)</f>
        <v>#REF!</v>
      </c>
      <c r="AY15" s="105" t="e">
        <f>IF(OR(#REF!="",#REF!=""),"",#REF!-#REF!)</f>
        <v>#REF!</v>
      </c>
      <c r="AZ15" s="105" t="e">
        <f>IF(OR(AQ15="",#REF!=""),"",AQ15-#REF!)</f>
        <v>#REF!</v>
      </c>
      <c r="BA15" s="114" t="str">
        <f t="shared" si="8"/>
        <v/>
      </c>
      <c r="BB15" s="115" t="e">
        <f t="shared" si="9"/>
        <v>#REF!</v>
      </c>
      <c r="BC15" s="105" t="str">
        <f t="shared" si="10"/>
        <v/>
      </c>
      <c r="BD15" s="105" t="str">
        <f t="shared" si="11"/>
        <v/>
      </c>
    </row>
    <row r="16" s="1" customFormat="1" ht="12" hidden="1" spans="2:56">
      <c r="B16" s="20">
        <v>27</v>
      </c>
      <c r="C16" s="21" t="str">
        <f t="shared" si="0"/>
        <v>AVAIL</v>
      </c>
      <c r="D16" s="22" t="str">
        <f t="shared" si="1"/>
        <v>CLOSED</v>
      </c>
      <c r="E16" s="23">
        <f ca="1" t="shared" si="2"/>
        <v>12</v>
      </c>
      <c r="F16" s="23">
        <f ca="1" t="shared" si="3"/>
        <v>33</v>
      </c>
      <c r="G16" s="23">
        <f ca="1" t="shared" si="4"/>
        <v>0</v>
      </c>
      <c r="H16" s="23" t="str">
        <f ca="1" t="shared" si="5"/>
        <v>ONTIME</v>
      </c>
      <c r="I16" s="23"/>
      <c r="J16" s="36" t="s">
        <v>1209</v>
      </c>
      <c r="K16" s="37">
        <v>43792</v>
      </c>
      <c r="L16" s="38">
        <f t="shared" si="12"/>
        <v>11</v>
      </c>
      <c r="M16" s="38">
        <f t="shared" si="13"/>
        <v>2019</v>
      </c>
      <c r="N16" s="38" t="str">
        <f t="shared" si="14"/>
        <v>Replenish</v>
      </c>
      <c r="O16" s="36" t="s">
        <v>1210</v>
      </c>
      <c r="P16" s="38"/>
      <c r="Q16" s="38" t="s">
        <v>1211</v>
      </c>
      <c r="R16" s="56">
        <v>1</v>
      </c>
      <c r="S16" s="38" t="s">
        <v>143</v>
      </c>
      <c r="T16" s="57" t="s">
        <v>104</v>
      </c>
      <c r="U16" s="38">
        <v>50630033</v>
      </c>
      <c r="V16" s="20">
        <v>404045284</v>
      </c>
      <c r="W16" s="37">
        <v>43794</v>
      </c>
      <c r="X16" s="38" t="s">
        <v>1154</v>
      </c>
      <c r="Y16" s="364" t="s">
        <v>1212</v>
      </c>
      <c r="Z16" s="37">
        <v>43792</v>
      </c>
      <c r="AA16" s="71" t="s">
        <v>1213</v>
      </c>
      <c r="AB16" s="37">
        <v>43790</v>
      </c>
      <c r="AC16" s="37"/>
      <c r="AD16" s="369" t="s">
        <v>1214</v>
      </c>
      <c r="AE16" s="37">
        <v>43801</v>
      </c>
      <c r="AF16" s="37"/>
      <c r="AG16" s="37">
        <v>43536</v>
      </c>
      <c r="AH16" s="37">
        <v>43804</v>
      </c>
      <c r="AI16" s="88" t="s">
        <v>1215</v>
      </c>
      <c r="AJ16" s="88"/>
      <c r="AK16" s="37">
        <v>43804</v>
      </c>
      <c r="AL16" s="37"/>
      <c r="AM16" s="38" t="s">
        <v>1210</v>
      </c>
      <c r="AN16" s="36" t="s">
        <v>1216</v>
      </c>
      <c r="AO16" s="36"/>
      <c r="AP16" s="103">
        <v>43794</v>
      </c>
      <c r="AQ16" s="366" t="s">
        <v>1217</v>
      </c>
      <c r="AR16" s="103">
        <v>43827</v>
      </c>
      <c r="AS16" s="23" t="str">
        <f t="shared" si="6"/>
        <v>LATE</v>
      </c>
      <c r="AT16" s="103"/>
      <c r="AU16" s="38"/>
      <c r="AV16" s="36"/>
      <c r="AW16" s="104">
        <f t="shared" si="7"/>
        <v>-4</v>
      </c>
      <c r="AX16" s="105" t="e">
        <f>IF(OR(#REF!="",AB16=""),"",#REF!-AB16)</f>
        <v>#REF!</v>
      </c>
      <c r="AY16" s="105" t="e">
        <f>IF(OR(#REF!="",#REF!=""),"",#REF!-#REF!)</f>
        <v>#REF!</v>
      </c>
      <c r="AZ16" s="105" t="e">
        <f>IF(OR(AQ16="",#REF!=""),"",AQ16-#REF!)</f>
        <v>#REF!</v>
      </c>
      <c r="BA16" s="114" t="str">
        <f t="shared" ref="BA16:BA27" si="15">IF(OR(AT16="",AQ16=""),"",AT16-AQ16)</f>
        <v/>
      </c>
      <c r="BB16" s="115" t="e">
        <f t="shared" ref="BB16:BB27" si="16">IF(AW16="","",SUM(AW16:BA16))</f>
        <v>#REF!</v>
      </c>
      <c r="BC16" s="105" t="str">
        <f t="shared" ref="BC16:BC27" si="17">IF(AT16="","",WEEKNUM(AT16))</f>
        <v/>
      </c>
      <c r="BD16" s="105" t="str">
        <f t="shared" ref="BD16:BD27" si="18">IF(AT16="","",YEAR(AT16))</f>
        <v/>
      </c>
    </row>
    <row r="17" s="1" customFormat="1" ht="12" hidden="1" spans="2:56">
      <c r="B17" s="20">
        <v>29</v>
      </c>
      <c r="C17" s="21" t="str">
        <f t="shared" si="0"/>
        <v>AVAIL</v>
      </c>
      <c r="D17" s="22" t="str">
        <f t="shared" si="1"/>
        <v>CLOSED</v>
      </c>
      <c r="E17" s="23">
        <f ca="1" t="shared" si="2"/>
        <v>7</v>
      </c>
      <c r="F17" s="23">
        <f ca="1" t="shared" si="3"/>
        <v>32</v>
      </c>
      <c r="G17" s="23">
        <f ca="1" t="shared" si="4"/>
        <v>1</v>
      </c>
      <c r="H17" s="23" t="str">
        <f ca="1" t="shared" si="5"/>
        <v>ONTIME</v>
      </c>
      <c r="I17" s="23"/>
      <c r="J17" s="36" t="s">
        <v>1218</v>
      </c>
      <c r="K17" s="37">
        <v>43795</v>
      </c>
      <c r="L17" s="38">
        <f t="shared" si="12"/>
        <v>11</v>
      </c>
      <c r="M17" s="38">
        <f t="shared" si="13"/>
        <v>2019</v>
      </c>
      <c r="N17" s="38" t="str">
        <f t="shared" si="14"/>
        <v>Replenish</v>
      </c>
      <c r="O17" s="36" t="s">
        <v>1219</v>
      </c>
      <c r="P17" s="38" t="s">
        <v>1220</v>
      </c>
      <c r="Q17" s="38" t="s">
        <v>1221</v>
      </c>
      <c r="R17" s="56">
        <v>1</v>
      </c>
      <c r="S17" s="38" t="s">
        <v>173</v>
      </c>
      <c r="T17" s="57" t="s">
        <v>104</v>
      </c>
      <c r="U17" s="38">
        <v>50630233</v>
      </c>
      <c r="V17" s="20">
        <v>404045313</v>
      </c>
      <c r="W17" s="37">
        <v>43795</v>
      </c>
      <c r="X17" s="38" t="s">
        <v>1154</v>
      </c>
      <c r="Y17" s="364" t="s">
        <v>1222</v>
      </c>
      <c r="Z17" s="37">
        <v>43796</v>
      </c>
      <c r="AA17" s="70" t="s">
        <v>1223</v>
      </c>
      <c r="AB17" s="37">
        <v>43801</v>
      </c>
      <c r="AC17" s="37"/>
      <c r="AD17" s="369" t="s">
        <v>1224</v>
      </c>
      <c r="AE17" s="37">
        <v>43802</v>
      </c>
      <c r="AF17" s="37"/>
      <c r="AG17" s="37">
        <v>43536</v>
      </c>
      <c r="AH17" s="37">
        <v>43802</v>
      </c>
      <c r="AI17" s="368" t="s">
        <v>1225</v>
      </c>
      <c r="AJ17" s="88"/>
      <c r="AK17" s="37">
        <v>43802</v>
      </c>
      <c r="AL17" s="37"/>
      <c r="AM17" s="38" t="s">
        <v>1219</v>
      </c>
      <c r="AN17" s="36" t="s">
        <v>1226</v>
      </c>
      <c r="AO17" s="36"/>
      <c r="AP17" s="103">
        <v>43795</v>
      </c>
      <c r="AQ17" s="366" t="s">
        <v>1217</v>
      </c>
      <c r="AR17" s="103">
        <v>43827</v>
      </c>
      <c r="AS17" s="23" t="str">
        <f t="shared" si="6"/>
        <v>LATE</v>
      </c>
      <c r="AT17" s="103"/>
      <c r="AU17" s="38"/>
      <c r="AV17" s="36"/>
      <c r="AW17" s="104">
        <f t="shared" si="7"/>
        <v>6</v>
      </c>
      <c r="AX17" s="105" t="e">
        <f>IF(OR(#REF!="",AB17=""),"",#REF!-AB17)</f>
        <v>#REF!</v>
      </c>
      <c r="AY17" s="105" t="e">
        <f>IF(OR(#REF!="",#REF!=""),"",#REF!-#REF!)</f>
        <v>#REF!</v>
      </c>
      <c r="AZ17" s="105" t="e">
        <f>IF(OR(AQ17="",#REF!=""),"",AQ17-#REF!)</f>
        <v>#REF!</v>
      </c>
      <c r="BA17" s="114" t="str">
        <f t="shared" si="15"/>
        <v/>
      </c>
      <c r="BB17" s="115" t="e">
        <f t="shared" si="16"/>
        <v>#REF!</v>
      </c>
      <c r="BC17" s="105" t="str">
        <f t="shared" si="17"/>
        <v/>
      </c>
      <c r="BD17" s="105" t="str">
        <f t="shared" si="18"/>
        <v/>
      </c>
    </row>
    <row r="18" s="1" customFormat="1" ht="12" hidden="1" spans="2:56">
      <c r="B18" s="20">
        <v>34</v>
      </c>
      <c r="C18" s="21" t="str">
        <f t="shared" si="0"/>
        <v>AVAIL</v>
      </c>
      <c r="D18" s="22" t="str">
        <f t="shared" si="1"/>
        <v>CLOSED</v>
      </c>
      <c r="E18" s="23">
        <f ca="1" t="shared" si="2"/>
        <v>8</v>
      </c>
      <c r="F18" s="23">
        <f ca="1" t="shared" si="3"/>
        <v>32</v>
      </c>
      <c r="G18" s="23">
        <f ca="1" t="shared" si="4"/>
        <v>1</v>
      </c>
      <c r="H18" s="23" t="str">
        <f ca="1" t="shared" si="5"/>
        <v>ONTIME</v>
      </c>
      <c r="I18" s="23"/>
      <c r="J18" s="36" t="s">
        <v>1227</v>
      </c>
      <c r="K18" s="37">
        <v>43795</v>
      </c>
      <c r="L18" s="38">
        <f t="shared" si="12"/>
        <v>11</v>
      </c>
      <c r="M18" s="38">
        <f t="shared" si="13"/>
        <v>2019</v>
      </c>
      <c r="N18" s="38" t="str">
        <f t="shared" si="14"/>
        <v>Replenish</v>
      </c>
      <c r="O18" s="36" t="s">
        <v>229</v>
      </c>
      <c r="P18" s="38"/>
      <c r="Q18" s="38" t="s">
        <v>230</v>
      </c>
      <c r="R18" s="56">
        <v>1</v>
      </c>
      <c r="S18" s="38" t="s">
        <v>186</v>
      </c>
      <c r="T18" s="57" t="s">
        <v>104</v>
      </c>
      <c r="U18" s="38">
        <v>50630237</v>
      </c>
      <c r="V18" s="20">
        <v>404045317</v>
      </c>
      <c r="W18" s="37">
        <v>43795</v>
      </c>
      <c r="X18" s="38" t="s">
        <v>1154</v>
      </c>
      <c r="Y18" s="369" t="s">
        <v>1228</v>
      </c>
      <c r="Z18" s="37">
        <v>43796</v>
      </c>
      <c r="AA18" s="73" t="s">
        <v>1223</v>
      </c>
      <c r="AB18" s="37">
        <v>43801</v>
      </c>
      <c r="AC18" s="37"/>
      <c r="AD18" s="369" t="s">
        <v>1229</v>
      </c>
      <c r="AE18" s="37">
        <v>43802</v>
      </c>
      <c r="AF18" s="37"/>
      <c r="AG18" s="37">
        <v>43536</v>
      </c>
      <c r="AH18" s="37">
        <v>43803</v>
      </c>
      <c r="AI18" s="368" t="s">
        <v>1230</v>
      </c>
      <c r="AJ18" s="88"/>
      <c r="AK18" s="37">
        <v>43803</v>
      </c>
      <c r="AL18" s="37"/>
      <c r="AM18" s="38" t="s">
        <v>229</v>
      </c>
      <c r="AN18" s="36" t="s">
        <v>1231</v>
      </c>
      <c r="AO18" s="36"/>
      <c r="AP18" s="103">
        <v>43795</v>
      </c>
      <c r="AQ18" s="366" t="s">
        <v>1217</v>
      </c>
      <c r="AR18" s="103">
        <v>43827</v>
      </c>
      <c r="AS18" s="23" t="str">
        <f t="shared" si="6"/>
        <v>LATE</v>
      </c>
      <c r="AT18" s="103"/>
      <c r="AU18" s="38"/>
      <c r="AV18" s="36"/>
      <c r="AW18" s="104">
        <f t="shared" si="7"/>
        <v>6</v>
      </c>
      <c r="AX18" s="105" t="e">
        <f>IF(OR(#REF!="",AB18=""),"",#REF!-AB18)</f>
        <v>#REF!</v>
      </c>
      <c r="AY18" s="105" t="e">
        <f>IF(OR(#REF!="",#REF!=""),"",#REF!-#REF!)</f>
        <v>#REF!</v>
      </c>
      <c r="AZ18" s="105" t="e">
        <f>IF(OR(AQ18="",#REF!=""),"",AQ18-#REF!)</f>
        <v>#REF!</v>
      </c>
      <c r="BA18" s="114" t="str">
        <f t="shared" si="15"/>
        <v/>
      </c>
      <c r="BB18" s="115" t="e">
        <f t="shared" si="16"/>
        <v>#REF!</v>
      </c>
      <c r="BC18" s="105" t="str">
        <f t="shared" si="17"/>
        <v/>
      </c>
      <c r="BD18" s="105" t="str">
        <f t="shared" si="18"/>
        <v/>
      </c>
    </row>
    <row r="19" s="1" customFormat="1" ht="12" hidden="1" spans="2:56">
      <c r="B19" s="20">
        <v>35</v>
      </c>
      <c r="C19" s="21" t="str">
        <f t="shared" si="0"/>
        <v>AVAIL</v>
      </c>
      <c r="D19" s="22" t="str">
        <f t="shared" si="1"/>
        <v>CLOSED</v>
      </c>
      <c r="E19" s="23">
        <f ca="1" t="shared" si="2"/>
        <v>8</v>
      </c>
      <c r="F19" s="23">
        <f ca="1" t="shared" si="3"/>
        <v>32</v>
      </c>
      <c r="G19" s="23">
        <f ca="1" t="shared" si="4"/>
        <v>1</v>
      </c>
      <c r="H19" s="23" t="str">
        <f ca="1" t="shared" si="5"/>
        <v>ONTIME</v>
      </c>
      <c r="I19" s="23"/>
      <c r="J19" s="36" t="s">
        <v>1232</v>
      </c>
      <c r="K19" s="37">
        <v>43795</v>
      </c>
      <c r="L19" s="38">
        <f t="shared" si="12"/>
        <v>11</v>
      </c>
      <c r="M19" s="38">
        <f t="shared" si="13"/>
        <v>2019</v>
      </c>
      <c r="N19" s="38" t="str">
        <f t="shared" si="14"/>
        <v>Replenish</v>
      </c>
      <c r="O19" s="36" t="s">
        <v>229</v>
      </c>
      <c r="P19" s="38"/>
      <c r="Q19" s="38" t="s">
        <v>230</v>
      </c>
      <c r="R19" s="56">
        <v>1</v>
      </c>
      <c r="S19" s="38" t="s">
        <v>186</v>
      </c>
      <c r="T19" s="57" t="s">
        <v>104</v>
      </c>
      <c r="U19" s="38">
        <v>50630238</v>
      </c>
      <c r="V19" s="20">
        <v>404045318</v>
      </c>
      <c r="W19" s="37">
        <v>43795</v>
      </c>
      <c r="X19" s="38" t="s">
        <v>1154</v>
      </c>
      <c r="Y19" s="364" t="s">
        <v>1228</v>
      </c>
      <c r="Z19" s="37">
        <v>43796</v>
      </c>
      <c r="AA19" s="73" t="s">
        <v>1223</v>
      </c>
      <c r="AB19" s="37">
        <v>43801</v>
      </c>
      <c r="AC19" s="37"/>
      <c r="AD19" s="369" t="s">
        <v>1229</v>
      </c>
      <c r="AE19" s="37">
        <v>43802</v>
      </c>
      <c r="AF19" s="37"/>
      <c r="AG19" s="37">
        <v>43536</v>
      </c>
      <c r="AH19" s="37">
        <v>43803</v>
      </c>
      <c r="AI19" s="368" t="s">
        <v>1233</v>
      </c>
      <c r="AJ19" s="88"/>
      <c r="AK19" s="37">
        <v>43803</v>
      </c>
      <c r="AL19" s="37"/>
      <c r="AM19" s="38" t="s">
        <v>229</v>
      </c>
      <c r="AN19" s="36" t="s">
        <v>1234</v>
      </c>
      <c r="AO19" s="36"/>
      <c r="AP19" s="103">
        <v>43795</v>
      </c>
      <c r="AQ19" s="366" t="s">
        <v>1217</v>
      </c>
      <c r="AR19" s="103">
        <v>43827</v>
      </c>
      <c r="AS19" s="23" t="str">
        <f t="shared" si="6"/>
        <v>LATE</v>
      </c>
      <c r="AT19" s="103"/>
      <c r="AU19" s="38"/>
      <c r="AV19" s="36"/>
      <c r="AW19" s="104">
        <f t="shared" si="7"/>
        <v>6</v>
      </c>
      <c r="AX19" s="105" t="e">
        <f>IF(OR(#REF!="",AB19=""),"",#REF!-AB19)</f>
        <v>#REF!</v>
      </c>
      <c r="AY19" s="105" t="e">
        <f>IF(OR(#REF!="",#REF!=""),"",#REF!-#REF!)</f>
        <v>#REF!</v>
      </c>
      <c r="AZ19" s="105" t="e">
        <f>IF(OR(AQ19="",#REF!=""),"",AQ19-#REF!)</f>
        <v>#REF!</v>
      </c>
      <c r="BA19" s="114" t="str">
        <f t="shared" si="15"/>
        <v/>
      </c>
      <c r="BB19" s="115" t="e">
        <f t="shared" si="16"/>
        <v>#REF!</v>
      </c>
      <c r="BC19" s="105" t="str">
        <f t="shared" si="17"/>
        <v/>
      </c>
      <c r="BD19" s="105" t="str">
        <f t="shared" si="18"/>
        <v/>
      </c>
    </row>
    <row r="20" s="1" customFormat="1" ht="12" hidden="1" spans="2:56">
      <c r="B20" s="20">
        <v>36</v>
      </c>
      <c r="C20" s="21" t="str">
        <f t="shared" si="0"/>
        <v>AVAIL</v>
      </c>
      <c r="D20" s="22" t="str">
        <f t="shared" si="1"/>
        <v>CLOSED</v>
      </c>
      <c r="E20" s="23">
        <f ca="1" t="shared" si="2"/>
        <v>8</v>
      </c>
      <c r="F20" s="23">
        <f ca="1" t="shared" si="3"/>
        <v>32</v>
      </c>
      <c r="G20" s="23">
        <f ca="1" t="shared" si="4"/>
        <v>1</v>
      </c>
      <c r="H20" s="23" t="str">
        <f ca="1" t="shared" si="5"/>
        <v>ONTIME</v>
      </c>
      <c r="I20" s="23"/>
      <c r="J20" s="36" t="s">
        <v>1235</v>
      </c>
      <c r="K20" s="37">
        <v>43795</v>
      </c>
      <c r="L20" s="38">
        <f t="shared" si="12"/>
        <v>11</v>
      </c>
      <c r="M20" s="38">
        <f t="shared" si="13"/>
        <v>2019</v>
      </c>
      <c r="N20" s="38" t="str">
        <f t="shared" si="14"/>
        <v>Replenish</v>
      </c>
      <c r="O20" s="36" t="s">
        <v>229</v>
      </c>
      <c r="P20" s="38"/>
      <c r="Q20" s="38" t="s">
        <v>230</v>
      </c>
      <c r="R20" s="56">
        <v>1</v>
      </c>
      <c r="S20" s="38" t="s">
        <v>186</v>
      </c>
      <c r="T20" s="57" t="s">
        <v>104</v>
      </c>
      <c r="U20" s="38">
        <v>50630239</v>
      </c>
      <c r="V20" s="20">
        <v>404045319</v>
      </c>
      <c r="W20" s="37">
        <v>43795</v>
      </c>
      <c r="X20" s="38" t="s">
        <v>1154</v>
      </c>
      <c r="Y20" s="364" t="s">
        <v>1228</v>
      </c>
      <c r="Z20" s="37">
        <v>43796</v>
      </c>
      <c r="AA20" s="73" t="s">
        <v>1223</v>
      </c>
      <c r="AB20" s="37">
        <v>43801</v>
      </c>
      <c r="AC20" s="37"/>
      <c r="AD20" s="369" t="s">
        <v>1229</v>
      </c>
      <c r="AE20" s="37">
        <v>43802</v>
      </c>
      <c r="AF20" s="37"/>
      <c r="AG20" s="37">
        <v>43567</v>
      </c>
      <c r="AH20" s="37">
        <v>43567</v>
      </c>
      <c r="AI20" s="368" t="s">
        <v>1236</v>
      </c>
      <c r="AJ20" s="88"/>
      <c r="AK20" s="37">
        <v>43803</v>
      </c>
      <c r="AL20" s="37"/>
      <c r="AM20" s="38" t="s">
        <v>229</v>
      </c>
      <c r="AN20" s="36" t="s">
        <v>1237</v>
      </c>
      <c r="AO20" s="36"/>
      <c r="AP20" s="103">
        <v>43795</v>
      </c>
      <c r="AQ20" s="366" t="s">
        <v>1217</v>
      </c>
      <c r="AR20" s="103">
        <v>43827</v>
      </c>
      <c r="AS20" s="23" t="str">
        <f t="shared" si="6"/>
        <v>LATE</v>
      </c>
      <c r="AT20" s="103"/>
      <c r="AU20" s="38"/>
      <c r="AV20" s="36"/>
      <c r="AW20" s="104">
        <f t="shared" si="7"/>
        <v>6</v>
      </c>
      <c r="AX20" s="105" t="e">
        <f>IF(OR(#REF!="",AB20=""),"",#REF!-AB20)</f>
        <v>#REF!</v>
      </c>
      <c r="AY20" s="105" t="e">
        <f>IF(OR(#REF!="",#REF!=""),"",#REF!-#REF!)</f>
        <v>#REF!</v>
      </c>
      <c r="AZ20" s="105" t="e">
        <f>IF(OR(AQ20="",#REF!=""),"",AQ20-#REF!)</f>
        <v>#REF!</v>
      </c>
      <c r="BA20" s="114" t="str">
        <f t="shared" si="15"/>
        <v/>
      </c>
      <c r="BB20" s="115" t="e">
        <f t="shared" si="16"/>
        <v>#REF!</v>
      </c>
      <c r="BC20" s="105" t="str">
        <f t="shared" si="17"/>
        <v/>
      </c>
      <c r="BD20" s="105" t="str">
        <f t="shared" si="18"/>
        <v/>
      </c>
    </row>
    <row r="21" s="1" customFormat="1" ht="12" hidden="1" spans="2:56">
      <c r="B21" s="20">
        <v>39</v>
      </c>
      <c r="C21" s="21" t="str">
        <f t="shared" si="0"/>
        <v>AVAIL</v>
      </c>
      <c r="D21" s="22" t="str">
        <f t="shared" si="1"/>
        <v>CLOSED</v>
      </c>
      <c r="E21" s="23">
        <f ca="1" t="shared" si="2"/>
        <v>8</v>
      </c>
      <c r="F21" s="23">
        <f ca="1" t="shared" si="3"/>
        <v>32</v>
      </c>
      <c r="G21" s="23">
        <f ca="1" t="shared" si="4"/>
        <v>1</v>
      </c>
      <c r="H21" s="23" t="str">
        <f ca="1" t="shared" si="5"/>
        <v>ONTIME</v>
      </c>
      <c r="I21" s="23"/>
      <c r="J21" s="36" t="s">
        <v>1238</v>
      </c>
      <c r="K21" s="37">
        <v>43795</v>
      </c>
      <c r="L21" s="38">
        <f t="shared" si="12"/>
        <v>11</v>
      </c>
      <c r="M21" s="38">
        <f t="shared" si="13"/>
        <v>2019</v>
      </c>
      <c r="N21" s="38" t="str">
        <f t="shared" si="14"/>
        <v>Replenish</v>
      </c>
      <c r="O21" s="36" t="s">
        <v>229</v>
      </c>
      <c r="P21" s="38"/>
      <c r="Q21" s="38" t="s">
        <v>230</v>
      </c>
      <c r="R21" s="56">
        <v>1</v>
      </c>
      <c r="S21" s="38" t="s">
        <v>186</v>
      </c>
      <c r="T21" s="57" t="s">
        <v>104</v>
      </c>
      <c r="U21" s="38">
        <v>50630244</v>
      </c>
      <c r="V21" s="20">
        <v>404045322</v>
      </c>
      <c r="W21" s="37">
        <v>43795</v>
      </c>
      <c r="X21" s="38" t="s">
        <v>1154</v>
      </c>
      <c r="Y21" s="364" t="s">
        <v>1228</v>
      </c>
      <c r="Z21" s="37">
        <v>43796</v>
      </c>
      <c r="AA21" s="73" t="s">
        <v>1223</v>
      </c>
      <c r="AB21" s="37">
        <v>43801</v>
      </c>
      <c r="AC21" s="37"/>
      <c r="AD21" s="369" t="s">
        <v>1229</v>
      </c>
      <c r="AE21" s="37">
        <v>43802</v>
      </c>
      <c r="AF21" s="37"/>
      <c r="AG21" s="37">
        <v>43802</v>
      </c>
      <c r="AH21" s="37">
        <v>43803</v>
      </c>
      <c r="AI21" s="368" t="s">
        <v>1239</v>
      </c>
      <c r="AJ21" s="88"/>
      <c r="AK21" s="37">
        <v>43803</v>
      </c>
      <c r="AL21" s="37"/>
      <c r="AM21" s="38" t="s">
        <v>229</v>
      </c>
      <c r="AN21" s="36" t="s">
        <v>1240</v>
      </c>
      <c r="AO21" s="36"/>
      <c r="AP21" s="103">
        <v>43795</v>
      </c>
      <c r="AQ21" s="366" t="s">
        <v>1217</v>
      </c>
      <c r="AR21" s="103">
        <v>43827</v>
      </c>
      <c r="AS21" s="23" t="str">
        <f t="shared" si="6"/>
        <v>LATE</v>
      </c>
      <c r="AT21" s="103"/>
      <c r="AU21" s="38"/>
      <c r="AV21" s="36"/>
      <c r="AW21" s="104">
        <f t="shared" si="7"/>
        <v>6</v>
      </c>
      <c r="AX21" s="105" t="e">
        <f>IF(OR(#REF!="",AB21=""),"",#REF!-AB21)</f>
        <v>#REF!</v>
      </c>
      <c r="AY21" s="105" t="e">
        <f>IF(OR(#REF!="",#REF!=""),"",#REF!-#REF!)</f>
        <v>#REF!</v>
      </c>
      <c r="AZ21" s="105" t="e">
        <f>IF(OR(AQ21="",#REF!=""),"",AQ21-#REF!)</f>
        <v>#REF!</v>
      </c>
      <c r="BA21" s="114" t="str">
        <f t="shared" si="15"/>
        <v/>
      </c>
      <c r="BB21" s="115" t="e">
        <f t="shared" si="16"/>
        <v>#REF!</v>
      </c>
      <c r="BC21" s="105" t="str">
        <f t="shared" si="17"/>
        <v/>
      </c>
      <c r="BD21" s="105" t="str">
        <f t="shared" si="18"/>
        <v/>
      </c>
    </row>
    <row r="22" s="1" customFormat="1" ht="12" hidden="1" spans="2:56">
      <c r="B22" s="20">
        <v>40</v>
      </c>
      <c r="C22" s="21" t="str">
        <f t="shared" si="0"/>
        <v>AVAIL</v>
      </c>
      <c r="D22" s="22" t="str">
        <f t="shared" si="1"/>
        <v>CLOSED</v>
      </c>
      <c r="E22" s="23">
        <f ca="1" t="shared" si="2"/>
        <v>27</v>
      </c>
      <c r="F22" s="23">
        <f ca="1" t="shared" si="3"/>
        <v>32</v>
      </c>
      <c r="G22" s="23">
        <f ca="1" t="shared" si="4"/>
        <v>20</v>
      </c>
      <c r="H22" s="23" t="str">
        <f ca="1" t="shared" si="5"/>
        <v>LATE</v>
      </c>
      <c r="I22" s="23"/>
      <c r="J22" s="36" t="s">
        <v>1241</v>
      </c>
      <c r="K22" s="37">
        <v>43776</v>
      </c>
      <c r="L22" s="38">
        <f t="shared" si="12"/>
        <v>11</v>
      </c>
      <c r="M22" s="38">
        <f t="shared" si="13"/>
        <v>2019</v>
      </c>
      <c r="N22" s="38" t="str">
        <f t="shared" si="14"/>
        <v>Replenish</v>
      </c>
      <c r="O22" s="36" t="s">
        <v>229</v>
      </c>
      <c r="P22" s="38"/>
      <c r="Q22" s="38" t="s">
        <v>230</v>
      </c>
      <c r="R22" s="56">
        <v>1</v>
      </c>
      <c r="S22" s="38" t="s">
        <v>186</v>
      </c>
      <c r="T22" s="57" t="s">
        <v>104</v>
      </c>
      <c r="U22" s="38">
        <v>50630245</v>
      </c>
      <c r="V22" s="20">
        <v>404045323</v>
      </c>
      <c r="W22" s="37">
        <v>43795</v>
      </c>
      <c r="X22" s="38" t="s">
        <v>1154</v>
      </c>
      <c r="Y22" s="364" t="s">
        <v>1228</v>
      </c>
      <c r="Z22" s="37">
        <v>43796</v>
      </c>
      <c r="AA22" s="73" t="s">
        <v>1223</v>
      </c>
      <c r="AB22" s="37">
        <v>43799</v>
      </c>
      <c r="AC22" s="37"/>
      <c r="AD22" s="369" t="s">
        <v>1229</v>
      </c>
      <c r="AE22" s="37">
        <v>43802</v>
      </c>
      <c r="AF22" s="37"/>
      <c r="AG22" s="37">
        <v>43802</v>
      </c>
      <c r="AH22" s="37">
        <v>43803</v>
      </c>
      <c r="AI22" s="88" t="s">
        <v>1242</v>
      </c>
      <c r="AJ22" s="88"/>
      <c r="AK22" s="37">
        <v>43803</v>
      </c>
      <c r="AL22" s="37"/>
      <c r="AM22" s="38" t="s">
        <v>229</v>
      </c>
      <c r="AN22" s="36" t="s">
        <v>1243</v>
      </c>
      <c r="AO22" s="36"/>
      <c r="AP22" s="103">
        <v>43795</v>
      </c>
      <c r="AQ22" s="366" t="s">
        <v>1217</v>
      </c>
      <c r="AR22" s="103">
        <v>43827</v>
      </c>
      <c r="AS22" s="23" t="str">
        <f t="shared" si="6"/>
        <v>LATE</v>
      </c>
      <c r="AT22" s="103"/>
      <c r="AU22" s="38"/>
      <c r="AV22" s="36"/>
      <c r="AW22" s="104">
        <f t="shared" si="7"/>
        <v>4</v>
      </c>
      <c r="AX22" s="105" t="e">
        <f>IF(OR(#REF!="",AB22=""),"",#REF!-AB22)</f>
        <v>#REF!</v>
      </c>
      <c r="AY22" s="105" t="e">
        <f>IF(OR(#REF!="",#REF!=""),"",#REF!-#REF!)</f>
        <v>#REF!</v>
      </c>
      <c r="AZ22" s="105" t="e">
        <f>IF(OR(AQ22="",#REF!=""),"",AQ22-#REF!)</f>
        <v>#REF!</v>
      </c>
      <c r="BA22" s="114" t="str">
        <f t="shared" si="15"/>
        <v/>
      </c>
      <c r="BB22" s="115" t="e">
        <f t="shared" si="16"/>
        <v>#REF!</v>
      </c>
      <c r="BC22" s="105" t="str">
        <f t="shared" si="17"/>
        <v/>
      </c>
      <c r="BD22" s="105" t="str">
        <f t="shared" si="18"/>
        <v/>
      </c>
    </row>
    <row r="23" s="1" customFormat="1" ht="12" hidden="1" spans="2:56">
      <c r="B23" s="20">
        <v>1</v>
      </c>
      <c r="C23" s="21" t="str">
        <f t="shared" si="0"/>
        <v>AVAIL</v>
      </c>
      <c r="D23" s="22" t="str">
        <f t="shared" si="1"/>
        <v>CLOSED</v>
      </c>
      <c r="E23" s="23">
        <f ca="1" t="shared" si="2"/>
        <v>7</v>
      </c>
      <c r="F23" s="23">
        <f ca="1" t="shared" si="3"/>
        <v>33</v>
      </c>
      <c r="G23" s="23">
        <f ca="1" t="shared" si="4"/>
        <v>0</v>
      </c>
      <c r="H23" s="23" t="str">
        <f ca="1" t="shared" si="5"/>
        <v>ONTIME</v>
      </c>
      <c r="I23" s="23"/>
      <c r="J23" s="36" t="s">
        <v>1244</v>
      </c>
      <c r="K23" s="37">
        <v>43776</v>
      </c>
      <c r="L23" s="38">
        <f t="shared" si="12"/>
        <v>11</v>
      </c>
      <c r="M23" s="38">
        <f t="shared" si="13"/>
        <v>2019</v>
      </c>
      <c r="N23" s="38" t="str">
        <f t="shared" si="14"/>
        <v>AOG</v>
      </c>
      <c r="O23" s="36" t="s">
        <v>1066</v>
      </c>
      <c r="P23" s="38"/>
      <c r="Q23" s="38" t="s">
        <v>1245</v>
      </c>
      <c r="R23" s="56">
        <v>1</v>
      </c>
      <c r="S23" s="38" t="s">
        <v>663</v>
      </c>
      <c r="T23" s="57" t="s">
        <v>1246</v>
      </c>
      <c r="U23" s="38">
        <v>803296193</v>
      </c>
      <c r="V23" s="20">
        <v>404044969</v>
      </c>
      <c r="W23" s="37">
        <v>43776</v>
      </c>
      <c r="X23" s="38" t="s">
        <v>1154</v>
      </c>
      <c r="Y23" s="364" t="s">
        <v>1247</v>
      </c>
      <c r="Z23" s="37">
        <v>43776</v>
      </c>
      <c r="AA23" s="71" t="s">
        <v>1248</v>
      </c>
      <c r="AB23" s="37">
        <v>43778</v>
      </c>
      <c r="AC23" s="37"/>
      <c r="AD23" s="38">
        <v>180220862</v>
      </c>
      <c r="AE23" s="37">
        <v>43783</v>
      </c>
      <c r="AF23" s="37"/>
      <c r="AG23" s="37">
        <v>43783</v>
      </c>
      <c r="AH23" s="37">
        <v>43783</v>
      </c>
      <c r="AI23" s="88" t="s">
        <v>1249</v>
      </c>
      <c r="AJ23" s="88"/>
      <c r="AK23" s="37">
        <v>43783</v>
      </c>
      <c r="AL23" s="37"/>
      <c r="AM23" s="38" t="s">
        <v>1066</v>
      </c>
      <c r="AN23" s="36" t="s">
        <v>1250</v>
      </c>
      <c r="AO23" s="36"/>
      <c r="AP23" s="103">
        <v>43794</v>
      </c>
      <c r="AQ23" s="366" t="s">
        <v>1251</v>
      </c>
      <c r="AR23" s="103">
        <v>43809</v>
      </c>
      <c r="AS23" s="23" t="str">
        <f t="shared" si="6"/>
        <v>LATE</v>
      </c>
      <c r="AT23" s="103"/>
      <c r="AU23" s="38"/>
      <c r="AV23" s="36"/>
      <c r="AW23" s="104">
        <f t="shared" si="7"/>
        <v>2</v>
      </c>
      <c r="AX23" s="105" t="e">
        <f>IF(OR(#REF!="",AB23=""),"",#REF!-AB23)</f>
        <v>#REF!</v>
      </c>
      <c r="AY23" s="105" t="e">
        <f>IF(OR(#REF!="",#REF!=""),"",#REF!-#REF!)</f>
        <v>#REF!</v>
      </c>
      <c r="AZ23" s="105" t="e">
        <f>IF(OR(AQ23="",#REF!=""),"",AQ23-#REF!)</f>
        <v>#REF!</v>
      </c>
      <c r="BA23" s="114" t="str">
        <f t="shared" si="15"/>
        <v/>
      </c>
      <c r="BB23" s="115" t="e">
        <f t="shared" si="16"/>
        <v>#REF!</v>
      </c>
      <c r="BC23" s="105" t="str">
        <f t="shared" si="17"/>
        <v/>
      </c>
      <c r="BD23" s="105" t="str">
        <f t="shared" si="18"/>
        <v/>
      </c>
    </row>
    <row r="24" s="1" customFormat="1" ht="12" hidden="1" spans="2:56">
      <c r="B24" s="20">
        <v>2</v>
      </c>
      <c r="C24" s="21" t="str">
        <f t="shared" si="0"/>
        <v>AVAIL</v>
      </c>
      <c r="D24" s="22" t="str">
        <f t="shared" si="1"/>
        <v>CLOSED</v>
      </c>
      <c r="E24" s="23">
        <f ca="1" t="shared" si="2"/>
        <v>0</v>
      </c>
      <c r="F24" s="23">
        <f ca="1" t="shared" si="3"/>
        <v>47</v>
      </c>
      <c r="G24" s="23">
        <f ca="1" t="shared" si="4"/>
        <v>0</v>
      </c>
      <c r="H24" s="23" t="str">
        <f ca="1" t="shared" si="5"/>
        <v>ONTIME</v>
      </c>
      <c r="I24" s="23"/>
      <c r="J24" s="36" t="s">
        <v>1252</v>
      </c>
      <c r="K24" s="37">
        <v>43780</v>
      </c>
      <c r="L24" s="38">
        <f t="shared" si="12"/>
        <v>11</v>
      </c>
      <c r="M24" s="38">
        <f t="shared" si="13"/>
        <v>2019</v>
      </c>
      <c r="N24" s="38" t="str">
        <f t="shared" si="14"/>
        <v>AOG</v>
      </c>
      <c r="O24" s="36" t="s">
        <v>1253</v>
      </c>
      <c r="P24" s="38"/>
      <c r="Q24" s="38" t="s">
        <v>1254</v>
      </c>
      <c r="R24" s="56">
        <v>1</v>
      </c>
      <c r="S24" s="38" t="s">
        <v>1255</v>
      </c>
      <c r="T24" s="57" t="s">
        <v>1256</v>
      </c>
      <c r="U24" s="38">
        <v>803301523</v>
      </c>
      <c r="V24" s="20">
        <v>404044989</v>
      </c>
      <c r="W24" s="37">
        <v>43780</v>
      </c>
      <c r="X24" s="38" t="s">
        <v>1154</v>
      </c>
      <c r="Y24" s="70"/>
      <c r="Z24" s="37">
        <v>43780</v>
      </c>
      <c r="AA24" s="74" t="s">
        <v>1257</v>
      </c>
      <c r="AB24" s="37">
        <v>43780</v>
      </c>
      <c r="AC24" s="37"/>
      <c r="AD24" s="38">
        <v>180220395</v>
      </c>
      <c r="AE24" s="37">
        <v>43780</v>
      </c>
      <c r="AF24" s="37"/>
      <c r="AG24" s="37">
        <v>43780</v>
      </c>
      <c r="AH24" s="37">
        <v>43780</v>
      </c>
      <c r="AI24" s="88" t="s">
        <v>1258</v>
      </c>
      <c r="AJ24" s="88"/>
      <c r="AK24" s="37">
        <v>43780</v>
      </c>
      <c r="AL24" s="37"/>
      <c r="AM24" s="38" t="s">
        <v>1259</v>
      </c>
      <c r="AN24" s="36" t="s">
        <v>1260</v>
      </c>
      <c r="AO24" s="36"/>
      <c r="AP24" s="103">
        <v>43794</v>
      </c>
      <c r="AQ24" s="366" t="s">
        <v>1217</v>
      </c>
      <c r="AR24" s="103">
        <v>43827</v>
      </c>
      <c r="AS24" s="23" t="str">
        <f t="shared" si="6"/>
        <v>LATE</v>
      </c>
      <c r="AT24" s="103"/>
      <c r="AU24" s="38"/>
      <c r="AV24" s="36"/>
      <c r="AW24" s="104">
        <f t="shared" si="7"/>
        <v>0</v>
      </c>
      <c r="AX24" s="105" t="e">
        <f>IF(OR(#REF!="",AB24=""),"",#REF!-AB24)</f>
        <v>#REF!</v>
      </c>
      <c r="AY24" s="105" t="e">
        <f>IF(OR(#REF!="",#REF!=""),"",#REF!-#REF!)</f>
        <v>#REF!</v>
      </c>
      <c r="AZ24" s="105" t="e">
        <f>IF(OR(AQ24="",#REF!=""),"",AQ24-#REF!)</f>
        <v>#REF!</v>
      </c>
      <c r="BA24" s="114" t="str">
        <f t="shared" si="15"/>
        <v/>
      </c>
      <c r="BB24" s="115" t="e">
        <f t="shared" si="16"/>
        <v>#REF!</v>
      </c>
      <c r="BC24" s="105" t="str">
        <f t="shared" si="17"/>
        <v/>
      </c>
      <c r="BD24" s="105" t="str">
        <f t="shared" si="18"/>
        <v/>
      </c>
    </row>
    <row r="25" s="1" customFormat="1" ht="24" hidden="1" spans="2:56">
      <c r="B25" s="20">
        <v>8</v>
      </c>
      <c r="C25" s="21" t="str">
        <f t="shared" si="0"/>
        <v>AVAIL</v>
      </c>
      <c r="D25" s="22" t="str">
        <f t="shared" si="1"/>
        <v>CLOSED</v>
      </c>
      <c r="E25" s="23">
        <f ca="1" t="shared" si="2"/>
        <v>10</v>
      </c>
      <c r="F25" s="23">
        <f ca="1" t="shared" si="3"/>
        <v>28</v>
      </c>
      <c r="G25" s="23">
        <f ca="1" t="shared" si="4"/>
        <v>2</v>
      </c>
      <c r="H25" s="23" t="str">
        <f ca="1" t="shared" si="5"/>
        <v>ONTIME</v>
      </c>
      <c r="I25" s="23"/>
      <c r="J25" s="36" t="s">
        <v>1261</v>
      </c>
      <c r="K25" s="37">
        <v>43781</v>
      </c>
      <c r="L25" s="38">
        <f t="shared" si="12"/>
        <v>11</v>
      </c>
      <c r="M25" s="38">
        <f t="shared" si="13"/>
        <v>2019</v>
      </c>
      <c r="N25" s="38" t="str">
        <f t="shared" si="14"/>
        <v>AOG</v>
      </c>
      <c r="O25" s="36" t="s">
        <v>1262</v>
      </c>
      <c r="P25" s="38"/>
      <c r="Q25" s="38" t="s">
        <v>1263</v>
      </c>
      <c r="R25" s="56">
        <v>1</v>
      </c>
      <c r="S25" s="38" t="s">
        <v>122</v>
      </c>
      <c r="T25" s="57" t="s">
        <v>1264</v>
      </c>
      <c r="U25" s="38">
        <v>803305098</v>
      </c>
      <c r="V25" s="20">
        <v>404045039</v>
      </c>
      <c r="W25" s="37">
        <v>43781</v>
      </c>
      <c r="X25" s="38" t="s">
        <v>1154</v>
      </c>
      <c r="Y25" s="70"/>
      <c r="Z25" s="37">
        <v>43783</v>
      </c>
      <c r="AA25" s="71" t="s">
        <v>1265</v>
      </c>
      <c r="AB25" s="37">
        <v>43783</v>
      </c>
      <c r="AC25" s="37"/>
      <c r="AD25" s="38">
        <v>180220831</v>
      </c>
      <c r="AE25" s="37">
        <v>43783</v>
      </c>
      <c r="AF25" s="37"/>
      <c r="AG25" s="37">
        <v>43787</v>
      </c>
      <c r="AH25" s="37">
        <v>43791</v>
      </c>
      <c r="AI25" s="368" t="s">
        <v>1266</v>
      </c>
      <c r="AJ25" s="88"/>
      <c r="AK25" s="37">
        <v>43791</v>
      </c>
      <c r="AL25" s="37"/>
      <c r="AM25" s="38" t="s">
        <v>1262</v>
      </c>
      <c r="AN25" s="36" t="s">
        <v>1267</v>
      </c>
      <c r="AO25" s="36"/>
      <c r="AP25" s="103">
        <v>43801</v>
      </c>
      <c r="AQ25" s="366" t="s">
        <v>1268</v>
      </c>
      <c r="AR25" s="103">
        <v>43809</v>
      </c>
      <c r="AS25" s="23" t="str">
        <f t="shared" si="6"/>
        <v>LATE</v>
      </c>
      <c r="AT25" s="103"/>
      <c r="AU25" s="38"/>
      <c r="AV25" s="36"/>
      <c r="AW25" s="104">
        <f t="shared" si="7"/>
        <v>2</v>
      </c>
      <c r="AX25" s="105" t="e">
        <f>IF(OR(#REF!="",AB25=""),"",#REF!-AB25)</f>
        <v>#REF!</v>
      </c>
      <c r="AY25" s="105" t="e">
        <f>IF(OR(#REF!="",#REF!=""),"",#REF!-#REF!)</f>
        <v>#REF!</v>
      </c>
      <c r="AZ25" s="105" t="e">
        <f>IF(OR(AQ25="",#REF!=""),"",AQ25-#REF!)</f>
        <v>#REF!</v>
      </c>
      <c r="BA25" s="114" t="str">
        <f t="shared" si="15"/>
        <v/>
      </c>
      <c r="BB25" s="115" t="e">
        <f t="shared" si="16"/>
        <v>#REF!</v>
      </c>
      <c r="BC25" s="105" t="str">
        <f t="shared" si="17"/>
        <v/>
      </c>
      <c r="BD25" s="105" t="str">
        <f t="shared" si="18"/>
        <v/>
      </c>
    </row>
    <row r="26" s="1" customFormat="1" ht="12" hidden="1" spans="2:56">
      <c r="B26" s="20">
        <v>9</v>
      </c>
      <c r="C26" s="21" t="str">
        <f t="shared" si="0"/>
        <v>AVAIL</v>
      </c>
      <c r="D26" s="22" t="str">
        <f t="shared" si="1"/>
        <v>CLOSED</v>
      </c>
      <c r="E26" s="23">
        <f ca="1" t="shared" si="2"/>
        <v>8</v>
      </c>
      <c r="F26" s="23">
        <f ca="1" t="shared" si="3"/>
        <v>28</v>
      </c>
      <c r="G26" s="23">
        <f ca="1" t="shared" si="4"/>
        <v>2</v>
      </c>
      <c r="H26" s="23" t="str">
        <f ca="1" t="shared" si="5"/>
        <v>ONTIME</v>
      </c>
      <c r="I26" s="23"/>
      <c r="J26" s="36" t="s">
        <v>1269</v>
      </c>
      <c r="K26" s="37">
        <v>43783</v>
      </c>
      <c r="L26" s="38">
        <f t="shared" si="12"/>
        <v>11</v>
      </c>
      <c r="M26" s="38">
        <f t="shared" si="13"/>
        <v>2019</v>
      </c>
      <c r="N26" s="38" t="str">
        <f t="shared" si="14"/>
        <v>AOG</v>
      </c>
      <c r="O26" s="36" t="s">
        <v>1270</v>
      </c>
      <c r="P26" s="38"/>
      <c r="Q26" s="38" t="s">
        <v>1271</v>
      </c>
      <c r="R26" s="56">
        <v>1</v>
      </c>
      <c r="S26" s="38" t="s">
        <v>1272</v>
      </c>
      <c r="T26" s="57" t="s">
        <v>1273</v>
      </c>
      <c r="U26" s="38">
        <v>803309213</v>
      </c>
      <c r="V26" s="20">
        <v>404045102</v>
      </c>
      <c r="W26" s="37">
        <v>43781</v>
      </c>
      <c r="X26" s="38" t="s">
        <v>1154</v>
      </c>
      <c r="Y26" s="70"/>
      <c r="Z26" s="37">
        <v>43785</v>
      </c>
      <c r="AA26" s="71" t="s">
        <v>1274</v>
      </c>
      <c r="AB26" s="37">
        <v>43785</v>
      </c>
      <c r="AC26" s="37"/>
      <c r="AD26" s="38">
        <v>180221367</v>
      </c>
      <c r="AE26" s="37">
        <v>43787</v>
      </c>
      <c r="AF26" s="37"/>
      <c r="AG26" s="37">
        <v>43787</v>
      </c>
      <c r="AH26" s="37">
        <v>43791</v>
      </c>
      <c r="AI26" s="88" t="s">
        <v>1275</v>
      </c>
      <c r="AJ26" s="88"/>
      <c r="AK26" s="37">
        <v>43791</v>
      </c>
      <c r="AL26" s="37"/>
      <c r="AM26" s="36">
        <f>K26</f>
        <v>43783</v>
      </c>
      <c r="AN26" s="36" t="s">
        <v>1276</v>
      </c>
      <c r="AO26" s="36"/>
      <c r="AP26" s="103">
        <v>43801</v>
      </c>
      <c r="AQ26" s="366" t="s">
        <v>1277</v>
      </c>
      <c r="AR26" s="103">
        <v>43809</v>
      </c>
      <c r="AS26" s="23" t="str">
        <f t="shared" si="6"/>
        <v>LATE</v>
      </c>
      <c r="AT26" s="103"/>
      <c r="AU26" s="38"/>
      <c r="AV26" s="36"/>
      <c r="AW26" s="104">
        <f t="shared" si="7"/>
        <v>4</v>
      </c>
      <c r="AX26" s="105" t="e">
        <f>IF(OR(#REF!="",AB26=""),"",#REF!-AB26)</f>
        <v>#REF!</v>
      </c>
      <c r="AY26" s="105" t="e">
        <f>IF(OR(#REF!="",#REF!=""),"",#REF!-#REF!)</f>
        <v>#REF!</v>
      </c>
      <c r="AZ26" s="105" t="e">
        <f>IF(OR(AQ26="",#REF!=""),"",AQ26-#REF!)</f>
        <v>#REF!</v>
      </c>
      <c r="BA26" s="114" t="str">
        <f t="shared" si="15"/>
        <v/>
      </c>
      <c r="BB26" s="115" t="e">
        <f t="shared" si="16"/>
        <v>#REF!</v>
      </c>
      <c r="BC26" s="105" t="str">
        <f t="shared" si="17"/>
        <v/>
      </c>
      <c r="BD26" s="105" t="str">
        <f t="shared" si="18"/>
        <v/>
      </c>
    </row>
    <row r="27" s="1" customFormat="1" ht="12" hidden="1" spans="2:56">
      <c r="B27" s="20">
        <v>13</v>
      </c>
      <c r="C27" s="21" t="str">
        <f t="shared" si="0"/>
        <v>AVAIL</v>
      </c>
      <c r="D27" s="22" t="str">
        <f t="shared" si="1"/>
        <v>CLOSED</v>
      </c>
      <c r="E27" s="23">
        <f ca="1" t="shared" si="2"/>
        <v>14</v>
      </c>
      <c r="F27" s="23">
        <f ca="1" t="shared" si="3"/>
        <v>19</v>
      </c>
      <c r="G27" s="23">
        <f ca="1" t="shared" si="4"/>
        <v>1</v>
      </c>
      <c r="H27" s="23" t="str">
        <f ca="1" t="shared" si="5"/>
        <v>ONTIME</v>
      </c>
      <c r="I27" s="23"/>
      <c r="J27" s="36" t="s">
        <v>1278</v>
      </c>
      <c r="K27" s="37">
        <v>43790</v>
      </c>
      <c r="L27" s="38">
        <f t="shared" si="12"/>
        <v>11</v>
      </c>
      <c r="M27" s="38">
        <f t="shared" si="13"/>
        <v>2019</v>
      </c>
      <c r="N27" s="38" t="str">
        <f t="shared" si="14"/>
        <v>AOG</v>
      </c>
      <c r="O27" s="36" t="s">
        <v>420</v>
      </c>
      <c r="P27" s="38"/>
      <c r="Q27" s="38" t="s">
        <v>422</v>
      </c>
      <c r="R27" s="56">
        <v>1</v>
      </c>
      <c r="S27" s="38" t="s">
        <v>1279</v>
      </c>
      <c r="T27" s="57" t="s">
        <v>1280</v>
      </c>
      <c r="U27" s="38">
        <v>803325892</v>
      </c>
      <c r="V27" s="20">
        <v>404045231</v>
      </c>
      <c r="W27" s="37">
        <v>43790</v>
      </c>
      <c r="X27" s="38" t="s">
        <v>1154</v>
      </c>
      <c r="Y27" s="364" t="s">
        <v>1281</v>
      </c>
      <c r="Z27" s="37">
        <v>43791</v>
      </c>
      <c r="AA27" s="71" t="s">
        <v>1213</v>
      </c>
      <c r="AB27" s="37">
        <v>43799</v>
      </c>
      <c r="AC27" s="37"/>
      <c r="AD27" s="38">
        <v>180223504</v>
      </c>
      <c r="AE27" s="37">
        <v>43802</v>
      </c>
      <c r="AF27" s="37"/>
      <c r="AG27" s="37">
        <v>43802</v>
      </c>
      <c r="AH27" s="37">
        <v>43804</v>
      </c>
      <c r="AI27" s="88" t="s">
        <v>1282</v>
      </c>
      <c r="AJ27" s="88"/>
      <c r="AK27" s="37">
        <v>43804</v>
      </c>
      <c r="AL27" s="37"/>
      <c r="AM27" s="36">
        <f>K27</f>
        <v>43790</v>
      </c>
      <c r="AN27" s="36" t="s">
        <v>1283</v>
      </c>
      <c r="AO27" s="36"/>
      <c r="AP27" s="103">
        <v>43801</v>
      </c>
      <c r="AQ27" s="366" t="s">
        <v>1268</v>
      </c>
      <c r="AR27" s="103">
        <v>43809</v>
      </c>
      <c r="AS27" s="23" t="str">
        <f t="shared" si="6"/>
        <v>LATE</v>
      </c>
      <c r="AT27" s="103"/>
      <c r="AU27" s="38"/>
      <c r="AV27" s="36"/>
      <c r="AW27" s="104">
        <f t="shared" si="7"/>
        <v>9</v>
      </c>
      <c r="AX27" s="105" t="e">
        <f>IF(OR(#REF!="",AB27=""),"",#REF!-AB27)</f>
        <v>#REF!</v>
      </c>
      <c r="AY27" s="105" t="e">
        <f>IF(OR(#REF!="",#REF!=""),"",#REF!-#REF!)</f>
        <v>#REF!</v>
      </c>
      <c r="AZ27" s="105" t="e">
        <f>IF(OR(AQ27="",#REF!=""),"",AQ27-#REF!)</f>
        <v>#REF!</v>
      </c>
      <c r="BA27" s="114" t="str">
        <f t="shared" si="15"/>
        <v/>
      </c>
      <c r="BB27" s="115" t="e">
        <f t="shared" si="16"/>
        <v>#REF!</v>
      </c>
      <c r="BC27" s="105" t="str">
        <f t="shared" si="17"/>
        <v/>
      </c>
      <c r="BD27" s="105" t="str">
        <f t="shared" si="18"/>
        <v/>
      </c>
    </row>
    <row r="28" s="1" customFormat="1" ht="12" hidden="1" spans="2:56">
      <c r="B28" s="20">
        <v>17</v>
      </c>
      <c r="C28" s="21" t="str">
        <f t="shared" si="0"/>
        <v>AVAIL</v>
      </c>
      <c r="D28" s="22" t="str">
        <f t="shared" si="1"/>
        <v>CLOSED</v>
      </c>
      <c r="E28" s="23">
        <f ca="1" t="shared" si="2"/>
        <v>8</v>
      </c>
      <c r="F28" s="23">
        <f ca="1" t="shared" si="3"/>
        <v>8</v>
      </c>
      <c r="G28" s="23">
        <f ca="1" t="shared" si="4"/>
        <v>1</v>
      </c>
      <c r="H28" s="23" t="str">
        <f ca="1" t="shared" si="5"/>
        <v>ONTIME</v>
      </c>
      <c r="I28" s="23"/>
      <c r="J28" s="36" t="s">
        <v>1284</v>
      </c>
      <c r="K28" s="37">
        <v>43796</v>
      </c>
      <c r="L28" s="38">
        <f t="shared" si="12"/>
        <v>11</v>
      </c>
      <c r="M28" s="38">
        <f t="shared" si="13"/>
        <v>2019</v>
      </c>
      <c r="N28" s="38" t="str">
        <f t="shared" si="14"/>
        <v>AOG</v>
      </c>
      <c r="O28" s="36" t="s">
        <v>840</v>
      </c>
      <c r="P28" s="38"/>
      <c r="Q28" s="38" t="s">
        <v>1285</v>
      </c>
      <c r="R28" s="56">
        <v>1</v>
      </c>
      <c r="S28" s="38" t="s">
        <v>1286</v>
      </c>
      <c r="T28" s="57" t="s">
        <v>1287</v>
      </c>
      <c r="U28" s="38" t="s">
        <v>1288</v>
      </c>
      <c r="V28" s="20">
        <v>404045446</v>
      </c>
      <c r="W28" s="37">
        <v>43801</v>
      </c>
      <c r="X28" s="38" t="s">
        <v>1154</v>
      </c>
      <c r="Y28" s="70" t="s">
        <v>1289</v>
      </c>
      <c r="Z28" s="37">
        <v>43797</v>
      </c>
      <c r="AA28" s="71" t="s">
        <v>1290</v>
      </c>
      <c r="AB28" s="37">
        <v>43804</v>
      </c>
      <c r="AC28" s="37"/>
      <c r="AD28" s="369" t="s">
        <v>1291</v>
      </c>
      <c r="AE28" s="37">
        <v>43567</v>
      </c>
      <c r="AF28" s="37"/>
      <c r="AG28" s="37">
        <v>43802</v>
      </c>
      <c r="AH28" s="37">
        <v>43804</v>
      </c>
      <c r="AI28" s="368" t="s">
        <v>1292</v>
      </c>
      <c r="AJ28" s="88"/>
      <c r="AK28" s="37">
        <v>43804</v>
      </c>
      <c r="AL28" s="37"/>
      <c r="AM28" s="38" t="s">
        <v>840</v>
      </c>
      <c r="AN28" s="36" t="s">
        <v>1293</v>
      </c>
      <c r="AO28" s="36"/>
      <c r="AP28" s="103">
        <v>43801</v>
      </c>
      <c r="AQ28" s="366" t="s">
        <v>1268</v>
      </c>
      <c r="AR28" s="103">
        <v>43809</v>
      </c>
      <c r="AS28" s="23" t="str">
        <f t="shared" si="6"/>
        <v>LATE</v>
      </c>
      <c r="AT28" s="103"/>
      <c r="AU28" s="38"/>
      <c r="AV28" s="36"/>
      <c r="AW28" s="104" t="s">
        <v>1294</v>
      </c>
      <c r="AX28" s="105" t="s">
        <v>1294</v>
      </c>
      <c r="AY28" s="105" t="s">
        <v>1294</v>
      </c>
      <c r="AZ28" s="105" t="s">
        <v>1294</v>
      </c>
      <c r="BA28" s="114" t="s">
        <v>1294</v>
      </c>
      <c r="BB28" s="115" t="s">
        <v>1294</v>
      </c>
      <c r="BC28" s="105" t="s">
        <v>1294</v>
      </c>
      <c r="BD28" s="105" t="s">
        <v>1294</v>
      </c>
    </row>
    <row r="29" s="1" customFormat="1" ht="12" spans="2:56">
      <c r="B29" s="20">
        <v>19</v>
      </c>
      <c r="C29" s="21" t="str">
        <f t="shared" si="0"/>
        <v>AVAIL</v>
      </c>
      <c r="D29" s="22" t="str">
        <f t="shared" si="1"/>
        <v>CLOSED</v>
      </c>
      <c r="E29" s="23">
        <f ca="1" t="shared" si="2"/>
        <v>20</v>
      </c>
      <c r="F29" s="23">
        <f ca="1" t="shared" si="3"/>
        <v>11</v>
      </c>
      <c r="G29" s="23">
        <f ca="1" t="shared" si="4"/>
        <v>9</v>
      </c>
      <c r="H29" s="23" t="str">
        <f ca="1" t="shared" si="5"/>
        <v>LATE</v>
      </c>
      <c r="I29" s="23"/>
      <c r="J29" s="36" t="s">
        <v>1295</v>
      </c>
      <c r="K29" s="37">
        <v>43789</v>
      </c>
      <c r="L29" s="38">
        <f t="shared" si="12"/>
        <v>11</v>
      </c>
      <c r="M29" s="38">
        <f t="shared" si="13"/>
        <v>2019</v>
      </c>
      <c r="N29" s="38" t="str">
        <f t="shared" si="14"/>
        <v>AOG</v>
      </c>
      <c r="O29" s="36" t="s">
        <v>1075</v>
      </c>
      <c r="P29" s="38"/>
      <c r="Q29" s="38" t="s">
        <v>1296</v>
      </c>
      <c r="R29" s="56">
        <v>1</v>
      </c>
      <c r="S29" s="38" t="s">
        <v>1297</v>
      </c>
      <c r="T29" s="57" t="s">
        <v>1298</v>
      </c>
      <c r="U29" s="38" t="s">
        <v>1299</v>
      </c>
      <c r="V29" s="20">
        <v>404045434</v>
      </c>
      <c r="W29" s="37">
        <v>43798</v>
      </c>
      <c r="X29" s="38" t="s">
        <v>1154</v>
      </c>
      <c r="Y29" s="364" t="s">
        <v>1300</v>
      </c>
      <c r="Z29" s="37">
        <v>43798</v>
      </c>
      <c r="AA29" s="71" t="s">
        <v>1290</v>
      </c>
      <c r="AB29" s="37">
        <v>43804</v>
      </c>
      <c r="AC29" s="37"/>
      <c r="AD29" s="369" t="s">
        <v>1291</v>
      </c>
      <c r="AE29" s="37">
        <v>43567</v>
      </c>
      <c r="AF29" s="37"/>
      <c r="AG29" s="37">
        <v>43807</v>
      </c>
      <c r="AH29" s="37">
        <v>43809</v>
      </c>
      <c r="AI29" s="368" t="s">
        <v>1301</v>
      </c>
      <c r="AJ29" s="88"/>
      <c r="AK29" s="37">
        <v>43809</v>
      </c>
      <c r="AL29" s="37"/>
      <c r="AM29" s="36">
        <f>K29</f>
        <v>43789</v>
      </c>
      <c r="AN29" s="366" t="s">
        <v>1302</v>
      </c>
      <c r="AO29" s="36"/>
      <c r="AP29" s="103">
        <v>43803</v>
      </c>
      <c r="AQ29" s="366" t="s">
        <v>1303</v>
      </c>
      <c r="AR29" s="103">
        <v>43809</v>
      </c>
      <c r="AS29" s="23" t="str">
        <f t="shared" si="6"/>
        <v>LATE</v>
      </c>
      <c r="AT29" s="103"/>
      <c r="AU29" s="38"/>
      <c r="AV29" s="36"/>
      <c r="AW29" s="104">
        <f t="shared" ref="AW29:AW38" si="19">IF(OR(W29="",AB29=""),"",AB29-W29)</f>
        <v>6</v>
      </c>
      <c r="AX29" s="105" t="e">
        <f>IF(OR(#REF!="",AB29=""),"",#REF!-AB29)</f>
        <v>#REF!</v>
      </c>
      <c r="AY29" s="105" t="e">
        <f>IF(OR(#REF!="",#REF!=""),"",#REF!-#REF!)</f>
        <v>#REF!</v>
      </c>
      <c r="AZ29" s="105" t="e">
        <f>IF(OR(AQ29="",#REF!=""),"",AQ29-#REF!)</f>
        <v>#REF!</v>
      </c>
      <c r="BA29" s="114" t="str">
        <f t="shared" ref="BA29:BA38" si="20">IF(OR(AT29="",AQ29=""),"",AT29-AQ29)</f>
        <v/>
      </c>
      <c r="BB29" s="115" t="e">
        <f t="shared" ref="BB29:BB38" si="21">IF(AW29="","",SUM(AW29:BA29))</f>
        <v>#REF!</v>
      </c>
      <c r="BC29" s="105" t="str">
        <f t="shared" ref="BC29:BC38" si="22">IF(AT29="","",WEEKNUM(AT29))</f>
        <v/>
      </c>
      <c r="BD29" s="105" t="str">
        <f t="shared" ref="BD29:BD38" si="23">IF(AT29="","",YEAR(AT29))</f>
        <v/>
      </c>
    </row>
    <row r="30" s="1" customFormat="1" ht="12" hidden="1" spans="2:56">
      <c r="B30" s="20">
        <v>20</v>
      </c>
      <c r="C30" s="21" t="str">
        <f t="shared" si="0"/>
        <v>AVAIL</v>
      </c>
      <c r="D30" s="22" t="str">
        <f t="shared" si="1"/>
        <v>CLOSED</v>
      </c>
      <c r="E30" s="23">
        <f ca="1" t="shared" si="2"/>
        <v>15</v>
      </c>
      <c r="F30" s="23">
        <f ca="1" t="shared" si="3"/>
        <v>38</v>
      </c>
      <c r="G30" s="23">
        <f ca="1" t="shared" si="4"/>
        <v>1</v>
      </c>
      <c r="H30" s="23" t="str">
        <f ca="1" t="shared" si="5"/>
        <v>ONTIME</v>
      </c>
      <c r="I30" s="23"/>
      <c r="J30" s="36" t="s">
        <v>1304</v>
      </c>
      <c r="K30" s="37">
        <v>43789</v>
      </c>
      <c r="L30" s="38">
        <f t="shared" si="12"/>
        <v>11</v>
      </c>
      <c r="M30" s="38">
        <f t="shared" si="13"/>
        <v>2019</v>
      </c>
      <c r="N30" s="38" t="str">
        <f t="shared" si="14"/>
        <v>Replenish</v>
      </c>
      <c r="O30" s="36" t="s">
        <v>1305</v>
      </c>
      <c r="P30" s="38"/>
      <c r="Q30" s="38" t="s">
        <v>1306</v>
      </c>
      <c r="R30" s="56">
        <v>1</v>
      </c>
      <c r="S30" s="38" t="s">
        <v>1307</v>
      </c>
      <c r="T30" s="57" t="s">
        <v>104</v>
      </c>
      <c r="U30" s="38">
        <v>50629454</v>
      </c>
      <c r="V30" s="20">
        <v>404045192</v>
      </c>
      <c r="W30" s="37">
        <v>43789</v>
      </c>
      <c r="X30" s="38" t="s">
        <v>1154</v>
      </c>
      <c r="Y30" s="364" t="s">
        <v>1308</v>
      </c>
      <c r="Z30" s="37">
        <v>43790</v>
      </c>
      <c r="AA30" s="71" t="s">
        <v>1213</v>
      </c>
      <c r="AB30" s="37">
        <v>43799</v>
      </c>
      <c r="AC30" s="37"/>
      <c r="AD30" s="369" t="s">
        <v>1214</v>
      </c>
      <c r="AE30" s="37">
        <v>43801</v>
      </c>
      <c r="AF30" s="37"/>
      <c r="AG30" s="37">
        <v>43802</v>
      </c>
      <c r="AH30" s="37">
        <v>43804</v>
      </c>
      <c r="AI30" s="368" t="s">
        <v>1309</v>
      </c>
      <c r="AJ30" s="88"/>
      <c r="AK30" s="37">
        <v>43804</v>
      </c>
      <c r="AL30" s="37"/>
      <c r="AM30" s="38">
        <v>104749002</v>
      </c>
      <c r="AN30" s="36" t="s">
        <v>1310</v>
      </c>
      <c r="AO30" s="36"/>
      <c r="AP30" s="37">
        <v>43789</v>
      </c>
      <c r="AQ30" s="366" t="s">
        <v>1217</v>
      </c>
      <c r="AR30" s="103">
        <v>43827</v>
      </c>
      <c r="AS30" s="23" t="str">
        <f t="shared" si="6"/>
        <v>LATE</v>
      </c>
      <c r="AT30" s="103"/>
      <c r="AU30" s="38"/>
      <c r="AV30" s="36"/>
      <c r="AW30" s="104">
        <f t="shared" si="19"/>
        <v>10</v>
      </c>
      <c r="AX30" s="105" t="e">
        <f>IF(OR(#REF!="",AB30=""),"",#REF!-AB30)</f>
        <v>#REF!</v>
      </c>
      <c r="AY30" s="105" t="e">
        <f>IF(OR(#REF!="",#REF!=""),"",#REF!-#REF!)</f>
        <v>#REF!</v>
      </c>
      <c r="AZ30" s="105" t="e">
        <f>IF(OR(AQ30="",#REF!=""),"",AQ30-#REF!)</f>
        <v>#REF!</v>
      </c>
      <c r="BA30" s="114" t="str">
        <f t="shared" si="20"/>
        <v/>
      </c>
      <c r="BB30" s="115" t="e">
        <f t="shared" si="21"/>
        <v>#REF!</v>
      </c>
      <c r="BC30" s="105" t="str">
        <f t="shared" si="22"/>
        <v/>
      </c>
      <c r="BD30" s="105" t="str">
        <f t="shared" si="23"/>
        <v/>
      </c>
    </row>
    <row r="31" s="1" customFormat="1" ht="12" hidden="1" spans="2:56">
      <c r="B31" s="20">
        <v>21</v>
      </c>
      <c r="C31" s="21" t="str">
        <f t="shared" si="0"/>
        <v>AVAIL</v>
      </c>
      <c r="D31" s="22" t="str">
        <f t="shared" si="1"/>
        <v>CLOSED</v>
      </c>
      <c r="E31" s="23">
        <f ca="1" t="shared" si="2"/>
        <v>13</v>
      </c>
      <c r="F31" s="23">
        <f ca="1" t="shared" si="3"/>
        <v>33</v>
      </c>
      <c r="G31" s="23">
        <f ca="1" t="shared" si="4"/>
        <v>0</v>
      </c>
      <c r="H31" s="23" t="str">
        <f ca="1" t="shared" si="5"/>
        <v>ONTIME</v>
      </c>
      <c r="I31" s="23"/>
      <c r="J31" s="36" t="s">
        <v>1311</v>
      </c>
      <c r="K31" s="37">
        <v>43791</v>
      </c>
      <c r="L31" s="38">
        <f t="shared" si="12"/>
        <v>11</v>
      </c>
      <c r="M31" s="38">
        <f t="shared" si="13"/>
        <v>2019</v>
      </c>
      <c r="N31" s="38" t="str">
        <f t="shared" si="14"/>
        <v>Replenish</v>
      </c>
      <c r="O31" s="36" t="s">
        <v>735</v>
      </c>
      <c r="P31" s="38"/>
      <c r="Q31" s="38" t="s">
        <v>1203</v>
      </c>
      <c r="R31" s="56">
        <v>1</v>
      </c>
      <c r="S31" s="38" t="s">
        <v>173</v>
      </c>
      <c r="T31" s="57" t="s">
        <v>104</v>
      </c>
      <c r="U31" s="38">
        <v>50630023</v>
      </c>
      <c r="V31" s="20">
        <v>404045265</v>
      </c>
      <c r="W31" s="37">
        <v>43794</v>
      </c>
      <c r="X31" s="38" t="s">
        <v>1154</v>
      </c>
      <c r="Y31" s="70" t="s">
        <v>1281</v>
      </c>
      <c r="Z31" s="37">
        <v>43791</v>
      </c>
      <c r="AA31" s="71" t="s">
        <v>1213</v>
      </c>
      <c r="AB31" s="37">
        <v>43799</v>
      </c>
      <c r="AC31" s="37"/>
      <c r="AD31" s="369" t="s">
        <v>1214</v>
      </c>
      <c r="AE31" s="37">
        <v>43801</v>
      </c>
      <c r="AF31" s="37"/>
      <c r="AG31" s="37">
        <v>43802</v>
      </c>
      <c r="AH31" s="37">
        <v>43804</v>
      </c>
      <c r="AI31" s="88" t="s">
        <v>1312</v>
      </c>
      <c r="AJ31" s="88"/>
      <c r="AK31" s="37">
        <v>43804</v>
      </c>
      <c r="AL31" s="37"/>
      <c r="AM31" s="38">
        <f>K31</f>
        <v>43791</v>
      </c>
      <c r="AN31" s="36" t="s">
        <v>1313</v>
      </c>
      <c r="AO31" s="36"/>
      <c r="AP31" s="103">
        <v>43794</v>
      </c>
      <c r="AQ31" s="366" t="s">
        <v>1217</v>
      </c>
      <c r="AR31" s="103">
        <v>43827</v>
      </c>
      <c r="AS31" s="23" t="str">
        <f t="shared" si="6"/>
        <v>LATE</v>
      </c>
      <c r="AT31" s="103"/>
      <c r="AU31" s="38"/>
      <c r="AV31" s="36"/>
      <c r="AW31" s="104">
        <f t="shared" si="19"/>
        <v>5</v>
      </c>
      <c r="AX31" s="105" t="e">
        <f>IF(OR(#REF!="",AB31=""),"",#REF!-AB31)</f>
        <v>#REF!</v>
      </c>
      <c r="AY31" s="105" t="e">
        <f>IF(OR(#REF!="",#REF!=""),"",#REF!-#REF!)</f>
        <v>#REF!</v>
      </c>
      <c r="AZ31" s="105" t="e">
        <f>IF(OR(AQ31="",#REF!=""),"",AQ31-#REF!)</f>
        <v>#REF!</v>
      </c>
      <c r="BA31" s="114" t="str">
        <f t="shared" si="20"/>
        <v/>
      </c>
      <c r="BB31" s="115" t="e">
        <f t="shared" si="21"/>
        <v>#REF!</v>
      </c>
      <c r="BC31" s="105" t="str">
        <f t="shared" si="22"/>
        <v/>
      </c>
      <c r="BD31" s="105" t="str">
        <f t="shared" si="23"/>
        <v/>
      </c>
    </row>
    <row r="32" s="1" customFormat="1" ht="12" hidden="1" spans="2:56">
      <c r="B32" s="20">
        <v>23</v>
      </c>
      <c r="C32" s="21" t="str">
        <f t="shared" si="0"/>
        <v>AVAIL</v>
      </c>
      <c r="D32" s="22" t="str">
        <f t="shared" si="1"/>
        <v>CLOSED</v>
      </c>
      <c r="E32" s="23">
        <f ca="1" t="shared" si="2"/>
        <v>13</v>
      </c>
      <c r="F32" s="23">
        <f ca="1" t="shared" si="3"/>
        <v>33</v>
      </c>
      <c r="G32" s="23">
        <f ca="1" t="shared" si="4"/>
        <v>0</v>
      </c>
      <c r="H32" s="23" t="str">
        <f ca="1" t="shared" si="5"/>
        <v>ONTIME</v>
      </c>
      <c r="I32" s="23"/>
      <c r="J32" s="36" t="s">
        <v>1314</v>
      </c>
      <c r="K32" s="37">
        <v>43791</v>
      </c>
      <c r="L32" s="38">
        <f t="shared" si="12"/>
        <v>11</v>
      </c>
      <c r="M32" s="38">
        <f t="shared" si="13"/>
        <v>2019</v>
      </c>
      <c r="N32" s="38" t="str">
        <f t="shared" si="14"/>
        <v>Replenish</v>
      </c>
      <c r="O32" s="36" t="s">
        <v>213</v>
      </c>
      <c r="P32" s="38"/>
      <c r="Q32" s="38" t="s">
        <v>214</v>
      </c>
      <c r="R32" s="56">
        <v>1</v>
      </c>
      <c r="S32" s="38" t="s">
        <v>173</v>
      </c>
      <c r="T32" s="57" t="s">
        <v>104</v>
      </c>
      <c r="U32" s="38">
        <v>50630028</v>
      </c>
      <c r="V32" s="20">
        <v>404045276</v>
      </c>
      <c r="W32" s="37">
        <v>43794</v>
      </c>
      <c r="X32" s="38" t="s">
        <v>1154</v>
      </c>
      <c r="Y32" s="70" t="s">
        <v>1281</v>
      </c>
      <c r="Z32" s="37">
        <v>43791</v>
      </c>
      <c r="AA32" s="71" t="s">
        <v>1213</v>
      </c>
      <c r="AB32" s="37">
        <v>43799</v>
      </c>
      <c r="AC32" s="37"/>
      <c r="AD32" s="369" t="s">
        <v>1214</v>
      </c>
      <c r="AE32" s="37">
        <v>43801</v>
      </c>
      <c r="AF32" s="37"/>
      <c r="AG32" s="37">
        <v>43802</v>
      </c>
      <c r="AH32" s="37">
        <v>43804</v>
      </c>
      <c r="AI32" s="88" t="s">
        <v>674</v>
      </c>
      <c r="AJ32" s="88"/>
      <c r="AK32" s="37">
        <v>43804</v>
      </c>
      <c r="AL32" s="37"/>
      <c r="AM32" s="38" t="s">
        <v>213</v>
      </c>
      <c r="AN32" s="36" t="s">
        <v>1315</v>
      </c>
      <c r="AO32" s="36"/>
      <c r="AP32" s="103">
        <v>43794</v>
      </c>
      <c r="AQ32" s="366" t="s">
        <v>1217</v>
      </c>
      <c r="AR32" s="103">
        <v>43827</v>
      </c>
      <c r="AS32" s="23" t="str">
        <f t="shared" si="6"/>
        <v>LATE</v>
      </c>
      <c r="AT32" s="103"/>
      <c r="AU32" s="38"/>
      <c r="AV32" s="36"/>
      <c r="AW32" s="104">
        <f t="shared" si="19"/>
        <v>5</v>
      </c>
      <c r="AX32" s="105" t="e">
        <f>IF(OR(#REF!="",AB32=""),"",#REF!-AB32)</f>
        <v>#REF!</v>
      </c>
      <c r="AY32" s="105" t="e">
        <f>IF(OR(#REF!="",#REF!=""),"",#REF!-#REF!)</f>
        <v>#REF!</v>
      </c>
      <c r="AZ32" s="105" t="e">
        <f>IF(OR(AQ32="",#REF!=""),"",AQ32-#REF!)</f>
        <v>#REF!</v>
      </c>
      <c r="BA32" s="114" t="str">
        <f t="shared" si="20"/>
        <v/>
      </c>
      <c r="BB32" s="115" t="e">
        <f t="shared" si="21"/>
        <v>#REF!</v>
      </c>
      <c r="BC32" s="105" t="str">
        <f t="shared" si="22"/>
        <v/>
      </c>
      <c r="BD32" s="105" t="str">
        <f t="shared" si="23"/>
        <v/>
      </c>
    </row>
    <row r="33" s="1" customFormat="1" ht="12" hidden="1" spans="2:56">
      <c r="B33" s="20">
        <v>24</v>
      </c>
      <c r="C33" s="21" t="str">
        <f t="shared" si="0"/>
        <v>AVAIL</v>
      </c>
      <c r="D33" s="22" t="str">
        <f t="shared" si="1"/>
        <v>CLOSED</v>
      </c>
      <c r="E33" s="23">
        <f ca="1" t="shared" si="2"/>
        <v>13</v>
      </c>
      <c r="F33" s="23">
        <f ca="1" t="shared" si="3"/>
        <v>33</v>
      </c>
      <c r="G33" s="23">
        <f ca="1" t="shared" si="4"/>
        <v>0</v>
      </c>
      <c r="H33" s="23" t="str">
        <f ca="1" t="shared" si="5"/>
        <v>ONTIME</v>
      </c>
      <c r="I33" s="23"/>
      <c r="J33" s="36" t="s">
        <v>1316</v>
      </c>
      <c r="K33" s="37">
        <v>43791</v>
      </c>
      <c r="L33" s="38">
        <f t="shared" si="12"/>
        <v>11</v>
      </c>
      <c r="M33" s="38">
        <f t="shared" si="13"/>
        <v>2019</v>
      </c>
      <c r="N33" s="38" t="str">
        <f t="shared" si="14"/>
        <v>Replenish</v>
      </c>
      <c r="O33" s="36" t="s">
        <v>1317</v>
      </c>
      <c r="P33" s="38"/>
      <c r="Q33" s="38" t="s">
        <v>1318</v>
      </c>
      <c r="R33" s="56">
        <v>1</v>
      </c>
      <c r="S33" s="38" t="s">
        <v>896</v>
      </c>
      <c r="T33" s="57" t="s">
        <v>104</v>
      </c>
      <c r="U33" s="38">
        <v>50630029</v>
      </c>
      <c r="V33" s="20">
        <v>404045279</v>
      </c>
      <c r="W33" s="37">
        <v>43794</v>
      </c>
      <c r="X33" s="38" t="s">
        <v>1154</v>
      </c>
      <c r="Y33" s="364" t="s">
        <v>1212</v>
      </c>
      <c r="Z33" s="37">
        <v>43791</v>
      </c>
      <c r="AA33" s="70" t="s">
        <v>1213</v>
      </c>
      <c r="AB33" s="37">
        <v>43799</v>
      </c>
      <c r="AC33" s="37"/>
      <c r="AD33" s="369" t="s">
        <v>1214</v>
      </c>
      <c r="AE33" s="37">
        <v>43801</v>
      </c>
      <c r="AF33" s="37"/>
      <c r="AG33" s="37">
        <v>43802</v>
      </c>
      <c r="AH33" s="37">
        <v>43804</v>
      </c>
      <c r="AI33" s="88" t="s">
        <v>168</v>
      </c>
      <c r="AJ33" s="88"/>
      <c r="AK33" s="37">
        <v>43804</v>
      </c>
      <c r="AL33" s="37"/>
      <c r="AM33" s="38" t="s">
        <v>1317</v>
      </c>
      <c r="AN33" s="36" t="s">
        <v>1319</v>
      </c>
      <c r="AO33" s="36"/>
      <c r="AP33" s="103">
        <v>43794</v>
      </c>
      <c r="AQ33" s="366" t="s">
        <v>1217</v>
      </c>
      <c r="AR33" s="103">
        <v>43827</v>
      </c>
      <c r="AS33" s="23" t="str">
        <f t="shared" si="6"/>
        <v>LATE</v>
      </c>
      <c r="AT33" s="103"/>
      <c r="AU33" s="38"/>
      <c r="AV33" s="36"/>
      <c r="AW33" s="104">
        <f t="shared" si="19"/>
        <v>5</v>
      </c>
      <c r="AX33" s="105" t="e">
        <f>IF(OR(#REF!="",AB33=""),"",#REF!-AB33)</f>
        <v>#REF!</v>
      </c>
      <c r="AY33" s="105" t="e">
        <f>IF(OR(#REF!="",#REF!=""),"",#REF!-#REF!)</f>
        <v>#REF!</v>
      </c>
      <c r="AZ33" s="105" t="e">
        <f>IF(OR(AQ33="",#REF!=""),"",AQ33-#REF!)</f>
        <v>#REF!</v>
      </c>
      <c r="BA33" s="114" t="str">
        <f t="shared" si="20"/>
        <v/>
      </c>
      <c r="BB33" s="115" t="e">
        <f t="shared" si="21"/>
        <v>#REF!</v>
      </c>
      <c r="BC33" s="105" t="str">
        <f t="shared" si="22"/>
        <v/>
      </c>
      <c r="BD33" s="105" t="str">
        <f t="shared" si="23"/>
        <v/>
      </c>
    </row>
    <row r="34" s="1" customFormat="1" ht="12" hidden="1" spans="2:56">
      <c r="B34" s="20">
        <v>28</v>
      </c>
      <c r="C34" s="21" t="str">
        <f t="shared" si="0"/>
        <v>AVAIL</v>
      </c>
      <c r="D34" s="22" t="str">
        <f t="shared" si="1"/>
        <v>CLOSED</v>
      </c>
      <c r="E34" s="23">
        <f ca="1" t="shared" si="2"/>
        <v>13</v>
      </c>
      <c r="F34" s="23">
        <f ca="1" t="shared" si="3"/>
        <v>33</v>
      </c>
      <c r="G34" s="23">
        <f ca="1" t="shared" si="4"/>
        <v>0</v>
      </c>
      <c r="H34" s="23" t="str">
        <f ca="1" t="shared" si="5"/>
        <v>ONTIME</v>
      </c>
      <c r="I34" s="23"/>
      <c r="J34" s="36" t="s">
        <v>1320</v>
      </c>
      <c r="K34" s="37">
        <v>43791</v>
      </c>
      <c r="L34" s="38">
        <f t="shared" si="12"/>
        <v>11</v>
      </c>
      <c r="M34" s="38">
        <f t="shared" si="13"/>
        <v>2019</v>
      </c>
      <c r="N34" s="38" t="str">
        <f t="shared" si="14"/>
        <v>Replenish</v>
      </c>
      <c r="O34" s="36" t="s">
        <v>1321</v>
      </c>
      <c r="P34" s="38"/>
      <c r="Q34" s="38" t="s">
        <v>422</v>
      </c>
      <c r="R34" s="56">
        <v>1</v>
      </c>
      <c r="S34" s="38" t="s">
        <v>306</v>
      </c>
      <c r="T34" s="57" t="s">
        <v>104</v>
      </c>
      <c r="U34" s="38">
        <v>50630034</v>
      </c>
      <c r="V34" s="20">
        <v>404045285</v>
      </c>
      <c r="W34" s="37">
        <v>43794</v>
      </c>
      <c r="X34" s="38" t="s">
        <v>1154</v>
      </c>
      <c r="Y34" s="364" t="s">
        <v>1212</v>
      </c>
      <c r="Z34" s="37">
        <v>43791</v>
      </c>
      <c r="AA34" s="71" t="s">
        <v>1213</v>
      </c>
      <c r="AB34" s="37">
        <v>43799</v>
      </c>
      <c r="AC34" s="37"/>
      <c r="AD34" s="369" t="s">
        <v>1214</v>
      </c>
      <c r="AE34" s="37">
        <v>43801</v>
      </c>
      <c r="AF34" s="37"/>
      <c r="AG34" s="37">
        <v>43802</v>
      </c>
      <c r="AH34" s="37">
        <v>43804</v>
      </c>
      <c r="AI34" s="88" t="s">
        <v>1322</v>
      </c>
      <c r="AJ34" s="88"/>
      <c r="AK34" s="37">
        <v>43804</v>
      </c>
      <c r="AL34" s="37"/>
      <c r="AM34" s="38" t="s">
        <v>1321</v>
      </c>
      <c r="AN34" s="36" t="s">
        <v>1323</v>
      </c>
      <c r="AO34" s="36"/>
      <c r="AP34" s="103">
        <v>43794</v>
      </c>
      <c r="AQ34" s="366" t="s">
        <v>1217</v>
      </c>
      <c r="AR34" s="103">
        <v>43827</v>
      </c>
      <c r="AS34" s="23" t="str">
        <f t="shared" si="6"/>
        <v>LATE</v>
      </c>
      <c r="AT34" s="103"/>
      <c r="AU34" s="38"/>
      <c r="AV34" s="36"/>
      <c r="AW34" s="104">
        <f t="shared" si="19"/>
        <v>5</v>
      </c>
      <c r="AX34" s="105" t="e">
        <f>IF(OR(#REF!="",AB34=""),"",#REF!-AB34)</f>
        <v>#REF!</v>
      </c>
      <c r="AY34" s="105" t="e">
        <f>IF(OR(#REF!="",#REF!=""),"",#REF!-#REF!)</f>
        <v>#REF!</v>
      </c>
      <c r="AZ34" s="105" t="e">
        <f>IF(OR(AQ34="",#REF!=""),"",AQ34-#REF!)</f>
        <v>#REF!</v>
      </c>
      <c r="BA34" s="114" t="str">
        <f t="shared" si="20"/>
        <v/>
      </c>
      <c r="BB34" s="115" t="e">
        <f t="shared" si="21"/>
        <v>#REF!</v>
      </c>
      <c r="BC34" s="105" t="str">
        <f t="shared" si="22"/>
        <v/>
      </c>
      <c r="BD34" s="105" t="str">
        <f t="shared" si="23"/>
        <v/>
      </c>
    </row>
    <row r="35" s="1" customFormat="1" ht="12" hidden="1" spans="2:56">
      <c r="B35" s="20">
        <v>32</v>
      </c>
      <c r="C35" s="21" t="str">
        <f t="shared" si="0"/>
        <v>AVAIL</v>
      </c>
      <c r="D35" s="22" t="str">
        <f t="shared" si="1"/>
        <v>CLOSED</v>
      </c>
      <c r="E35" s="23">
        <f ca="1" t="shared" si="2"/>
        <v>13</v>
      </c>
      <c r="F35" s="23">
        <f ca="1" t="shared" si="3"/>
        <v>32</v>
      </c>
      <c r="G35" s="23">
        <f ca="1" t="shared" si="4"/>
        <v>7</v>
      </c>
      <c r="H35" s="23" t="str">
        <f ca="1" t="shared" si="5"/>
        <v>LATE</v>
      </c>
      <c r="I35" s="23"/>
      <c r="J35" s="36" t="s">
        <v>1324</v>
      </c>
      <c r="K35" s="37">
        <v>43795</v>
      </c>
      <c r="L35" s="38">
        <f t="shared" si="12"/>
        <v>11</v>
      </c>
      <c r="M35" s="38">
        <f t="shared" si="13"/>
        <v>2019</v>
      </c>
      <c r="N35" s="38" t="str">
        <f t="shared" si="14"/>
        <v>Replenish</v>
      </c>
      <c r="O35" s="36" t="s">
        <v>1325</v>
      </c>
      <c r="P35" s="38"/>
      <c r="Q35" s="38" t="s">
        <v>1326</v>
      </c>
      <c r="R35" s="56">
        <v>1</v>
      </c>
      <c r="S35" s="38" t="s">
        <v>325</v>
      </c>
      <c r="T35" s="57" t="s">
        <v>104</v>
      </c>
      <c r="U35" s="38">
        <v>50630235</v>
      </c>
      <c r="V35" s="20">
        <v>404045315</v>
      </c>
      <c r="W35" s="37">
        <v>43795</v>
      </c>
      <c r="X35" s="38" t="s">
        <v>1154</v>
      </c>
      <c r="Y35" s="70"/>
      <c r="Z35" s="37">
        <v>43802</v>
      </c>
      <c r="AA35" s="74" t="s">
        <v>1327</v>
      </c>
      <c r="AB35" s="37">
        <v>43802</v>
      </c>
      <c r="AC35" s="37"/>
      <c r="AD35" s="369" t="s">
        <v>1328</v>
      </c>
      <c r="AE35" s="37">
        <v>43536</v>
      </c>
      <c r="AF35" s="37"/>
      <c r="AG35" s="37">
        <v>43804</v>
      </c>
      <c r="AH35" s="37">
        <v>43808</v>
      </c>
      <c r="AI35" s="88" t="s">
        <v>1329</v>
      </c>
      <c r="AJ35" s="88"/>
      <c r="AK35" s="37">
        <v>43808</v>
      </c>
      <c r="AL35" s="37"/>
      <c r="AM35" s="38" t="s">
        <v>1325</v>
      </c>
      <c r="AN35" s="36" t="s">
        <v>1330</v>
      </c>
      <c r="AO35" s="36"/>
      <c r="AP35" s="103">
        <v>43795</v>
      </c>
      <c r="AQ35" s="366" t="s">
        <v>1217</v>
      </c>
      <c r="AR35" s="103">
        <v>43827</v>
      </c>
      <c r="AS35" s="23" t="str">
        <f t="shared" si="6"/>
        <v>LATE</v>
      </c>
      <c r="AT35" s="103"/>
      <c r="AU35" s="38"/>
      <c r="AV35" s="36"/>
      <c r="AW35" s="104">
        <f t="shared" si="19"/>
        <v>7</v>
      </c>
      <c r="AX35" s="105" t="e">
        <f>IF(OR(#REF!="",AB35=""),"",#REF!-AB35)</f>
        <v>#REF!</v>
      </c>
      <c r="AY35" s="105" t="e">
        <f>IF(OR(#REF!="",#REF!=""),"",#REF!-#REF!)</f>
        <v>#REF!</v>
      </c>
      <c r="AZ35" s="105" t="e">
        <f>IF(OR(AQ35="",#REF!=""),"",AQ35-#REF!)</f>
        <v>#REF!</v>
      </c>
      <c r="BA35" s="114" t="str">
        <f t="shared" si="20"/>
        <v/>
      </c>
      <c r="BB35" s="115" t="e">
        <f t="shared" si="21"/>
        <v>#REF!</v>
      </c>
      <c r="BC35" s="105" t="str">
        <f t="shared" si="22"/>
        <v/>
      </c>
      <c r="BD35" s="105" t="str">
        <f t="shared" si="23"/>
        <v/>
      </c>
    </row>
    <row r="36" s="1" customFormat="1" ht="12" hidden="1" spans="2:56">
      <c r="B36" s="20">
        <v>33</v>
      </c>
      <c r="C36" s="21" t="str">
        <f t="shared" ref="C36:C67" si="24">IFERROR(IF(O36="","",IF(V36="","NEED PO",IF(AA36="","NEED AWB",IF(AD36="","NEED IB",IF(AG36="","CUSTOMS",IF(AH36="","NEED GR",IF(AK36="","TQS","AVAIL"))))))),"N/A")</f>
        <v>AVAIL</v>
      </c>
      <c r="D36" s="22" t="str">
        <f t="shared" si="1"/>
        <v>CLOSED</v>
      </c>
      <c r="E36" s="23">
        <f ca="1" t="shared" si="2"/>
        <v>14</v>
      </c>
      <c r="F36" s="23">
        <f ca="1" t="shared" si="3"/>
        <v>32</v>
      </c>
      <c r="G36" s="23">
        <f ca="1" t="shared" si="4"/>
        <v>5</v>
      </c>
      <c r="H36" s="23" t="str">
        <f ca="1" t="shared" si="5"/>
        <v>LATE</v>
      </c>
      <c r="I36" s="23"/>
      <c r="J36" s="36" t="s">
        <v>1331</v>
      </c>
      <c r="K36" s="37">
        <v>43795</v>
      </c>
      <c r="L36" s="38">
        <f t="shared" si="12"/>
        <v>11</v>
      </c>
      <c r="M36" s="38">
        <f t="shared" si="13"/>
        <v>2019</v>
      </c>
      <c r="N36" s="38" t="str">
        <f t="shared" si="14"/>
        <v>Replenish</v>
      </c>
      <c r="O36" s="36" t="s">
        <v>420</v>
      </c>
      <c r="P36" s="38"/>
      <c r="Q36" s="38" t="s">
        <v>422</v>
      </c>
      <c r="R36" s="56">
        <v>1</v>
      </c>
      <c r="S36" s="38" t="s">
        <v>198</v>
      </c>
      <c r="T36" s="57" t="s">
        <v>104</v>
      </c>
      <c r="U36" s="38">
        <v>50630236</v>
      </c>
      <c r="V36" s="20">
        <v>404045316</v>
      </c>
      <c r="W36" s="37">
        <v>43795</v>
      </c>
      <c r="X36" s="38" t="s">
        <v>1154</v>
      </c>
      <c r="Y36" s="364" t="s">
        <v>1332</v>
      </c>
      <c r="Z36" s="37">
        <v>43800</v>
      </c>
      <c r="AA36" s="71" t="s">
        <v>1290</v>
      </c>
      <c r="AB36" s="37">
        <v>43804</v>
      </c>
      <c r="AC36" s="37"/>
      <c r="AD36" s="369" t="s">
        <v>1291</v>
      </c>
      <c r="AE36" s="37">
        <v>43567</v>
      </c>
      <c r="AF36" s="37"/>
      <c r="AG36" s="37">
        <v>43803</v>
      </c>
      <c r="AH36" s="37">
        <v>43809</v>
      </c>
      <c r="AI36" s="368" t="s">
        <v>1333</v>
      </c>
      <c r="AJ36" s="88"/>
      <c r="AK36" s="37">
        <v>43809</v>
      </c>
      <c r="AL36" s="37"/>
      <c r="AM36" s="38" t="s">
        <v>420</v>
      </c>
      <c r="AN36" s="36" t="s">
        <v>425</v>
      </c>
      <c r="AO36" s="36"/>
      <c r="AP36" s="103">
        <v>43795</v>
      </c>
      <c r="AQ36" s="366" t="s">
        <v>1217</v>
      </c>
      <c r="AR36" s="103">
        <v>43827</v>
      </c>
      <c r="AS36" s="23" t="str">
        <f t="shared" si="6"/>
        <v>LATE</v>
      </c>
      <c r="AT36" s="103"/>
      <c r="AU36" s="38"/>
      <c r="AV36" s="36"/>
      <c r="AW36" s="104">
        <f t="shared" si="19"/>
        <v>9</v>
      </c>
      <c r="AX36" s="105" t="e">
        <f>IF(OR(#REF!="",AB36=""),"",#REF!-AB36)</f>
        <v>#REF!</v>
      </c>
      <c r="AY36" s="105" t="e">
        <f>IF(OR(#REF!="",#REF!=""),"",#REF!-#REF!)</f>
        <v>#REF!</v>
      </c>
      <c r="AZ36" s="105" t="e">
        <f>IF(OR(AQ36="",#REF!=""),"",AQ36-#REF!)</f>
        <v>#REF!</v>
      </c>
      <c r="BA36" s="114" t="str">
        <f t="shared" si="20"/>
        <v/>
      </c>
      <c r="BB36" s="115" t="e">
        <f t="shared" si="21"/>
        <v>#REF!</v>
      </c>
      <c r="BC36" s="105" t="str">
        <f t="shared" si="22"/>
        <v/>
      </c>
      <c r="BD36" s="105" t="str">
        <f t="shared" si="23"/>
        <v/>
      </c>
    </row>
    <row r="37" s="1" customFormat="1" ht="12" hidden="1" spans="2:56">
      <c r="B37" s="20">
        <v>37</v>
      </c>
      <c r="C37" s="21" t="str">
        <f t="shared" si="24"/>
        <v>AVAIL</v>
      </c>
      <c r="D37" s="22" t="str">
        <f t="shared" si="1"/>
        <v>CLOSED</v>
      </c>
      <c r="E37" s="23">
        <f ca="1" t="shared" si="2"/>
        <v>14</v>
      </c>
      <c r="F37" s="23">
        <f ca="1" t="shared" si="3"/>
        <v>32</v>
      </c>
      <c r="G37" s="23">
        <f ca="1" t="shared" si="4"/>
        <v>2</v>
      </c>
      <c r="H37" s="23" t="str">
        <f ca="1" t="shared" si="5"/>
        <v>ONTIME</v>
      </c>
      <c r="I37" s="23"/>
      <c r="J37" s="36" t="s">
        <v>1334</v>
      </c>
      <c r="K37" s="37">
        <v>43795</v>
      </c>
      <c r="L37" s="38">
        <f t="shared" si="12"/>
        <v>11</v>
      </c>
      <c r="M37" s="38">
        <f t="shared" si="13"/>
        <v>2019</v>
      </c>
      <c r="N37" s="38" t="str">
        <f t="shared" si="14"/>
        <v>Replenish</v>
      </c>
      <c r="O37" s="36" t="s">
        <v>229</v>
      </c>
      <c r="P37" s="38"/>
      <c r="Q37" s="38" t="s">
        <v>230</v>
      </c>
      <c r="R37" s="56">
        <v>1</v>
      </c>
      <c r="S37" s="38" t="s">
        <v>186</v>
      </c>
      <c r="T37" s="57" t="s">
        <v>104</v>
      </c>
      <c r="U37" s="38">
        <v>50630241</v>
      </c>
      <c r="V37" s="20">
        <v>404045320</v>
      </c>
      <c r="W37" s="37">
        <v>43795</v>
      </c>
      <c r="X37" s="38" t="s">
        <v>1154</v>
      </c>
      <c r="Y37" s="364" t="s">
        <v>1335</v>
      </c>
      <c r="Z37" s="37">
        <v>43797</v>
      </c>
      <c r="AA37" s="70" t="s">
        <v>1290</v>
      </c>
      <c r="AB37" s="37">
        <v>43804</v>
      </c>
      <c r="AC37" s="37"/>
      <c r="AD37" s="369" t="s">
        <v>1291</v>
      </c>
      <c r="AE37" s="37">
        <v>43567</v>
      </c>
      <c r="AF37" s="37"/>
      <c r="AG37" s="37">
        <v>43803</v>
      </c>
      <c r="AH37" s="37">
        <v>43809</v>
      </c>
      <c r="AI37" s="368" t="s">
        <v>1336</v>
      </c>
      <c r="AJ37" s="88"/>
      <c r="AK37" s="37">
        <v>43809</v>
      </c>
      <c r="AL37" s="37"/>
      <c r="AM37" s="38" t="s">
        <v>229</v>
      </c>
      <c r="AN37" s="36" t="s">
        <v>1337</v>
      </c>
      <c r="AO37" s="36"/>
      <c r="AP37" s="103">
        <v>43795</v>
      </c>
      <c r="AQ37" s="366" t="s">
        <v>1217</v>
      </c>
      <c r="AR37" s="103">
        <v>43827</v>
      </c>
      <c r="AS37" s="23" t="str">
        <f t="shared" si="6"/>
        <v>LATE</v>
      </c>
      <c r="AT37" s="103"/>
      <c r="AU37" s="38"/>
      <c r="AV37" s="36"/>
      <c r="AW37" s="104">
        <f t="shared" si="19"/>
        <v>9</v>
      </c>
      <c r="AX37" s="105" t="e">
        <f>IF(OR(#REF!="",AB37=""),"",#REF!-AB37)</f>
        <v>#REF!</v>
      </c>
      <c r="AY37" s="105" t="e">
        <f>IF(OR(#REF!="",#REF!=""),"",#REF!-#REF!)</f>
        <v>#REF!</v>
      </c>
      <c r="AZ37" s="105" t="e">
        <f>IF(OR(AQ37="",#REF!=""),"",AQ37-#REF!)</f>
        <v>#REF!</v>
      </c>
      <c r="BA37" s="114" t="str">
        <f t="shared" si="20"/>
        <v/>
      </c>
      <c r="BB37" s="115" t="e">
        <f t="shared" si="21"/>
        <v>#REF!</v>
      </c>
      <c r="BC37" s="105" t="str">
        <f t="shared" si="22"/>
        <v/>
      </c>
      <c r="BD37" s="105" t="str">
        <f t="shared" si="23"/>
        <v/>
      </c>
    </row>
    <row r="38" s="1" customFormat="1" ht="12" hidden="1" spans="2:56">
      <c r="B38" s="20">
        <v>46</v>
      </c>
      <c r="C38" s="21" t="str">
        <f t="shared" si="24"/>
        <v>AVAIL</v>
      </c>
      <c r="D38" s="22" t="str">
        <f t="shared" si="1"/>
        <v>CLOSED</v>
      </c>
      <c r="E38" s="23">
        <f ca="1" t="shared" si="2"/>
        <v>8</v>
      </c>
      <c r="F38" s="23">
        <f ca="1" t="shared" si="3"/>
        <v>32</v>
      </c>
      <c r="G38" s="23">
        <f ca="1" t="shared" si="4"/>
        <v>0</v>
      </c>
      <c r="H38" s="23" t="str">
        <f ca="1" t="shared" si="5"/>
        <v>ONTIME</v>
      </c>
      <c r="I38" s="23"/>
      <c r="J38" s="36" t="s">
        <v>1338</v>
      </c>
      <c r="K38" s="37">
        <v>43795</v>
      </c>
      <c r="L38" s="38">
        <f t="shared" si="12"/>
        <v>11</v>
      </c>
      <c r="M38" s="38">
        <f t="shared" si="13"/>
        <v>2019</v>
      </c>
      <c r="N38" s="38" t="str">
        <f t="shared" si="14"/>
        <v>Replenish</v>
      </c>
      <c r="O38" s="36" t="s">
        <v>1339</v>
      </c>
      <c r="P38" s="38"/>
      <c r="Q38" s="38" t="s">
        <v>1340</v>
      </c>
      <c r="R38" s="56">
        <v>1</v>
      </c>
      <c r="S38" s="38" t="s">
        <v>770</v>
      </c>
      <c r="T38" s="57" t="s">
        <v>104</v>
      </c>
      <c r="U38" s="38">
        <v>50630251</v>
      </c>
      <c r="V38" s="20">
        <v>404045330</v>
      </c>
      <c r="W38" s="37">
        <v>43795</v>
      </c>
      <c r="X38" s="38" t="s">
        <v>1154</v>
      </c>
      <c r="Y38" s="364" t="s">
        <v>1228</v>
      </c>
      <c r="Z38" s="37">
        <v>43795</v>
      </c>
      <c r="AA38" s="71" t="s">
        <v>1223</v>
      </c>
      <c r="AB38" s="37">
        <v>43799</v>
      </c>
      <c r="AC38" s="37"/>
      <c r="AD38" s="369" t="s">
        <v>1229</v>
      </c>
      <c r="AE38" s="37">
        <v>43802</v>
      </c>
      <c r="AF38" s="37"/>
      <c r="AG38" s="37">
        <v>43803</v>
      </c>
      <c r="AH38" s="37">
        <v>43803</v>
      </c>
      <c r="AI38" s="88" t="s">
        <v>1341</v>
      </c>
      <c r="AJ38" s="88"/>
      <c r="AK38" s="37">
        <v>43803</v>
      </c>
      <c r="AL38" s="37"/>
      <c r="AM38" s="38" t="s">
        <v>1339</v>
      </c>
      <c r="AN38" s="36" t="s">
        <v>1342</v>
      </c>
      <c r="AO38" s="36"/>
      <c r="AP38" s="103">
        <v>43795</v>
      </c>
      <c r="AQ38" s="366" t="s">
        <v>1217</v>
      </c>
      <c r="AR38" s="103">
        <v>43827</v>
      </c>
      <c r="AS38" s="23" t="str">
        <f t="shared" si="6"/>
        <v>LATE</v>
      </c>
      <c r="AT38" s="103"/>
      <c r="AU38" s="38"/>
      <c r="AV38" s="36"/>
      <c r="AW38" s="104">
        <f t="shared" si="19"/>
        <v>4</v>
      </c>
      <c r="AX38" s="105" t="e">
        <f>IF(OR(#REF!="",AB38=""),"",#REF!-AB38)</f>
        <v>#REF!</v>
      </c>
      <c r="AY38" s="105" t="e">
        <f>IF(OR(#REF!="",#REF!=""),"",#REF!-#REF!)</f>
        <v>#REF!</v>
      </c>
      <c r="AZ38" s="105" t="e">
        <f>IF(OR(AQ38="",#REF!=""),"",AQ38-#REF!)</f>
        <v>#REF!</v>
      </c>
      <c r="BA38" s="114" t="str">
        <f t="shared" si="20"/>
        <v/>
      </c>
      <c r="BB38" s="115" t="e">
        <f t="shared" si="21"/>
        <v>#REF!</v>
      </c>
      <c r="BC38" s="105" t="str">
        <f t="shared" si="22"/>
        <v/>
      </c>
      <c r="BD38" s="105" t="str">
        <f t="shared" si="23"/>
        <v/>
      </c>
    </row>
    <row r="39" s="1" customFormat="1" ht="12" hidden="1" spans="2:55">
      <c r="B39" s="20">
        <v>26</v>
      </c>
      <c r="C39" s="21" t="str">
        <f t="shared" si="24"/>
        <v>AVAIL</v>
      </c>
      <c r="D39" s="22" t="str">
        <f t="shared" ref="D39:D102" si="25">IF(LEFT(V39,2)="45","CLOSED",IF(C39="","",IF(AQ39&lt;&gt;"","CLOSED",IF(AP39&lt;&gt;"","IN PROGRESS","OPEN"))))</f>
        <v>CLOSED</v>
      </c>
      <c r="E39" s="23">
        <f ca="1" t="shared" si="2"/>
        <v>18</v>
      </c>
      <c r="F39" s="23">
        <f ca="1" t="shared" si="3"/>
        <v>33</v>
      </c>
      <c r="G39" s="23">
        <f ca="1" t="shared" si="4"/>
        <v>8</v>
      </c>
      <c r="H39" s="23" t="str">
        <f ca="1" t="shared" si="5"/>
        <v>LATE</v>
      </c>
      <c r="I39" s="23"/>
      <c r="J39" s="36" t="s">
        <v>1343</v>
      </c>
      <c r="K39" s="37">
        <v>43794</v>
      </c>
      <c r="L39" s="38">
        <f t="shared" si="12"/>
        <v>11</v>
      </c>
      <c r="M39" s="38">
        <f t="shared" si="13"/>
        <v>2019</v>
      </c>
      <c r="N39" s="38" t="str">
        <f t="shared" si="14"/>
        <v>Replenish</v>
      </c>
      <c r="O39" s="36" t="s">
        <v>1344</v>
      </c>
      <c r="P39" s="38" t="s">
        <v>1345</v>
      </c>
      <c r="Q39" s="38" t="s">
        <v>1346</v>
      </c>
      <c r="R39" s="56">
        <v>1</v>
      </c>
      <c r="S39" s="38" t="s">
        <v>896</v>
      </c>
      <c r="T39" s="57" t="s">
        <v>1347</v>
      </c>
      <c r="U39" s="38">
        <v>50630032</v>
      </c>
      <c r="V39" s="20">
        <v>404045283</v>
      </c>
      <c r="W39" s="37">
        <v>43794</v>
      </c>
      <c r="X39" s="38" t="s">
        <v>105</v>
      </c>
      <c r="Y39" s="364" t="s">
        <v>1348</v>
      </c>
      <c r="Z39" s="37">
        <v>43802</v>
      </c>
      <c r="AA39" s="70" t="s">
        <v>1349</v>
      </c>
      <c r="AB39" s="37">
        <v>43809</v>
      </c>
      <c r="AC39" s="37"/>
      <c r="AD39" s="369" t="s">
        <v>1350</v>
      </c>
      <c r="AE39" s="37">
        <v>43811</v>
      </c>
      <c r="AF39" s="37"/>
      <c r="AG39" s="37">
        <v>43810</v>
      </c>
      <c r="AH39" s="37">
        <v>43812</v>
      </c>
      <c r="AI39" s="88" t="s">
        <v>1351</v>
      </c>
      <c r="AJ39" s="88"/>
      <c r="AK39" s="37">
        <v>43812</v>
      </c>
      <c r="AL39" s="36"/>
      <c r="AM39" s="38" t="s">
        <v>1344</v>
      </c>
      <c r="AN39" s="36" t="s">
        <v>1352</v>
      </c>
      <c r="AO39" s="36"/>
      <c r="AP39" s="103">
        <v>43794</v>
      </c>
      <c r="AQ39" s="366" t="s">
        <v>1217</v>
      </c>
      <c r="AR39" s="103">
        <v>43827</v>
      </c>
      <c r="AS39" s="23" t="str">
        <f t="shared" si="6"/>
        <v>LATE</v>
      </c>
      <c r="AT39" s="38"/>
      <c r="AU39" s="36"/>
      <c r="AV39" s="104">
        <f t="shared" ref="AV39:AV45" si="26">IF(OR(W39="",AB39=""),"",AB39-W39)</f>
        <v>15</v>
      </c>
      <c r="AW39" s="105" t="e">
        <f>IF(OR(#REF!="",AB39=""),"",#REF!-AB39)</f>
        <v>#REF!</v>
      </c>
      <c r="AX39" s="105" t="e">
        <f>IF(OR(#REF!="",#REF!=""),"",#REF!-#REF!)</f>
        <v>#REF!</v>
      </c>
      <c r="AY39" s="105" t="e">
        <f>IF(OR(AP39="",#REF!=""),"",AP39-#REF!)</f>
        <v>#REF!</v>
      </c>
      <c r="AZ39" s="114">
        <f t="shared" ref="AZ39:AZ45" si="27">IF(OR(AR39="",AP39=""),"",AR39-AP39)</f>
        <v>33</v>
      </c>
      <c r="BA39" s="115" t="e">
        <f t="shared" ref="BA39:BA45" si="28">IF(AV39="","",SUM(AV39:AZ39))</f>
        <v>#REF!</v>
      </c>
      <c r="BB39" s="105">
        <f t="shared" ref="BB39:BB45" si="29">IF(AR39="","",WEEKNUM(AR39))</f>
        <v>52</v>
      </c>
      <c r="BC39" s="105">
        <f t="shared" ref="BC39:BC45" si="30">IF(AR39="","",YEAR(AR39))</f>
        <v>2019</v>
      </c>
    </row>
    <row r="40" s="1" customFormat="1" ht="12" hidden="1" spans="2:55">
      <c r="B40" s="20">
        <v>31</v>
      </c>
      <c r="C40" s="21" t="str">
        <f t="shared" si="24"/>
        <v>AVAIL</v>
      </c>
      <c r="D40" s="22" t="str">
        <f t="shared" si="25"/>
        <v>CLOSED</v>
      </c>
      <c r="E40" s="23">
        <f ca="1" t="shared" si="2"/>
        <v>27</v>
      </c>
      <c r="F40" s="23">
        <f ca="1" t="shared" si="3"/>
        <v>32</v>
      </c>
      <c r="G40" s="23">
        <f ca="1" t="shared" si="4"/>
        <v>0</v>
      </c>
      <c r="H40" s="23" t="str">
        <f ca="1" t="shared" si="5"/>
        <v>ONTIME</v>
      </c>
      <c r="I40" s="23"/>
      <c r="J40" s="36" t="s">
        <v>1353</v>
      </c>
      <c r="K40" s="37">
        <v>43795</v>
      </c>
      <c r="L40" s="38">
        <f t="shared" si="12"/>
        <v>11</v>
      </c>
      <c r="M40" s="38">
        <f t="shared" si="13"/>
        <v>2019</v>
      </c>
      <c r="N40" s="38" t="str">
        <f t="shared" si="14"/>
        <v>Replenish</v>
      </c>
      <c r="O40" s="36" t="s">
        <v>826</v>
      </c>
      <c r="P40" s="38"/>
      <c r="Q40" s="38" t="s">
        <v>1354</v>
      </c>
      <c r="R40" s="56">
        <v>1</v>
      </c>
      <c r="S40" s="38" t="s">
        <v>198</v>
      </c>
      <c r="T40" s="57" t="s">
        <v>104</v>
      </c>
      <c r="U40" s="38">
        <v>50630234</v>
      </c>
      <c r="V40" s="20">
        <v>404045314</v>
      </c>
      <c r="W40" s="37">
        <v>43795</v>
      </c>
      <c r="X40" s="38" t="s">
        <v>105</v>
      </c>
      <c r="Y40" s="70" t="s">
        <v>1355</v>
      </c>
      <c r="Z40" s="37">
        <v>43795</v>
      </c>
      <c r="AA40" s="70" t="s">
        <v>1356</v>
      </c>
      <c r="AB40" s="37">
        <v>43816</v>
      </c>
      <c r="AC40" s="37"/>
      <c r="AD40" s="38">
        <v>180226300</v>
      </c>
      <c r="AE40" s="37">
        <v>43819</v>
      </c>
      <c r="AF40" s="37"/>
      <c r="AG40" s="37">
        <v>43819</v>
      </c>
      <c r="AH40" s="37">
        <v>43822</v>
      </c>
      <c r="AI40" s="368" t="s">
        <v>1357</v>
      </c>
      <c r="AJ40" s="88"/>
      <c r="AK40" s="37">
        <v>43822</v>
      </c>
      <c r="AL40" s="36"/>
      <c r="AM40" s="38" t="s">
        <v>826</v>
      </c>
      <c r="AN40" s="36" t="s">
        <v>1358</v>
      </c>
      <c r="AO40" s="36"/>
      <c r="AP40" s="103">
        <v>43795</v>
      </c>
      <c r="AQ40" s="366" t="s">
        <v>1359</v>
      </c>
      <c r="AR40" s="103">
        <v>43827</v>
      </c>
      <c r="AS40" s="23" t="str">
        <f t="shared" si="6"/>
        <v>LATE</v>
      </c>
      <c r="AT40" s="38"/>
      <c r="AU40" s="36"/>
      <c r="AV40" s="104">
        <f t="shared" si="26"/>
        <v>21</v>
      </c>
      <c r="AW40" s="105" t="e">
        <f>IF(OR(#REF!="",AB40=""),"",#REF!-AB40)</f>
        <v>#REF!</v>
      </c>
      <c r="AX40" s="105" t="e">
        <f>IF(OR(#REF!="",#REF!=""),"",#REF!-#REF!)</f>
        <v>#REF!</v>
      </c>
      <c r="AY40" s="105" t="e">
        <f>IF(OR(AP40="",#REF!=""),"",AP40-#REF!)</f>
        <v>#REF!</v>
      </c>
      <c r="AZ40" s="114">
        <f t="shared" si="27"/>
        <v>32</v>
      </c>
      <c r="BA40" s="115" t="e">
        <f t="shared" si="28"/>
        <v>#REF!</v>
      </c>
      <c r="BB40" s="105">
        <f t="shared" si="29"/>
        <v>52</v>
      </c>
      <c r="BC40" s="105">
        <f t="shared" si="30"/>
        <v>2019</v>
      </c>
    </row>
    <row r="41" s="1" customFormat="1" ht="12" hidden="1" spans="2:55">
      <c r="B41" s="20">
        <v>41</v>
      </c>
      <c r="C41" s="21" t="str">
        <f t="shared" si="24"/>
        <v>AVAIL</v>
      </c>
      <c r="D41" s="22" t="str">
        <f t="shared" si="25"/>
        <v>CLOSED</v>
      </c>
      <c r="E41" s="23">
        <f ca="1" t="shared" si="2"/>
        <v>27</v>
      </c>
      <c r="F41" s="23">
        <f ca="1" t="shared" si="3"/>
        <v>32</v>
      </c>
      <c r="G41" s="23">
        <f ca="1" t="shared" si="4"/>
        <v>0</v>
      </c>
      <c r="H41" s="23" t="str">
        <f ca="1" t="shared" si="5"/>
        <v>ONTIME</v>
      </c>
      <c r="I41" s="23"/>
      <c r="J41" s="36" t="s">
        <v>1360</v>
      </c>
      <c r="K41" s="37">
        <v>43795</v>
      </c>
      <c r="L41" s="38">
        <f t="shared" si="12"/>
        <v>11</v>
      </c>
      <c r="M41" s="38">
        <f t="shared" si="13"/>
        <v>2019</v>
      </c>
      <c r="N41" s="38" t="str">
        <f t="shared" si="14"/>
        <v>Replenish</v>
      </c>
      <c r="O41" s="36" t="s">
        <v>742</v>
      </c>
      <c r="P41" s="38"/>
      <c r="Q41" s="38" t="s">
        <v>1361</v>
      </c>
      <c r="R41" s="56">
        <v>1</v>
      </c>
      <c r="S41" s="38" t="s">
        <v>173</v>
      </c>
      <c r="T41" s="57" t="s">
        <v>104</v>
      </c>
      <c r="U41" s="38">
        <v>50630246</v>
      </c>
      <c r="V41" s="20">
        <v>404045324</v>
      </c>
      <c r="W41" s="37">
        <v>43795</v>
      </c>
      <c r="X41" s="38" t="s">
        <v>105</v>
      </c>
      <c r="Y41" s="70" t="s">
        <v>1355</v>
      </c>
      <c r="Z41" s="37">
        <v>43795</v>
      </c>
      <c r="AA41" s="70" t="s">
        <v>1356</v>
      </c>
      <c r="AB41" s="37">
        <v>43816</v>
      </c>
      <c r="AC41" s="37"/>
      <c r="AD41" s="38">
        <v>180226344</v>
      </c>
      <c r="AE41" s="37">
        <v>43819</v>
      </c>
      <c r="AF41" s="37"/>
      <c r="AG41" s="37">
        <v>43819</v>
      </c>
      <c r="AH41" s="37">
        <v>43822</v>
      </c>
      <c r="AI41" s="368" t="s">
        <v>1362</v>
      </c>
      <c r="AJ41" s="88"/>
      <c r="AK41" s="37">
        <v>43822</v>
      </c>
      <c r="AL41" s="36"/>
      <c r="AM41" s="38" t="s">
        <v>742</v>
      </c>
      <c r="AN41" s="36" t="s">
        <v>1363</v>
      </c>
      <c r="AO41" s="36"/>
      <c r="AP41" s="103">
        <v>43795</v>
      </c>
      <c r="AQ41" s="366" t="s">
        <v>1217</v>
      </c>
      <c r="AR41" s="103">
        <v>43827</v>
      </c>
      <c r="AS41" s="23" t="str">
        <f t="shared" si="6"/>
        <v>LATE</v>
      </c>
      <c r="AT41" s="38"/>
      <c r="AU41" s="36"/>
      <c r="AV41" s="104">
        <f t="shared" si="26"/>
        <v>21</v>
      </c>
      <c r="AW41" s="105" t="e">
        <f>IF(OR(#REF!="",AB41=""),"",#REF!-AB41)</f>
        <v>#REF!</v>
      </c>
      <c r="AX41" s="105" t="e">
        <f>IF(OR(#REF!="",#REF!=""),"",#REF!-#REF!)</f>
        <v>#REF!</v>
      </c>
      <c r="AY41" s="105" t="e">
        <f>IF(OR(AP41="",#REF!=""),"",AP41-#REF!)</f>
        <v>#REF!</v>
      </c>
      <c r="AZ41" s="114">
        <f t="shared" si="27"/>
        <v>32</v>
      </c>
      <c r="BA41" s="115" t="e">
        <f t="shared" si="28"/>
        <v>#REF!</v>
      </c>
      <c r="BB41" s="105">
        <f t="shared" si="29"/>
        <v>52</v>
      </c>
      <c r="BC41" s="105">
        <f t="shared" si="30"/>
        <v>2019</v>
      </c>
    </row>
    <row r="42" s="1" customFormat="1" ht="12" hidden="1" spans="2:55">
      <c r="B42" s="20">
        <v>42</v>
      </c>
      <c r="C42" s="21" t="str">
        <f t="shared" si="24"/>
        <v>AVAIL</v>
      </c>
      <c r="D42" s="22" t="str">
        <f t="shared" si="25"/>
        <v>CLOSED</v>
      </c>
      <c r="E42" s="23">
        <f ca="1" t="shared" si="2"/>
        <v>21</v>
      </c>
      <c r="F42" s="23">
        <f ca="1" t="shared" si="3"/>
        <v>32</v>
      </c>
      <c r="G42" s="23">
        <f ca="1" t="shared" si="4"/>
        <v>8</v>
      </c>
      <c r="H42" s="23" t="str">
        <f ca="1" t="shared" si="5"/>
        <v>LATE</v>
      </c>
      <c r="I42" s="23"/>
      <c r="J42" s="36" t="s">
        <v>1364</v>
      </c>
      <c r="K42" s="37">
        <v>43795</v>
      </c>
      <c r="L42" s="38">
        <f t="shared" si="12"/>
        <v>11</v>
      </c>
      <c r="M42" s="38">
        <f t="shared" si="13"/>
        <v>2019</v>
      </c>
      <c r="N42" s="38" t="str">
        <f t="shared" si="14"/>
        <v>Replenish</v>
      </c>
      <c r="O42" s="36" t="s">
        <v>237</v>
      </c>
      <c r="P42" s="38"/>
      <c r="Q42" s="38" t="s">
        <v>238</v>
      </c>
      <c r="R42" s="56">
        <v>1</v>
      </c>
      <c r="S42" s="38" t="s">
        <v>186</v>
      </c>
      <c r="T42" s="57" t="s">
        <v>104</v>
      </c>
      <c r="U42" s="38">
        <v>50630247</v>
      </c>
      <c r="V42" s="20">
        <v>404045325</v>
      </c>
      <c r="W42" s="37">
        <v>43795</v>
      </c>
      <c r="X42" s="38" t="s">
        <v>105</v>
      </c>
      <c r="Y42" s="364" t="s">
        <v>1365</v>
      </c>
      <c r="Z42" s="37">
        <v>43803</v>
      </c>
      <c r="AA42" s="71" t="s">
        <v>1366</v>
      </c>
      <c r="AB42" s="37">
        <v>43809</v>
      </c>
      <c r="AC42" s="37"/>
      <c r="AD42" s="38">
        <v>180225056</v>
      </c>
      <c r="AE42" s="37">
        <v>43811</v>
      </c>
      <c r="AF42" s="37"/>
      <c r="AG42" s="37">
        <v>43814</v>
      </c>
      <c r="AH42" s="37">
        <v>43816</v>
      </c>
      <c r="AI42" s="368" t="s">
        <v>1367</v>
      </c>
      <c r="AJ42" s="88"/>
      <c r="AK42" s="37">
        <v>43816</v>
      </c>
      <c r="AL42" s="36"/>
      <c r="AM42" s="38" t="s">
        <v>237</v>
      </c>
      <c r="AN42" s="36" t="s">
        <v>1368</v>
      </c>
      <c r="AO42" s="36"/>
      <c r="AP42" s="103">
        <v>43795</v>
      </c>
      <c r="AQ42" s="366" t="s">
        <v>1217</v>
      </c>
      <c r="AR42" s="103">
        <v>43827</v>
      </c>
      <c r="AS42" s="23" t="str">
        <f t="shared" si="6"/>
        <v>LATE</v>
      </c>
      <c r="AT42" s="38"/>
      <c r="AU42" s="36"/>
      <c r="AV42" s="104">
        <f t="shared" si="26"/>
        <v>14</v>
      </c>
      <c r="AW42" s="105" t="e">
        <f>IF(OR(#REF!="",AB42=""),"",#REF!-AB42)</f>
        <v>#REF!</v>
      </c>
      <c r="AX42" s="105" t="e">
        <f>IF(OR(#REF!="",#REF!=""),"",#REF!-#REF!)</f>
        <v>#REF!</v>
      </c>
      <c r="AY42" s="105" t="e">
        <f>IF(OR(AP42="",#REF!=""),"",AP42-#REF!)</f>
        <v>#REF!</v>
      </c>
      <c r="AZ42" s="114">
        <f t="shared" si="27"/>
        <v>32</v>
      </c>
      <c r="BA42" s="115" t="e">
        <f t="shared" si="28"/>
        <v>#REF!</v>
      </c>
      <c r="BB42" s="105">
        <f t="shared" si="29"/>
        <v>52</v>
      </c>
      <c r="BC42" s="105">
        <f t="shared" si="30"/>
        <v>2019</v>
      </c>
    </row>
    <row r="43" s="1" customFormat="1" ht="12" hidden="1" spans="2:55">
      <c r="B43" s="20">
        <v>43</v>
      </c>
      <c r="C43" s="21" t="str">
        <f t="shared" si="24"/>
        <v>AVAIL</v>
      </c>
      <c r="D43" s="22" t="str">
        <f t="shared" si="25"/>
        <v>CLOSED</v>
      </c>
      <c r="E43" s="23">
        <f ca="1" t="shared" si="2"/>
        <v>21</v>
      </c>
      <c r="F43" s="23">
        <f ca="1" t="shared" si="3"/>
        <v>32</v>
      </c>
      <c r="G43" s="23">
        <f ca="1" t="shared" si="4"/>
        <v>8</v>
      </c>
      <c r="H43" s="23" t="str">
        <f ca="1" t="shared" si="5"/>
        <v>LATE</v>
      </c>
      <c r="I43" s="23"/>
      <c r="J43" s="36" t="s">
        <v>1369</v>
      </c>
      <c r="K43" s="37">
        <v>43795</v>
      </c>
      <c r="L43" s="38">
        <f t="shared" si="12"/>
        <v>11</v>
      </c>
      <c r="M43" s="38">
        <f t="shared" si="13"/>
        <v>2019</v>
      </c>
      <c r="N43" s="38" t="str">
        <f t="shared" si="14"/>
        <v>Replenish</v>
      </c>
      <c r="O43" s="36" t="s">
        <v>237</v>
      </c>
      <c r="P43" s="38"/>
      <c r="Q43" s="38" t="s">
        <v>238</v>
      </c>
      <c r="R43" s="56">
        <v>1</v>
      </c>
      <c r="S43" s="38" t="s">
        <v>186</v>
      </c>
      <c r="T43" s="57" t="s">
        <v>104</v>
      </c>
      <c r="U43" s="38">
        <v>50630248</v>
      </c>
      <c r="V43" s="20">
        <v>404045326</v>
      </c>
      <c r="W43" s="37">
        <v>43795</v>
      </c>
      <c r="X43" s="38" t="s">
        <v>105</v>
      </c>
      <c r="Y43" s="364" t="s">
        <v>1365</v>
      </c>
      <c r="Z43" s="37">
        <v>43803</v>
      </c>
      <c r="AA43" s="71" t="s">
        <v>1366</v>
      </c>
      <c r="AB43" s="37">
        <v>43809</v>
      </c>
      <c r="AC43" s="37"/>
      <c r="AD43" s="38">
        <v>180225056</v>
      </c>
      <c r="AE43" s="37">
        <v>43811</v>
      </c>
      <c r="AF43" s="37"/>
      <c r="AG43" s="37">
        <v>43814</v>
      </c>
      <c r="AH43" s="37">
        <v>43816</v>
      </c>
      <c r="AI43" s="368" t="s">
        <v>1370</v>
      </c>
      <c r="AJ43" s="88"/>
      <c r="AK43" s="37">
        <v>43816</v>
      </c>
      <c r="AL43" s="36"/>
      <c r="AM43" s="38" t="s">
        <v>237</v>
      </c>
      <c r="AN43" s="36" t="s">
        <v>1371</v>
      </c>
      <c r="AO43" s="36"/>
      <c r="AP43" s="103">
        <v>43795</v>
      </c>
      <c r="AQ43" s="366" t="s">
        <v>1217</v>
      </c>
      <c r="AR43" s="103">
        <v>43827</v>
      </c>
      <c r="AS43" s="23" t="str">
        <f t="shared" si="6"/>
        <v>LATE</v>
      </c>
      <c r="AT43" s="38"/>
      <c r="AU43" s="36"/>
      <c r="AV43" s="104">
        <f t="shared" si="26"/>
        <v>14</v>
      </c>
      <c r="AW43" s="105" t="e">
        <f>IF(OR(#REF!="",AB43=""),"",#REF!-AB43)</f>
        <v>#REF!</v>
      </c>
      <c r="AX43" s="105" t="e">
        <f>IF(OR(#REF!="",#REF!=""),"",#REF!-#REF!)</f>
        <v>#REF!</v>
      </c>
      <c r="AY43" s="105" t="e">
        <f>IF(OR(AP43="",#REF!=""),"",AP43-#REF!)</f>
        <v>#REF!</v>
      </c>
      <c r="AZ43" s="114">
        <f t="shared" si="27"/>
        <v>32</v>
      </c>
      <c r="BA43" s="115" t="e">
        <f t="shared" si="28"/>
        <v>#REF!</v>
      </c>
      <c r="BB43" s="105">
        <f t="shared" si="29"/>
        <v>52</v>
      </c>
      <c r="BC43" s="105">
        <f t="shared" si="30"/>
        <v>2019</v>
      </c>
    </row>
    <row r="44" s="1" customFormat="1" ht="12" hidden="1" spans="2:55">
      <c r="B44" s="20">
        <v>44</v>
      </c>
      <c r="C44" s="21" t="str">
        <f t="shared" si="24"/>
        <v>AVAIL</v>
      </c>
      <c r="D44" s="22" t="str">
        <f t="shared" si="25"/>
        <v>CLOSED</v>
      </c>
      <c r="E44" s="23">
        <f ca="1" t="shared" si="2"/>
        <v>21</v>
      </c>
      <c r="F44" s="23">
        <f ca="1" t="shared" si="3"/>
        <v>32</v>
      </c>
      <c r="G44" s="23">
        <f ca="1" t="shared" si="4"/>
        <v>8</v>
      </c>
      <c r="H44" s="23" t="str">
        <f ca="1" t="shared" si="5"/>
        <v>LATE</v>
      </c>
      <c r="I44" s="23"/>
      <c r="J44" s="36" t="s">
        <v>1372</v>
      </c>
      <c r="K44" s="37">
        <v>43795</v>
      </c>
      <c r="L44" s="38">
        <f t="shared" si="12"/>
        <v>11</v>
      </c>
      <c r="M44" s="38">
        <f t="shared" si="13"/>
        <v>2019</v>
      </c>
      <c r="N44" s="38" t="str">
        <f t="shared" si="14"/>
        <v>Replenish</v>
      </c>
      <c r="O44" s="36" t="s">
        <v>237</v>
      </c>
      <c r="P44" s="38"/>
      <c r="Q44" s="38" t="s">
        <v>238</v>
      </c>
      <c r="R44" s="56">
        <v>1</v>
      </c>
      <c r="S44" s="38" t="s">
        <v>186</v>
      </c>
      <c r="T44" s="57" t="s">
        <v>104</v>
      </c>
      <c r="U44" s="38">
        <v>50630249</v>
      </c>
      <c r="V44" s="20">
        <v>404045328</v>
      </c>
      <c r="W44" s="37">
        <v>43795</v>
      </c>
      <c r="X44" s="38" t="s">
        <v>105</v>
      </c>
      <c r="Y44" s="364" t="s">
        <v>1365</v>
      </c>
      <c r="Z44" s="37">
        <v>43803</v>
      </c>
      <c r="AA44" s="71" t="s">
        <v>1366</v>
      </c>
      <c r="AB44" s="37">
        <v>43809</v>
      </c>
      <c r="AC44" s="37"/>
      <c r="AD44" s="38">
        <v>180225056</v>
      </c>
      <c r="AE44" s="37">
        <v>43811</v>
      </c>
      <c r="AF44" s="37"/>
      <c r="AG44" s="37">
        <v>43812</v>
      </c>
      <c r="AH44" s="37">
        <v>43816</v>
      </c>
      <c r="AI44" s="368" t="s">
        <v>1373</v>
      </c>
      <c r="AJ44" s="88"/>
      <c r="AK44" s="37">
        <v>43816</v>
      </c>
      <c r="AL44" s="36"/>
      <c r="AM44" s="38" t="s">
        <v>237</v>
      </c>
      <c r="AN44" s="36" t="s">
        <v>1374</v>
      </c>
      <c r="AO44" s="36"/>
      <c r="AP44" s="103">
        <v>43795</v>
      </c>
      <c r="AQ44" s="366" t="s">
        <v>1217</v>
      </c>
      <c r="AR44" s="103">
        <v>43827</v>
      </c>
      <c r="AS44" s="23" t="str">
        <f t="shared" si="6"/>
        <v>LATE</v>
      </c>
      <c r="AT44" s="38"/>
      <c r="AU44" s="36"/>
      <c r="AV44" s="104">
        <f t="shared" si="26"/>
        <v>14</v>
      </c>
      <c r="AW44" s="105" t="e">
        <f>IF(OR(#REF!="",AB44=""),"",#REF!-AB44)</f>
        <v>#REF!</v>
      </c>
      <c r="AX44" s="105" t="e">
        <f>IF(OR(#REF!="",#REF!=""),"",#REF!-#REF!)</f>
        <v>#REF!</v>
      </c>
      <c r="AY44" s="105" t="e">
        <f>IF(OR(AP44="",#REF!=""),"",AP44-#REF!)</f>
        <v>#REF!</v>
      </c>
      <c r="AZ44" s="114">
        <f t="shared" si="27"/>
        <v>32</v>
      </c>
      <c r="BA44" s="115" t="e">
        <f t="shared" si="28"/>
        <v>#REF!</v>
      </c>
      <c r="BB44" s="105">
        <f t="shared" si="29"/>
        <v>52</v>
      </c>
      <c r="BC44" s="105">
        <f t="shared" si="30"/>
        <v>2019</v>
      </c>
    </row>
    <row r="45" s="1" customFormat="1" ht="12" hidden="1" spans="2:55">
      <c r="B45" s="20">
        <v>45</v>
      </c>
      <c r="C45" s="21" t="str">
        <f t="shared" si="24"/>
        <v>AVAIL</v>
      </c>
      <c r="D45" s="22" t="str">
        <f t="shared" si="25"/>
        <v>CLOSED</v>
      </c>
      <c r="E45" s="23">
        <f ca="1" t="shared" si="2"/>
        <v>15</v>
      </c>
      <c r="F45" s="23">
        <f ca="1" t="shared" si="3"/>
        <v>32</v>
      </c>
      <c r="G45" s="23">
        <f ca="1" t="shared" si="4"/>
        <v>2</v>
      </c>
      <c r="H45" s="23" t="str">
        <f ca="1" t="shared" si="5"/>
        <v>ONTIME</v>
      </c>
      <c r="I45" s="23"/>
      <c r="J45" s="36" t="s">
        <v>1375</v>
      </c>
      <c r="K45" s="37">
        <v>43801</v>
      </c>
      <c r="L45" s="38">
        <f t="shared" si="12"/>
        <v>12</v>
      </c>
      <c r="M45" s="38">
        <f t="shared" si="13"/>
        <v>2019</v>
      </c>
      <c r="N45" s="38" t="str">
        <f t="shared" si="14"/>
        <v>Replenish</v>
      </c>
      <c r="O45" s="36" t="s">
        <v>237</v>
      </c>
      <c r="P45" s="38"/>
      <c r="Q45" s="38" t="s">
        <v>238</v>
      </c>
      <c r="R45" s="56">
        <v>1</v>
      </c>
      <c r="S45" s="38" t="s">
        <v>186</v>
      </c>
      <c r="T45" s="57" t="s">
        <v>104</v>
      </c>
      <c r="U45" s="38">
        <v>50630250</v>
      </c>
      <c r="V45" s="20">
        <v>404045329</v>
      </c>
      <c r="W45" s="37">
        <v>43795</v>
      </c>
      <c r="X45" s="38" t="s">
        <v>105</v>
      </c>
      <c r="Y45" s="364" t="s">
        <v>1365</v>
      </c>
      <c r="Z45" s="37">
        <v>43803</v>
      </c>
      <c r="AA45" s="71" t="s">
        <v>1366</v>
      </c>
      <c r="AB45" s="37">
        <v>43809</v>
      </c>
      <c r="AC45" s="37"/>
      <c r="AD45" s="38">
        <v>180225056</v>
      </c>
      <c r="AE45" s="37">
        <v>43811</v>
      </c>
      <c r="AF45" s="37"/>
      <c r="AG45" s="37">
        <v>43812</v>
      </c>
      <c r="AH45" s="37">
        <v>43816</v>
      </c>
      <c r="AI45" s="368" t="s">
        <v>1376</v>
      </c>
      <c r="AJ45" s="88"/>
      <c r="AK45" s="37">
        <v>43816</v>
      </c>
      <c r="AL45" s="36"/>
      <c r="AM45" s="38" t="s">
        <v>237</v>
      </c>
      <c r="AN45" s="36" t="s">
        <v>1377</v>
      </c>
      <c r="AO45" s="36"/>
      <c r="AP45" s="103">
        <v>43795</v>
      </c>
      <c r="AQ45" s="366" t="s">
        <v>1217</v>
      </c>
      <c r="AR45" s="103">
        <v>43827</v>
      </c>
      <c r="AS45" s="23" t="str">
        <f t="shared" si="6"/>
        <v>LATE</v>
      </c>
      <c r="AT45" s="38"/>
      <c r="AU45" s="36"/>
      <c r="AV45" s="104">
        <f t="shared" si="26"/>
        <v>14</v>
      </c>
      <c r="AW45" s="105" t="e">
        <f>IF(OR(#REF!="",AB45=""),"",#REF!-AB45)</f>
        <v>#REF!</v>
      </c>
      <c r="AX45" s="105" t="e">
        <f>IF(OR(#REF!="",#REF!=""),"",#REF!-#REF!)</f>
        <v>#REF!</v>
      </c>
      <c r="AY45" s="105" t="e">
        <f>IF(OR(AP45="",#REF!=""),"",AP45-#REF!)</f>
        <v>#REF!</v>
      </c>
      <c r="AZ45" s="114">
        <f t="shared" si="27"/>
        <v>32</v>
      </c>
      <c r="BA45" s="115" t="e">
        <f t="shared" si="28"/>
        <v>#REF!</v>
      </c>
      <c r="BB45" s="105">
        <f t="shared" si="29"/>
        <v>52</v>
      </c>
      <c r="BC45" s="105">
        <f t="shared" si="30"/>
        <v>2019</v>
      </c>
    </row>
    <row r="46" s="1" customFormat="1" ht="24" hidden="1" spans="2:55">
      <c r="B46" s="20">
        <v>48</v>
      </c>
      <c r="C46" s="21" t="str">
        <f t="shared" si="24"/>
        <v>AVAIL</v>
      </c>
      <c r="D46" s="22" t="str">
        <f t="shared" si="25"/>
        <v>CLOSED</v>
      </c>
      <c r="E46" s="23">
        <f ca="1" t="shared" si="2"/>
        <v>15</v>
      </c>
      <c r="F46" s="23">
        <f ca="1" t="shared" si="3"/>
        <v>5</v>
      </c>
      <c r="G46" s="23">
        <f ca="1" t="shared" si="4"/>
        <v>2</v>
      </c>
      <c r="H46" s="23" t="str">
        <f ca="1" t="shared" si="5"/>
        <v>ONTIME</v>
      </c>
      <c r="I46" s="23"/>
      <c r="J46" s="36" t="s">
        <v>1378</v>
      </c>
      <c r="K46" s="37">
        <v>43801</v>
      </c>
      <c r="L46" s="38">
        <f t="shared" si="12"/>
        <v>12</v>
      </c>
      <c r="M46" s="38">
        <f t="shared" si="13"/>
        <v>2019</v>
      </c>
      <c r="N46" s="38" t="str">
        <f t="shared" si="14"/>
        <v>Replenish</v>
      </c>
      <c r="O46" s="36" t="s">
        <v>1379</v>
      </c>
      <c r="P46" s="38"/>
      <c r="Q46" s="38" t="s">
        <v>197</v>
      </c>
      <c r="R46" s="56">
        <v>1</v>
      </c>
      <c r="S46" s="38" t="s">
        <v>143</v>
      </c>
      <c r="T46" s="57" t="s">
        <v>104</v>
      </c>
      <c r="U46" s="38">
        <v>50630948</v>
      </c>
      <c r="V46" s="20">
        <v>404045447</v>
      </c>
      <c r="W46" s="37">
        <v>43801</v>
      </c>
      <c r="X46" s="38" t="s">
        <v>105</v>
      </c>
      <c r="Y46" s="364" t="s">
        <v>1365</v>
      </c>
      <c r="Z46" s="37">
        <v>43803</v>
      </c>
      <c r="AA46" s="71" t="s">
        <v>1366</v>
      </c>
      <c r="AB46" s="37">
        <v>43809</v>
      </c>
      <c r="AC46" s="37"/>
      <c r="AD46" s="38">
        <v>180225056</v>
      </c>
      <c r="AE46" s="37">
        <v>43811</v>
      </c>
      <c r="AF46" s="37"/>
      <c r="AG46" s="37">
        <v>43812</v>
      </c>
      <c r="AH46" s="37">
        <v>43816</v>
      </c>
      <c r="AI46" s="368" t="s">
        <v>1380</v>
      </c>
      <c r="AJ46" s="88"/>
      <c r="AK46" s="37">
        <v>43816</v>
      </c>
      <c r="AL46" s="36"/>
      <c r="AM46" s="38" t="str">
        <f>O46</f>
        <v>TA9115-00
</v>
      </c>
      <c r="AN46" s="36" t="s">
        <v>1381</v>
      </c>
      <c r="AO46" s="36"/>
      <c r="AP46" s="103">
        <v>43801</v>
      </c>
      <c r="AQ46" s="36" t="s">
        <v>1268</v>
      </c>
      <c r="AR46" s="103">
        <v>43806</v>
      </c>
      <c r="AS46" s="23" t="str">
        <f t="shared" si="6"/>
        <v>ONTIME</v>
      </c>
      <c r="AT46" s="38"/>
      <c r="AU46" s="36"/>
      <c r="AV46" s="104"/>
      <c r="AW46" s="105"/>
      <c r="AX46" s="105"/>
      <c r="AY46" s="105"/>
      <c r="AZ46" s="114"/>
      <c r="BA46" s="115"/>
      <c r="BB46" s="105"/>
      <c r="BC46" s="105"/>
    </row>
    <row r="47" s="1" customFormat="1" ht="12" hidden="1" spans="2:55">
      <c r="B47" s="20">
        <v>50</v>
      </c>
      <c r="C47" s="21" t="str">
        <f t="shared" si="24"/>
        <v>AVAIL</v>
      </c>
      <c r="D47" s="22" t="str">
        <f t="shared" si="25"/>
        <v>CLOSED</v>
      </c>
      <c r="E47" s="23">
        <f ca="1" t="shared" si="2"/>
        <v>15</v>
      </c>
      <c r="F47" s="23">
        <f ca="1" t="shared" si="3"/>
        <v>5</v>
      </c>
      <c r="G47" s="23">
        <f ca="1" t="shared" si="4"/>
        <v>2</v>
      </c>
      <c r="H47" s="23" t="str">
        <f ca="1" t="shared" si="5"/>
        <v>ONTIME</v>
      </c>
      <c r="I47" s="23"/>
      <c r="J47" s="36" t="s">
        <v>1382</v>
      </c>
      <c r="K47" s="37">
        <v>43801</v>
      </c>
      <c r="L47" s="38">
        <f t="shared" si="12"/>
        <v>12</v>
      </c>
      <c r="M47" s="38">
        <f t="shared" si="13"/>
        <v>2019</v>
      </c>
      <c r="N47" s="38" t="str">
        <f t="shared" si="14"/>
        <v>Replenish</v>
      </c>
      <c r="O47" s="36" t="s">
        <v>1383</v>
      </c>
      <c r="P47" s="38"/>
      <c r="Q47" s="38" t="s">
        <v>1384</v>
      </c>
      <c r="R47" s="56">
        <v>1</v>
      </c>
      <c r="S47" s="38" t="s">
        <v>116</v>
      </c>
      <c r="T47" s="57" t="s">
        <v>104</v>
      </c>
      <c r="U47" s="38">
        <v>50630950</v>
      </c>
      <c r="V47" s="20">
        <v>404045450</v>
      </c>
      <c r="W47" s="37">
        <v>43801</v>
      </c>
      <c r="X47" s="38" t="s">
        <v>105</v>
      </c>
      <c r="Y47" s="364" t="s">
        <v>1365</v>
      </c>
      <c r="Z47" s="37">
        <v>43803</v>
      </c>
      <c r="AA47" s="71" t="s">
        <v>1366</v>
      </c>
      <c r="AB47" s="37">
        <v>43809</v>
      </c>
      <c r="AC47" s="37"/>
      <c r="AD47" s="38">
        <v>180225056</v>
      </c>
      <c r="AE47" s="37">
        <v>43811</v>
      </c>
      <c r="AF47" s="37"/>
      <c r="AG47" s="37">
        <v>43812</v>
      </c>
      <c r="AH47" s="37">
        <v>43816</v>
      </c>
      <c r="AI47" s="368" t="s">
        <v>1385</v>
      </c>
      <c r="AJ47" s="88"/>
      <c r="AK47" s="37">
        <v>43816</v>
      </c>
      <c r="AL47" s="36"/>
      <c r="AM47" s="38" t="s">
        <v>1386</v>
      </c>
      <c r="AN47" s="36" t="s">
        <v>1387</v>
      </c>
      <c r="AO47" s="36"/>
      <c r="AP47" s="103">
        <v>43801</v>
      </c>
      <c r="AQ47" s="36" t="s">
        <v>1268</v>
      </c>
      <c r="AR47" s="103">
        <v>43806</v>
      </c>
      <c r="AS47" s="23" t="str">
        <f t="shared" si="6"/>
        <v>ONTIME</v>
      </c>
      <c r="AT47" s="38"/>
      <c r="AU47" s="36"/>
      <c r="AV47" s="104"/>
      <c r="AW47" s="105"/>
      <c r="AX47" s="105"/>
      <c r="AY47" s="105"/>
      <c r="AZ47" s="114"/>
      <c r="BA47" s="115"/>
      <c r="BB47" s="105"/>
      <c r="BC47" s="105"/>
    </row>
    <row r="48" s="1" customFormat="1" ht="12" hidden="1" spans="2:55">
      <c r="B48" s="20">
        <v>5</v>
      </c>
      <c r="C48" s="21" t="str">
        <f t="shared" si="24"/>
        <v>AVAIL</v>
      </c>
      <c r="D48" s="22" t="str">
        <f t="shared" si="25"/>
        <v>CLOSED</v>
      </c>
      <c r="E48" s="23">
        <f ca="1" t="shared" si="2"/>
        <v>57</v>
      </c>
      <c r="F48" s="23">
        <f ca="1" t="shared" si="3"/>
        <v>4</v>
      </c>
      <c r="G48" s="23">
        <f ca="1" t="shared" si="4"/>
        <v>9</v>
      </c>
      <c r="H48" s="23" t="str">
        <f ca="1" t="shared" si="5"/>
        <v>LATE</v>
      </c>
      <c r="I48" s="23"/>
      <c r="J48" s="36" t="s">
        <v>1388</v>
      </c>
      <c r="K48" s="37">
        <v>43773</v>
      </c>
      <c r="L48" s="38">
        <f t="shared" si="12"/>
        <v>11</v>
      </c>
      <c r="M48" s="38">
        <f t="shared" si="13"/>
        <v>2019</v>
      </c>
      <c r="N48" s="38" t="str">
        <f t="shared" si="14"/>
        <v>Replenish</v>
      </c>
      <c r="O48" s="36" t="s">
        <v>229</v>
      </c>
      <c r="P48" s="38"/>
      <c r="Q48" s="38" t="s">
        <v>230</v>
      </c>
      <c r="R48" s="56">
        <v>1</v>
      </c>
      <c r="S48" s="38" t="s">
        <v>198</v>
      </c>
      <c r="T48" s="57" t="s">
        <v>104</v>
      </c>
      <c r="U48" s="38">
        <v>50626885</v>
      </c>
      <c r="V48" s="20">
        <v>404044886</v>
      </c>
      <c r="W48" s="37">
        <v>43773</v>
      </c>
      <c r="X48" s="38" t="s">
        <v>105</v>
      </c>
      <c r="Y48" s="70"/>
      <c r="Z48" s="37">
        <v>43782</v>
      </c>
      <c r="AA48" s="71" t="s">
        <v>1171</v>
      </c>
      <c r="AB48" s="37">
        <v>43782</v>
      </c>
      <c r="AC48" s="37"/>
      <c r="AD48" s="38">
        <v>180220929</v>
      </c>
      <c r="AE48" s="37">
        <v>43783</v>
      </c>
      <c r="AF48" s="37"/>
      <c r="AG48" s="37">
        <v>43827</v>
      </c>
      <c r="AH48" s="37">
        <v>43830</v>
      </c>
      <c r="AI48" s="368" t="s">
        <v>1389</v>
      </c>
      <c r="AJ48" s="88"/>
      <c r="AK48" s="37">
        <v>43830</v>
      </c>
      <c r="AL48" s="36"/>
      <c r="AM48" s="36" t="s">
        <v>229</v>
      </c>
      <c r="AN48" s="36" t="s">
        <v>1390</v>
      </c>
      <c r="AO48" s="36"/>
      <c r="AP48" s="37">
        <v>43775</v>
      </c>
      <c r="AQ48" s="366" t="s">
        <v>1158</v>
      </c>
      <c r="AR48" s="103">
        <v>43777</v>
      </c>
      <c r="AS48" s="23" t="str">
        <f t="shared" si="6"/>
        <v>ONTIME</v>
      </c>
      <c r="AT48" s="38"/>
      <c r="AU48" s="36"/>
      <c r="AV48" s="105">
        <f>IF(OR(W48="",AB48=""),"",AB48-W48)</f>
        <v>9</v>
      </c>
      <c r="AW48" s="105" t="e">
        <f>IF(OR(#REF!="",AB48=""),"",#REF!-AB48)</f>
        <v>#REF!</v>
      </c>
      <c r="AX48" s="105" t="e">
        <f>IF(OR(#REF!="",#REF!=""),"",#REF!-#REF!)</f>
        <v>#REF!</v>
      </c>
      <c r="AY48" s="105" t="e">
        <f>IF(OR(AP48="",#REF!=""),"",AP48-#REF!)</f>
        <v>#REF!</v>
      </c>
      <c r="AZ48" s="105">
        <f>IF(OR(AR48="",AP48=""),"",AR48-AP48)</f>
        <v>2</v>
      </c>
      <c r="BA48" s="113" t="e">
        <f>IF(AV48="","",SUM(AV48:AZ48))</f>
        <v>#REF!</v>
      </c>
      <c r="BB48" s="105">
        <f>IF(AR48="","",WEEKNUM(AR48))</f>
        <v>45</v>
      </c>
      <c r="BC48" s="105">
        <f>IF(AR48="","",YEAR(AR48))</f>
        <v>2019</v>
      </c>
    </row>
    <row r="49" s="1" customFormat="1" ht="24" hidden="1" spans="2:55">
      <c r="B49" s="20">
        <v>15</v>
      </c>
      <c r="C49" s="21" t="str">
        <f t="shared" si="24"/>
        <v>AVAIL</v>
      </c>
      <c r="D49" s="22" t="str">
        <f t="shared" si="25"/>
        <v>CLOSED</v>
      </c>
      <c r="E49" s="23">
        <f ca="1" t="shared" si="2"/>
        <v>42</v>
      </c>
      <c r="F49" s="23">
        <f ca="1" t="shared" si="3"/>
        <v>4</v>
      </c>
      <c r="G49" s="23">
        <f ca="1" t="shared" si="4"/>
        <v>8</v>
      </c>
      <c r="H49" s="23" t="str">
        <f ca="1" t="shared" si="5"/>
        <v>LATE</v>
      </c>
      <c r="I49" s="23"/>
      <c r="J49" s="36" t="s">
        <v>1391</v>
      </c>
      <c r="K49" s="37">
        <v>43783</v>
      </c>
      <c r="L49" s="38">
        <f t="shared" si="12"/>
        <v>11</v>
      </c>
      <c r="M49" s="38">
        <f t="shared" si="13"/>
        <v>2019</v>
      </c>
      <c r="N49" s="38" t="str">
        <f t="shared" si="14"/>
        <v>Replenish</v>
      </c>
      <c r="O49" s="36" t="s">
        <v>409</v>
      </c>
      <c r="P49" s="36" t="s">
        <v>619</v>
      </c>
      <c r="Q49" s="38" t="s">
        <v>1392</v>
      </c>
      <c r="R49" s="56">
        <v>1</v>
      </c>
      <c r="S49" s="38" t="s">
        <v>558</v>
      </c>
      <c r="T49" s="57" t="s">
        <v>104</v>
      </c>
      <c r="U49" s="38">
        <v>50628477</v>
      </c>
      <c r="V49" s="20">
        <v>404045094</v>
      </c>
      <c r="W49" s="37">
        <v>43783</v>
      </c>
      <c r="X49" s="38" t="s">
        <v>105</v>
      </c>
      <c r="Y49" s="364" t="s">
        <v>1281</v>
      </c>
      <c r="Z49" s="37">
        <v>43791</v>
      </c>
      <c r="AA49" s="71" t="s">
        <v>1213</v>
      </c>
      <c r="AB49" s="37">
        <v>43799</v>
      </c>
      <c r="AC49" s="37"/>
      <c r="AD49" s="369" t="s">
        <v>1214</v>
      </c>
      <c r="AE49" s="37">
        <v>43801</v>
      </c>
      <c r="AF49" s="37"/>
      <c r="AG49" s="37">
        <v>43802</v>
      </c>
      <c r="AH49" s="37">
        <v>43825</v>
      </c>
      <c r="AI49" s="88" t="s">
        <v>1393</v>
      </c>
      <c r="AJ49" s="88"/>
      <c r="AK49" s="37">
        <v>43825</v>
      </c>
      <c r="AL49" s="36"/>
      <c r="AM49" s="36" t="s">
        <v>619</v>
      </c>
      <c r="AN49" s="36" t="s">
        <v>1394</v>
      </c>
      <c r="AO49" s="36"/>
      <c r="AP49" s="37">
        <v>43783</v>
      </c>
      <c r="AQ49" s="366" t="s">
        <v>1201</v>
      </c>
      <c r="AR49" s="103">
        <v>43787</v>
      </c>
      <c r="AS49" s="23" t="str">
        <f t="shared" si="6"/>
        <v>ONTIME</v>
      </c>
      <c r="AT49" s="38"/>
      <c r="AU49" s="36"/>
      <c r="AV49" s="104">
        <f>IF(OR(W49="",AB49=""),"",AB49-W49)</f>
        <v>16</v>
      </c>
      <c r="AW49" s="105" t="e">
        <f>IF(OR(#REF!="",AB49=""),"",#REF!-AB49)</f>
        <v>#REF!</v>
      </c>
      <c r="AX49" s="105" t="e">
        <f>IF(OR(#REF!="",#REF!=""),"",#REF!-#REF!)</f>
        <v>#REF!</v>
      </c>
      <c r="AY49" s="105" t="e">
        <f>IF(OR(AP49="",#REF!=""),"",AP49-#REF!)</f>
        <v>#REF!</v>
      </c>
      <c r="AZ49" s="114">
        <f>IF(OR(AR49="",AP49=""),"",AR49-AP49)</f>
        <v>4</v>
      </c>
      <c r="BA49" s="115" t="e">
        <f>IF(AV49="","",SUM(AV49:AZ49))</f>
        <v>#REF!</v>
      </c>
      <c r="BB49" s="105">
        <f>IF(AR49="","",WEEKNUM(AR49))</f>
        <v>47</v>
      </c>
      <c r="BC49" s="105">
        <f>IF(AR49="","",YEAR(AR49))</f>
        <v>2019</v>
      </c>
    </row>
    <row r="50" s="1" customFormat="1" ht="12" hidden="1" spans="2:55">
      <c r="B50" s="20">
        <v>17</v>
      </c>
      <c r="C50" s="21" t="str">
        <f t="shared" si="24"/>
        <v>AVAIL</v>
      </c>
      <c r="D50" s="22" t="str">
        <f t="shared" si="25"/>
        <v>CLOSED</v>
      </c>
      <c r="E50" s="23">
        <f ca="1" t="shared" si="2"/>
        <v>7</v>
      </c>
      <c r="F50" s="23">
        <f ca="1" t="shared" si="3"/>
        <v>4</v>
      </c>
      <c r="G50" s="23">
        <f ca="1" t="shared" si="4"/>
        <v>13</v>
      </c>
      <c r="H50" s="23" t="str">
        <f ca="1" t="shared" si="5"/>
        <v>LATE</v>
      </c>
      <c r="I50" s="23"/>
      <c r="J50" s="36" t="s">
        <v>1395</v>
      </c>
      <c r="K50" s="37">
        <v>43783</v>
      </c>
      <c r="L50" s="38">
        <f t="shared" si="12"/>
        <v>11</v>
      </c>
      <c r="M50" s="38">
        <f t="shared" si="13"/>
        <v>2019</v>
      </c>
      <c r="N50" s="38" t="str">
        <f t="shared" si="14"/>
        <v>Replenish</v>
      </c>
      <c r="O50" s="36" t="s">
        <v>1396</v>
      </c>
      <c r="P50" s="38"/>
      <c r="Q50" s="38" t="s">
        <v>1397</v>
      </c>
      <c r="R50" s="56">
        <v>1</v>
      </c>
      <c r="S50" s="38" t="s">
        <v>432</v>
      </c>
      <c r="T50" s="57" t="s">
        <v>104</v>
      </c>
      <c r="U50" s="38">
        <v>50628481</v>
      </c>
      <c r="V50" s="20">
        <v>404045097</v>
      </c>
      <c r="W50" s="37">
        <v>43783</v>
      </c>
      <c r="X50" s="38" t="s">
        <v>105</v>
      </c>
      <c r="Y50" s="70"/>
      <c r="Z50" s="37">
        <v>43796</v>
      </c>
      <c r="AA50" s="71" t="s">
        <v>1184</v>
      </c>
      <c r="AB50" s="37">
        <v>43796</v>
      </c>
      <c r="AC50" s="37"/>
      <c r="AD50" s="38" t="s">
        <v>41</v>
      </c>
      <c r="AE50" s="37" t="s">
        <v>41</v>
      </c>
      <c r="AF50" s="37"/>
      <c r="AG50" s="37" t="s">
        <v>41</v>
      </c>
      <c r="AH50" s="37">
        <v>43790</v>
      </c>
      <c r="AI50" s="89" t="s">
        <v>1398</v>
      </c>
      <c r="AJ50" s="89"/>
      <c r="AK50" s="37">
        <v>43790</v>
      </c>
      <c r="AL50" s="36"/>
      <c r="AM50" s="36" t="s">
        <v>1396</v>
      </c>
      <c r="AN50" s="36" t="s">
        <v>1399</v>
      </c>
      <c r="AO50" s="36"/>
      <c r="AP50" s="37">
        <v>43783</v>
      </c>
      <c r="AQ50" s="366" t="s">
        <v>1201</v>
      </c>
      <c r="AR50" s="103">
        <v>43787</v>
      </c>
      <c r="AS50" s="23" t="str">
        <f t="shared" si="6"/>
        <v>ONTIME</v>
      </c>
      <c r="AT50" s="38"/>
      <c r="AU50" s="36"/>
      <c r="AV50" s="104">
        <f>IF(OR(W50="",AB50=""),"",AB50-W50)</f>
        <v>13</v>
      </c>
      <c r="AW50" s="105" t="e">
        <f>IF(OR(#REF!="",AB50=""),"",#REF!-AB50)</f>
        <v>#REF!</v>
      </c>
      <c r="AX50" s="105" t="e">
        <f>IF(OR(#REF!="",#REF!=""),"",#REF!-#REF!)</f>
        <v>#REF!</v>
      </c>
      <c r="AY50" s="105" t="e">
        <f>IF(OR(AP50="",#REF!=""),"",AP50-#REF!)</f>
        <v>#REF!</v>
      </c>
      <c r="AZ50" s="114">
        <f>IF(OR(AR50="",AP50=""),"",AR50-AP50)</f>
        <v>4</v>
      </c>
      <c r="BA50" s="115" t="e">
        <f>IF(AV50="","",SUM(AV50:AZ50))</f>
        <v>#REF!</v>
      </c>
      <c r="BB50" s="105">
        <f>IF(AR50="","",WEEKNUM(AR50))</f>
        <v>47</v>
      </c>
      <c r="BC50" s="105">
        <f>IF(AR50="","",YEAR(AR50))</f>
        <v>2019</v>
      </c>
    </row>
    <row r="51" s="1" customFormat="1" ht="12" hidden="1" spans="2:55">
      <c r="B51" s="20">
        <v>25</v>
      </c>
      <c r="C51" s="21" t="str">
        <f t="shared" si="24"/>
        <v>AVAIL</v>
      </c>
      <c r="D51" s="22" t="str">
        <f t="shared" si="25"/>
        <v>CLOSED</v>
      </c>
      <c r="E51" s="23">
        <f ca="1" t="shared" si="2"/>
        <v>42</v>
      </c>
      <c r="F51" s="23">
        <f ca="1" t="shared" si="3"/>
        <v>33</v>
      </c>
      <c r="G51" s="23">
        <f ca="1" t="shared" si="4"/>
        <v>36</v>
      </c>
      <c r="H51" s="23" t="str">
        <f ca="1" t="shared" si="5"/>
        <v>LATE</v>
      </c>
      <c r="I51" s="23"/>
      <c r="J51" s="36" t="s">
        <v>1400</v>
      </c>
      <c r="K51" s="37">
        <v>43794</v>
      </c>
      <c r="L51" s="38">
        <f t="shared" si="12"/>
        <v>11</v>
      </c>
      <c r="M51" s="38">
        <f t="shared" si="13"/>
        <v>2019</v>
      </c>
      <c r="N51" s="38" t="str">
        <f t="shared" si="14"/>
        <v>Replenish</v>
      </c>
      <c r="O51" s="36" t="s">
        <v>213</v>
      </c>
      <c r="P51" s="38"/>
      <c r="Q51" s="38" t="s">
        <v>214</v>
      </c>
      <c r="R51" s="56">
        <v>1</v>
      </c>
      <c r="S51" s="38" t="s">
        <v>198</v>
      </c>
      <c r="T51" s="57" t="s">
        <v>104</v>
      </c>
      <c r="U51" s="38">
        <v>50630030</v>
      </c>
      <c r="V51" s="20">
        <v>404045282</v>
      </c>
      <c r="W51" s="37">
        <v>43794</v>
      </c>
      <c r="X51" s="38" t="s">
        <v>105</v>
      </c>
      <c r="Y51" s="70"/>
      <c r="Z51" s="37">
        <v>43830</v>
      </c>
      <c r="AA51" s="71" t="s">
        <v>1401</v>
      </c>
      <c r="AB51" s="37">
        <v>43830</v>
      </c>
      <c r="AC51" s="37"/>
      <c r="AD51" s="369" t="s">
        <v>1402</v>
      </c>
      <c r="AE51" s="37">
        <v>43829</v>
      </c>
      <c r="AF51" s="37"/>
      <c r="AG51" s="37">
        <v>43830</v>
      </c>
      <c r="AH51" s="37">
        <v>43471</v>
      </c>
      <c r="AI51" s="88" t="s">
        <v>1403</v>
      </c>
      <c r="AJ51" s="88"/>
      <c r="AK51" s="37">
        <v>43836</v>
      </c>
      <c r="AL51" s="36"/>
      <c r="AM51" s="36" t="s">
        <v>213</v>
      </c>
      <c r="AN51" s="36" t="s">
        <v>1404</v>
      </c>
      <c r="AO51" s="36"/>
      <c r="AP51" s="103">
        <v>43794</v>
      </c>
      <c r="AQ51" s="366" t="s">
        <v>1217</v>
      </c>
      <c r="AR51" s="103">
        <v>43827</v>
      </c>
      <c r="AS51" s="23" t="str">
        <f t="shared" si="6"/>
        <v>LATE</v>
      </c>
      <c r="AT51" s="38"/>
      <c r="AU51" s="36"/>
      <c r="AV51" s="104">
        <f>IF(OR(W51="",AB51=""),"",AB51-W51)</f>
        <v>36</v>
      </c>
      <c r="AW51" s="105" t="e">
        <f>IF(OR(#REF!="",AB51=""),"",#REF!-AB51)</f>
        <v>#REF!</v>
      </c>
      <c r="AX51" s="105" t="e">
        <f>IF(OR(#REF!="",#REF!=""),"",#REF!-#REF!)</f>
        <v>#REF!</v>
      </c>
      <c r="AY51" s="105" t="e">
        <f>IF(OR(AP51="",#REF!=""),"",AP51-#REF!)</f>
        <v>#REF!</v>
      </c>
      <c r="AZ51" s="114">
        <f>IF(OR(AR51="",AP51=""),"",AR51-AP51)</f>
        <v>33</v>
      </c>
      <c r="BA51" s="115" t="e">
        <f>IF(AV51="","",SUM(AV51:AZ51))</f>
        <v>#REF!</v>
      </c>
      <c r="BB51" s="105">
        <f>IF(AR51="","",WEEKNUM(AR51))</f>
        <v>52</v>
      </c>
      <c r="BC51" s="105">
        <f>IF(AR51="","",YEAR(AR51))</f>
        <v>2019</v>
      </c>
    </row>
    <row r="52" s="1" customFormat="1" ht="12" hidden="1" spans="2:55">
      <c r="B52" s="20">
        <v>38</v>
      </c>
      <c r="C52" s="21" t="str">
        <f t="shared" si="24"/>
        <v>AVAIL</v>
      </c>
      <c r="D52" s="22" t="str">
        <f t="shared" si="25"/>
        <v>CLOSED</v>
      </c>
      <c r="E52" s="23">
        <f ca="1" t="shared" si="2"/>
        <v>31</v>
      </c>
      <c r="F52" s="23">
        <f ca="1" t="shared" si="3"/>
        <v>32</v>
      </c>
      <c r="G52" s="23">
        <f ca="1" t="shared" si="4"/>
        <v>0</v>
      </c>
      <c r="H52" s="23" t="str">
        <f ca="1" t="shared" si="5"/>
        <v>ONTIME</v>
      </c>
      <c r="I52" s="23"/>
      <c r="J52" s="36" t="s">
        <v>1405</v>
      </c>
      <c r="K52" s="37">
        <v>43795</v>
      </c>
      <c r="L52" s="38">
        <f t="shared" si="12"/>
        <v>11</v>
      </c>
      <c r="M52" s="38">
        <f t="shared" si="13"/>
        <v>2019</v>
      </c>
      <c r="N52" s="38" t="str">
        <f t="shared" si="14"/>
        <v>Replenish</v>
      </c>
      <c r="O52" s="36" t="s">
        <v>229</v>
      </c>
      <c r="P52" s="38"/>
      <c r="Q52" s="38" t="s">
        <v>230</v>
      </c>
      <c r="R52" s="56">
        <v>1</v>
      </c>
      <c r="S52" s="38" t="s">
        <v>186</v>
      </c>
      <c r="T52" s="57" t="s">
        <v>104</v>
      </c>
      <c r="U52" s="38">
        <v>50630243</v>
      </c>
      <c r="V52" s="20">
        <v>404045321</v>
      </c>
      <c r="W52" s="37">
        <v>43795</v>
      </c>
      <c r="X52" s="38" t="s">
        <v>105</v>
      </c>
      <c r="Y52" s="364" t="s">
        <v>1355</v>
      </c>
      <c r="Z52" s="37">
        <v>43795</v>
      </c>
      <c r="AA52" s="71" t="s">
        <v>1356</v>
      </c>
      <c r="AB52" s="37">
        <v>43817</v>
      </c>
      <c r="AC52" s="37"/>
      <c r="AD52" s="38">
        <v>180226344</v>
      </c>
      <c r="AE52" s="37">
        <v>43819</v>
      </c>
      <c r="AF52" s="37"/>
      <c r="AG52" s="37">
        <v>43824</v>
      </c>
      <c r="AH52" s="37">
        <v>43826</v>
      </c>
      <c r="AI52" s="89"/>
      <c r="AJ52" s="89"/>
      <c r="AK52" s="37">
        <v>43826</v>
      </c>
      <c r="AL52" s="36"/>
      <c r="AM52" s="36" t="s">
        <v>229</v>
      </c>
      <c r="AN52" s="36" t="s">
        <v>1406</v>
      </c>
      <c r="AO52" s="36"/>
      <c r="AP52" s="103">
        <v>43795</v>
      </c>
      <c r="AQ52" s="366" t="s">
        <v>1217</v>
      </c>
      <c r="AR52" s="103">
        <v>43827</v>
      </c>
      <c r="AS52" s="23" t="str">
        <f t="shared" si="6"/>
        <v>LATE</v>
      </c>
      <c r="AT52" s="38"/>
      <c r="AU52" s="36"/>
      <c r="AV52" s="104">
        <f>IF(OR(W52="",AB52=""),"",AB52-W52)</f>
        <v>22</v>
      </c>
      <c r="AW52" s="105" t="e">
        <f>IF(OR(#REF!="",AB52=""),"",#REF!-AB52)</f>
        <v>#REF!</v>
      </c>
      <c r="AX52" s="105" t="e">
        <f>IF(OR(#REF!="",#REF!=""),"",#REF!-#REF!)</f>
        <v>#REF!</v>
      </c>
      <c r="AY52" s="105" t="e">
        <f>IF(OR(AP52="",#REF!=""),"",AP52-#REF!)</f>
        <v>#REF!</v>
      </c>
      <c r="AZ52" s="114">
        <f>IF(OR(AR52="",AP52=""),"",AR52-AP52)</f>
        <v>32</v>
      </c>
      <c r="BA52" s="115" t="e">
        <f>IF(AV52="","",SUM(AV52:AZ52))</f>
        <v>#REF!</v>
      </c>
      <c r="BB52" s="105">
        <f>IF(AR52="","",WEEKNUM(AR52))</f>
        <v>52</v>
      </c>
      <c r="BC52" s="105">
        <f>IF(AR52="","",YEAR(AR52))</f>
        <v>2019</v>
      </c>
    </row>
    <row r="53" s="1" customFormat="1" ht="12" hidden="1" spans="2:55">
      <c r="B53" s="20">
        <v>51</v>
      </c>
      <c r="C53" s="21" t="str">
        <f t="shared" si="24"/>
        <v>AVAIL</v>
      </c>
      <c r="D53" s="22" t="str">
        <f t="shared" si="25"/>
        <v>CLOSED</v>
      </c>
      <c r="E53" s="23">
        <f ca="1" t="shared" si="2"/>
        <v>16</v>
      </c>
      <c r="F53" s="23">
        <f ca="1" t="shared" si="3"/>
        <v>7</v>
      </c>
      <c r="G53" s="23">
        <f ca="1" t="shared" si="4"/>
        <v>7</v>
      </c>
      <c r="H53" s="23" t="str">
        <f ca="1" t="shared" si="5"/>
        <v>LATE</v>
      </c>
      <c r="I53" s="23"/>
      <c r="J53" s="36" t="s">
        <v>1407</v>
      </c>
      <c r="K53" s="37">
        <v>43803</v>
      </c>
      <c r="L53" s="38">
        <f t="shared" si="12"/>
        <v>12</v>
      </c>
      <c r="M53" s="38">
        <f t="shared" si="13"/>
        <v>2019</v>
      </c>
      <c r="N53" s="38" t="str">
        <f t="shared" si="14"/>
        <v>Replenish</v>
      </c>
      <c r="O53" s="36" t="s">
        <v>221</v>
      </c>
      <c r="P53" s="38"/>
      <c r="Q53" s="38" t="s">
        <v>222</v>
      </c>
      <c r="R53" s="56">
        <v>1</v>
      </c>
      <c r="S53" s="38" t="s">
        <v>793</v>
      </c>
      <c r="T53" s="57" t="s">
        <v>104</v>
      </c>
      <c r="U53" s="38">
        <v>50631427</v>
      </c>
      <c r="V53" s="20">
        <v>404045499</v>
      </c>
      <c r="W53" s="37">
        <v>43803</v>
      </c>
      <c r="X53" s="38" t="s">
        <v>105</v>
      </c>
      <c r="Y53" s="364" t="s">
        <v>1408</v>
      </c>
      <c r="Z53" s="37">
        <v>43810</v>
      </c>
      <c r="AA53" s="71" t="s">
        <v>1409</v>
      </c>
      <c r="AB53" s="37">
        <v>43816</v>
      </c>
      <c r="AC53" s="37"/>
      <c r="AD53" s="38" t="s">
        <v>41</v>
      </c>
      <c r="AE53" s="37" t="s">
        <v>41</v>
      </c>
      <c r="AF53" s="37"/>
      <c r="AG53" s="37" t="s">
        <v>41</v>
      </c>
      <c r="AH53" s="37">
        <v>43819</v>
      </c>
      <c r="AI53" s="89" t="s">
        <v>1410</v>
      </c>
      <c r="AJ53" s="89"/>
      <c r="AK53" s="37">
        <v>43819</v>
      </c>
      <c r="AL53" s="36"/>
      <c r="AM53" s="36" t="s">
        <v>221</v>
      </c>
      <c r="AN53" s="36" t="s">
        <v>1411</v>
      </c>
      <c r="AO53" s="36"/>
      <c r="AP53" s="103">
        <v>43803</v>
      </c>
      <c r="AQ53" s="36" t="s">
        <v>1303</v>
      </c>
      <c r="AR53" s="103">
        <v>43810</v>
      </c>
      <c r="AS53" s="23" t="str">
        <f t="shared" si="6"/>
        <v>ONTIME</v>
      </c>
      <c r="AT53" s="38"/>
      <c r="AU53" s="36"/>
      <c r="AV53" s="104"/>
      <c r="AW53" s="105"/>
      <c r="AX53" s="105"/>
      <c r="AY53" s="105"/>
      <c r="AZ53" s="114"/>
      <c r="BA53" s="115"/>
      <c r="BB53" s="105"/>
      <c r="BC53" s="105"/>
    </row>
    <row r="54" s="1" customFormat="1" ht="12" hidden="1" spans="2:55">
      <c r="B54" s="20">
        <v>52</v>
      </c>
      <c r="C54" s="21" t="str">
        <f t="shared" si="24"/>
        <v>AVAIL</v>
      </c>
      <c r="D54" s="22" t="str">
        <f t="shared" si="25"/>
        <v>CLOSED</v>
      </c>
      <c r="E54" s="23">
        <f ca="1" t="shared" si="2"/>
        <v>13</v>
      </c>
      <c r="F54" s="23">
        <f ca="1" t="shared" si="3"/>
        <v>7</v>
      </c>
      <c r="G54" s="23">
        <f ca="1" t="shared" si="4"/>
        <v>2</v>
      </c>
      <c r="H54" s="23" t="str">
        <f ca="1" t="shared" si="5"/>
        <v>ONTIME</v>
      </c>
      <c r="I54" s="23"/>
      <c r="J54" s="36" t="s">
        <v>1412</v>
      </c>
      <c r="K54" s="37">
        <v>43803</v>
      </c>
      <c r="L54" s="38">
        <f t="shared" si="12"/>
        <v>12</v>
      </c>
      <c r="M54" s="38">
        <f t="shared" si="13"/>
        <v>2019</v>
      </c>
      <c r="N54" s="38" t="str">
        <f t="shared" si="14"/>
        <v>Replenish</v>
      </c>
      <c r="O54" s="36" t="s">
        <v>1413</v>
      </c>
      <c r="P54" s="38"/>
      <c r="Q54" s="38" t="s">
        <v>1414</v>
      </c>
      <c r="R54" s="56">
        <v>1</v>
      </c>
      <c r="S54" s="38" t="s">
        <v>143</v>
      </c>
      <c r="T54" s="57" t="s">
        <v>104</v>
      </c>
      <c r="U54" s="38">
        <v>50631428</v>
      </c>
      <c r="V54" s="20">
        <v>404045501</v>
      </c>
      <c r="W54" s="37">
        <v>43803</v>
      </c>
      <c r="X54" s="38" t="s">
        <v>105</v>
      </c>
      <c r="Y54" s="364" t="s">
        <v>1415</v>
      </c>
      <c r="Z54" s="37">
        <v>43805</v>
      </c>
      <c r="AA54" s="71" t="s">
        <v>1366</v>
      </c>
      <c r="AB54" s="37">
        <v>43809</v>
      </c>
      <c r="AC54" s="37"/>
      <c r="AD54" s="38">
        <v>180225056</v>
      </c>
      <c r="AE54" s="37">
        <v>43811</v>
      </c>
      <c r="AF54" s="37"/>
      <c r="AG54" s="37">
        <v>43812</v>
      </c>
      <c r="AH54" s="37">
        <v>43816</v>
      </c>
      <c r="AI54" s="368" t="s">
        <v>1416</v>
      </c>
      <c r="AJ54" s="88"/>
      <c r="AK54" s="37">
        <v>43816</v>
      </c>
      <c r="AL54" s="36"/>
      <c r="AM54" s="36" t="s">
        <v>1413</v>
      </c>
      <c r="AN54" s="36" t="s">
        <v>1417</v>
      </c>
      <c r="AO54" s="36"/>
      <c r="AP54" s="103">
        <v>43803</v>
      </c>
      <c r="AQ54" s="36" t="s">
        <v>1303</v>
      </c>
      <c r="AR54" s="103">
        <v>43810</v>
      </c>
      <c r="AS54" s="23" t="str">
        <f t="shared" si="6"/>
        <v>ONTIME</v>
      </c>
      <c r="AT54" s="38"/>
      <c r="AU54" s="36"/>
      <c r="AV54" s="104"/>
      <c r="AW54" s="105"/>
      <c r="AX54" s="105"/>
      <c r="AY54" s="105"/>
      <c r="AZ54" s="114"/>
      <c r="BA54" s="115"/>
      <c r="BB54" s="105"/>
      <c r="BC54" s="105"/>
    </row>
    <row r="55" s="1" customFormat="1" ht="12" hidden="1" spans="2:55">
      <c r="B55" s="20">
        <v>53</v>
      </c>
      <c r="C55" s="21" t="str">
        <f t="shared" si="24"/>
        <v>AVAIL</v>
      </c>
      <c r="D55" s="22" t="str">
        <f t="shared" si="25"/>
        <v>CLOSED</v>
      </c>
      <c r="E55" s="23">
        <f ca="1" t="shared" si="2"/>
        <v>21</v>
      </c>
      <c r="F55" s="23">
        <f ca="1" t="shared" si="3"/>
        <v>14</v>
      </c>
      <c r="G55" s="23">
        <f ca="1" t="shared" si="4"/>
        <v>11</v>
      </c>
      <c r="H55" s="23" t="str">
        <f ca="1" t="shared" si="5"/>
        <v>LATE</v>
      </c>
      <c r="I55" s="23"/>
      <c r="J55" s="36" t="s">
        <v>1418</v>
      </c>
      <c r="K55" s="37">
        <v>43815</v>
      </c>
      <c r="L55" s="38">
        <f t="shared" si="12"/>
        <v>12</v>
      </c>
      <c r="M55" s="38">
        <f t="shared" si="13"/>
        <v>2019</v>
      </c>
      <c r="N55" s="38" t="str">
        <f t="shared" si="14"/>
        <v>Replenish</v>
      </c>
      <c r="O55" s="36" t="s">
        <v>304</v>
      </c>
      <c r="P55" s="38"/>
      <c r="Q55" s="38" t="s">
        <v>305</v>
      </c>
      <c r="R55" s="56">
        <v>1</v>
      </c>
      <c r="S55" s="38" t="s">
        <v>332</v>
      </c>
      <c r="T55" s="57" t="s">
        <v>104</v>
      </c>
      <c r="U55" s="38">
        <v>50632845</v>
      </c>
      <c r="V55" s="20">
        <v>404045646</v>
      </c>
      <c r="W55" s="37">
        <v>43815</v>
      </c>
      <c r="X55" s="38" t="s">
        <v>105</v>
      </c>
      <c r="Y55" s="364" t="s">
        <v>1419</v>
      </c>
      <c r="Z55" s="37">
        <v>43826</v>
      </c>
      <c r="AA55" s="71" t="s">
        <v>1401</v>
      </c>
      <c r="AB55" s="37">
        <v>43833</v>
      </c>
      <c r="AC55" s="37"/>
      <c r="AD55" s="369" t="s">
        <v>1402</v>
      </c>
      <c r="AE55" s="37">
        <v>43829</v>
      </c>
      <c r="AF55" s="37"/>
      <c r="AG55" s="37">
        <v>43830</v>
      </c>
      <c r="AH55" s="37">
        <v>43471</v>
      </c>
      <c r="AI55" s="88" t="s">
        <v>1420</v>
      </c>
      <c r="AJ55" s="88"/>
      <c r="AK55" s="37">
        <v>43836</v>
      </c>
      <c r="AL55" s="36"/>
      <c r="AM55" s="36" t="str">
        <f>O55</f>
        <v>4063-16083</v>
      </c>
      <c r="AN55" s="366" t="s">
        <v>1421</v>
      </c>
      <c r="AO55" s="36"/>
      <c r="AP55" s="103">
        <v>43815</v>
      </c>
      <c r="AQ55" s="36" t="s">
        <v>1422</v>
      </c>
      <c r="AR55" s="103">
        <v>43829</v>
      </c>
      <c r="AS55" s="23" t="str">
        <f t="shared" si="6"/>
        <v>LATE</v>
      </c>
      <c r="AT55" s="38"/>
      <c r="AU55" s="36"/>
      <c r="AV55" s="104"/>
      <c r="AW55" s="105"/>
      <c r="AX55" s="105"/>
      <c r="AY55" s="105"/>
      <c r="AZ55" s="114"/>
      <c r="BA55" s="115"/>
      <c r="BB55" s="105"/>
      <c r="BC55" s="105"/>
    </row>
    <row r="56" s="1" customFormat="1" ht="12" hidden="1" spans="2:55">
      <c r="B56" s="20">
        <v>54</v>
      </c>
      <c r="C56" s="21" t="str">
        <f t="shared" si="24"/>
        <v>AVAIL</v>
      </c>
      <c r="D56" s="22" t="str">
        <f t="shared" si="25"/>
        <v>CLOSED</v>
      </c>
      <c r="E56" s="23">
        <f ca="1" t="shared" si="2"/>
        <v>15</v>
      </c>
      <c r="F56" s="23">
        <f ca="1" t="shared" si="3"/>
        <v>14</v>
      </c>
      <c r="G56" s="23">
        <f ca="1" t="shared" si="4"/>
        <v>1</v>
      </c>
      <c r="H56" s="23" t="str">
        <f ca="1" t="shared" si="5"/>
        <v>ONTIME</v>
      </c>
      <c r="I56" s="23"/>
      <c r="J56" s="36" t="s">
        <v>1423</v>
      </c>
      <c r="K56" s="37">
        <v>43815</v>
      </c>
      <c r="L56" s="38">
        <f t="shared" si="12"/>
        <v>12</v>
      </c>
      <c r="M56" s="38">
        <f t="shared" si="13"/>
        <v>2019</v>
      </c>
      <c r="N56" s="38" t="str">
        <f t="shared" si="14"/>
        <v>Replenish</v>
      </c>
      <c r="O56" s="36" t="s">
        <v>447</v>
      </c>
      <c r="P56" s="38"/>
      <c r="Q56" s="38" t="s">
        <v>448</v>
      </c>
      <c r="R56" s="56">
        <v>1</v>
      </c>
      <c r="S56" s="38" t="s">
        <v>173</v>
      </c>
      <c r="T56" s="57" t="s">
        <v>104</v>
      </c>
      <c r="U56" s="38">
        <v>50632846</v>
      </c>
      <c r="V56" s="20">
        <v>404045648</v>
      </c>
      <c r="W56" s="37">
        <v>43815</v>
      </c>
      <c r="X56" s="38" t="s">
        <v>105</v>
      </c>
      <c r="Y56" s="364" t="s">
        <v>1424</v>
      </c>
      <c r="Z56" s="37">
        <v>43816</v>
      </c>
      <c r="AA56" s="71" t="s">
        <v>1425</v>
      </c>
      <c r="AB56" s="37">
        <v>43820</v>
      </c>
      <c r="AC56" s="37"/>
      <c r="AD56" s="369" t="s">
        <v>1426</v>
      </c>
      <c r="AE56" s="37">
        <v>43819</v>
      </c>
      <c r="AF56" s="37"/>
      <c r="AG56" s="37">
        <v>43827</v>
      </c>
      <c r="AH56" s="37">
        <v>43830</v>
      </c>
      <c r="AI56" s="368" t="s">
        <v>1197</v>
      </c>
      <c r="AJ56" s="88"/>
      <c r="AK56" s="37">
        <v>43830</v>
      </c>
      <c r="AL56" s="36"/>
      <c r="AM56" s="36" t="str">
        <f>O56</f>
        <v>409GA01</v>
      </c>
      <c r="AN56" s="36" t="s">
        <v>1427</v>
      </c>
      <c r="AO56" s="36"/>
      <c r="AP56" s="103">
        <v>43815</v>
      </c>
      <c r="AQ56" s="36" t="s">
        <v>1422</v>
      </c>
      <c r="AR56" s="103">
        <v>43829</v>
      </c>
      <c r="AS56" s="23" t="str">
        <f t="shared" si="6"/>
        <v>LATE</v>
      </c>
      <c r="AT56" s="38"/>
      <c r="AU56" s="36"/>
      <c r="AV56" s="104"/>
      <c r="AW56" s="105"/>
      <c r="AX56" s="105"/>
      <c r="AY56" s="105"/>
      <c r="AZ56" s="114"/>
      <c r="BA56" s="115"/>
      <c r="BB56" s="105"/>
      <c r="BC56" s="105"/>
    </row>
    <row r="57" s="1" customFormat="1" ht="12" hidden="1" spans="2:55">
      <c r="B57" s="20">
        <v>57</v>
      </c>
      <c r="C57" s="21" t="str">
        <f t="shared" si="24"/>
        <v>AVAIL</v>
      </c>
      <c r="D57" s="22" t="str">
        <f t="shared" si="25"/>
        <v>CLOSED</v>
      </c>
      <c r="E57" s="23">
        <f ca="1" t="shared" si="2"/>
        <v>15</v>
      </c>
      <c r="F57" s="23">
        <f ca="1" t="shared" si="3"/>
        <v>14</v>
      </c>
      <c r="G57" s="23">
        <f ca="1" t="shared" si="4"/>
        <v>1</v>
      </c>
      <c r="H57" s="23" t="str">
        <f ca="1" t="shared" si="5"/>
        <v>ONTIME</v>
      </c>
      <c r="I57" s="23"/>
      <c r="J57" s="36" t="s">
        <v>1428</v>
      </c>
      <c r="K57" s="37">
        <v>43815</v>
      </c>
      <c r="L57" s="38">
        <f t="shared" si="12"/>
        <v>12</v>
      </c>
      <c r="M57" s="38">
        <f t="shared" si="13"/>
        <v>2019</v>
      </c>
      <c r="N57" s="38" t="str">
        <f t="shared" si="14"/>
        <v>Replenish</v>
      </c>
      <c r="O57" s="36" t="s">
        <v>229</v>
      </c>
      <c r="P57" s="38"/>
      <c r="Q57" s="38" t="s">
        <v>230</v>
      </c>
      <c r="R57" s="56">
        <v>1</v>
      </c>
      <c r="S57" s="38" t="s">
        <v>173</v>
      </c>
      <c r="T57" s="57" t="s">
        <v>1429</v>
      </c>
      <c r="U57" s="38">
        <v>50632888</v>
      </c>
      <c r="V57" s="20">
        <v>404045657</v>
      </c>
      <c r="W57" s="37">
        <v>43815</v>
      </c>
      <c r="X57" s="38" t="s">
        <v>105</v>
      </c>
      <c r="Y57" s="364" t="s">
        <v>1424</v>
      </c>
      <c r="Z57" s="37">
        <v>43816</v>
      </c>
      <c r="AA57" s="71" t="s">
        <v>1425</v>
      </c>
      <c r="AB57" s="37">
        <v>43820</v>
      </c>
      <c r="AC57" s="37"/>
      <c r="AD57" s="369" t="s">
        <v>1426</v>
      </c>
      <c r="AE57" s="37">
        <v>43819</v>
      </c>
      <c r="AF57" s="37"/>
      <c r="AG57" s="37">
        <v>43809</v>
      </c>
      <c r="AH57" s="37">
        <v>43812</v>
      </c>
      <c r="AI57" s="88" t="s">
        <v>1430</v>
      </c>
      <c r="AJ57" s="88"/>
      <c r="AK57" s="37">
        <v>43830</v>
      </c>
      <c r="AL57" s="36"/>
      <c r="AM57" s="36" t="s">
        <v>229</v>
      </c>
      <c r="AN57" s="36" t="s">
        <v>1431</v>
      </c>
      <c r="AO57" s="36"/>
      <c r="AP57" s="103">
        <v>43815</v>
      </c>
      <c r="AQ57" s="36" t="s">
        <v>1422</v>
      </c>
      <c r="AR57" s="103">
        <v>43829</v>
      </c>
      <c r="AS57" s="23" t="str">
        <f t="shared" si="6"/>
        <v>LATE</v>
      </c>
      <c r="AT57" s="38"/>
      <c r="AU57" s="36"/>
      <c r="AV57" s="104"/>
      <c r="AW57" s="105"/>
      <c r="AX57" s="105"/>
      <c r="AY57" s="105"/>
      <c r="AZ57" s="114"/>
      <c r="BA57" s="115"/>
      <c r="BB57" s="105"/>
      <c r="BC57" s="105"/>
    </row>
    <row r="58" s="1" customFormat="1" ht="12" hidden="1" spans="2:55">
      <c r="B58" s="20">
        <v>58</v>
      </c>
      <c r="C58" s="21" t="str">
        <f t="shared" si="24"/>
        <v>AVAIL</v>
      </c>
      <c r="D58" s="22" t="str">
        <f t="shared" si="25"/>
        <v>CLOSED</v>
      </c>
      <c r="E58" s="23">
        <f ca="1" t="shared" si="2"/>
        <v>15</v>
      </c>
      <c r="F58" s="23">
        <f ca="1" t="shared" si="3"/>
        <v>14</v>
      </c>
      <c r="G58" s="23">
        <f ca="1" t="shared" si="4"/>
        <v>1</v>
      </c>
      <c r="H58" s="23" t="str">
        <f ca="1" t="shared" si="5"/>
        <v>ONTIME</v>
      </c>
      <c r="I58" s="23"/>
      <c r="J58" s="36" t="s">
        <v>1432</v>
      </c>
      <c r="K58" s="37">
        <v>43815</v>
      </c>
      <c r="L58" s="38">
        <f t="shared" si="12"/>
        <v>12</v>
      </c>
      <c r="M58" s="38">
        <f t="shared" si="13"/>
        <v>2019</v>
      </c>
      <c r="N58" s="38" t="str">
        <f t="shared" si="14"/>
        <v>Replenish</v>
      </c>
      <c r="O58" s="36" t="s">
        <v>874</v>
      </c>
      <c r="P58" s="38"/>
      <c r="Q58" s="38" t="s">
        <v>1188</v>
      </c>
      <c r="R58" s="56">
        <v>1</v>
      </c>
      <c r="S58" s="38" t="s">
        <v>1189</v>
      </c>
      <c r="T58" s="57" t="s">
        <v>1433</v>
      </c>
      <c r="U58" s="38">
        <v>50632895</v>
      </c>
      <c r="V58" s="20">
        <v>404045658</v>
      </c>
      <c r="W58" s="37">
        <v>43815</v>
      </c>
      <c r="X58" s="38" t="s">
        <v>105</v>
      </c>
      <c r="Y58" s="364" t="s">
        <v>1424</v>
      </c>
      <c r="Z58" s="37">
        <v>43816</v>
      </c>
      <c r="AA58" s="71" t="s">
        <v>1425</v>
      </c>
      <c r="AB58" s="37">
        <v>43820</v>
      </c>
      <c r="AC58" s="37"/>
      <c r="AD58" s="369" t="s">
        <v>1426</v>
      </c>
      <c r="AE58" s="37">
        <v>43819</v>
      </c>
      <c r="AF58" s="37"/>
      <c r="AG58" s="37">
        <v>43824</v>
      </c>
      <c r="AH58" s="37">
        <v>43830</v>
      </c>
      <c r="AI58" s="88" t="s">
        <v>1434</v>
      </c>
      <c r="AJ58" s="88"/>
      <c r="AK58" s="37">
        <v>43830</v>
      </c>
      <c r="AL58" s="36"/>
      <c r="AM58" s="36" t="s">
        <v>874</v>
      </c>
      <c r="AN58" s="36" t="s">
        <v>1435</v>
      </c>
      <c r="AO58" s="36"/>
      <c r="AP58" s="103">
        <v>43815</v>
      </c>
      <c r="AQ58" s="36" t="s">
        <v>1422</v>
      </c>
      <c r="AR58" s="103">
        <v>43829</v>
      </c>
      <c r="AS58" s="23" t="str">
        <f t="shared" si="6"/>
        <v>LATE</v>
      </c>
      <c r="AT58" s="38"/>
      <c r="AU58" s="36"/>
      <c r="AV58" s="104"/>
      <c r="AW58" s="105"/>
      <c r="AX58" s="105"/>
      <c r="AY58" s="105"/>
      <c r="AZ58" s="114"/>
      <c r="BA58" s="115"/>
      <c r="BB58" s="105"/>
      <c r="BC58" s="105"/>
    </row>
    <row r="59" s="1" customFormat="1" ht="12" hidden="1" spans="2:55">
      <c r="B59" s="20">
        <v>59</v>
      </c>
      <c r="C59" s="21" t="str">
        <f t="shared" si="24"/>
        <v>AVAIL</v>
      </c>
      <c r="D59" s="22" t="str">
        <f t="shared" si="25"/>
        <v>CLOSED</v>
      </c>
      <c r="E59" s="23">
        <f ca="1" t="shared" si="2"/>
        <v>15</v>
      </c>
      <c r="F59" s="23">
        <f ca="1" t="shared" si="3"/>
        <v>14</v>
      </c>
      <c r="G59" s="23">
        <f ca="1" t="shared" si="4"/>
        <v>4</v>
      </c>
      <c r="H59" s="23" t="str">
        <f ca="1" t="shared" si="5"/>
        <v>LATE</v>
      </c>
      <c r="I59" s="23"/>
      <c r="J59" s="39" t="s">
        <v>1436</v>
      </c>
      <c r="K59" s="37">
        <v>43815</v>
      </c>
      <c r="L59" s="38">
        <f t="shared" si="12"/>
        <v>12</v>
      </c>
      <c r="M59" s="38">
        <f t="shared" si="13"/>
        <v>2019</v>
      </c>
      <c r="N59" s="38" t="str">
        <f t="shared" si="14"/>
        <v>Replenish</v>
      </c>
      <c r="O59" s="36" t="s">
        <v>1383</v>
      </c>
      <c r="P59" s="36" t="s">
        <v>1437</v>
      </c>
      <c r="Q59" s="38" t="s">
        <v>1384</v>
      </c>
      <c r="R59" s="56">
        <v>1</v>
      </c>
      <c r="S59" s="38" t="s">
        <v>223</v>
      </c>
      <c r="T59" s="57" t="s">
        <v>1429</v>
      </c>
      <c r="U59" s="38">
        <v>50632901</v>
      </c>
      <c r="V59" s="20">
        <v>404045659</v>
      </c>
      <c r="W59" s="37">
        <v>43815</v>
      </c>
      <c r="X59" s="38" t="s">
        <v>105</v>
      </c>
      <c r="Y59" s="364" t="s">
        <v>1438</v>
      </c>
      <c r="Z59" s="37">
        <v>43819</v>
      </c>
      <c r="AA59" s="71" t="s">
        <v>1439</v>
      </c>
      <c r="AB59" s="37">
        <v>43823</v>
      </c>
      <c r="AC59" s="37"/>
      <c r="AD59" s="38">
        <v>180227061</v>
      </c>
      <c r="AE59" s="37">
        <v>43822</v>
      </c>
      <c r="AF59" s="37"/>
      <c r="AG59" s="37">
        <v>43824</v>
      </c>
      <c r="AH59" s="37">
        <v>43830</v>
      </c>
      <c r="AI59" s="88" t="s">
        <v>1440</v>
      </c>
      <c r="AJ59" s="88"/>
      <c r="AK59" s="37">
        <v>43830</v>
      </c>
      <c r="AL59" s="36"/>
      <c r="AM59" s="36" t="s">
        <v>1383</v>
      </c>
      <c r="AN59" s="36" t="s">
        <v>1441</v>
      </c>
      <c r="AO59" s="36"/>
      <c r="AP59" s="103">
        <v>43815</v>
      </c>
      <c r="AQ59" s="36" t="s">
        <v>1422</v>
      </c>
      <c r="AR59" s="103">
        <v>43829</v>
      </c>
      <c r="AS59" s="23" t="str">
        <f t="shared" si="6"/>
        <v>LATE</v>
      </c>
      <c r="AT59" s="38"/>
      <c r="AU59" s="36"/>
      <c r="AV59" s="104"/>
      <c r="AW59" s="105"/>
      <c r="AX59" s="105"/>
      <c r="AY59" s="105"/>
      <c r="AZ59" s="114"/>
      <c r="BA59" s="115"/>
      <c r="BB59" s="105"/>
      <c r="BC59" s="105"/>
    </row>
    <row r="60" s="1" customFormat="1" ht="12" hidden="1" spans="2:55">
      <c r="B60" s="20">
        <v>60</v>
      </c>
      <c r="C60" s="21" t="str">
        <f t="shared" si="24"/>
        <v>AVAIL</v>
      </c>
      <c r="D60" s="22" t="str">
        <f t="shared" si="25"/>
        <v>CLOSED</v>
      </c>
      <c r="E60" s="23">
        <f ca="1" t="shared" si="2"/>
        <v>15</v>
      </c>
      <c r="F60" s="23">
        <f ca="1" t="shared" si="3"/>
        <v>14</v>
      </c>
      <c r="G60" s="23">
        <f ca="1" t="shared" si="4"/>
        <v>4</v>
      </c>
      <c r="H60" s="23" t="str">
        <f ca="1" t="shared" si="5"/>
        <v>LATE</v>
      </c>
      <c r="I60" s="23"/>
      <c r="J60" s="36" t="s">
        <v>1442</v>
      </c>
      <c r="K60" s="37">
        <v>43815</v>
      </c>
      <c r="L60" s="38">
        <f t="shared" si="12"/>
        <v>12</v>
      </c>
      <c r="M60" s="38">
        <f t="shared" si="13"/>
        <v>2019</v>
      </c>
      <c r="N60" s="38" t="str">
        <f t="shared" si="14"/>
        <v>Replenish</v>
      </c>
      <c r="O60" s="36" t="s">
        <v>1383</v>
      </c>
      <c r="P60" s="36" t="s">
        <v>1437</v>
      </c>
      <c r="Q60" s="38" t="s">
        <v>1384</v>
      </c>
      <c r="R60" s="56">
        <v>1</v>
      </c>
      <c r="S60" s="38" t="s">
        <v>223</v>
      </c>
      <c r="T60" s="57" t="s">
        <v>1429</v>
      </c>
      <c r="U60" s="38">
        <v>50632905</v>
      </c>
      <c r="V60" s="20">
        <v>404045660</v>
      </c>
      <c r="W60" s="37">
        <v>43815</v>
      </c>
      <c r="X60" s="38" t="s">
        <v>105</v>
      </c>
      <c r="Y60" s="364" t="s">
        <v>1438</v>
      </c>
      <c r="Z60" s="37">
        <v>43819</v>
      </c>
      <c r="AA60" s="71" t="s">
        <v>1439</v>
      </c>
      <c r="AB60" s="37">
        <v>43823</v>
      </c>
      <c r="AC60" s="37"/>
      <c r="AD60" s="38">
        <v>180227061</v>
      </c>
      <c r="AE60" s="37">
        <v>43822</v>
      </c>
      <c r="AF60" s="37"/>
      <c r="AG60" s="37">
        <v>43824</v>
      </c>
      <c r="AH60" s="37">
        <v>43830</v>
      </c>
      <c r="AI60" s="88" t="s">
        <v>1443</v>
      </c>
      <c r="AJ60" s="88"/>
      <c r="AK60" s="37">
        <v>43830</v>
      </c>
      <c r="AL60" s="36"/>
      <c r="AM60" s="36" t="s">
        <v>1437</v>
      </c>
      <c r="AN60" s="90">
        <v>98120204</v>
      </c>
      <c r="AO60" s="90"/>
      <c r="AP60" s="103">
        <v>43815</v>
      </c>
      <c r="AQ60" s="36" t="s">
        <v>1422</v>
      </c>
      <c r="AR60" s="103">
        <v>43829</v>
      </c>
      <c r="AS60" s="23" t="str">
        <f t="shared" si="6"/>
        <v>LATE</v>
      </c>
      <c r="AT60" s="38"/>
      <c r="AU60" s="36"/>
      <c r="AV60" s="104"/>
      <c r="AW60" s="105"/>
      <c r="AX60" s="105"/>
      <c r="AY60" s="105"/>
      <c r="AZ60" s="114"/>
      <c r="BA60" s="115"/>
      <c r="BB60" s="105"/>
      <c r="BC60" s="105"/>
    </row>
    <row r="61" s="1" customFormat="1" ht="12" hidden="1" spans="2:55">
      <c r="B61" s="20">
        <v>68</v>
      </c>
      <c r="C61" s="21" t="str">
        <f t="shared" si="24"/>
        <v>AVAIL</v>
      </c>
      <c r="D61" s="22" t="str">
        <f t="shared" si="25"/>
        <v>CLOSED</v>
      </c>
      <c r="E61" s="23">
        <f ca="1" t="shared" si="2"/>
        <v>12</v>
      </c>
      <c r="F61" s="23">
        <f ca="1" t="shared" si="3"/>
        <v>4</v>
      </c>
      <c r="G61" s="23">
        <f ca="1" t="shared" si="4"/>
        <v>1</v>
      </c>
      <c r="H61" s="23" t="str">
        <f ca="1" t="shared" si="5"/>
        <v>ONTIME</v>
      </c>
      <c r="I61" s="23"/>
      <c r="J61" s="36" t="s">
        <v>1444</v>
      </c>
      <c r="K61" s="37">
        <v>43818</v>
      </c>
      <c r="L61" s="38">
        <f t="shared" si="12"/>
        <v>12</v>
      </c>
      <c r="M61" s="38">
        <f t="shared" si="13"/>
        <v>2019</v>
      </c>
      <c r="N61" s="38" t="str">
        <f t="shared" si="14"/>
        <v>Replenish</v>
      </c>
      <c r="O61" s="36" t="s">
        <v>1445</v>
      </c>
      <c r="P61" s="38"/>
      <c r="Q61" s="38" t="s">
        <v>1446</v>
      </c>
      <c r="R61" s="56">
        <v>1</v>
      </c>
      <c r="S61" s="38" t="s">
        <v>663</v>
      </c>
      <c r="T61" s="57" t="s">
        <v>1429</v>
      </c>
      <c r="U61" s="38">
        <v>50633340</v>
      </c>
      <c r="V61" s="20">
        <v>404045711</v>
      </c>
      <c r="W61" s="37">
        <v>43818</v>
      </c>
      <c r="X61" s="38" t="s">
        <v>105</v>
      </c>
      <c r="Y61" s="364" t="s">
        <v>1438</v>
      </c>
      <c r="Z61" s="37">
        <v>43819</v>
      </c>
      <c r="AA61" s="71" t="s">
        <v>1439</v>
      </c>
      <c r="AB61" s="37">
        <v>43823</v>
      </c>
      <c r="AC61" s="37"/>
      <c r="AD61" s="38">
        <v>180227061</v>
      </c>
      <c r="AE61" s="37">
        <v>43822</v>
      </c>
      <c r="AF61" s="37"/>
      <c r="AG61" s="37">
        <v>43824</v>
      </c>
      <c r="AH61" s="37">
        <v>43830</v>
      </c>
      <c r="AI61" s="88" t="s">
        <v>168</v>
      </c>
      <c r="AJ61" s="88"/>
      <c r="AK61" s="37">
        <v>43830</v>
      </c>
      <c r="AL61" s="36"/>
      <c r="AM61" s="36" t="s">
        <v>1445</v>
      </c>
      <c r="AN61" s="36" t="s">
        <v>1447</v>
      </c>
      <c r="AO61" s="36"/>
      <c r="AP61" s="37">
        <v>43818</v>
      </c>
      <c r="AQ61" s="36" t="s">
        <v>1448</v>
      </c>
      <c r="AR61" s="103">
        <v>43822</v>
      </c>
      <c r="AS61" s="23" t="str">
        <f t="shared" si="6"/>
        <v>ONTIME</v>
      </c>
      <c r="AT61" s="38"/>
      <c r="AU61" s="36"/>
      <c r="AV61" s="104"/>
      <c r="AW61" s="105"/>
      <c r="AX61" s="105"/>
      <c r="AY61" s="105"/>
      <c r="AZ61" s="114"/>
      <c r="BA61" s="115"/>
      <c r="BB61" s="105"/>
      <c r="BC61" s="105"/>
    </row>
    <row r="62" s="1" customFormat="1" ht="12" hidden="1" spans="2:55">
      <c r="B62" s="20">
        <v>69</v>
      </c>
      <c r="C62" s="21" t="str">
        <f t="shared" si="24"/>
        <v>AVAIL</v>
      </c>
      <c r="D62" s="22" t="str">
        <f t="shared" si="25"/>
        <v>CLOSED</v>
      </c>
      <c r="E62" s="23">
        <f ca="1" t="shared" si="2"/>
        <v>19</v>
      </c>
      <c r="F62" s="23">
        <f ca="1" t="shared" si="3"/>
        <v>4</v>
      </c>
      <c r="G62" s="23">
        <f ca="1" t="shared" si="4"/>
        <v>2</v>
      </c>
      <c r="H62" s="23" t="str">
        <f ca="1" t="shared" si="5"/>
        <v>ONTIME</v>
      </c>
      <c r="I62" s="23"/>
      <c r="J62" s="36" t="s">
        <v>1449</v>
      </c>
      <c r="K62" s="37">
        <v>43818</v>
      </c>
      <c r="L62" s="38">
        <f t="shared" si="12"/>
        <v>12</v>
      </c>
      <c r="M62" s="38">
        <f t="shared" si="13"/>
        <v>2019</v>
      </c>
      <c r="N62" s="38" t="str">
        <f t="shared" si="14"/>
        <v>Replenish</v>
      </c>
      <c r="O62" s="36" t="s">
        <v>272</v>
      </c>
      <c r="P62" s="38"/>
      <c r="Q62" s="38" t="s">
        <v>273</v>
      </c>
      <c r="R62" s="56">
        <v>1</v>
      </c>
      <c r="S62" s="38" t="s">
        <v>103</v>
      </c>
      <c r="T62" s="57" t="s">
        <v>1429</v>
      </c>
      <c r="U62" s="38">
        <v>50633342</v>
      </c>
      <c r="V62" s="20">
        <v>404045712</v>
      </c>
      <c r="W62" s="37">
        <v>43818</v>
      </c>
      <c r="X62" s="38" t="s">
        <v>105</v>
      </c>
      <c r="Y62" s="364" t="s">
        <v>1450</v>
      </c>
      <c r="Z62" s="37">
        <v>43820</v>
      </c>
      <c r="AA62" s="71" t="s">
        <v>1451</v>
      </c>
      <c r="AB62" s="37">
        <v>43826</v>
      </c>
      <c r="AC62" s="37"/>
      <c r="AD62" s="369" t="s">
        <v>1452</v>
      </c>
      <c r="AE62" s="37">
        <v>43816</v>
      </c>
      <c r="AF62" s="37"/>
      <c r="AG62" s="37" t="s">
        <v>41</v>
      </c>
      <c r="AH62" s="37">
        <v>43837</v>
      </c>
      <c r="AI62" s="88" t="s">
        <v>1453</v>
      </c>
      <c r="AJ62" s="88"/>
      <c r="AK62" s="37">
        <v>43837</v>
      </c>
      <c r="AL62" s="36"/>
      <c r="AM62" s="36" t="s">
        <v>272</v>
      </c>
      <c r="AN62" s="36" t="s">
        <v>1454</v>
      </c>
      <c r="AO62" s="36"/>
      <c r="AP62" s="37">
        <v>43818</v>
      </c>
      <c r="AQ62" s="36" t="s">
        <v>1448</v>
      </c>
      <c r="AR62" s="103">
        <v>43822</v>
      </c>
      <c r="AS62" s="23" t="str">
        <f t="shared" si="6"/>
        <v>ONTIME</v>
      </c>
      <c r="AT62" s="38"/>
      <c r="AU62" s="36"/>
      <c r="AV62" s="104"/>
      <c r="AW62" s="105"/>
      <c r="AX62" s="105"/>
      <c r="AY62" s="105"/>
      <c r="AZ62" s="114"/>
      <c r="BA62" s="115"/>
      <c r="BB62" s="105"/>
      <c r="BC62" s="105"/>
    </row>
    <row r="63" s="1" customFormat="1" ht="12" hidden="1" spans="2:55">
      <c r="B63" s="20">
        <v>4</v>
      </c>
      <c r="C63" s="21" t="str">
        <f t="shared" si="24"/>
        <v>AVAIL</v>
      </c>
      <c r="D63" s="22" t="str">
        <f t="shared" si="25"/>
        <v>CLOSED</v>
      </c>
      <c r="E63" s="23">
        <f ca="1" t="shared" si="2"/>
        <v>15</v>
      </c>
      <c r="F63" s="23">
        <f ca="1" t="shared" si="3"/>
        <v>41</v>
      </c>
      <c r="G63" s="23">
        <f ca="1" t="shared" si="4"/>
        <v>0</v>
      </c>
      <c r="H63" s="23" t="str">
        <f ca="1" t="shared" si="5"/>
        <v>ONTIME</v>
      </c>
      <c r="I63" s="23"/>
      <c r="J63" s="36" t="s">
        <v>1455</v>
      </c>
      <c r="K63" s="37">
        <v>43781</v>
      </c>
      <c r="L63" s="38">
        <f t="shared" si="12"/>
        <v>11</v>
      </c>
      <c r="M63" s="38">
        <f t="shared" si="13"/>
        <v>2019</v>
      </c>
      <c r="N63" s="38" t="str">
        <f t="shared" si="14"/>
        <v>Critical</v>
      </c>
      <c r="O63" s="36" t="s">
        <v>1456</v>
      </c>
      <c r="P63" s="38"/>
      <c r="Q63" s="38" t="s">
        <v>244</v>
      </c>
      <c r="R63" s="56">
        <v>1</v>
      </c>
      <c r="S63" s="38" t="s">
        <v>223</v>
      </c>
      <c r="T63" s="57" t="s">
        <v>1457</v>
      </c>
      <c r="U63" s="38">
        <v>50628026</v>
      </c>
      <c r="V63" s="20">
        <v>404045034</v>
      </c>
      <c r="W63" s="37">
        <v>43781</v>
      </c>
      <c r="X63" s="38" t="s">
        <v>105</v>
      </c>
      <c r="Y63" s="70"/>
      <c r="Z63" s="37">
        <v>43781</v>
      </c>
      <c r="AA63" s="71" t="s">
        <v>1458</v>
      </c>
      <c r="AB63" s="37">
        <v>43783</v>
      </c>
      <c r="AC63" s="37"/>
      <c r="AD63" s="38">
        <v>180221497</v>
      </c>
      <c r="AE63" s="37">
        <v>43788</v>
      </c>
      <c r="AF63" s="37"/>
      <c r="AG63" s="37">
        <v>43796</v>
      </c>
      <c r="AH63" s="37">
        <v>43796</v>
      </c>
      <c r="AI63" s="368" t="s">
        <v>1459</v>
      </c>
      <c r="AJ63" s="88"/>
      <c r="AK63" s="37">
        <v>43796</v>
      </c>
      <c r="AL63" s="36"/>
      <c r="AM63" s="38" t="s">
        <v>1460</v>
      </c>
      <c r="AN63" s="36" t="s">
        <v>261</v>
      </c>
      <c r="AO63" s="36"/>
      <c r="AP63" s="103">
        <v>43818</v>
      </c>
      <c r="AQ63" s="36" t="s">
        <v>1448</v>
      </c>
      <c r="AR63" s="103">
        <v>43822</v>
      </c>
      <c r="AS63" s="23" t="str">
        <f t="shared" si="6"/>
        <v>LATE</v>
      </c>
      <c r="AT63" s="38"/>
      <c r="AU63" s="36"/>
      <c r="AV63" s="104">
        <f>IF(OR(W63="",AB63=""),"",AB63-W63)</f>
        <v>2</v>
      </c>
      <c r="AW63" s="105" t="e">
        <f>IF(OR(#REF!="",AB63=""),"",#REF!-AB63)</f>
        <v>#REF!</v>
      </c>
      <c r="AX63" s="105" t="e">
        <f>IF(OR(#REF!="",#REF!=""),"",#REF!-#REF!)</f>
        <v>#REF!</v>
      </c>
      <c r="AY63" s="105" t="e">
        <f>IF(OR(AP63="",#REF!=""),"",AP63-#REF!)</f>
        <v>#REF!</v>
      </c>
      <c r="AZ63" s="114">
        <f>IF(OR(AR63="",AP63=""),"",AR63-AP63)</f>
        <v>4</v>
      </c>
      <c r="BA63" s="115" t="e">
        <f>IF(AV63="","",SUM(AV63:AZ63))</f>
        <v>#REF!</v>
      </c>
      <c r="BB63" s="105">
        <f>IF(AR63="","",WEEKNUM(AR63))</f>
        <v>52</v>
      </c>
      <c r="BC63" s="105">
        <f>IF(AR63="","",YEAR(AR63))</f>
        <v>2019</v>
      </c>
    </row>
    <row r="64" s="1" customFormat="1" ht="12" hidden="1" spans="2:55">
      <c r="B64" s="20">
        <v>5</v>
      </c>
      <c r="C64" s="21" t="str">
        <f t="shared" si="24"/>
        <v>AVAIL</v>
      </c>
      <c r="D64" s="22" t="str">
        <f t="shared" si="25"/>
        <v>CLOSED</v>
      </c>
      <c r="E64" s="23">
        <f ca="1" t="shared" si="2"/>
        <v>3</v>
      </c>
      <c r="F64" s="23">
        <f ca="1" t="shared" si="3"/>
        <v>41</v>
      </c>
      <c r="G64" s="23">
        <f ca="1" t="shared" si="4"/>
        <v>7</v>
      </c>
      <c r="H64" s="23" t="str">
        <f ca="1" t="shared" si="5"/>
        <v>LATE</v>
      </c>
      <c r="I64" s="23"/>
      <c r="J64" s="36" t="s">
        <v>1461</v>
      </c>
      <c r="K64" s="37">
        <v>43781</v>
      </c>
      <c r="L64" s="38">
        <f t="shared" si="12"/>
        <v>11</v>
      </c>
      <c r="M64" s="38">
        <f t="shared" si="13"/>
        <v>2019</v>
      </c>
      <c r="N64" s="38" t="str">
        <f t="shared" si="14"/>
        <v>Critical</v>
      </c>
      <c r="O64" s="36" t="s">
        <v>1456</v>
      </c>
      <c r="P64" s="38"/>
      <c r="Q64" s="38" t="s">
        <v>244</v>
      </c>
      <c r="R64" s="56">
        <v>1</v>
      </c>
      <c r="S64" s="38" t="s">
        <v>223</v>
      </c>
      <c r="T64" s="57" t="s">
        <v>1462</v>
      </c>
      <c r="U64" s="38">
        <v>50628027</v>
      </c>
      <c r="V64" s="20">
        <v>404045035</v>
      </c>
      <c r="W64" s="37">
        <v>43781</v>
      </c>
      <c r="X64" s="38" t="s">
        <v>105</v>
      </c>
      <c r="Y64" s="70"/>
      <c r="Z64" s="37">
        <v>43788</v>
      </c>
      <c r="AA64" s="71" t="s">
        <v>1463</v>
      </c>
      <c r="AB64" s="37">
        <v>43788</v>
      </c>
      <c r="AC64" s="37"/>
      <c r="AD64" s="38">
        <v>180221498</v>
      </c>
      <c r="AE64" s="37">
        <v>43788</v>
      </c>
      <c r="AF64" s="37"/>
      <c r="AG64" s="37">
        <v>43780</v>
      </c>
      <c r="AH64" s="37">
        <v>43784</v>
      </c>
      <c r="AI64" s="368" t="s">
        <v>1464</v>
      </c>
      <c r="AJ64" s="88"/>
      <c r="AK64" s="37">
        <v>43784</v>
      </c>
      <c r="AL64" s="36"/>
      <c r="AM64" s="38" t="s">
        <v>1460</v>
      </c>
      <c r="AN64" s="36" t="s">
        <v>246</v>
      </c>
      <c r="AO64" s="36"/>
      <c r="AP64" s="103">
        <v>43818</v>
      </c>
      <c r="AQ64" s="36" t="s">
        <v>1448</v>
      </c>
      <c r="AR64" s="103">
        <v>43822</v>
      </c>
      <c r="AS64" s="23" t="str">
        <f t="shared" si="6"/>
        <v>LATE</v>
      </c>
      <c r="AT64" s="38"/>
      <c r="AU64" s="36"/>
      <c r="AV64" s="104">
        <f>IF(OR(W64="",AB64=""),"",AB64-W64)</f>
        <v>7</v>
      </c>
      <c r="AW64" s="105" t="e">
        <f>IF(OR(#REF!="",AB64=""),"",#REF!-AB64)</f>
        <v>#REF!</v>
      </c>
      <c r="AX64" s="105" t="e">
        <f>IF(OR(#REF!="",#REF!=""),"",#REF!-#REF!)</f>
        <v>#REF!</v>
      </c>
      <c r="AY64" s="105" t="e">
        <f>IF(OR(AP64="",#REF!=""),"",AP64-#REF!)</f>
        <v>#REF!</v>
      </c>
      <c r="AZ64" s="114">
        <f>IF(OR(AR64="",AP64=""),"",AR64-AP64)</f>
        <v>4</v>
      </c>
      <c r="BA64" s="115" t="e">
        <f>IF(AV64="","",SUM(AV64:AZ64))</f>
        <v>#REF!</v>
      </c>
      <c r="BB64" s="105">
        <f>IF(AR64="","",WEEKNUM(AR64))</f>
        <v>52</v>
      </c>
      <c r="BC64" s="105">
        <f>IF(AR64="","",YEAR(AR64))</f>
        <v>2019</v>
      </c>
    </row>
    <row r="65" s="1" customFormat="1" ht="12" hidden="1" spans="2:55">
      <c r="B65" s="20">
        <v>16</v>
      </c>
      <c r="C65" s="21" t="str">
        <f t="shared" si="24"/>
        <v>AVAIL</v>
      </c>
      <c r="D65" s="22" t="str">
        <f t="shared" si="25"/>
        <v>CLOSED</v>
      </c>
      <c r="E65" s="23">
        <f ca="1" t="shared" si="2"/>
        <v>16</v>
      </c>
      <c r="F65" s="23">
        <f ca="1" t="shared" si="3"/>
        <v>8</v>
      </c>
      <c r="G65" s="23">
        <f ca="1" t="shared" si="4"/>
        <v>5</v>
      </c>
      <c r="H65" s="23" t="str">
        <f ca="1" t="shared" si="5"/>
        <v>LATE</v>
      </c>
      <c r="I65" s="23"/>
      <c r="J65" s="36" t="s">
        <v>1465</v>
      </c>
      <c r="K65" s="37">
        <v>43796</v>
      </c>
      <c r="L65" s="38">
        <f t="shared" si="12"/>
        <v>11</v>
      </c>
      <c r="M65" s="38">
        <f t="shared" si="13"/>
        <v>2019</v>
      </c>
      <c r="N65" s="38" t="str">
        <f t="shared" si="14"/>
        <v>AOG</v>
      </c>
      <c r="O65" s="36" t="s">
        <v>1466</v>
      </c>
      <c r="P65" s="38"/>
      <c r="Q65" s="38" t="s">
        <v>1245</v>
      </c>
      <c r="R65" s="56">
        <v>1</v>
      </c>
      <c r="S65" s="38" t="s">
        <v>1286</v>
      </c>
      <c r="T65" s="57" t="s">
        <v>1467</v>
      </c>
      <c r="U65" s="38" t="s">
        <v>1468</v>
      </c>
      <c r="V65" s="20">
        <v>404045458</v>
      </c>
      <c r="W65" s="37">
        <v>43801</v>
      </c>
      <c r="X65" s="38" t="s">
        <v>105</v>
      </c>
      <c r="Y65" s="70"/>
      <c r="Z65" s="37">
        <v>43801</v>
      </c>
      <c r="AA65" s="71" t="s">
        <v>1469</v>
      </c>
      <c r="AB65" s="37">
        <v>43805</v>
      </c>
      <c r="AC65" s="37"/>
      <c r="AD65" s="38" t="s">
        <v>41</v>
      </c>
      <c r="AE65" s="37" t="s">
        <v>41</v>
      </c>
      <c r="AF65" s="37"/>
      <c r="AG65" s="37">
        <v>43810</v>
      </c>
      <c r="AH65" s="37">
        <v>43812</v>
      </c>
      <c r="AI65" s="88" t="s">
        <v>1470</v>
      </c>
      <c r="AJ65" s="88"/>
      <c r="AK65" s="37">
        <v>43812</v>
      </c>
      <c r="AL65" s="36"/>
      <c r="AM65" s="38" t="s">
        <v>1066</v>
      </c>
      <c r="AN65" s="36" t="s">
        <v>1471</v>
      </c>
      <c r="AO65" s="36"/>
      <c r="AP65" s="103">
        <v>43803</v>
      </c>
      <c r="AQ65" s="366" t="s">
        <v>1303</v>
      </c>
      <c r="AR65" s="103">
        <v>43809</v>
      </c>
      <c r="AS65" s="23" t="str">
        <f t="shared" si="6"/>
        <v>LATE</v>
      </c>
      <c r="AT65" s="38"/>
      <c r="AU65" s="36"/>
      <c r="AV65" s="104" t="s">
        <v>1294</v>
      </c>
      <c r="AW65" s="105" t="s">
        <v>1294</v>
      </c>
      <c r="AX65" s="105" t="s">
        <v>1294</v>
      </c>
      <c r="AY65" s="105" t="s">
        <v>1294</v>
      </c>
      <c r="AZ65" s="114" t="s">
        <v>1294</v>
      </c>
      <c r="BA65" s="115" t="s">
        <v>1294</v>
      </c>
      <c r="BB65" s="105" t="s">
        <v>1294</v>
      </c>
      <c r="BC65" s="105" t="s">
        <v>1294</v>
      </c>
    </row>
    <row r="66" s="1" customFormat="1" ht="36" hidden="1" spans="2:55">
      <c r="B66" s="20">
        <v>21</v>
      </c>
      <c r="C66" s="21" t="str">
        <f t="shared" si="24"/>
        <v>AVAIL</v>
      </c>
      <c r="D66" s="22" t="str">
        <f t="shared" si="25"/>
        <v>CLOSED</v>
      </c>
      <c r="E66" s="23">
        <f ca="1" t="shared" si="2"/>
        <v>7</v>
      </c>
      <c r="F66" s="23">
        <f ca="1" t="shared" si="3"/>
        <v>31</v>
      </c>
      <c r="G66" s="23">
        <f ca="1" t="shared" si="4"/>
        <v>0</v>
      </c>
      <c r="H66" s="23" t="str">
        <f ca="1" t="shared" si="5"/>
        <v>ONTIME</v>
      </c>
      <c r="I66" s="23"/>
      <c r="J66" s="36" t="s">
        <v>1472</v>
      </c>
      <c r="K66" s="37">
        <v>43805</v>
      </c>
      <c r="L66" s="38">
        <f t="shared" si="12"/>
        <v>12</v>
      </c>
      <c r="M66" s="38">
        <f t="shared" si="13"/>
        <v>2019</v>
      </c>
      <c r="N66" s="38" t="str">
        <f t="shared" si="14"/>
        <v>AOG</v>
      </c>
      <c r="O66" s="36" t="s">
        <v>1473</v>
      </c>
      <c r="P66" s="38"/>
      <c r="Q66" s="38" t="s">
        <v>1474</v>
      </c>
      <c r="R66" s="56">
        <v>1</v>
      </c>
      <c r="S66" s="38" t="s">
        <v>1475</v>
      </c>
      <c r="T66" s="123" t="s">
        <v>1476</v>
      </c>
      <c r="U66" s="38">
        <v>803350318</v>
      </c>
      <c r="V66" s="20">
        <v>404045563</v>
      </c>
      <c r="W66" s="37">
        <v>43808</v>
      </c>
      <c r="X66" s="38" t="s">
        <v>105</v>
      </c>
      <c r="Y66" s="364" t="s">
        <v>1477</v>
      </c>
      <c r="Z66" s="37">
        <v>43805</v>
      </c>
      <c r="AA66" s="71" t="s">
        <v>1349</v>
      </c>
      <c r="AB66" s="37">
        <v>43809</v>
      </c>
      <c r="AC66" s="37"/>
      <c r="AD66" s="38">
        <v>180224795</v>
      </c>
      <c r="AE66" s="37">
        <v>43811</v>
      </c>
      <c r="AF66" s="37"/>
      <c r="AG66" s="37">
        <v>43812</v>
      </c>
      <c r="AH66" s="37">
        <v>43812</v>
      </c>
      <c r="AI66" s="88" t="s">
        <v>1478</v>
      </c>
      <c r="AJ66" s="88"/>
      <c r="AK66" s="37">
        <v>43812</v>
      </c>
      <c r="AL66" s="36" t="s">
        <v>1479</v>
      </c>
      <c r="AM66" s="38" t="s">
        <v>1473</v>
      </c>
      <c r="AN66" s="36" t="s">
        <v>1478</v>
      </c>
      <c r="AO66" s="36"/>
      <c r="AP66" s="103">
        <v>43822</v>
      </c>
      <c r="AQ66" s="36" t="s">
        <v>1480</v>
      </c>
      <c r="AR66" s="103">
        <v>43839</v>
      </c>
      <c r="AS66" s="23" t="str">
        <f t="shared" si="6"/>
        <v>LATE</v>
      </c>
      <c r="AT66" s="38"/>
      <c r="AU66" s="36"/>
      <c r="AV66" s="104">
        <f>IF(OR(W66="",AB66=""),"",AB66-W66)</f>
        <v>1</v>
      </c>
      <c r="AW66" s="105" t="e">
        <f>IF(OR(#REF!="",AB66=""),"",#REF!-AB66)</f>
        <v>#REF!</v>
      </c>
      <c r="AX66" s="105" t="e">
        <f>IF(OR(#REF!="",#REF!=""),"",#REF!-#REF!)</f>
        <v>#REF!</v>
      </c>
      <c r="AY66" s="105" t="e">
        <f>IF(OR(AP66="",#REF!=""),"",AP66-#REF!)</f>
        <v>#REF!</v>
      </c>
      <c r="AZ66" s="114">
        <f>IF(OR(AR66="",AP66=""),"",AR66-AP66)</f>
        <v>17</v>
      </c>
      <c r="BA66" s="115" t="e">
        <f>IF(AV66="","",SUM(AV66:AZ66))</f>
        <v>#REF!</v>
      </c>
      <c r="BB66" s="105">
        <f>IF(AR66="","",WEEKNUM(AR66))</f>
        <v>2</v>
      </c>
      <c r="BC66" s="105">
        <f>IF(AR66="","",YEAR(AR66))</f>
        <v>2020</v>
      </c>
    </row>
    <row r="67" s="1" customFormat="1" ht="24" hidden="1" spans="2:55">
      <c r="B67" s="20">
        <v>3</v>
      </c>
      <c r="C67" s="21" t="str">
        <f t="shared" si="24"/>
        <v>AVAIL</v>
      </c>
      <c r="D67" s="22" t="str">
        <f t="shared" si="25"/>
        <v>CLOSED</v>
      </c>
      <c r="E67" s="23">
        <f ca="1" t="shared" si="2"/>
        <v>58</v>
      </c>
      <c r="F67" s="23">
        <f ca="1" t="shared" si="3"/>
        <v>58</v>
      </c>
      <c r="G67" s="23">
        <f ca="1" t="shared" si="4"/>
        <v>4</v>
      </c>
      <c r="H67" s="23" t="str">
        <f ca="1" t="shared" si="5"/>
        <v>LATE</v>
      </c>
      <c r="I67" s="23"/>
      <c r="J67" s="36" t="s">
        <v>1481</v>
      </c>
      <c r="K67" s="37">
        <v>43781</v>
      </c>
      <c r="L67" s="38">
        <f t="shared" si="12"/>
        <v>11</v>
      </c>
      <c r="M67" s="38">
        <f t="shared" si="13"/>
        <v>2019</v>
      </c>
      <c r="N67" s="38" t="str">
        <f t="shared" si="14"/>
        <v>Critical</v>
      </c>
      <c r="O67" s="36" t="s">
        <v>1482</v>
      </c>
      <c r="P67" s="38"/>
      <c r="Q67" s="38" t="s">
        <v>163</v>
      </c>
      <c r="R67" s="56">
        <v>1</v>
      </c>
      <c r="S67" s="38" t="s">
        <v>1286</v>
      </c>
      <c r="T67" s="57" t="s">
        <v>1483</v>
      </c>
      <c r="U67" s="38">
        <v>803305765</v>
      </c>
      <c r="V67" s="20">
        <v>404045031</v>
      </c>
      <c r="W67" s="37">
        <v>43781</v>
      </c>
      <c r="X67" s="38" t="s">
        <v>105</v>
      </c>
      <c r="Y67" s="70"/>
      <c r="Z67" s="37">
        <v>43785</v>
      </c>
      <c r="AA67" s="71" t="s">
        <v>1274</v>
      </c>
      <c r="AB67" s="37">
        <v>43785</v>
      </c>
      <c r="AC67" s="37"/>
      <c r="AD67" s="38">
        <v>180221495</v>
      </c>
      <c r="AE67" s="37">
        <v>43788</v>
      </c>
      <c r="AF67" s="37"/>
      <c r="AG67" s="37">
        <v>43789</v>
      </c>
      <c r="AH67" s="37">
        <v>43839</v>
      </c>
      <c r="AI67" s="88" t="s">
        <v>168</v>
      </c>
      <c r="AJ67" s="88"/>
      <c r="AK67" s="37">
        <v>43839</v>
      </c>
      <c r="AL67" s="36"/>
      <c r="AM67" s="38" t="s">
        <v>1482</v>
      </c>
      <c r="AN67" s="36" t="s">
        <v>1484</v>
      </c>
      <c r="AO67" s="36"/>
      <c r="AP67" s="103">
        <v>43830</v>
      </c>
      <c r="AQ67" s="36" t="s">
        <v>1485</v>
      </c>
      <c r="AR67" s="103">
        <v>43839</v>
      </c>
      <c r="AS67" s="23" t="str">
        <f t="shared" si="6"/>
        <v>LATE</v>
      </c>
      <c r="AT67" s="38"/>
      <c r="AU67" s="36"/>
      <c r="AV67" s="104">
        <f>IF(OR(W67="",AB67=""),"",AB67-W67)</f>
        <v>4</v>
      </c>
      <c r="AW67" s="105" t="e">
        <f>IF(OR(#REF!="",AB67=""),"",#REF!-AB67)</f>
        <v>#REF!</v>
      </c>
      <c r="AX67" s="105" t="e">
        <f>IF(OR(#REF!="",#REF!=""),"",#REF!-#REF!)</f>
        <v>#REF!</v>
      </c>
      <c r="AY67" s="105" t="e">
        <f>IF(OR(AP67="",#REF!=""),"",AP67-#REF!)</f>
        <v>#REF!</v>
      </c>
      <c r="AZ67" s="114">
        <f>IF(OR(AR67="",AP67=""),"",AR67-AP67)</f>
        <v>9</v>
      </c>
      <c r="BA67" s="115" t="e">
        <f>IF(AV67="","",SUM(AV67:AZ67))</f>
        <v>#REF!</v>
      </c>
      <c r="BB67" s="105">
        <f>IF(AR67="","",WEEKNUM(AR67))</f>
        <v>2</v>
      </c>
      <c r="BC67" s="105">
        <f>IF(AR67="","",YEAR(AR67))</f>
        <v>2020</v>
      </c>
    </row>
    <row r="68" s="1" customFormat="1" ht="12" hidden="1" spans="2:55">
      <c r="B68" s="20">
        <v>6</v>
      </c>
      <c r="C68" s="21" t="str">
        <f t="shared" ref="C68:C80" si="31">IFERROR(IF(O68="","",IF(V68="","NEED PO",IF(AA68="","NEED AWB",IF(AD68="","NEED IB",IF(AG68="","CUSTOMS",IF(AH68="","NEED GR",IF(AK68="","TQS","AVAIL"))))))),"N/A")</f>
        <v>AVAIL</v>
      </c>
      <c r="D68" s="22" t="str">
        <f t="shared" si="25"/>
        <v>CLOSED</v>
      </c>
      <c r="E68" s="23">
        <f ca="1" t="shared" ref="E68:E131" si="32">IF(K68="","",IF(AK68&lt;&gt;"",AK68-K68,TODAY()-K68))</f>
        <v>9</v>
      </c>
      <c r="F68" s="23">
        <f ca="1" t="shared" ref="F68:F131" si="33">IF(J68="","",IF(AR68="",NOW()-W68,AR68-W68))</f>
        <v>58</v>
      </c>
      <c r="G68" s="23">
        <f ca="1" t="shared" ref="G68:G131" si="34">IFERROR(IF(K68="","",IF(Z68&lt;&gt;"",Z68-K68,TODAY()-K68)),IF(Z68="CANCELLED",0,"N/A"))</f>
        <v>7</v>
      </c>
      <c r="H68" s="23" t="str">
        <f ca="1" t="shared" ref="H68:H131" si="35">IF(G68&lt;=3,"ONTIME","LATE")</f>
        <v>LATE</v>
      </c>
      <c r="I68" s="23"/>
      <c r="J68" s="36" t="s">
        <v>1486</v>
      </c>
      <c r="K68" s="37">
        <v>43781</v>
      </c>
      <c r="L68" s="38">
        <f t="shared" si="12"/>
        <v>11</v>
      </c>
      <c r="M68" s="38">
        <f t="shared" si="13"/>
        <v>2019</v>
      </c>
      <c r="N68" s="38" t="str">
        <f t="shared" si="14"/>
        <v>Critical</v>
      </c>
      <c r="O68" s="36" t="s">
        <v>1456</v>
      </c>
      <c r="P68" s="38"/>
      <c r="Q68" s="38" t="s">
        <v>244</v>
      </c>
      <c r="R68" s="56">
        <v>1</v>
      </c>
      <c r="S68" s="38" t="s">
        <v>223</v>
      </c>
      <c r="T68" s="57" t="s">
        <v>1487</v>
      </c>
      <c r="U68" s="38">
        <v>50628028</v>
      </c>
      <c r="V68" s="20">
        <v>404045036</v>
      </c>
      <c r="W68" s="37">
        <v>43781</v>
      </c>
      <c r="X68" s="38" t="s">
        <v>105</v>
      </c>
      <c r="Y68" s="70"/>
      <c r="Z68" s="37">
        <v>43788</v>
      </c>
      <c r="AA68" s="71" t="s">
        <v>1463</v>
      </c>
      <c r="AB68" s="37">
        <v>43788</v>
      </c>
      <c r="AC68" s="37"/>
      <c r="AD68" s="38">
        <v>180221498</v>
      </c>
      <c r="AE68" s="37">
        <v>43788</v>
      </c>
      <c r="AF68" s="37"/>
      <c r="AG68" s="37">
        <v>43787</v>
      </c>
      <c r="AH68" s="37">
        <v>43790</v>
      </c>
      <c r="AI68" s="88" t="s">
        <v>1488</v>
      </c>
      <c r="AJ68" s="88"/>
      <c r="AK68" s="37">
        <v>43790</v>
      </c>
      <c r="AL68" s="36"/>
      <c r="AM68" s="38" t="s">
        <v>1489</v>
      </c>
      <c r="AN68" s="36" t="s">
        <v>1490</v>
      </c>
      <c r="AO68" s="36"/>
      <c r="AP68" s="103">
        <v>43830</v>
      </c>
      <c r="AQ68" s="36" t="s">
        <v>1485</v>
      </c>
      <c r="AR68" s="103">
        <v>43839</v>
      </c>
      <c r="AS68" s="23" t="str">
        <f t="shared" ref="AS68:AS131" si="36">IF(AR68-K68&gt;12,"LATE","ONTIME")</f>
        <v>LATE</v>
      </c>
      <c r="AT68" s="38"/>
      <c r="AU68" s="36"/>
      <c r="AV68" s="104">
        <f>IF(OR(W68="",AB68=""),"",AB68-W68)</f>
        <v>7</v>
      </c>
      <c r="AW68" s="105" t="e">
        <f>IF(OR(#REF!="",AB68=""),"",#REF!-AB68)</f>
        <v>#REF!</v>
      </c>
      <c r="AX68" s="105" t="e">
        <f>IF(OR(#REF!="",#REF!=""),"",#REF!-#REF!)</f>
        <v>#REF!</v>
      </c>
      <c r="AY68" s="105" t="e">
        <f>IF(OR(AP68="",#REF!=""),"",AP68-#REF!)</f>
        <v>#REF!</v>
      </c>
      <c r="AZ68" s="114">
        <f>IF(OR(AR68="",AP68=""),"",AR68-AP68)</f>
        <v>9</v>
      </c>
      <c r="BA68" s="115" t="e">
        <f>IF(AV68="","",SUM(AV68:AZ68))</f>
        <v>#REF!</v>
      </c>
      <c r="BB68" s="105">
        <f>IF(AR68="","",WEEKNUM(AR68))</f>
        <v>2</v>
      </c>
      <c r="BC68" s="105">
        <f>IF(AR68="","",YEAR(AR68))</f>
        <v>2020</v>
      </c>
    </row>
    <row r="69" s="1" customFormat="1" ht="12" hidden="1" spans="2:55">
      <c r="B69" s="20">
        <v>7</v>
      </c>
      <c r="C69" s="21" t="str">
        <f t="shared" si="31"/>
        <v>AVAIL</v>
      </c>
      <c r="D69" s="22" t="str">
        <f t="shared" si="25"/>
        <v>CLOSED</v>
      </c>
      <c r="E69" s="23">
        <f ca="1" t="shared" si="32"/>
        <v>10</v>
      </c>
      <c r="F69" s="23">
        <f ca="1" t="shared" si="33"/>
        <v>58</v>
      </c>
      <c r="G69" s="23">
        <f ca="1" t="shared" si="34"/>
        <v>1</v>
      </c>
      <c r="H69" s="23" t="str">
        <f ca="1" t="shared" si="35"/>
        <v>ONTIME</v>
      </c>
      <c r="I69" s="23"/>
      <c r="J69" s="36" t="s">
        <v>1491</v>
      </c>
      <c r="K69" s="37">
        <v>43781</v>
      </c>
      <c r="L69" s="38">
        <f t="shared" ref="L69:L132" si="37">MONTH(K69)</f>
        <v>11</v>
      </c>
      <c r="M69" s="38">
        <f t="shared" ref="M69:M132" si="38">YEAR(K69)</f>
        <v>2019</v>
      </c>
      <c r="N69" s="38" t="str">
        <f t="shared" ref="N69:N132" si="39">IF(LEFT(J69,4)="AFAX","AOG",IF(LEFT(J69,4)="AFAZ","Critical",IF(LEFT(J69,4)="AFAB","Replenish","")))</f>
        <v>Critical</v>
      </c>
      <c r="O69" s="36" t="s">
        <v>243</v>
      </c>
      <c r="P69" s="38"/>
      <c r="Q69" s="38" t="s">
        <v>244</v>
      </c>
      <c r="R69" s="56">
        <v>1</v>
      </c>
      <c r="S69" s="38" t="s">
        <v>223</v>
      </c>
      <c r="T69" s="57" t="s">
        <v>1492</v>
      </c>
      <c r="U69" s="38">
        <v>50628030</v>
      </c>
      <c r="V69" s="20">
        <v>404045037</v>
      </c>
      <c r="W69" s="37">
        <v>43781</v>
      </c>
      <c r="X69" s="38" t="s">
        <v>105</v>
      </c>
      <c r="Y69" s="364" t="s">
        <v>1183</v>
      </c>
      <c r="Z69" s="37">
        <v>43782</v>
      </c>
      <c r="AA69" s="71" t="s">
        <v>1184</v>
      </c>
      <c r="AB69" s="37">
        <v>43789</v>
      </c>
      <c r="AC69" s="37"/>
      <c r="AD69" s="38">
        <v>180221659</v>
      </c>
      <c r="AE69" s="37">
        <v>43789</v>
      </c>
      <c r="AF69" s="37"/>
      <c r="AG69" s="37">
        <v>43787</v>
      </c>
      <c r="AH69" s="37">
        <v>43791</v>
      </c>
      <c r="AI69" s="88" t="s">
        <v>1493</v>
      </c>
      <c r="AJ69" s="88"/>
      <c r="AK69" s="37">
        <v>43791</v>
      </c>
      <c r="AL69" s="36"/>
      <c r="AM69" s="38" t="s">
        <v>1489</v>
      </c>
      <c r="AN69" s="36" t="s">
        <v>1494</v>
      </c>
      <c r="AO69" s="36"/>
      <c r="AP69" s="103">
        <v>43830</v>
      </c>
      <c r="AQ69" s="36" t="s">
        <v>1485</v>
      </c>
      <c r="AR69" s="103">
        <v>43839</v>
      </c>
      <c r="AS69" s="23" t="str">
        <f t="shared" si="36"/>
        <v>LATE</v>
      </c>
      <c r="AT69" s="38"/>
      <c r="AU69" s="36"/>
      <c r="AV69" s="104">
        <f>IF(OR(W69="",AB69=""),"",AB69-W69)</f>
        <v>8</v>
      </c>
      <c r="AW69" s="105" t="e">
        <f>IF(OR(#REF!="",AB69=""),"",#REF!-AB69)</f>
        <v>#REF!</v>
      </c>
      <c r="AX69" s="105" t="e">
        <f>IF(OR(#REF!="",#REF!=""),"",#REF!-#REF!)</f>
        <v>#REF!</v>
      </c>
      <c r="AY69" s="105" t="e">
        <f>IF(OR(AP69="",#REF!=""),"",AP69-#REF!)</f>
        <v>#REF!</v>
      </c>
      <c r="AZ69" s="114">
        <f>IF(OR(AR69="",AP69=""),"",AR69-AP69)</f>
        <v>9</v>
      </c>
      <c r="BA69" s="115" t="e">
        <f>IF(AV69="","",SUM(AV69:AZ69))</f>
        <v>#REF!</v>
      </c>
      <c r="BB69" s="105">
        <f>IF(AR69="","",WEEKNUM(AR69))</f>
        <v>2</v>
      </c>
      <c r="BC69" s="105">
        <f>IF(AR69="","",YEAR(AR69))</f>
        <v>2020</v>
      </c>
    </row>
    <row r="70" s="1" customFormat="1" ht="24" hidden="1" spans="2:55">
      <c r="B70" s="20">
        <v>12</v>
      </c>
      <c r="C70" s="21" t="str">
        <f t="shared" si="31"/>
        <v>AVAIL</v>
      </c>
      <c r="D70" s="22" t="str">
        <f t="shared" si="25"/>
        <v>CLOSED</v>
      </c>
      <c r="E70" s="23">
        <f ca="1" t="shared" si="32"/>
        <v>14</v>
      </c>
      <c r="F70" s="23">
        <f ca="1" t="shared" si="33"/>
        <v>49</v>
      </c>
      <c r="G70" s="23">
        <f ca="1" t="shared" si="34"/>
        <v>0</v>
      </c>
      <c r="H70" s="23" t="str">
        <f ca="1" t="shared" si="35"/>
        <v>ONTIME</v>
      </c>
      <c r="I70" s="23"/>
      <c r="J70" s="36" t="s">
        <v>1495</v>
      </c>
      <c r="K70" s="37">
        <v>43789</v>
      </c>
      <c r="L70" s="38">
        <f t="shared" si="37"/>
        <v>11</v>
      </c>
      <c r="M70" s="38">
        <f t="shared" si="38"/>
        <v>2019</v>
      </c>
      <c r="N70" s="38" t="str">
        <f t="shared" si="39"/>
        <v>AOG</v>
      </c>
      <c r="O70" s="36" t="s">
        <v>162</v>
      </c>
      <c r="P70" s="38"/>
      <c r="Q70" s="38" t="s">
        <v>163</v>
      </c>
      <c r="R70" s="56">
        <v>1</v>
      </c>
      <c r="S70" s="38" t="s">
        <v>1496</v>
      </c>
      <c r="T70" s="57" t="s">
        <v>1497</v>
      </c>
      <c r="U70" s="38">
        <v>803223887</v>
      </c>
      <c r="V70" s="20">
        <v>404045230</v>
      </c>
      <c r="W70" s="37">
        <v>43790</v>
      </c>
      <c r="X70" s="38" t="s">
        <v>105</v>
      </c>
      <c r="Y70" s="364" t="s">
        <v>1498</v>
      </c>
      <c r="Z70" s="37">
        <v>43789</v>
      </c>
      <c r="AA70" s="71" t="s">
        <v>1499</v>
      </c>
      <c r="AB70" s="37">
        <v>43798</v>
      </c>
      <c r="AC70" s="37"/>
      <c r="AD70" s="38">
        <v>180223393</v>
      </c>
      <c r="AE70" s="37">
        <v>43801</v>
      </c>
      <c r="AF70" s="37"/>
      <c r="AG70" s="37">
        <v>43801</v>
      </c>
      <c r="AH70" s="37">
        <v>43803</v>
      </c>
      <c r="AI70" s="88" t="s">
        <v>168</v>
      </c>
      <c r="AJ70" s="88"/>
      <c r="AK70" s="37">
        <v>43803</v>
      </c>
      <c r="AL70" s="36"/>
      <c r="AM70" s="38" t="s">
        <v>162</v>
      </c>
      <c r="AN70" s="36" t="s">
        <v>1500</v>
      </c>
      <c r="AO70" s="36"/>
      <c r="AP70" s="103">
        <v>43830</v>
      </c>
      <c r="AQ70" s="36" t="s">
        <v>1485</v>
      </c>
      <c r="AR70" s="103">
        <v>43839</v>
      </c>
      <c r="AS70" s="23" t="str">
        <f t="shared" si="36"/>
        <v>LATE</v>
      </c>
      <c r="AT70" s="38"/>
      <c r="AU70" s="36"/>
      <c r="AV70" s="104">
        <f>IF(OR(W70="",AB70=""),"",AB70-W70)</f>
        <v>8</v>
      </c>
      <c r="AW70" s="105" t="e">
        <f>IF(OR(#REF!="",AB70=""),"",#REF!-AB70)</f>
        <v>#REF!</v>
      </c>
      <c r="AX70" s="105" t="e">
        <f>IF(OR(#REF!="",#REF!=""),"",#REF!-#REF!)</f>
        <v>#REF!</v>
      </c>
      <c r="AY70" s="105" t="e">
        <f>IF(OR(AP70="",#REF!=""),"",AP70-#REF!)</f>
        <v>#REF!</v>
      </c>
      <c r="AZ70" s="114">
        <f>IF(OR(AR70="",AP70=""),"",AR70-AP70)</f>
        <v>9</v>
      </c>
      <c r="BA70" s="115" t="e">
        <f>IF(AV70="","",SUM(AV70:AZ70))</f>
        <v>#REF!</v>
      </c>
      <c r="BB70" s="105">
        <f>IF(AR70="","",WEEKNUM(AR70))</f>
        <v>2</v>
      </c>
      <c r="BC70" s="105">
        <f>IF(AR70="","",YEAR(AR70))</f>
        <v>2020</v>
      </c>
    </row>
    <row r="71" s="1" customFormat="1" ht="12" hidden="1" spans="2:55">
      <c r="B71" s="20">
        <v>14</v>
      </c>
      <c r="C71" s="21" t="str">
        <f t="shared" si="31"/>
        <v>AVAIL</v>
      </c>
      <c r="D71" s="22" t="str">
        <f t="shared" si="25"/>
        <v>CLOSED</v>
      </c>
      <c r="E71" s="23">
        <f ca="1" t="shared" si="32"/>
        <v>18</v>
      </c>
      <c r="F71" s="23">
        <f ca="1" t="shared" si="33"/>
        <v>38</v>
      </c>
      <c r="G71" s="23">
        <f ca="1" t="shared" si="34"/>
        <v>6</v>
      </c>
      <c r="H71" s="23" t="str">
        <f ca="1" t="shared" si="35"/>
        <v>LATE</v>
      </c>
      <c r="I71" s="23"/>
      <c r="J71" s="36" t="s">
        <v>1501</v>
      </c>
      <c r="K71" s="37">
        <v>43791</v>
      </c>
      <c r="L71" s="38">
        <f t="shared" si="37"/>
        <v>11</v>
      </c>
      <c r="M71" s="38">
        <f t="shared" si="38"/>
        <v>2019</v>
      </c>
      <c r="N71" s="38" t="str">
        <f t="shared" si="39"/>
        <v>AOG</v>
      </c>
      <c r="O71" s="36" t="s">
        <v>420</v>
      </c>
      <c r="P71" s="38"/>
      <c r="Q71" s="38" t="s">
        <v>422</v>
      </c>
      <c r="R71" s="56">
        <v>1</v>
      </c>
      <c r="S71" s="38" t="s">
        <v>1502</v>
      </c>
      <c r="T71" s="57" t="s">
        <v>1503</v>
      </c>
      <c r="U71" s="38" t="s">
        <v>1504</v>
      </c>
      <c r="V71" s="20">
        <v>404045459</v>
      </c>
      <c r="W71" s="37">
        <v>43801</v>
      </c>
      <c r="X71" s="38" t="s">
        <v>105</v>
      </c>
      <c r="Y71" s="364" t="s">
        <v>1505</v>
      </c>
      <c r="Z71" s="37">
        <v>43797</v>
      </c>
      <c r="AA71" s="71" t="s">
        <v>1506</v>
      </c>
      <c r="AB71" s="37">
        <v>43802</v>
      </c>
      <c r="AC71" s="37"/>
      <c r="AD71" s="369" t="s">
        <v>1507</v>
      </c>
      <c r="AE71" s="37">
        <v>43803</v>
      </c>
      <c r="AF71" s="37"/>
      <c r="AG71" s="37">
        <v>43805</v>
      </c>
      <c r="AH71" s="37">
        <v>43809</v>
      </c>
      <c r="AI71" s="88" t="s">
        <v>1508</v>
      </c>
      <c r="AJ71" s="88"/>
      <c r="AK71" s="37">
        <v>43809</v>
      </c>
      <c r="AL71" s="36"/>
      <c r="AM71" s="36" t="s">
        <v>420</v>
      </c>
      <c r="AN71" s="36" t="s">
        <v>1509</v>
      </c>
      <c r="AO71" s="36"/>
      <c r="AP71" s="103">
        <v>43830</v>
      </c>
      <c r="AQ71" s="36" t="s">
        <v>1485</v>
      </c>
      <c r="AR71" s="103">
        <v>43839</v>
      </c>
      <c r="AS71" s="23" t="str">
        <f t="shared" si="36"/>
        <v>LATE</v>
      </c>
      <c r="AT71" s="38"/>
      <c r="AU71" s="36"/>
      <c r="AV71" s="104"/>
      <c r="AW71" s="105"/>
      <c r="AX71" s="105"/>
      <c r="AY71" s="105"/>
      <c r="AZ71" s="114"/>
      <c r="BA71" s="115"/>
      <c r="BB71" s="105"/>
      <c r="BC71" s="105"/>
    </row>
    <row r="72" s="1" customFormat="1" ht="12" hidden="1" spans="2:55">
      <c r="B72" s="20">
        <v>9</v>
      </c>
      <c r="C72" s="21" t="str">
        <f t="shared" si="31"/>
        <v>AVAIL</v>
      </c>
      <c r="D72" s="22" t="str">
        <f t="shared" si="25"/>
        <v>CLOSED</v>
      </c>
      <c r="E72" s="23">
        <f ca="1" t="shared" si="32"/>
        <v>48</v>
      </c>
      <c r="F72" s="23">
        <f ca="1" t="shared" si="33"/>
        <v>68</v>
      </c>
      <c r="G72" s="23">
        <f ca="1" t="shared" si="34"/>
        <v>35</v>
      </c>
      <c r="H72" s="23" t="str">
        <f ca="1" t="shared" si="35"/>
        <v>LATE</v>
      </c>
      <c r="I72" s="23"/>
      <c r="J72" s="36" t="s">
        <v>1510</v>
      </c>
      <c r="K72" s="37">
        <v>43774</v>
      </c>
      <c r="L72" s="38">
        <f t="shared" si="37"/>
        <v>11</v>
      </c>
      <c r="M72" s="38">
        <f t="shared" si="38"/>
        <v>2019</v>
      </c>
      <c r="N72" s="38" t="str">
        <f t="shared" si="39"/>
        <v/>
      </c>
      <c r="O72" s="36" t="s">
        <v>141</v>
      </c>
      <c r="P72" s="38"/>
      <c r="Q72" s="38" t="s">
        <v>142</v>
      </c>
      <c r="R72" s="56">
        <v>1</v>
      </c>
      <c r="S72" s="38" t="s">
        <v>1511</v>
      </c>
      <c r="T72" s="57" t="s">
        <v>1512</v>
      </c>
      <c r="U72" s="38">
        <v>50627048</v>
      </c>
      <c r="V72" s="20">
        <v>404044936</v>
      </c>
      <c r="W72" s="37">
        <v>43775</v>
      </c>
      <c r="X72" s="38" t="s">
        <v>105</v>
      </c>
      <c r="Y72" s="364" t="s">
        <v>1513</v>
      </c>
      <c r="Z72" s="37">
        <v>43809</v>
      </c>
      <c r="AA72" s="71" t="s">
        <v>1356</v>
      </c>
      <c r="AB72" s="37">
        <v>43816</v>
      </c>
      <c r="AC72" s="37"/>
      <c r="AD72" s="369" t="s">
        <v>1514</v>
      </c>
      <c r="AE72" s="37">
        <v>43817</v>
      </c>
      <c r="AF72" s="37"/>
      <c r="AG72" s="37">
        <v>43810</v>
      </c>
      <c r="AH72" s="37">
        <v>43822</v>
      </c>
      <c r="AI72" s="88" t="s">
        <v>1515</v>
      </c>
      <c r="AJ72" s="88"/>
      <c r="AK72" s="37">
        <v>43822</v>
      </c>
      <c r="AL72" s="36"/>
      <c r="AM72" s="38" t="s">
        <v>141</v>
      </c>
      <c r="AN72" s="36" t="s">
        <v>1516</v>
      </c>
      <c r="AO72" s="36"/>
      <c r="AP72" s="37">
        <v>43838</v>
      </c>
      <c r="AQ72" s="36" t="s">
        <v>1517</v>
      </c>
      <c r="AR72" s="103">
        <v>43843</v>
      </c>
      <c r="AS72" s="23" t="str">
        <f t="shared" si="36"/>
        <v>LATE</v>
      </c>
      <c r="AT72" s="38"/>
      <c r="AU72" s="36"/>
      <c r="AV72" s="104">
        <f>IF(OR(W72="",AB72=""),"",AB72-W72)</f>
        <v>41</v>
      </c>
      <c r="AW72" s="105" t="e">
        <f>IF(OR(#REF!="",AB72=""),"",#REF!-AB72)</f>
        <v>#REF!</v>
      </c>
      <c r="AX72" s="105" t="e">
        <f>IF(OR(#REF!="",#REF!=""),"",#REF!-#REF!)</f>
        <v>#REF!</v>
      </c>
      <c r="AY72" s="105" t="e">
        <f>IF(OR(AP72="",#REF!=""),"",AP72-#REF!)</f>
        <v>#REF!</v>
      </c>
      <c r="AZ72" s="114">
        <f>IF(OR(AR72="",AP72=""),"",AR72-AP72)</f>
        <v>5</v>
      </c>
      <c r="BA72" s="115" t="e">
        <f>IF(AV72="","",SUM(AV72:AZ72))</f>
        <v>#REF!</v>
      </c>
      <c r="BB72" s="105">
        <f>IF(AR72="","",WEEKNUM(AR72))</f>
        <v>3</v>
      </c>
      <c r="BC72" s="105">
        <f>IF(AR72="","",YEAR(AR72))</f>
        <v>2020</v>
      </c>
    </row>
    <row r="73" s="1" customFormat="1" ht="24" hidden="1" spans="2:55">
      <c r="B73" s="20">
        <v>12</v>
      </c>
      <c r="C73" s="21" t="str">
        <f t="shared" si="31"/>
        <v>AVAIL</v>
      </c>
      <c r="D73" s="22" t="str">
        <f t="shared" si="25"/>
        <v>CLOSED</v>
      </c>
      <c r="E73" s="23">
        <f ca="1" t="shared" si="32"/>
        <v>72</v>
      </c>
      <c r="F73" s="23">
        <f ca="1" t="shared" si="33"/>
        <v>5</v>
      </c>
      <c r="G73" s="23">
        <f ca="1" t="shared" si="34"/>
        <v>21</v>
      </c>
      <c r="H73" s="23" t="str">
        <f ca="1" t="shared" si="35"/>
        <v>LATE</v>
      </c>
      <c r="I73" s="23"/>
      <c r="J73" s="36" t="s">
        <v>1518</v>
      </c>
      <c r="K73" s="37">
        <v>43776</v>
      </c>
      <c r="L73" s="38">
        <f t="shared" si="37"/>
        <v>11</v>
      </c>
      <c r="M73" s="38">
        <f t="shared" si="38"/>
        <v>2019</v>
      </c>
      <c r="N73" s="38" t="str">
        <f t="shared" si="39"/>
        <v>Replenish</v>
      </c>
      <c r="O73" s="36" t="s">
        <v>1519</v>
      </c>
      <c r="P73" s="369" t="s">
        <v>114</v>
      </c>
      <c r="Q73" s="38" t="s">
        <v>115</v>
      </c>
      <c r="R73" s="56">
        <v>1</v>
      </c>
      <c r="S73" s="38" t="s">
        <v>1189</v>
      </c>
      <c r="T73" s="57" t="s">
        <v>104</v>
      </c>
      <c r="U73" s="38">
        <v>50627433</v>
      </c>
      <c r="V73" s="20">
        <v>404044973</v>
      </c>
      <c r="W73" s="37">
        <v>43776</v>
      </c>
      <c r="X73" s="38" t="s">
        <v>105</v>
      </c>
      <c r="Y73" s="70"/>
      <c r="Z73" s="37">
        <v>43797</v>
      </c>
      <c r="AA73" s="71" t="s">
        <v>1520</v>
      </c>
      <c r="AB73" s="37">
        <v>43797</v>
      </c>
      <c r="AC73" s="37"/>
      <c r="AD73" s="369" t="s">
        <v>1521</v>
      </c>
      <c r="AE73" s="37">
        <v>43801</v>
      </c>
      <c r="AF73" s="37"/>
      <c r="AG73" s="37">
        <v>43812</v>
      </c>
      <c r="AH73" s="37">
        <v>43848</v>
      </c>
      <c r="AI73" s="88" t="s">
        <v>1522</v>
      </c>
      <c r="AJ73" s="88"/>
      <c r="AK73" s="37">
        <v>43848</v>
      </c>
      <c r="AL73" s="36" t="s">
        <v>1523</v>
      </c>
      <c r="AM73" s="38" t="s">
        <v>1519</v>
      </c>
      <c r="AN73" s="36" t="s">
        <v>1524</v>
      </c>
      <c r="AO73" s="36"/>
      <c r="AP73" s="37">
        <v>43777</v>
      </c>
      <c r="AQ73" s="366" t="s">
        <v>1194</v>
      </c>
      <c r="AR73" s="103">
        <v>43781</v>
      </c>
      <c r="AS73" s="23" t="str">
        <f t="shared" si="36"/>
        <v>ONTIME</v>
      </c>
      <c r="AT73" s="38"/>
      <c r="AU73" s="36"/>
      <c r="AV73" s="104">
        <f>IF(OR(W73="",AB73=""),"",AB73-W73)</f>
        <v>21</v>
      </c>
      <c r="AW73" s="105" t="e">
        <f>IF(OR(#REF!="",AB73=""),"",#REF!-AB73)</f>
        <v>#REF!</v>
      </c>
      <c r="AX73" s="105" t="e">
        <f>IF(OR(#REF!="",#REF!=""),"",#REF!-#REF!)</f>
        <v>#REF!</v>
      </c>
      <c r="AY73" s="105" t="e">
        <f>IF(OR(AP73="",#REF!=""),"",AP73-#REF!)</f>
        <v>#REF!</v>
      </c>
      <c r="AZ73" s="114">
        <f>IF(OR(AR73="",AP73=""),"",AR73-AP73)</f>
        <v>4</v>
      </c>
      <c r="BA73" s="115" t="e">
        <f>IF(AV73="","",SUM(AV73:AZ73))</f>
        <v>#REF!</v>
      </c>
      <c r="BB73" s="105">
        <f>IF(AR73="","",WEEKNUM(AR73))</f>
        <v>46</v>
      </c>
      <c r="BC73" s="105">
        <f>IF(AR73="","",YEAR(AR73))</f>
        <v>2019</v>
      </c>
    </row>
    <row r="74" s="1" customFormat="1" ht="12" hidden="1" spans="2:55">
      <c r="B74" s="20">
        <v>49</v>
      </c>
      <c r="C74" s="21" t="str">
        <f t="shared" si="31"/>
        <v>AVAIL</v>
      </c>
      <c r="D74" s="22" t="str">
        <f t="shared" si="25"/>
        <v>CLOSED</v>
      </c>
      <c r="E74" s="23">
        <f ca="1" t="shared" si="32"/>
        <v>36</v>
      </c>
      <c r="F74" s="23">
        <f ca="1" t="shared" si="33"/>
        <v>5</v>
      </c>
      <c r="G74" s="23">
        <f ca="1" t="shared" si="34"/>
        <v>9</v>
      </c>
      <c r="H74" s="23" t="str">
        <f ca="1" t="shared" si="35"/>
        <v>LATE</v>
      </c>
      <c r="I74" s="23"/>
      <c r="J74" s="36" t="s">
        <v>1525</v>
      </c>
      <c r="K74" s="37">
        <v>43801</v>
      </c>
      <c r="L74" s="38">
        <f t="shared" si="37"/>
        <v>12</v>
      </c>
      <c r="M74" s="38">
        <f t="shared" si="38"/>
        <v>2019</v>
      </c>
      <c r="N74" s="38" t="str">
        <f t="shared" si="39"/>
        <v>Replenish</v>
      </c>
      <c r="O74" s="36" t="s">
        <v>409</v>
      </c>
      <c r="P74" s="38" t="s">
        <v>416</v>
      </c>
      <c r="Q74" s="38" t="s">
        <v>1526</v>
      </c>
      <c r="R74" s="56">
        <v>1</v>
      </c>
      <c r="S74" s="38" t="s">
        <v>345</v>
      </c>
      <c r="T74" s="57" t="s">
        <v>104</v>
      </c>
      <c r="U74" s="38">
        <v>50630949</v>
      </c>
      <c r="V74" s="20">
        <v>404045449</v>
      </c>
      <c r="W74" s="37">
        <v>43801</v>
      </c>
      <c r="X74" s="38" t="s">
        <v>105</v>
      </c>
      <c r="Y74" s="364" t="s">
        <v>1527</v>
      </c>
      <c r="Z74" s="37">
        <v>43810</v>
      </c>
      <c r="AA74" s="71" t="s">
        <v>1528</v>
      </c>
      <c r="AB74" s="37">
        <v>43813</v>
      </c>
      <c r="AC74" s="37"/>
      <c r="AD74" s="38">
        <v>180227073</v>
      </c>
      <c r="AE74" s="37">
        <v>43825</v>
      </c>
      <c r="AF74" s="37"/>
      <c r="AG74" s="37">
        <v>43826</v>
      </c>
      <c r="AH74" s="37">
        <v>43837</v>
      </c>
      <c r="AI74" s="88" t="s">
        <v>1529</v>
      </c>
      <c r="AJ74" s="88"/>
      <c r="AK74" s="37">
        <v>43837</v>
      </c>
      <c r="AL74" s="36"/>
      <c r="AM74" s="38" t="s">
        <v>416</v>
      </c>
      <c r="AN74" s="36" t="s">
        <v>1530</v>
      </c>
      <c r="AO74" s="36"/>
      <c r="AP74" s="103">
        <v>43801</v>
      </c>
      <c r="AQ74" s="36" t="s">
        <v>1268</v>
      </c>
      <c r="AR74" s="103">
        <v>43806</v>
      </c>
      <c r="AS74" s="23" t="str">
        <f t="shared" si="36"/>
        <v>ONTIME</v>
      </c>
      <c r="AT74" s="38"/>
      <c r="AU74" s="36"/>
      <c r="AV74" s="104"/>
      <c r="AW74" s="105"/>
      <c r="AX74" s="105"/>
      <c r="AY74" s="105"/>
      <c r="AZ74" s="114"/>
      <c r="BA74" s="115"/>
      <c r="BB74" s="105"/>
      <c r="BC74" s="105"/>
    </row>
    <row r="75" s="1" customFormat="1" ht="12" hidden="1" spans="2:55">
      <c r="B75" s="20">
        <v>55</v>
      </c>
      <c r="C75" s="21" t="str">
        <f t="shared" si="31"/>
        <v>AVAIL</v>
      </c>
      <c r="D75" s="22" t="str">
        <f t="shared" si="25"/>
        <v>CLOSED</v>
      </c>
      <c r="E75" s="23">
        <f ca="1" t="shared" si="32"/>
        <v>11</v>
      </c>
      <c r="F75" s="23">
        <f ca="1" t="shared" si="33"/>
        <v>24</v>
      </c>
      <c r="G75" s="23">
        <f ca="1" t="shared" si="34"/>
        <v>0</v>
      </c>
      <c r="H75" s="23" t="str">
        <f ca="1" t="shared" si="35"/>
        <v>ONTIME</v>
      </c>
      <c r="I75" s="23"/>
      <c r="J75" s="36" t="s">
        <v>1531</v>
      </c>
      <c r="K75" s="37">
        <v>43815</v>
      </c>
      <c r="L75" s="38">
        <f t="shared" si="37"/>
        <v>12</v>
      </c>
      <c r="M75" s="38">
        <f t="shared" si="38"/>
        <v>2019</v>
      </c>
      <c r="N75" s="38" t="str">
        <f t="shared" si="39"/>
        <v>Replenish</v>
      </c>
      <c r="O75" s="118" t="s">
        <v>1532</v>
      </c>
      <c r="P75" s="38"/>
      <c r="Q75" s="38" t="s">
        <v>1533</v>
      </c>
      <c r="R75" s="56">
        <v>1</v>
      </c>
      <c r="S75" s="38" t="s">
        <v>173</v>
      </c>
      <c r="T75" s="57" t="s">
        <v>104</v>
      </c>
      <c r="U75" s="38">
        <v>50632847</v>
      </c>
      <c r="V75" s="20">
        <v>404045649</v>
      </c>
      <c r="W75" s="37">
        <v>43815</v>
      </c>
      <c r="X75" s="38" t="s">
        <v>105</v>
      </c>
      <c r="Y75" s="70"/>
      <c r="Z75" s="37">
        <v>43815</v>
      </c>
      <c r="AA75" s="71" t="s">
        <v>1534</v>
      </c>
      <c r="AB75" s="37">
        <v>43817</v>
      </c>
      <c r="AC75" s="37"/>
      <c r="AD75" s="369" t="s">
        <v>1535</v>
      </c>
      <c r="AE75" s="37">
        <v>43818</v>
      </c>
      <c r="AF75" s="37"/>
      <c r="AG75" s="37">
        <v>43824</v>
      </c>
      <c r="AH75" s="37">
        <v>43826</v>
      </c>
      <c r="AI75" s="368" t="s">
        <v>1536</v>
      </c>
      <c r="AJ75" s="88"/>
      <c r="AK75" s="37">
        <v>43826</v>
      </c>
      <c r="AL75" s="36"/>
      <c r="AM75" s="134" t="s">
        <v>1532</v>
      </c>
      <c r="AN75" s="135" t="s">
        <v>1537</v>
      </c>
      <c r="AO75" s="139"/>
      <c r="AP75" s="103">
        <v>43815</v>
      </c>
      <c r="AQ75" s="36" t="s">
        <v>1538</v>
      </c>
      <c r="AR75" s="103">
        <v>43839</v>
      </c>
      <c r="AS75" s="23" t="str">
        <f t="shared" si="36"/>
        <v>LATE</v>
      </c>
      <c r="AT75" s="38"/>
      <c r="AU75" s="36"/>
      <c r="AV75" s="104"/>
      <c r="AW75" s="105"/>
      <c r="AX75" s="105"/>
      <c r="AY75" s="105"/>
      <c r="AZ75" s="114"/>
      <c r="BA75" s="115"/>
      <c r="BB75" s="105"/>
      <c r="BC75" s="105"/>
    </row>
    <row r="76" s="1" customFormat="1" ht="12" hidden="1" spans="2:55">
      <c r="B76" s="20">
        <v>72</v>
      </c>
      <c r="C76" s="21" t="str">
        <f t="shared" si="31"/>
        <v>AVAIL</v>
      </c>
      <c r="D76" s="22" t="str">
        <f t="shared" si="25"/>
        <v>CLOSED</v>
      </c>
      <c r="E76" s="23">
        <f ca="1" t="shared" si="32"/>
        <v>14</v>
      </c>
      <c r="F76" s="23">
        <f ca="1" t="shared" si="33"/>
        <v>17</v>
      </c>
      <c r="G76" s="23">
        <f ca="1" t="shared" si="34"/>
        <v>0</v>
      </c>
      <c r="H76" s="23" t="str">
        <f ca="1" t="shared" si="35"/>
        <v>ONTIME</v>
      </c>
      <c r="I76" s="23"/>
      <c r="J76" s="36" t="s">
        <v>1539</v>
      </c>
      <c r="K76" s="37">
        <v>43822</v>
      </c>
      <c r="L76" s="38">
        <f t="shared" si="37"/>
        <v>12</v>
      </c>
      <c r="M76" s="38">
        <f t="shared" si="38"/>
        <v>2019</v>
      </c>
      <c r="N76" s="38" t="str">
        <f t="shared" si="39"/>
        <v>Replenish</v>
      </c>
      <c r="O76" s="119" t="s">
        <v>1540</v>
      </c>
      <c r="P76" s="38"/>
      <c r="Q76" s="38" t="s">
        <v>1541</v>
      </c>
      <c r="R76" s="56">
        <v>1</v>
      </c>
      <c r="S76" s="38" t="s">
        <v>173</v>
      </c>
      <c r="T76" s="57" t="s">
        <v>1429</v>
      </c>
      <c r="U76" s="38">
        <v>50633703</v>
      </c>
      <c r="V76" s="20">
        <v>404045756</v>
      </c>
      <c r="W76" s="37">
        <v>43822</v>
      </c>
      <c r="X76" s="38" t="s">
        <v>105</v>
      </c>
      <c r="Y76" s="364" t="s">
        <v>1542</v>
      </c>
      <c r="Z76" s="37">
        <v>43822</v>
      </c>
      <c r="AA76" s="71" t="s">
        <v>1543</v>
      </c>
      <c r="AB76" s="37">
        <v>43827</v>
      </c>
      <c r="AC76" s="37"/>
      <c r="AD76" s="369" t="s">
        <v>1452</v>
      </c>
      <c r="AE76" s="37">
        <v>43816</v>
      </c>
      <c r="AF76" s="37"/>
      <c r="AG76" s="37">
        <v>43830</v>
      </c>
      <c r="AH76" s="37">
        <v>43471</v>
      </c>
      <c r="AI76" s="88" t="s">
        <v>1544</v>
      </c>
      <c r="AJ76" s="88"/>
      <c r="AK76" s="37">
        <v>43836</v>
      </c>
      <c r="AL76" s="36"/>
      <c r="AM76" s="136" t="s">
        <v>1540</v>
      </c>
      <c r="AN76" s="120" t="s">
        <v>1545</v>
      </c>
      <c r="AO76" s="140"/>
      <c r="AP76" s="103">
        <v>43822</v>
      </c>
      <c r="AQ76" s="36" t="s">
        <v>1480</v>
      </c>
      <c r="AR76" s="103">
        <v>43839</v>
      </c>
      <c r="AS76" s="23" t="str">
        <f t="shared" si="36"/>
        <v>LATE</v>
      </c>
      <c r="AT76" s="38"/>
      <c r="AU76" s="36"/>
      <c r="AV76" s="104"/>
      <c r="AW76" s="105"/>
      <c r="AX76" s="105"/>
      <c r="AY76" s="105"/>
      <c r="AZ76" s="114"/>
      <c r="BA76" s="115"/>
      <c r="BB76" s="105"/>
      <c r="BC76" s="105"/>
    </row>
    <row r="77" s="1" customFormat="1" ht="12" hidden="1" spans="2:55">
      <c r="B77" s="20">
        <v>73</v>
      </c>
      <c r="C77" s="21" t="str">
        <f t="shared" si="31"/>
        <v>AVAIL</v>
      </c>
      <c r="D77" s="22" t="str">
        <f t="shared" si="25"/>
        <v>CLOSED</v>
      </c>
      <c r="E77" s="23">
        <f ca="1" t="shared" si="32"/>
        <v>14</v>
      </c>
      <c r="F77" s="23">
        <f ca="1" t="shared" si="33"/>
        <v>17</v>
      </c>
      <c r="G77" s="23">
        <f ca="1" t="shared" si="34"/>
        <v>0</v>
      </c>
      <c r="H77" s="23" t="str">
        <f ca="1" t="shared" si="35"/>
        <v>ONTIME</v>
      </c>
      <c r="I77" s="23"/>
      <c r="J77" s="36" t="s">
        <v>1546</v>
      </c>
      <c r="K77" s="37">
        <v>43822</v>
      </c>
      <c r="L77" s="38">
        <f t="shared" si="37"/>
        <v>12</v>
      </c>
      <c r="M77" s="38">
        <f t="shared" si="38"/>
        <v>2019</v>
      </c>
      <c r="N77" s="38" t="str">
        <f t="shared" si="39"/>
        <v>Replenish</v>
      </c>
      <c r="O77" s="119" t="s">
        <v>1321</v>
      </c>
      <c r="P77" s="38"/>
      <c r="Q77" s="38" t="s">
        <v>422</v>
      </c>
      <c r="R77" s="56">
        <v>1</v>
      </c>
      <c r="S77" s="38" t="s">
        <v>198</v>
      </c>
      <c r="T77" s="57" t="s">
        <v>1429</v>
      </c>
      <c r="U77" s="38">
        <v>50633704</v>
      </c>
      <c r="V77" s="20">
        <v>404045757</v>
      </c>
      <c r="W77" s="37">
        <v>43822</v>
      </c>
      <c r="X77" s="38" t="s">
        <v>105</v>
      </c>
      <c r="Y77" s="364" t="s">
        <v>1542</v>
      </c>
      <c r="Z77" s="37">
        <v>43822</v>
      </c>
      <c r="AA77" s="71" t="s">
        <v>1543</v>
      </c>
      <c r="AB77" s="37">
        <v>43827</v>
      </c>
      <c r="AC77" s="37"/>
      <c r="AD77" s="369" t="s">
        <v>1452</v>
      </c>
      <c r="AE77" s="37">
        <v>43816</v>
      </c>
      <c r="AF77" s="37"/>
      <c r="AG77" s="37">
        <v>43830</v>
      </c>
      <c r="AH77" s="37">
        <v>43471</v>
      </c>
      <c r="AI77" s="88" t="s">
        <v>1547</v>
      </c>
      <c r="AJ77" s="88"/>
      <c r="AK77" s="37">
        <v>43836</v>
      </c>
      <c r="AL77" s="36"/>
      <c r="AM77" s="136" t="s">
        <v>1321</v>
      </c>
      <c r="AN77" s="120" t="s">
        <v>1548</v>
      </c>
      <c r="AO77" s="140"/>
      <c r="AP77" s="103">
        <v>43822</v>
      </c>
      <c r="AQ77" s="36" t="s">
        <v>1480</v>
      </c>
      <c r="AR77" s="103">
        <v>43839</v>
      </c>
      <c r="AS77" s="23" t="str">
        <f t="shared" si="36"/>
        <v>LATE</v>
      </c>
      <c r="AT77" s="38"/>
      <c r="AU77" s="36"/>
      <c r="AV77" s="104"/>
      <c r="AW77" s="105"/>
      <c r="AX77" s="105"/>
      <c r="AY77" s="105"/>
      <c r="AZ77" s="114"/>
      <c r="BA77" s="115"/>
      <c r="BB77" s="105"/>
      <c r="BC77" s="105"/>
    </row>
    <row r="78" s="1" customFormat="1" ht="12" hidden="1" spans="2:55">
      <c r="B78" s="20">
        <v>75</v>
      </c>
      <c r="C78" s="21" t="str">
        <f t="shared" si="31"/>
        <v>AVAIL</v>
      </c>
      <c r="D78" s="22" t="str">
        <f t="shared" si="25"/>
        <v>CLOSED</v>
      </c>
      <c r="E78" s="23">
        <f ca="1" t="shared" si="32"/>
        <v>14</v>
      </c>
      <c r="F78" s="23">
        <f ca="1" t="shared" si="33"/>
        <v>17</v>
      </c>
      <c r="G78" s="23">
        <f ca="1" t="shared" si="34"/>
        <v>0</v>
      </c>
      <c r="H78" s="23" t="str">
        <f ca="1" t="shared" si="35"/>
        <v>ONTIME</v>
      </c>
      <c r="I78" s="23"/>
      <c r="J78" s="36" t="s">
        <v>1549</v>
      </c>
      <c r="K78" s="37">
        <v>43822</v>
      </c>
      <c r="L78" s="38">
        <f t="shared" si="37"/>
        <v>12</v>
      </c>
      <c r="M78" s="38">
        <f t="shared" si="38"/>
        <v>2019</v>
      </c>
      <c r="N78" s="38" t="str">
        <f t="shared" si="39"/>
        <v>Replenish</v>
      </c>
      <c r="O78" s="119" t="s">
        <v>1550</v>
      </c>
      <c r="P78" s="38"/>
      <c r="Q78" s="38" t="s">
        <v>1551</v>
      </c>
      <c r="R78" s="56">
        <v>1</v>
      </c>
      <c r="S78" s="38" t="s">
        <v>306</v>
      </c>
      <c r="T78" s="57" t="s">
        <v>1429</v>
      </c>
      <c r="U78" s="38">
        <v>50633706</v>
      </c>
      <c r="V78" s="20">
        <v>404045759</v>
      </c>
      <c r="W78" s="37">
        <v>43822</v>
      </c>
      <c r="X78" s="38" t="s">
        <v>105</v>
      </c>
      <c r="Y78" s="364" t="s">
        <v>1542</v>
      </c>
      <c r="Z78" s="37">
        <v>43822</v>
      </c>
      <c r="AA78" s="71" t="s">
        <v>1543</v>
      </c>
      <c r="AB78" s="37">
        <v>43827</v>
      </c>
      <c r="AC78" s="37"/>
      <c r="AD78" s="369" t="s">
        <v>1452</v>
      </c>
      <c r="AE78" s="37">
        <v>43816</v>
      </c>
      <c r="AF78" s="37"/>
      <c r="AG78" s="37">
        <v>43830</v>
      </c>
      <c r="AH78" s="37">
        <v>43471</v>
      </c>
      <c r="AI78" s="88" t="s">
        <v>1552</v>
      </c>
      <c r="AJ78" s="88"/>
      <c r="AK78" s="37">
        <v>43836</v>
      </c>
      <c r="AL78" s="36"/>
      <c r="AM78" s="136" t="s">
        <v>1550</v>
      </c>
      <c r="AN78" s="120" t="s">
        <v>1553</v>
      </c>
      <c r="AO78" s="140"/>
      <c r="AP78" s="103">
        <v>43822</v>
      </c>
      <c r="AQ78" s="36" t="s">
        <v>1480</v>
      </c>
      <c r="AR78" s="103">
        <v>43839</v>
      </c>
      <c r="AS78" s="23" t="str">
        <f t="shared" si="36"/>
        <v>LATE</v>
      </c>
      <c r="AT78" s="38"/>
      <c r="AU78" s="36"/>
      <c r="AV78" s="104"/>
      <c r="AW78" s="105"/>
      <c r="AX78" s="105"/>
      <c r="AY78" s="105"/>
      <c r="AZ78" s="114"/>
      <c r="BA78" s="115"/>
      <c r="BB78" s="105"/>
      <c r="BC78" s="105"/>
    </row>
    <row r="79" s="1" customFormat="1" ht="12" hidden="1" spans="2:55">
      <c r="B79" s="20">
        <v>79</v>
      </c>
      <c r="C79" s="21" t="str">
        <f t="shared" si="31"/>
        <v>AVAIL</v>
      </c>
      <c r="D79" s="22" t="str">
        <f t="shared" si="25"/>
        <v>CLOSED</v>
      </c>
      <c r="E79" s="23">
        <f ca="1" t="shared" si="32"/>
        <v>8</v>
      </c>
      <c r="F79" s="23">
        <f ca="1" t="shared" si="33"/>
        <v>17</v>
      </c>
      <c r="G79" s="23">
        <f ca="1" t="shared" si="34"/>
        <v>0</v>
      </c>
      <c r="H79" s="23" t="str">
        <f ca="1" t="shared" si="35"/>
        <v>ONTIME</v>
      </c>
      <c r="I79" s="23"/>
      <c r="J79" s="36" t="s">
        <v>1554</v>
      </c>
      <c r="K79" s="37">
        <v>43822</v>
      </c>
      <c r="L79" s="38">
        <f t="shared" si="37"/>
        <v>12</v>
      </c>
      <c r="M79" s="38">
        <f t="shared" si="38"/>
        <v>2019</v>
      </c>
      <c r="N79" s="38" t="str">
        <f t="shared" si="39"/>
        <v>Replenish</v>
      </c>
      <c r="O79" s="119" t="s">
        <v>330</v>
      </c>
      <c r="P79" s="38"/>
      <c r="Q79" s="38" t="s">
        <v>1326</v>
      </c>
      <c r="R79" s="56">
        <v>1</v>
      </c>
      <c r="S79" s="38" t="s">
        <v>1511</v>
      </c>
      <c r="T79" s="57" t="s">
        <v>1429</v>
      </c>
      <c r="U79" s="38">
        <v>50633727</v>
      </c>
      <c r="V79" s="20">
        <v>404045766</v>
      </c>
      <c r="W79" s="37">
        <v>43822</v>
      </c>
      <c r="X79" s="38" t="s">
        <v>105</v>
      </c>
      <c r="Y79" s="38"/>
      <c r="Z79" s="37">
        <v>43822</v>
      </c>
      <c r="AA79" s="71" t="s">
        <v>1555</v>
      </c>
      <c r="AB79" s="37">
        <v>43822</v>
      </c>
      <c r="AC79" s="37"/>
      <c r="AD79" s="38">
        <v>180227074</v>
      </c>
      <c r="AE79" s="37">
        <v>43825</v>
      </c>
      <c r="AF79" s="37"/>
      <c r="AG79" s="37">
        <v>43824</v>
      </c>
      <c r="AH79" s="37">
        <v>43830</v>
      </c>
      <c r="AI79" s="368" t="s">
        <v>1556</v>
      </c>
      <c r="AJ79" s="88"/>
      <c r="AK79" s="37">
        <v>43830</v>
      </c>
      <c r="AL79" s="36"/>
      <c r="AM79" s="136" t="s">
        <v>330</v>
      </c>
      <c r="AN79" s="120" t="s">
        <v>1557</v>
      </c>
      <c r="AO79" s="140"/>
      <c r="AP79" s="103">
        <v>43822</v>
      </c>
      <c r="AQ79" s="36" t="s">
        <v>1480</v>
      </c>
      <c r="AR79" s="103">
        <v>43839</v>
      </c>
      <c r="AS79" s="23" t="str">
        <f t="shared" si="36"/>
        <v>LATE</v>
      </c>
      <c r="AT79" s="38"/>
      <c r="AU79" s="36"/>
      <c r="AV79" s="104"/>
      <c r="AW79" s="105"/>
      <c r="AX79" s="105"/>
      <c r="AY79" s="105"/>
      <c r="AZ79" s="114"/>
      <c r="BA79" s="115"/>
      <c r="BB79" s="105"/>
      <c r="BC79" s="105"/>
    </row>
    <row r="80" s="1" customFormat="1" ht="12" hidden="1" spans="2:55">
      <c r="B80" s="20">
        <v>80</v>
      </c>
      <c r="C80" s="21" t="str">
        <f t="shared" si="31"/>
        <v>AVAIL</v>
      </c>
      <c r="D80" s="22" t="str">
        <f t="shared" si="25"/>
        <v>CLOSED</v>
      </c>
      <c r="E80" s="23">
        <f ca="1" t="shared" si="32"/>
        <v>21</v>
      </c>
      <c r="F80" s="23">
        <f ca="1" t="shared" si="33"/>
        <v>17</v>
      </c>
      <c r="G80" s="23">
        <f ca="1" t="shared" si="34"/>
        <v>9</v>
      </c>
      <c r="H80" s="23" t="str">
        <f ca="1" t="shared" si="35"/>
        <v>LATE</v>
      </c>
      <c r="I80" s="23"/>
      <c r="J80" s="36" t="s">
        <v>1558</v>
      </c>
      <c r="K80" s="37">
        <v>43822</v>
      </c>
      <c r="L80" s="38">
        <f t="shared" si="37"/>
        <v>12</v>
      </c>
      <c r="M80" s="38">
        <f t="shared" si="38"/>
        <v>2019</v>
      </c>
      <c r="N80" s="38" t="str">
        <f t="shared" si="39"/>
        <v>Replenish</v>
      </c>
      <c r="O80" s="119" t="s">
        <v>1559</v>
      </c>
      <c r="P80" s="38"/>
      <c r="Q80" s="38" t="s">
        <v>1560</v>
      </c>
      <c r="R80" s="56">
        <v>1</v>
      </c>
      <c r="S80" s="38" t="s">
        <v>896</v>
      </c>
      <c r="T80" s="57" t="s">
        <v>1429</v>
      </c>
      <c r="U80" s="38">
        <v>50633732</v>
      </c>
      <c r="V80" s="20">
        <v>404045767</v>
      </c>
      <c r="W80" s="37">
        <v>43822</v>
      </c>
      <c r="X80" s="38" t="s">
        <v>105</v>
      </c>
      <c r="Y80" s="38"/>
      <c r="Z80" s="37">
        <v>43831</v>
      </c>
      <c r="AA80" s="71" t="s">
        <v>1561</v>
      </c>
      <c r="AB80" s="37">
        <v>43831</v>
      </c>
      <c r="AC80" s="37"/>
      <c r="AD80" s="369" t="s">
        <v>1562</v>
      </c>
      <c r="AE80" s="37">
        <v>43473</v>
      </c>
      <c r="AF80" s="37"/>
      <c r="AG80" s="37">
        <v>44166</v>
      </c>
      <c r="AH80" s="37">
        <v>43843</v>
      </c>
      <c r="AI80" s="368" t="s">
        <v>1563</v>
      </c>
      <c r="AJ80" s="88"/>
      <c r="AK80" s="37">
        <v>43843</v>
      </c>
      <c r="AL80" s="36"/>
      <c r="AM80" s="136" t="s">
        <v>1559</v>
      </c>
      <c r="AN80" s="120" t="s">
        <v>1564</v>
      </c>
      <c r="AO80" s="140"/>
      <c r="AP80" s="103">
        <v>43822</v>
      </c>
      <c r="AQ80" s="36" t="s">
        <v>1480</v>
      </c>
      <c r="AR80" s="103">
        <v>43839</v>
      </c>
      <c r="AS80" s="23" t="str">
        <f t="shared" si="36"/>
        <v>LATE</v>
      </c>
      <c r="AT80" s="38"/>
      <c r="AU80" s="36"/>
      <c r="AV80" s="104"/>
      <c r="AW80" s="105"/>
      <c r="AX80" s="105"/>
      <c r="AY80" s="105"/>
      <c r="AZ80" s="114"/>
      <c r="BA80" s="115"/>
      <c r="BB80" s="105"/>
      <c r="BC80" s="105"/>
    </row>
    <row r="81" s="1" customFormat="1" ht="12" hidden="1" spans="2:55">
      <c r="B81" s="20">
        <v>81</v>
      </c>
      <c r="C81" s="117" t="s">
        <v>2</v>
      </c>
      <c r="D81" s="22" t="str">
        <f t="shared" si="25"/>
        <v>CLOSED</v>
      </c>
      <c r="E81" s="23">
        <f ca="1" t="shared" si="32"/>
        <v>968</v>
      </c>
      <c r="F81" s="23">
        <f ca="1" t="shared" si="33"/>
        <v>17</v>
      </c>
      <c r="G81" s="23">
        <f ca="1" t="shared" si="34"/>
        <v>968</v>
      </c>
      <c r="H81" s="23" t="str">
        <f ca="1" t="shared" si="35"/>
        <v>LATE</v>
      </c>
      <c r="I81" s="23"/>
      <c r="J81" s="36" t="s">
        <v>1565</v>
      </c>
      <c r="K81" s="37">
        <v>43822</v>
      </c>
      <c r="L81" s="38">
        <f t="shared" si="37"/>
        <v>12</v>
      </c>
      <c r="M81" s="38">
        <f t="shared" si="38"/>
        <v>2019</v>
      </c>
      <c r="N81" s="38" t="str">
        <f t="shared" si="39"/>
        <v>Replenish</v>
      </c>
      <c r="O81" s="119" t="s">
        <v>1566</v>
      </c>
      <c r="P81" s="38"/>
      <c r="Q81" s="38" t="s">
        <v>1567</v>
      </c>
      <c r="R81" s="56">
        <v>1</v>
      </c>
      <c r="S81" s="38" t="s">
        <v>1568</v>
      </c>
      <c r="T81" s="123" t="s">
        <v>1569</v>
      </c>
      <c r="U81" s="38">
        <v>50633734</v>
      </c>
      <c r="V81" s="20">
        <v>404045770</v>
      </c>
      <c r="W81" s="37">
        <v>43822</v>
      </c>
      <c r="X81" s="38" t="s">
        <v>105</v>
      </c>
      <c r="Y81" s="38"/>
      <c r="Z81" s="38"/>
      <c r="AA81" s="36"/>
      <c r="AB81" s="37"/>
      <c r="AC81" s="37"/>
      <c r="AD81" s="38"/>
      <c r="AE81" s="37"/>
      <c r="AF81" s="37"/>
      <c r="AG81" s="37"/>
      <c r="AH81" s="37"/>
      <c r="AI81" s="89"/>
      <c r="AJ81" s="89"/>
      <c r="AK81" s="37"/>
      <c r="AL81" s="36"/>
      <c r="AM81" s="136" t="s">
        <v>1566</v>
      </c>
      <c r="AN81" s="120" t="s">
        <v>1570</v>
      </c>
      <c r="AO81" s="140"/>
      <c r="AP81" s="103">
        <v>43822</v>
      </c>
      <c r="AQ81" s="36" t="s">
        <v>1480</v>
      </c>
      <c r="AR81" s="103">
        <v>43839</v>
      </c>
      <c r="AS81" s="23" t="str">
        <f t="shared" si="36"/>
        <v>LATE</v>
      </c>
      <c r="AT81" s="38"/>
      <c r="AU81" s="36"/>
      <c r="AV81" s="104"/>
      <c r="AW81" s="105"/>
      <c r="AX81" s="105"/>
      <c r="AY81" s="105"/>
      <c r="AZ81" s="114"/>
      <c r="BA81" s="115"/>
      <c r="BB81" s="105"/>
      <c r="BC81" s="105"/>
    </row>
    <row r="82" s="1" customFormat="1" ht="12" hidden="1" spans="2:55">
      <c r="B82" s="20">
        <v>82</v>
      </c>
      <c r="C82" s="21" t="str">
        <f t="shared" ref="C82:C145" si="40">IFERROR(IF(O82="","",IF(V82="","NEED PO",IF(AA82="","NEED AWB",IF(AD82="","NEED IB",IF(AG82="","CUSTOMS",IF(AH82="","NEED GR",IF(AK82="","TQS","AVAIL"))))))),"N/A")</f>
        <v>AVAIL</v>
      </c>
      <c r="D82" s="22" t="str">
        <f t="shared" si="25"/>
        <v>CLOSED</v>
      </c>
      <c r="E82" s="23">
        <f ca="1" t="shared" si="32"/>
        <v>21</v>
      </c>
      <c r="F82" s="23">
        <f ca="1" t="shared" si="33"/>
        <v>17</v>
      </c>
      <c r="G82" s="23">
        <f ca="1" t="shared" si="34"/>
        <v>5</v>
      </c>
      <c r="H82" s="23" t="str">
        <f ca="1" t="shared" si="35"/>
        <v>LATE</v>
      </c>
      <c r="I82" s="23"/>
      <c r="J82" s="36" t="s">
        <v>1571</v>
      </c>
      <c r="K82" s="37">
        <v>43822</v>
      </c>
      <c r="L82" s="38">
        <f t="shared" si="37"/>
        <v>12</v>
      </c>
      <c r="M82" s="38">
        <f t="shared" si="38"/>
        <v>2019</v>
      </c>
      <c r="N82" s="38" t="str">
        <f t="shared" si="39"/>
        <v>Replenish</v>
      </c>
      <c r="O82" s="119" t="s">
        <v>1572</v>
      </c>
      <c r="P82" s="38"/>
      <c r="Q82" s="38" t="s">
        <v>1573</v>
      </c>
      <c r="R82" s="56">
        <v>1</v>
      </c>
      <c r="S82" s="38" t="s">
        <v>345</v>
      </c>
      <c r="T82" s="57" t="s">
        <v>1429</v>
      </c>
      <c r="U82" s="38">
        <v>50633735</v>
      </c>
      <c r="V82" s="20">
        <v>404045774</v>
      </c>
      <c r="W82" s="37">
        <v>43822</v>
      </c>
      <c r="X82" s="38" t="s">
        <v>105</v>
      </c>
      <c r="Y82" s="364" t="s">
        <v>1574</v>
      </c>
      <c r="Z82" s="37">
        <v>43827</v>
      </c>
      <c r="AA82" s="71" t="s">
        <v>1575</v>
      </c>
      <c r="AB82" s="37">
        <v>43839</v>
      </c>
      <c r="AC82" s="37"/>
      <c r="AD82" s="369" t="s">
        <v>1576</v>
      </c>
      <c r="AE82" s="37">
        <v>43473</v>
      </c>
      <c r="AF82" s="37"/>
      <c r="AG82" s="37">
        <v>44166</v>
      </c>
      <c r="AH82" s="37">
        <v>43843</v>
      </c>
      <c r="AI82" s="368" t="s">
        <v>1577</v>
      </c>
      <c r="AJ82" s="88"/>
      <c r="AK82" s="37">
        <v>43843</v>
      </c>
      <c r="AL82" s="36"/>
      <c r="AM82" s="136" t="s">
        <v>1572</v>
      </c>
      <c r="AN82" s="120" t="s">
        <v>1578</v>
      </c>
      <c r="AO82" s="140"/>
      <c r="AP82" s="103">
        <v>43822</v>
      </c>
      <c r="AQ82" s="36" t="s">
        <v>1480</v>
      </c>
      <c r="AR82" s="103">
        <v>43839</v>
      </c>
      <c r="AS82" s="23" t="str">
        <f t="shared" si="36"/>
        <v>LATE</v>
      </c>
      <c r="AT82" s="38"/>
      <c r="AU82" s="36"/>
      <c r="AV82" s="104"/>
      <c r="AW82" s="105"/>
      <c r="AX82" s="105"/>
      <c r="AY82" s="105"/>
      <c r="AZ82" s="114"/>
      <c r="BA82" s="115"/>
      <c r="BB82" s="105"/>
      <c r="BC82" s="105"/>
    </row>
    <row r="83" s="1" customFormat="1" ht="12" hidden="1" spans="2:55">
      <c r="B83" s="20">
        <v>83</v>
      </c>
      <c r="C83" s="21" t="str">
        <f t="shared" si="40"/>
        <v>AVAIL</v>
      </c>
      <c r="D83" s="22" t="str">
        <f t="shared" si="25"/>
        <v>CLOSED</v>
      </c>
      <c r="E83" s="23">
        <f ca="1" t="shared" si="32"/>
        <v>8</v>
      </c>
      <c r="F83" s="23">
        <f ca="1" t="shared" si="33"/>
        <v>8</v>
      </c>
      <c r="G83" s="23">
        <f ca="1" t="shared" si="34"/>
        <v>2</v>
      </c>
      <c r="H83" s="23" t="str">
        <f ca="1" t="shared" si="35"/>
        <v>ONTIME</v>
      </c>
      <c r="I83" s="23"/>
      <c r="J83" s="36" t="s">
        <v>1579</v>
      </c>
      <c r="K83" s="37">
        <v>43830</v>
      </c>
      <c r="L83" s="38">
        <f t="shared" si="37"/>
        <v>12</v>
      </c>
      <c r="M83" s="38">
        <f t="shared" si="38"/>
        <v>2019</v>
      </c>
      <c r="N83" s="38" t="str">
        <f t="shared" si="39"/>
        <v>Replenish</v>
      </c>
      <c r="O83" s="120" t="s">
        <v>1580</v>
      </c>
      <c r="P83" s="38"/>
      <c r="Q83" s="38" t="s">
        <v>410</v>
      </c>
      <c r="R83" s="56">
        <v>1</v>
      </c>
      <c r="S83" s="38" t="s">
        <v>1161</v>
      </c>
      <c r="T83" s="57" t="s">
        <v>1429</v>
      </c>
      <c r="U83" s="38">
        <v>50634581</v>
      </c>
      <c r="V83" s="20">
        <v>404045931</v>
      </c>
      <c r="W83" s="37">
        <v>43830</v>
      </c>
      <c r="X83" s="38" t="s">
        <v>105</v>
      </c>
      <c r="Y83" s="70" t="s">
        <v>1581</v>
      </c>
      <c r="Z83" s="37">
        <v>43832</v>
      </c>
      <c r="AA83" s="71" t="s">
        <v>1582</v>
      </c>
      <c r="AB83" s="37">
        <v>43835</v>
      </c>
      <c r="AC83" s="37"/>
      <c r="AD83" s="369" t="s">
        <v>1583</v>
      </c>
      <c r="AE83" s="37">
        <v>43473</v>
      </c>
      <c r="AF83" s="37"/>
      <c r="AG83" s="37">
        <v>43835</v>
      </c>
      <c r="AH83" s="37">
        <v>43838</v>
      </c>
      <c r="AI83" s="368" t="s">
        <v>1584</v>
      </c>
      <c r="AJ83" s="88"/>
      <c r="AK83" s="37">
        <v>43838</v>
      </c>
      <c r="AL83" s="36"/>
      <c r="AM83" s="137" t="str">
        <f>O83</f>
        <v>D97C00-682 </v>
      </c>
      <c r="AN83" s="120" t="s">
        <v>1585</v>
      </c>
      <c r="AO83" s="140"/>
      <c r="AP83" s="37">
        <v>43830</v>
      </c>
      <c r="AQ83" s="36" t="s">
        <v>1586</v>
      </c>
      <c r="AR83" s="103">
        <v>43838</v>
      </c>
      <c r="AS83" s="23" t="str">
        <f t="shared" si="36"/>
        <v>ONTIME</v>
      </c>
      <c r="AT83" s="38"/>
      <c r="AU83" s="36"/>
      <c r="AV83" s="104"/>
      <c r="AW83" s="105"/>
      <c r="AX83" s="105"/>
      <c r="AY83" s="105"/>
      <c r="AZ83" s="114"/>
      <c r="BA83" s="115"/>
      <c r="BB83" s="105"/>
      <c r="BC83" s="105"/>
    </row>
    <row r="84" s="1" customFormat="1" ht="12" hidden="1" spans="2:55">
      <c r="B84" s="20">
        <v>86</v>
      </c>
      <c r="C84" s="21" t="str">
        <f t="shared" si="40"/>
        <v>AVAIL</v>
      </c>
      <c r="D84" s="22" t="str">
        <f t="shared" si="25"/>
        <v>CLOSED</v>
      </c>
      <c r="E84" s="23">
        <f ca="1" t="shared" si="32"/>
        <v>17</v>
      </c>
      <c r="F84" s="23">
        <f ca="1" t="shared" si="33"/>
        <v>8</v>
      </c>
      <c r="G84" s="23">
        <f ca="1" t="shared" si="34"/>
        <v>2</v>
      </c>
      <c r="H84" s="23" t="str">
        <f ca="1" t="shared" si="35"/>
        <v>ONTIME</v>
      </c>
      <c r="I84" s="23"/>
      <c r="J84" s="36" t="s">
        <v>1587</v>
      </c>
      <c r="K84" s="37">
        <v>43830</v>
      </c>
      <c r="L84" s="38">
        <f t="shared" si="37"/>
        <v>12</v>
      </c>
      <c r="M84" s="38">
        <f t="shared" si="38"/>
        <v>2019</v>
      </c>
      <c r="N84" s="38" t="str">
        <f t="shared" si="39"/>
        <v>Replenish</v>
      </c>
      <c r="O84" s="36" t="s">
        <v>1580</v>
      </c>
      <c r="P84" s="38"/>
      <c r="Q84" s="38" t="s">
        <v>410</v>
      </c>
      <c r="R84" s="56">
        <v>1</v>
      </c>
      <c r="S84" s="38" t="s">
        <v>558</v>
      </c>
      <c r="T84" s="57" t="s">
        <v>1429</v>
      </c>
      <c r="U84" s="38">
        <v>50634589</v>
      </c>
      <c r="V84" s="20">
        <v>404045935</v>
      </c>
      <c r="W84" s="37">
        <v>43830</v>
      </c>
      <c r="X84" s="38" t="s">
        <v>105</v>
      </c>
      <c r="Y84" s="70" t="s">
        <v>1581</v>
      </c>
      <c r="Z84" s="37">
        <v>43832</v>
      </c>
      <c r="AA84" s="71" t="s">
        <v>1582</v>
      </c>
      <c r="AB84" s="37">
        <v>43835</v>
      </c>
      <c r="AC84" s="37"/>
      <c r="AD84" s="369" t="s">
        <v>1583</v>
      </c>
      <c r="AE84" s="37">
        <v>43473</v>
      </c>
      <c r="AF84" s="37"/>
      <c r="AG84" s="37">
        <v>43845</v>
      </c>
      <c r="AH84" s="37">
        <v>43847</v>
      </c>
      <c r="AI84" s="88" t="s">
        <v>1588</v>
      </c>
      <c r="AJ84" s="88"/>
      <c r="AK84" s="37">
        <v>43847</v>
      </c>
      <c r="AL84" s="36"/>
      <c r="AM84" s="38" t="s">
        <v>619</v>
      </c>
      <c r="AN84" s="36" t="s">
        <v>1589</v>
      </c>
      <c r="AO84" s="36"/>
      <c r="AP84" s="37">
        <v>43830</v>
      </c>
      <c r="AQ84" s="36" t="s">
        <v>1586</v>
      </c>
      <c r="AR84" s="103">
        <v>43838</v>
      </c>
      <c r="AS84" s="23" t="str">
        <f t="shared" si="36"/>
        <v>ONTIME</v>
      </c>
      <c r="AT84" s="38"/>
      <c r="AU84" s="36"/>
      <c r="AV84" s="104"/>
      <c r="AW84" s="105"/>
      <c r="AX84" s="105"/>
      <c r="AY84" s="105"/>
      <c r="AZ84" s="114"/>
      <c r="BA84" s="115"/>
      <c r="BB84" s="105"/>
      <c r="BC84" s="105"/>
    </row>
    <row r="85" s="1" customFormat="1" ht="12" hidden="1" spans="2:55">
      <c r="B85" s="20">
        <v>87</v>
      </c>
      <c r="C85" s="21" t="str">
        <f t="shared" si="40"/>
        <v>AVAIL</v>
      </c>
      <c r="D85" s="22" t="str">
        <f t="shared" si="25"/>
        <v>CLOSED</v>
      </c>
      <c r="E85" s="23">
        <f ca="1" t="shared" si="32"/>
        <v>8</v>
      </c>
      <c r="F85" s="23">
        <f ca="1" t="shared" si="33"/>
        <v>8</v>
      </c>
      <c r="G85" s="23">
        <f ca="1" t="shared" si="34"/>
        <v>2</v>
      </c>
      <c r="H85" s="23" t="str">
        <f ca="1" t="shared" si="35"/>
        <v>ONTIME</v>
      </c>
      <c r="I85" s="23"/>
      <c r="J85" s="36" t="s">
        <v>1590</v>
      </c>
      <c r="K85" s="37">
        <v>43830</v>
      </c>
      <c r="L85" s="38">
        <f t="shared" si="37"/>
        <v>12</v>
      </c>
      <c r="M85" s="38">
        <f t="shared" si="38"/>
        <v>2019</v>
      </c>
      <c r="N85" s="38" t="str">
        <f t="shared" si="39"/>
        <v>Replenish</v>
      </c>
      <c r="O85" s="36" t="s">
        <v>130</v>
      </c>
      <c r="P85" s="38"/>
      <c r="Q85" s="38" t="s">
        <v>131</v>
      </c>
      <c r="R85" s="56">
        <v>1</v>
      </c>
      <c r="S85" s="38" t="s">
        <v>1161</v>
      </c>
      <c r="T85" s="57" t="s">
        <v>1429</v>
      </c>
      <c r="U85" s="38">
        <v>50634591</v>
      </c>
      <c r="V85" s="20">
        <v>404045940</v>
      </c>
      <c r="W85" s="37">
        <v>43830</v>
      </c>
      <c r="X85" s="38" t="s">
        <v>105</v>
      </c>
      <c r="Y85" s="70" t="s">
        <v>1581</v>
      </c>
      <c r="Z85" s="37">
        <v>43832</v>
      </c>
      <c r="AA85" s="71" t="s">
        <v>1582</v>
      </c>
      <c r="AB85" s="37">
        <v>43835</v>
      </c>
      <c r="AC85" s="37"/>
      <c r="AD85" s="369" t="s">
        <v>1583</v>
      </c>
      <c r="AE85" s="37">
        <v>43473</v>
      </c>
      <c r="AF85" s="37"/>
      <c r="AG85" s="37">
        <v>43835</v>
      </c>
      <c r="AH85" s="37">
        <v>43838</v>
      </c>
      <c r="AI85" s="88" t="s">
        <v>168</v>
      </c>
      <c r="AJ85" s="88"/>
      <c r="AK85" s="37">
        <v>43838</v>
      </c>
      <c r="AL85" s="36"/>
      <c r="AM85" s="38" t="s">
        <v>130</v>
      </c>
      <c r="AN85" s="36" t="s">
        <v>1591</v>
      </c>
      <c r="AO85" s="36"/>
      <c r="AP85" s="37">
        <v>43830</v>
      </c>
      <c r="AQ85" s="36" t="s">
        <v>1586</v>
      </c>
      <c r="AR85" s="103">
        <v>43838</v>
      </c>
      <c r="AS85" s="23" t="str">
        <f t="shared" si="36"/>
        <v>ONTIME</v>
      </c>
      <c r="AT85" s="38"/>
      <c r="AU85" s="36"/>
      <c r="AV85" s="104"/>
      <c r="AW85" s="105"/>
      <c r="AX85" s="105"/>
      <c r="AY85" s="105"/>
      <c r="AZ85" s="114"/>
      <c r="BA85" s="115"/>
      <c r="BB85" s="105"/>
      <c r="BC85" s="105"/>
    </row>
    <row r="86" s="1" customFormat="1" ht="12" hidden="1" spans="2:55">
      <c r="B86" s="20">
        <v>89</v>
      </c>
      <c r="C86" s="21" t="str">
        <f t="shared" si="40"/>
        <v>AVAIL</v>
      </c>
      <c r="D86" s="22" t="str">
        <f t="shared" si="25"/>
        <v>CLOSED</v>
      </c>
      <c r="E86" s="23">
        <f ca="1" t="shared" si="32"/>
        <v>8</v>
      </c>
      <c r="F86" s="23">
        <f ca="1" t="shared" si="33"/>
        <v>8</v>
      </c>
      <c r="G86" s="23">
        <f ca="1" t="shared" si="34"/>
        <v>2</v>
      </c>
      <c r="H86" s="23" t="str">
        <f ca="1" t="shared" si="35"/>
        <v>ONTIME</v>
      </c>
      <c r="I86" s="23"/>
      <c r="J86" s="36" t="s">
        <v>1592</v>
      </c>
      <c r="K86" s="37">
        <v>43830</v>
      </c>
      <c r="L86" s="38">
        <f t="shared" si="37"/>
        <v>12</v>
      </c>
      <c r="M86" s="38">
        <f t="shared" si="38"/>
        <v>2019</v>
      </c>
      <c r="N86" s="38" t="str">
        <f t="shared" si="39"/>
        <v>Replenish</v>
      </c>
      <c r="O86" s="36" t="s">
        <v>879</v>
      </c>
      <c r="P86" s="38"/>
      <c r="Q86" s="38" t="s">
        <v>1593</v>
      </c>
      <c r="R86" s="56">
        <v>1</v>
      </c>
      <c r="S86" s="38" t="s">
        <v>1161</v>
      </c>
      <c r="T86" s="57" t="s">
        <v>1429</v>
      </c>
      <c r="U86" s="38">
        <v>50634593</v>
      </c>
      <c r="V86" s="20">
        <v>404045942</v>
      </c>
      <c r="W86" s="37">
        <v>43830</v>
      </c>
      <c r="X86" s="38" t="s">
        <v>105</v>
      </c>
      <c r="Y86" s="70" t="s">
        <v>1581</v>
      </c>
      <c r="Z86" s="37">
        <v>43832</v>
      </c>
      <c r="AA86" s="71" t="s">
        <v>1582</v>
      </c>
      <c r="AB86" s="37">
        <v>43835</v>
      </c>
      <c r="AC86" s="37"/>
      <c r="AD86" s="369" t="s">
        <v>1583</v>
      </c>
      <c r="AE86" s="37">
        <v>43473</v>
      </c>
      <c r="AF86" s="37"/>
      <c r="AG86" s="37">
        <v>43835</v>
      </c>
      <c r="AH86" s="37">
        <v>43838</v>
      </c>
      <c r="AI86" s="88" t="s">
        <v>168</v>
      </c>
      <c r="AJ86" s="88"/>
      <c r="AK86" s="37">
        <v>43838</v>
      </c>
      <c r="AL86" s="36"/>
      <c r="AM86" s="38" t="s">
        <v>879</v>
      </c>
      <c r="AN86" s="36" t="s">
        <v>1594</v>
      </c>
      <c r="AO86" s="36"/>
      <c r="AP86" s="37">
        <v>43830</v>
      </c>
      <c r="AQ86" s="36" t="s">
        <v>1586</v>
      </c>
      <c r="AR86" s="103">
        <v>43838</v>
      </c>
      <c r="AS86" s="23" t="str">
        <f t="shared" si="36"/>
        <v>ONTIME</v>
      </c>
      <c r="AT86" s="38"/>
      <c r="AU86" s="36"/>
      <c r="AV86" s="104"/>
      <c r="AW86" s="105"/>
      <c r="AX86" s="105"/>
      <c r="AY86" s="105"/>
      <c r="AZ86" s="114"/>
      <c r="BA86" s="115"/>
      <c r="BB86" s="105"/>
      <c r="BC86" s="105"/>
    </row>
    <row r="87" s="1" customFormat="1" ht="12" hidden="1" spans="2:55">
      <c r="B87" s="20">
        <v>90</v>
      </c>
      <c r="C87" s="21" t="str">
        <f t="shared" si="40"/>
        <v>AVAIL</v>
      </c>
      <c r="D87" s="22" t="str">
        <f t="shared" si="25"/>
        <v>CLOSED</v>
      </c>
      <c r="E87" s="23">
        <f ca="1" t="shared" si="32"/>
        <v>13</v>
      </c>
      <c r="F87" s="23">
        <f ca="1" t="shared" si="33"/>
        <v>8</v>
      </c>
      <c r="G87" s="23">
        <f ca="1" t="shared" si="34"/>
        <v>1</v>
      </c>
      <c r="H87" s="23" t="str">
        <f ca="1" t="shared" si="35"/>
        <v>ONTIME</v>
      </c>
      <c r="I87" s="23"/>
      <c r="J87" s="36" t="s">
        <v>1595</v>
      </c>
      <c r="K87" s="37">
        <v>43830</v>
      </c>
      <c r="L87" s="38">
        <f t="shared" si="37"/>
        <v>12</v>
      </c>
      <c r="M87" s="38">
        <f t="shared" si="38"/>
        <v>2019</v>
      </c>
      <c r="N87" s="38" t="str">
        <f t="shared" si="39"/>
        <v>Replenish</v>
      </c>
      <c r="O87" s="36" t="s">
        <v>1596</v>
      </c>
      <c r="P87" s="38"/>
      <c r="Q87" s="38" t="s">
        <v>1384</v>
      </c>
      <c r="R87" s="56">
        <v>1</v>
      </c>
      <c r="S87" s="38" t="s">
        <v>770</v>
      </c>
      <c r="T87" s="57" t="s">
        <v>1429</v>
      </c>
      <c r="U87" s="38">
        <v>50634596</v>
      </c>
      <c r="V87" s="20">
        <v>404045944</v>
      </c>
      <c r="W87" s="37">
        <v>43830</v>
      </c>
      <c r="X87" s="38" t="s">
        <v>105</v>
      </c>
      <c r="Y87" s="70" t="s">
        <v>1597</v>
      </c>
      <c r="Z87" s="37">
        <v>43831</v>
      </c>
      <c r="AA87" s="71" t="s">
        <v>1598</v>
      </c>
      <c r="AB87" s="37">
        <v>43837</v>
      </c>
      <c r="AC87" s="37"/>
      <c r="AD87" s="369" t="s">
        <v>1599</v>
      </c>
      <c r="AE87" s="37">
        <v>43473</v>
      </c>
      <c r="AF87" s="37"/>
      <c r="AG87" s="37">
        <v>43840</v>
      </c>
      <c r="AH87" s="37">
        <v>43843</v>
      </c>
      <c r="AI87" s="368" t="s">
        <v>1600</v>
      </c>
      <c r="AJ87" s="88"/>
      <c r="AK87" s="37">
        <v>43843</v>
      </c>
      <c r="AL87" s="36"/>
      <c r="AM87" s="38" t="s">
        <v>1596</v>
      </c>
      <c r="AN87" s="36" t="s">
        <v>1601</v>
      </c>
      <c r="AO87" s="36"/>
      <c r="AP87" s="37">
        <v>43830</v>
      </c>
      <c r="AQ87" s="36" t="s">
        <v>1586</v>
      </c>
      <c r="AR87" s="103">
        <v>43838</v>
      </c>
      <c r="AS87" s="23" t="str">
        <f t="shared" si="36"/>
        <v>ONTIME</v>
      </c>
      <c r="AT87" s="38"/>
      <c r="AU87" s="36"/>
      <c r="AV87" s="104"/>
      <c r="AW87" s="105"/>
      <c r="AX87" s="105"/>
      <c r="AY87" s="105"/>
      <c r="AZ87" s="114"/>
      <c r="BA87" s="115"/>
      <c r="BB87" s="105"/>
      <c r="BC87" s="105"/>
    </row>
    <row r="88" s="1" customFormat="1" ht="12" hidden="1" spans="2:55">
      <c r="B88" s="20">
        <v>91</v>
      </c>
      <c r="C88" s="21" t="str">
        <f t="shared" si="40"/>
        <v>AVAIL</v>
      </c>
      <c r="D88" s="22" t="str">
        <f t="shared" si="25"/>
        <v>CLOSED</v>
      </c>
      <c r="E88" s="23">
        <f ca="1" t="shared" si="32"/>
        <v>13</v>
      </c>
      <c r="F88" s="23">
        <f ca="1" t="shared" si="33"/>
        <v>8</v>
      </c>
      <c r="G88" s="23">
        <f ca="1" t="shared" si="34"/>
        <v>1</v>
      </c>
      <c r="H88" s="23" t="str">
        <f ca="1" t="shared" si="35"/>
        <v>ONTIME</v>
      </c>
      <c r="I88" s="23"/>
      <c r="J88" s="36" t="s">
        <v>1602</v>
      </c>
      <c r="K88" s="37">
        <v>43830</v>
      </c>
      <c r="L88" s="38">
        <f t="shared" si="37"/>
        <v>12</v>
      </c>
      <c r="M88" s="38">
        <f t="shared" si="38"/>
        <v>2019</v>
      </c>
      <c r="N88" s="38" t="str">
        <f t="shared" si="39"/>
        <v>Replenish</v>
      </c>
      <c r="O88" s="36" t="s">
        <v>1603</v>
      </c>
      <c r="P88" s="38"/>
      <c r="Q88" s="38" t="s">
        <v>197</v>
      </c>
      <c r="R88" s="56">
        <v>1</v>
      </c>
      <c r="S88" s="38" t="s">
        <v>1604</v>
      </c>
      <c r="T88" s="57" t="s">
        <v>1429</v>
      </c>
      <c r="U88" s="38">
        <v>50634598</v>
      </c>
      <c r="V88" s="20">
        <v>404045945</v>
      </c>
      <c r="W88" s="37">
        <v>43830</v>
      </c>
      <c r="X88" s="38" t="s">
        <v>105</v>
      </c>
      <c r="Y88" s="70" t="s">
        <v>1597</v>
      </c>
      <c r="Z88" s="37">
        <v>43831</v>
      </c>
      <c r="AA88" s="71" t="s">
        <v>1598</v>
      </c>
      <c r="AB88" s="37">
        <v>43837</v>
      </c>
      <c r="AC88" s="37"/>
      <c r="AD88" s="369" t="s">
        <v>1599</v>
      </c>
      <c r="AE88" s="37">
        <v>43473</v>
      </c>
      <c r="AF88" s="37"/>
      <c r="AG88" s="37">
        <v>43840</v>
      </c>
      <c r="AH88" s="37">
        <v>43843</v>
      </c>
      <c r="AI88" s="368" t="s">
        <v>1605</v>
      </c>
      <c r="AJ88" s="88"/>
      <c r="AK88" s="37">
        <v>43843</v>
      </c>
      <c r="AL88" s="36"/>
      <c r="AM88" s="38" t="s">
        <v>1603</v>
      </c>
      <c r="AN88" s="36" t="s">
        <v>1606</v>
      </c>
      <c r="AO88" s="36"/>
      <c r="AP88" s="37">
        <v>43830</v>
      </c>
      <c r="AQ88" s="36" t="s">
        <v>1586</v>
      </c>
      <c r="AR88" s="103">
        <v>43838</v>
      </c>
      <c r="AS88" s="23" t="str">
        <f t="shared" si="36"/>
        <v>ONTIME</v>
      </c>
      <c r="AT88" s="38"/>
      <c r="AU88" s="36"/>
      <c r="AV88" s="104"/>
      <c r="AW88" s="105"/>
      <c r="AX88" s="105"/>
      <c r="AY88" s="105"/>
      <c r="AZ88" s="114"/>
      <c r="BA88" s="115"/>
      <c r="BB88" s="105"/>
      <c r="BC88" s="105"/>
    </row>
    <row r="89" s="1" customFormat="1" ht="12" hidden="1" spans="2:55">
      <c r="B89" s="20">
        <v>92</v>
      </c>
      <c r="C89" s="21" t="str">
        <f t="shared" si="40"/>
        <v>AVAIL</v>
      </c>
      <c r="D89" s="22" t="str">
        <f t="shared" si="25"/>
        <v>CLOSED</v>
      </c>
      <c r="E89" s="23">
        <f ca="1" t="shared" si="32"/>
        <v>8</v>
      </c>
      <c r="F89" s="23">
        <f ca="1" t="shared" si="33"/>
        <v>8</v>
      </c>
      <c r="G89" s="23">
        <f ca="1" t="shared" si="34"/>
        <v>2</v>
      </c>
      <c r="H89" s="23" t="str">
        <f ca="1" t="shared" si="35"/>
        <v>ONTIME</v>
      </c>
      <c r="I89" s="23"/>
      <c r="J89" s="36" t="s">
        <v>1607</v>
      </c>
      <c r="K89" s="37">
        <v>43830</v>
      </c>
      <c r="L89" s="38">
        <f t="shared" si="37"/>
        <v>12</v>
      </c>
      <c r="M89" s="38">
        <f t="shared" si="38"/>
        <v>2019</v>
      </c>
      <c r="N89" s="38" t="str">
        <f t="shared" si="39"/>
        <v>Replenish</v>
      </c>
      <c r="O89" s="36" t="s">
        <v>196</v>
      </c>
      <c r="P89" s="38"/>
      <c r="Q89" s="38" t="s">
        <v>197</v>
      </c>
      <c r="R89" s="56">
        <v>1</v>
      </c>
      <c r="S89" s="38" t="s">
        <v>223</v>
      </c>
      <c r="T89" s="57" t="s">
        <v>1429</v>
      </c>
      <c r="U89" s="38">
        <v>50634599</v>
      </c>
      <c r="V89" s="20">
        <v>404045946</v>
      </c>
      <c r="W89" s="37">
        <v>43830</v>
      </c>
      <c r="X89" s="38" t="s">
        <v>105</v>
      </c>
      <c r="Y89" s="70" t="s">
        <v>1581</v>
      </c>
      <c r="Z89" s="37">
        <v>43832</v>
      </c>
      <c r="AA89" s="71" t="s">
        <v>1582</v>
      </c>
      <c r="AB89" s="37">
        <v>43835</v>
      </c>
      <c r="AC89" s="37"/>
      <c r="AD89" s="369" t="s">
        <v>1583</v>
      </c>
      <c r="AE89" s="37">
        <v>43473</v>
      </c>
      <c r="AF89" s="37"/>
      <c r="AG89" s="37">
        <v>43835</v>
      </c>
      <c r="AH89" s="37">
        <v>43838</v>
      </c>
      <c r="AI89" s="368" t="s">
        <v>1608</v>
      </c>
      <c r="AJ89" s="88"/>
      <c r="AK89" s="37">
        <v>43838</v>
      </c>
      <c r="AL89" s="36"/>
      <c r="AM89" s="38" t="s">
        <v>196</v>
      </c>
      <c r="AN89" s="36" t="s">
        <v>1609</v>
      </c>
      <c r="AO89" s="36"/>
      <c r="AP89" s="37">
        <v>43830</v>
      </c>
      <c r="AQ89" s="36" t="s">
        <v>1586</v>
      </c>
      <c r="AR89" s="103">
        <v>43838</v>
      </c>
      <c r="AS89" s="23" t="str">
        <f t="shared" si="36"/>
        <v>ONTIME</v>
      </c>
      <c r="AT89" s="38"/>
      <c r="AU89" s="36"/>
      <c r="AV89" s="104"/>
      <c r="AW89" s="105"/>
      <c r="AX89" s="105"/>
      <c r="AY89" s="105"/>
      <c r="AZ89" s="114"/>
      <c r="BA89" s="115"/>
      <c r="BB89" s="105"/>
      <c r="BC89" s="105"/>
    </row>
    <row r="90" s="1" customFormat="1" ht="12" hidden="1" spans="2:55">
      <c r="B90" s="20">
        <v>97</v>
      </c>
      <c r="C90" s="21" t="str">
        <f t="shared" si="40"/>
        <v>AVAIL</v>
      </c>
      <c r="D90" s="22" t="str">
        <f t="shared" si="25"/>
        <v>CLOSED</v>
      </c>
      <c r="E90" s="23">
        <f ca="1" t="shared" si="32"/>
        <v>12</v>
      </c>
      <c r="F90" s="23">
        <f ca="1" t="shared" si="33"/>
        <v>9</v>
      </c>
      <c r="G90" s="23">
        <f ca="1" t="shared" si="34"/>
        <v>0</v>
      </c>
      <c r="H90" s="23" t="str">
        <f ca="1" t="shared" si="35"/>
        <v>ONTIME</v>
      </c>
      <c r="I90" s="23"/>
      <c r="J90" s="36" t="s">
        <v>1610</v>
      </c>
      <c r="K90" s="37">
        <v>43836</v>
      </c>
      <c r="L90" s="38">
        <f t="shared" si="37"/>
        <v>1</v>
      </c>
      <c r="M90" s="38">
        <f t="shared" si="38"/>
        <v>2020</v>
      </c>
      <c r="N90" s="38" t="str">
        <f t="shared" si="39"/>
        <v>Replenish</v>
      </c>
      <c r="O90" s="36" t="s">
        <v>762</v>
      </c>
      <c r="P90" s="38"/>
      <c r="Q90" s="38" t="s">
        <v>1611</v>
      </c>
      <c r="R90" s="56">
        <v>1</v>
      </c>
      <c r="S90" s="38" t="s">
        <v>432</v>
      </c>
      <c r="T90" s="57" t="s">
        <v>104</v>
      </c>
      <c r="U90" s="38">
        <v>50635171</v>
      </c>
      <c r="V90" s="20">
        <v>404045988</v>
      </c>
      <c r="W90" s="37">
        <v>43836</v>
      </c>
      <c r="X90" s="38" t="s">
        <v>105</v>
      </c>
      <c r="Y90" s="70" t="s">
        <v>1612</v>
      </c>
      <c r="Z90" s="37">
        <v>43836</v>
      </c>
      <c r="AA90" s="71" t="s">
        <v>1613</v>
      </c>
      <c r="AB90" s="37">
        <v>43840</v>
      </c>
      <c r="AC90" s="37"/>
      <c r="AD90" s="369" t="s">
        <v>1614</v>
      </c>
      <c r="AE90" s="37">
        <v>43475</v>
      </c>
      <c r="AF90" s="37"/>
      <c r="AG90" s="37">
        <v>43845</v>
      </c>
      <c r="AH90" s="37">
        <v>43848</v>
      </c>
      <c r="AI90" s="88" t="s">
        <v>168</v>
      </c>
      <c r="AJ90" s="88"/>
      <c r="AK90" s="37">
        <v>43848</v>
      </c>
      <c r="AL90" s="36"/>
      <c r="AM90" s="38" t="str">
        <f t="array" ref="AM90:AM91">O90:O91</f>
        <v>30-2581-3</v>
      </c>
      <c r="AN90" s="36" t="s">
        <v>1615</v>
      </c>
      <c r="AO90" s="36"/>
      <c r="AP90" s="103">
        <v>43472</v>
      </c>
      <c r="AQ90" s="36" t="s">
        <v>1616</v>
      </c>
      <c r="AR90" s="103">
        <v>43845</v>
      </c>
      <c r="AS90" s="23" t="str">
        <f t="shared" si="36"/>
        <v>ONTIME</v>
      </c>
      <c r="AT90" s="38"/>
      <c r="AU90" s="36"/>
      <c r="AV90" s="104"/>
      <c r="AW90" s="105"/>
      <c r="AX90" s="105"/>
      <c r="AY90" s="105"/>
      <c r="AZ90" s="114"/>
      <c r="BA90" s="115"/>
      <c r="BB90" s="105"/>
      <c r="BC90" s="105"/>
    </row>
    <row r="91" s="1" customFormat="1" ht="12" hidden="1" spans="2:55">
      <c r="B91" s="20">
        <v>99</v>
      </c>
      <c r="C91" s="21" t="str">
        <f t="shared" si="40"/>
        <v>AVAIL</v>
      </c>
      <c r="D91" s="22" t="str">
        <f t="shared" si="25"/>
        <v>CLOSED</v>
      </c>
      <c r="E91" s="23">
        <f ca="1" t="shared" si="32"/>
        <v>12</v>
      </c>
      <c r="F91" s="23">
        <f ca="1" t="shared" si="33"/>
        <v>9</v>
      </c>
      <c r="G91" s="23">
        <f ca="1" t="shared" si="34"/>
        <v>2</v>
      </c>
      <c r="H91" s="23" t="str">
        <f ca="1" t="shared" si="35"/>
        <v>ONTIME</v>
      </c>
      <c r="I91" s="23"/>
      <c r="J91" s="36" t="s">
        <v>1617</v>
      </c>
      <c r="K91" s="37">
        <v>43836</v>
      </c>
      <c r="L91" s="38">
        <f t="shared" si="37"/>
        <v>1</v>
      </c>
      <c r="M91" s="38">
        <f t="shared" si="38"/>
        <v>2020</v>
      </c>
      <c r="N91" s="38" t="str">
        <f t="shared" si="39"/>
        <v>Replenish</v>
      </c>
      <c r="O91" s="36" t="s">
        <v>1618</v>
      </c>
      <c r="P91" s="38"/>
      <c r="Q91" s="38" t="s">
        <v>1188</v>
      </c>
      <c r="R91" s="56">
        <v>1</v>
      </c>
      <c r="S91" s="38" t="s">
        <v>1189</v>
      </c>
      <c r="T91" s="57" t="s">
        <v>104</v>
      </c>
      <c r="U91" s="38">
        <v>50635201</v>
      </c>
      <c r="V91" s="20">
        <v>404045991</v>
      </c>
      <c r="W91" s="37">
        <v>43836</v>
      </c>
      <c r="X91" s="38" t="s">
        <v>105</v>
      </c>
      <c r="Y91" s="70"/>
      <c r="Z91" s="37">
        <v>43838</v>
      </c>
      <c r="AA91" s="71" t="s">
        <v>1619</v>
      </c>
      <c r="AB91" s="37">
        <v>43838</v>
      </c>
      <c r="AC91" s="37"/>
      <c r="AD91" s="369" t="s">
        <v>1620</v>
      </c>
      <c r="AE91" s="37">
        <v>43475</v>
      </c>
      <c r="AF91" s="37"/>
      <c r="AG91" s="37">
        <v>43845</v>
      </c>
      <c r="AH91" s="37">
        <v>43848</v>
      </c>
      <c r="AI91" s="368" t="s">
        <v>1621</v>
      </c>
      <c r="AJ91" s="88"/>
      <c r="AK91" s="37">
        <v>43848</v>
      </c>
      <c r="AL91" s="36"/>
      <c r="AM91" s="38" t="str">
        <v>3214-62-10</v>
      </c>
      <c r="AN91" s="36" t="s">
        <v>1622</v>
      </c>
      <c r="AO91" s="36"/>
      <c r="AP91" s="103">
        <v>43472</v>
      </c>
      <c r="AQ91" s="36" t="s">
        <v>1616</v>
      </c>
      <c r="AR91" s="103">
        <v>43845</v>
      </c>
      <c r="AS91" s="23" t="str">
        <f t="shared" si="36"/>
        <v>ONTIME</v>
      </c>
      <c r="AT91" s="38"/>
      <c r="AU91" s="36"/>
      <c r="AV91" s="104"/>
      <c r="AW91" s="105"/>
      <c r="AX91" s="105"/>
      <c r="AY91" s="105"/>
      <c r="AZ91" s="114"/>
      <c r="BA91" s="115"/>
      <c r="BB91" s="105"/>
      <c r="BC91" s="105"/>
    </row>
    <row r="92" s="1" customFormat="1" ht="12" hidden="1" spans="2:55">
      <c r="B92" s="20">
        <v>15</v>
      </c>
      <c r="C92" s="21" t="str">
        <f t="shared" si="40"/>
        <v>AVAIL</v>
      </c>
      <c r="D92" s="22" t="str">
        <f t="shared" si="25"/>
        <v>CLOSED</v>
      </c>
      <c r="E92" s="23">
        <f ca="1" t="shared" si="32"/>
        <v>0</v>
      </c>
      <c r="F92" s="23">
        <f ca="1" t="shared" si="33"/>
        <v>55</v>
      </c>
      <c r="G92" s="23">
        <f ca="1" t="shared" si="34"/>
        <v>0</v>
      </c>
      <c r="H92" s="23" t="str">
        <f ca="1" t="shared" si="35"/>
        <v>ONTIME</v>
      </c>
      <c r="I92" s="23"/>
      <c r="J92" s="121" t="s">
        <v>1623</v>
      </c>
      <c r="K92" s="37">
        <v>43798</v>
      </c>
      <c r="L92" s="38">
        <f t="shared" si="37"/>
        <v>11</v>
      </c>
      <c r="M92" s="38">
        <f t="shared" si="38"/>
        <v>2019</v>
      </c>
      <c r="N92" s="38" t="str">
        <f t="shared" si="39"/>
        <v>AOG</v>
      </c>
      <c r="O92" s="36" t="s">
        <v>1259</v>
      </c>
      <c r="P92" s="38"/>
      <c r="Q92" s="38" t="s">
        <v>1254</v>
      </c>
      <c r="R92" s="56">
        <v>1</v>
      </c>
      <c r="S92" s="38" t="s">
        <v>1272</v>
      </c>
      <c r="T92" s="57" t="s">
        <v>1624</v>
      </c>
      <c r="U92" s="38">
        <v>803332467</v>
      </c>
      <c r="V92" s="20">
        <v>404045400</v>
      </c>
      <c r="W92" s="37">
        <v>43798</v>
      </c>
      <c r="X92" s="38" t="s">
        <v>105</v>
      </c>
      <c r="Y92" s="70"/>
      <c r="Z92" s="37">
        <v>43798</v>
      </c>
      <c r="AA92" s="71" t="s">
        <v>1625</v>
      </c>
      <c r="AB92" s="37">
        <v>43798</v>
      </c>
      <c r="AC92" s="37"/>
      <c r="AD92" s="369" t="s">
        <v>1626</v>
      </c>
      <c r="AE92" s="37">
        <v>43795</v>
      </c>
      <c r="AF92" s="37"/>
      <c r="AG92" s="37">
        <v>43794</v>
      </c>
      <c r="AH92" s="37">
        <v>43798</v>
      </c>
      <c r="AI92" s="89"/>
      <c r="AJ92" s="89"/>
      <c r="AK92" s="37">
        <v>43798</v>
      </c>
      <c r="AL92" s="36"/>
      <c r="AM92" s="38" t="s">
        <v>1259</v>
      </c>
      <c r="AN92" s="36" t="s">
        <v>1627</v>
      </c>
      <c r="AO92" s="36"/>
      <c r="AP92" s="103">
        <v>43848</v>
      </c>
      <c r="AQ92" s="36" t="s">
        <v>1628</v>
      </c>
      <c r="AR92" s="103">
        <v>43853</v>
      </c>
      <c r="AS92" s="23" t="str">
        <f t="shared" si="36"/>
        <v>LATE</v>
      </c>
      <c r="AT92" s="38"/>
      <c r="AU92" s="36"/>
      <c r="AV92" s="104"/>
      <c r="AW92" s="105"/>
      <c r="AX92" s="105"/>
      <c r="AY92" s="105"/>
      <c r="AZ92" s="114"/>
      <c r="BA92" s="115"/>
      <c r="BB92" s="105"/>
      <c r="BC92" s="105"/>
    </row>
    <row r="93" s="1" customFormat="1" ht="12" hidden="1" spans="2:55">
      <c r="B93" s="20">
        <v>18</v>
      </c>
      <c r="C93" s="21" t="str">
        <f t="shared" si="40"/>
        <v>AVAIL</v>
      </c>
      <c r="D93" s="22" t="str">
        <f t="shared" si="25"/>
        <v>CLOSED</v>
      </c>
      <c r="E93" s="23">
        <f ca="1" t="shared" si="32"/>
        <v>3</v>
      </c>
      <c r="F93" s="23">
        <f ca="1" t="shared" si="33"/>
        <v>3</v>
      </c>
      <c r="G93" s="23">
        <f ca="1" t="shared" si="34"/>
        <v>1</v>
      </c>
      <c r="H93" s="23" t="str">
        <f ca="1" t="shared" si="35"/>
        <v>ONTIME</v>
      </c>
      <c r="I93" s="23"/>
      <c r="J93" s="36" t="s">
        <v>1629</v>
      </c>
      <c r="K93" s="37">
        <v>43798</v>
      </c>
      <c r="L93" s="38">
        <f t="shared" si="37"/>
        <v>11</v>
      </c>
      <c r="M93" s="38">
        <f t="shared" si="38"/>
        <v>2019</v>
      </c>
      <c r="N93" s="38" t="str">
        <f t="shared" si="39"/>
        <v>AOG</v>
      </c>
      <c r="O93" s="36" t="s">
        <v>1630</v>
      </c>
      <c r="P93" s="38"/>
      <c r="Q93" s="38" t="s">
        <v>1631</v>
      </c>
      <c r="R93" s="56">
        <v>1</v>
      </c>
      <c r="S93" s="38" t="s">
        <v>1286</v>
      </c>
      <c r="T93" s="57" t="s">
        <v>1632</v>
      </c>
      <c r="U93" s="38"/>
      <c r="V93" s="20">
        <v>404045452</v>
      </c>
      <c r="W93" s="37">
        <v>43801</v>
      </c>
      <c r="X93" s="38" t="s">
        <v>105</v>
      </c>
      <c r="Y93" s="70"/>
      <c r="Z93" s="37">
        <v>43799</v>
      </c>
      <c r="AA93" s="71" t="s">
        <v>1633</v>
      </c>
      <c r="AB93" s="37">
        <v>43799</v>
      </c>
      <c r="AC93" s="37"/>
      <c r="AD93" s="38">
        <v>180223401</v>
      </c>
      <c r="AE93" s="37">
        <v>43801</v>
      </c>
      <c r="AF93" s="37"/>
      <c r="AG93" s="37">
        <v>43800</v>
      </c>
      <c r="AH93" s="37">
        <v>43801</v>
      </c>
      <c r="AI93" s="368" t="s">
        <v>1634</v>
      </c>
      <c r="AJ93" s="88"/>
      <c r="AK93" s="37">
        <v>43801</v>
      </c>
      <c r="AL93" s="36"/>
      <c r="AM93" s="38" t="s">
        <v>1630</v>
      </c>
      <c r="AN93" s="36" t="s">
        <v>1635</v>
      </c>
      <c r="AO93" s="36"/>
      <c r="AP93" s="103">
        <v>43801</v>
      </c>
      <c r="AQ93" s="36" t="s">
        <v>1268</v>
      </c>
      <c r="AR93" s="103">
        <v>43804</v>
      </c>
      <c r="AS93" s="23" t="str">
        <f t="shared" si="36"/>
        <v>ONTIME</v>
      </c>
      <c r="AT93" s="38"/>
      <c r="AU93" s="36"/>
      <c r="AV93" s="104"/>
      <c r="AW93" s="105"/>
      <c r="AX93" s="105"/>
      <c r="AY93" s="105"/>
      <c r="AZ93" s="114"/>
      <c r="BA93" s="115"/>
      <c r="BB93" s="105"/>
      <c r="BC93" s="105"/>
    </row>
    <row r="94" s="1" customFormat="1" ht="12" hidden="1" spans="2:55">
      <c r="B94" s="20">
        <v>23</v>
      </c>
      <c r="C94" s="21" t="str">
        <f t="shared" si="40"/>
        <v>AVAIL</v>
      </c>
      <c r="D94" s="22" t="str">
        <f t="shared" si="25"/>
        <v>CLOSED</v>
      </c>
      <c r="E94" s="23">
        <f ca="1" t="shared" si="32"/>
        <v>10</v>
      </c>
      <c r="F94" s="23">
        <f ca="1" t="shared" si="33"/>
        <v>29</v>
      </c>
      <c r="G94" s="23">
        <f ca="1" t="shared" si="34"/>
        <v>4</v>
      </c>
      <c r="H94" s="23" t="str">
        <f ca="1" t="shared" si="35"/>
        <v>LATE</v>
      </c>
      <c r="I94" s="23"/>
      <c r="J94" s="36" t="s">
        <v>1636</v>
      </c>
      <c r="K94" s="37">
        <v>43805</v>
      </c>
      <c r="L94" s="38">
        <f t="shared" si="37"/>
        <v>12</v>
      </c>
      <c r="M94" s="38">
        <f t="shared" si="38"/>
        <v>2019</v>
      </c>
      <c r="N94" s="38" t="str">
        <f t="shared" si="39"/>
        <v>AOG</v>
      </c>
      <c r="O94" s="36" t="s">
        <v>1637</v>
      </c>
      <c r="P94" s="38"/>
      <c r="Q94" s="38" t="s">
        <v>1638</v>
      </c>
      <c r="R94" s="56">
        <v>1</v>
      </c>
      <c r="S94" s="38" t="s">
        <v>1511</v>
      </c>
      <c r="T94" s="57" t="s">
        <v>1632</v>
      </c>
      <c r="U94" s="38"/>
      <c r="V94" s="20">
        <v>404045597</v>
      </c>
      <c r="W94" s="37">
        <v>43810</v>
      </c>
      <c r="X94" s="38" t="s">
        <v>105</v>
      </c>
      <c r="Y94" s="70"/>
      <c r="Z94" s="37">
        <v>43809</v>
      </c>
      <c r="AA94" s="71" t="s">
        <v>1639</v>
      </c>
      <c r="AB94" s="37">
        <v>43809</v>
      </c>
      <c r="AC94" s="37"/>
      <c r="AD94" s="38">
        <v>180224796</v>
      </c>
      <c r="AE94" s="37" t="s">
        <v>41</v>
      </c>
      <c r="AF94" s="37"/>
      <c r="AG94" s="37" t="s">
        <v>41</v>
      </c>
      <c r="AH94" s="37">
        <v>43815</v>
      </c>
      <c r="AI94" s="88" t="s">
        <v>1640</v>
      </c>
      <c r="AJ94" s="88"/>
      <c r="AK94" s="37">
        <v>43815</v>
      </c>
      <c r="AL94" s="36"/>
      <c r="AM94" s="119" t="s">
        <v>330</v>
      </c>
      <c r="AN94" s="120" t="s">
        <v>1641</v>
      </c>
      <c r="AO94" s="140"/>
      <c r="AP94" s="103">
        <v>43822</v>
      </c>
      <c r="AQ94" s="36" t="s">
        <v>1480</v>
      </c>
      <c r="AR94" s="103">
        <v>43839</v>
      </c>
      <c r="AS94" s="23" t="str">
        <f t="shared" si="36"/>
        <v>LATE</v>
      </c>
      <c r="AT94" s="38"/>
      <c r="AU94" s="36"/>
      <c r="AV94" s="104">
        <f>IF(OR(W94="",AB94=""),"",AB94-W94)</f>
        <v>-1</v>
      </c>
      <c r="AW94" s="105" t="e">
        <f>IF(OR(#REF!="",AB94=""),"",#REF!-AB94)</f>
        <v>#REF!</v>
      </c>
      <c r="AX94" s="105" t="e">
        <f>IF(OR(#REF!="",#REF!=""),"",#REF!-#REF!)</f>
        <v>#REF!</v>
      </c>
      <c r="AY94" s="105" t="e">
        <f>IF(OR(AP94="",#REF!=""),"",AP94-#REF!)</f>
        <v>#REF!</v>
      </c>
      <c r="AZ94" s="114">
        <f>IF(OR(AR94="",AP94=""),"",AR94-AP94)</f>
        <v>17</v>
      </c>
      <c r="BA94" s="115" t="e">
        <f>IF(AV94="","",SUM(AV94:AZ94))</f>
        <v>#REF!</v>
      </c>
      <c r="BB94" s="105">
        <f>IF(AR94="","",WEEKNUM(AR94))</f>
        <v>2</v>
      </c>
      <c r="BC94" s="105">
        <f>IF(AR94="","",YEAR(AR94))</f>
        <v>2020</v>
      </c>
    </row>
    <row r="95" s="1" customFormat="1" ht="12" hidden="1" spans="2:55">
      <c r="B95" s="20">
        <v>26</v>
      </c>
      <c r="C95" s="21" t="str">
        <f t="shared" si="40"/>
        <v>AVAIL</v>
      </c>
      <c r="D95" s="22" t="str">
        <f t="shared" si="25"/>
        <v>CLOSED</v>
      </c>
      <c r="E95" s="23">
        <f ca="1" t="shared" si="32"/>
        <v>13</v>
      </c>
      <c r="F95" s="23">
        <f ca="1" t="shared" si="33"/>
        <v>41</v>
      </c>
      <c r="G95" s="23">
        <f ca="1" t="shared" si="34"/>
        <v>2</v>
      </c>
      <c r="H95" s="23" t="str">
        <f ca="1" t="shared" si="35"/>
        <v>ONTIME</v>
      </c>
      <c r="I95" s="23"/>
      <c r="J95" s="36" t="s">
        <v>1642</v>
      </c>
      <c r="K95" s="37">
        <v>43812</v>
      </c>
      <c r="L95" s="38">
        <f t="shared" si="37"/>
        <v>12</v>
      </c>
      <c r="M95" s="38">
        <f t="shared" si="38"/>
        <v>2019</v>
      </c>
      <c r="N95" s="38" t="str">
        <f t="shared" si="39"/>
        <v>Critical</v>
      </c>
      <c r="O95" s="36" t="s">
        <v>1643</v>
      </c>
      <c r="P95" s="38"/>
      <c r="Q95" s="38" t="s">
        <v>1245</v>
      </c>
      <c r="R95" s="56">
        <v>1</v>
      </c>
      <c r="S95" s="38" t="s">
        <v>223</v>
      </c>
      <c r="T95" s="57" t="s">
        <v>1644</v>
      </c>
      <c r="U95" s="38">
        <v>803357393</v>
      </c>
      <c r="V95" s="20">
        <v>404045632</v>
      </c>
      <c r="W95" s="37">
        <v>43812</v>
      </c>
      <c r="X95" s="38" t="s">
        <v>105</v>
      </c>
      <c r="Y95" s="364" t="s">
        <v>1645</v>
      </c>
      <c r="Z95" s="37">
        <v>43814</v>
      </c>
      <c r="AA95" s="71" t="s">
        <v>1646</v>
      </c>
      <c r="AB95" s="37">
        <v>43819</v>
      </c>
      <c r="AC95" s="37"/>
      <c r="AD95" s="38">
        <v>180226258</v>
      </c>
      <c r="AE95" s="37">
        <v>43819</v>
      </c>
      <c r="AF95" s="37"/>
      <c r="AG95" s="37" t="s">
        <v>41</v>
      </c>
      <c r="AH95" s="37">
        <v>43825</v>
      </c>
      <c r="AI95" s="88" t="s">
        <v>1647</v>
      </c>
      <c r="AJ95" s="88"/>
      <c r="AK95" s="37">
        <v>43825</v>
      </c>
      <c r="AL95" s="36"/>
      <c r="AM95" s="38" t="s">
        <v>1648</v>
      </c>
      <c r="AN95" s="36" t="s">
        <v>1649</v>
      </c>
      <c r="AO95" s="36"/>
      <c r="AP95" s="103">
        <v>43848</v>
      </c>
      <c r="AQ95" s="36" t="s">
        <v>1628</v>
      </c>
      <c r="AR95" s="103">
        <v>43853</v>
      </c>
      <c r="AS95" s="23" t="str">
        <f t="shared" si="36"/>
        <v>LATE</v>
      </c>
      <c r="AT95" s="38"/>
      <c r="AU95" s="36"/>
      <c r="AV95" s="104">
        <f>IF(OR(W95="",AB95=""),"",AB95-W95)</f>
        <v>7</v>
      </c>
      <c r="AW95" s="105" t="e">
        <f>IF(OR(#REF!="",AB95=""),"",#REF!-AB95)</f>
        <v>#REF!</v>
      </c>
      <c r="AX95" s="105" t="e">
        <f>IF(OR(#REF!="",#REF!=""),"",#REF!-#REF!)</f>
        <v>#REF!</v>
      </c>
      <c r="AY95" s="105" t="e">
        <f>IF(OR(AP95="",#REF!=""),"",AP95-#REF!)</f>
        <v>#REF!</v>
      </c>
      <c r="AZ95" s="114">
        <f>IF(OR(AR95="",AP95=""),"",AR95-AP95)</f>
        <v>5</v>
      </c>
      <c r="BA95" s="115" t="e">
        <f>IF(AV95="","",SUM(AV95:AZ95))</f>
        <v>#REF!</v>
      </c>
      <c r="BB95" s="105">
        <f>IF(AR95="","",WEEKNUM(AR95))</f>
        <v>4</v>
      </c>
      <c r="BC95" s="105">
        <f>IF(AR95="","",YEAR(AR95))</f>
        <v>2020</v>
      </c>
    </row>
    <row r="96" s="1" customFormat="1" ht="12" hidden="1" spans="2:55">
      <c r="B96" s="20">
        <v>10</v>
      </c>
      <c r="C96" s="21" t="str">
        <f t="shared" si="40"/>
        <v>AVAIL</v>
      </c>
      <c r="D96" s="22" t="str">
        <f t="shared" si="25"/>
        <v>CLOSED</v>
      </c>
      <c r="E96" s="23">
        <f ca="1" t="shared" si="32"/>
        <v>7</v>
      </c>
      <c r="F96" s="23">
        <f ca="1" t="shared" si="33"/>
        <v>78</v>
      </c>
      <c r="G96" s="23">
        <f ca="1" t="shared" si="34"/>
        <v>0</v>
      </c>
      <c r="H96" s="23" t="str">
        <f ca="1" t="shared" si="35"/>
        <v>ONTIME</v>
      </c>
      <c r="I96" s="23"/>
      <c r="J96" s="36" t="s">
        <v>1650</v>
      </c>
      <c r="K96" s="37">
        <v>43773</v>
      </c>
      <c r="L96" s="38">
        <f t="shared" si="37"/>
        <v>11</v>
      </c>
      <c r="M96" s="38">
        <f t="shared" si="38"/>
        <v>2019</v>
      </c>
      <c r="N96" s="38" t="str">
        <f t="shared" si="39"/>
        <v/>
      </c>
      <c r="O96" s="36" t="s">
        <v>141</v>
      </c>
      <c r="P96" s="38"/>
      <c r="Q96" s="38" t="s">
        <v>142</v>
      </c>
      <c r="R96" s="56">
        <v>1</v>
      </c>
      <c r="S96" s="38" t="s">
        <v>896</v>
      </c>
      <c r="T96" s="57" t="s">
        <v>1651</v>
      </c>
      <c r="U96" s="38">
        <v>50627049</v>
      </c>
      <c r="V96" s="20">
        <v>404044937</v>
      </c>
      <c r="W96" s="37">
        <v>43775</v>
      </c>
      <c r="X96" s="38" t="s">
        <v>105</v>
      </c>
      <c r="Y96" s="364" t="s">
        <v>1652</v>
      </c>
      <c r="Z96" s="37">
        <v>43773</v>
      </c>
      <c r="AA96" s="71" t="s">
        <v>1653</v>
      </c>
      <c r="AB96" s="37">
        <v>43777</v>
      </c>
      <c r="AC96" s="37"/>
      <c r="AD96" s="38">
        <v>180220138</v>
      </c>
      <c r="AE96" s="37">
        <v>43777</v>
      </c>
      <c r="AF96" s="37"/>
      <c r="AG96" s="37">
        <v>43779</v>
      </c>
      <c r="AH96" s="37">
        <v>43780</v>
      </c>
      <c r="AI96" s="368" t="s">
        <v>1654</v>
      </c>
      <c r="AJ96" s="88"/>
      <c r="AK96" s="37">
        <v>43780</v>
      </c>
      <c r="AL96" s="36"/>
      <c r="AM96" s="38" t="str">
        <f>O96</f>
        <v>2130161-101</v>
      </c>
      <c r="AN96" s="36" t="s">
        <v>1515</v>
      </c>
      <c r="AO96" s="36"/>
      <c r="AP96" s="37">
        <v>43848</v>
      </c>
      <c r="AQ96" s="36" t="s">
        <v>1628</v>
      </c>
      <c r="AR96" s="103">
        <v>43853</v>
      </c>
      <c r="AS96" s="23" t="str">
        <f t="shared" si="36"/>
        <v>LATE</v>
      </c>
      <c r="AT96" s="38"/>
      <c r="AU96" s="36"/>
      <c r="AV96" s="104">
        <f>IF(OR(W96="",AB96=""),"",AB96-W96)</f>
        <v>2</v>
      </c>
      <c r="AW96" s="105" t="e">
        <f>IF(OR(#REF!="",AB96=""),"",#REF!-AB96)</f>
        <v>#REF!</v>
      </c>
      <c r="AX96" s="105" t="e">
        <f>IF(OR(#REF!="",#REF!=""),"",#REF!-#REF!)</f>
        <v>#REF!</v>
      </c>
      <c r="AY96" s="105" t="e">
        <f>IF(OR(AP96="",#REF!=""),"",AP96-#REF!)</f>
        <v>#REF!</v>
      </c>
      <c r="AZ96" s="114">
        <f>IF(OR(AR96="",AP96=""),"",AR96-AP96)</f>
        <v>5</v>
      </c>
      <c r="BA96" s="115" t="e">
        <f>IF(AV96="","",SUM(AV96:AZ96))</f>
        <v>#REF!</v>
      </c>
      <c r="BB96" s="105">
        <f>IF(AR96="","",WEEKNUM(AR96))</f>
        <v>4</v>
      </c>
      <c r="BC96" s="105">
        <f>IF(AR96="","",YEAR(AR96))</f>
        <v>2020</v>
      </c>
    </row>
    <row r="97" s="1" customFormat="1" ht="12" hidden="1" spans="2:55">
      <c r="B97" s="20">
        <v>66</v>
      </c>
      <c r="C97" s="21" t="str">
        <f t="shared" si="40"/>
        <v>AVAIL</v>
      </c>
      <c r="D97" s="22" t="str">
        <f t="shared" si="25"/>
        <v>CLOSED</v>
      </c>
      <c r="E97" s="23">
        <f ca="1" t="shared" si="32"/>
        <v>36</v>
      </c>
      <c r="F97" s="23">
        <f ca="1" t="shared" si="33"/>
        <v>4</v>
      </c>
      <c r="G97" s="23">
        <f ca="1" t="shared" si="34"/>
        <v>27</v>
      </c>
      <c r="H97" s="23" t="str">
        <f ca="1" t="shared" si="35"/>
        <v>LATE</v>
      </c>
      <c r="I97" s="23"/>
      <c r="J97" s="36" t="s">
        <v>1655</v>
      </c>
      <c r="K97" s="37">
        <v>43818</v>
      </c>
      <c r="L97" s="38">
        <f t="shared" si="37"/>
        <v>12</v>
      </c>
      <c r="M97" s="38">
        <f t="shared" si="38"/>
        <v>2019</v>
      </c>
      <c r="N97" s="38" t="str">
        <f t="shared" si="39"/>
        <v>Replenish</v>
      </c>
      <c r="O97" s="36" t="s">
        <v>221</v>
      </c>
      <c r="P97" s="38"/>
      <c r="Q97" s="38" t="s">
        <v>222</v>
      </c>
      <c r="R97" s="56">
        <v>1</v>
      </c>
      <c r="S97" s="38" t="s">
        <v>1656</v>
      </c>
      <c r="T97" s="57" t="s">
        <v>1429</v>
      </c>
      <c r="U97" s="38">
        <v>50633336</v>
      </c>
      <c r="V97" s="20">
        <v>404045707</v>
      </c>
      <c r="W97" s="37">
        <v>43818</v>
      </c>
      <c r="X97" s="38" t="s">
        <v>105</v>
      </c>
      <c r="Y97" s="364" t="s">
        <v>1657</v>
      </c>
      <c r="Z97" s="37">
        <v>43845</v>
      </c>
      <c r="AA97" s="71" t="s">
        <v>1658</v>
      </c>
      <c r="AB97" s="37">
        <v>43851</v>
      </c>
      <c r="AC97" s="37"/>
      <c r="AD97" s="369" t="s">
        <v>1659</v>
      </c>
      <c r="AE97" s="37">
        <v>43851</v>
      </c>
      <c r="AF97" s="37"/>
      <c r="AG97" s="37">
        <v>43852</v>
      </c>
      <c r="AH97" s="37">
        <v>43854</v>
      </c>
      <c r="AI97" s="88" t="s">
        <v>965</v>
      </c>
      <c r="AJ97" s="88"/>
      <c r="AK97" s="37">
        <v>43854</v>
      </c>
      <c r="AL97" s="36"/>
      <c r="AM97" s="38" t="str">
        <f>O97</f>
        <v>6764B040000</v>
      </c>
      <c r="AN97" s="36" t="s">
        <v>1660</v>
      </c>
      <c r="AO97" s="36"/>
      <c r="AP97" s="37">
        <v>43818</v>
      </c>
      <c r="AQ97" s="36" t="s">
        <v>1448</v>
      </c>
      <c r="AR97" s="103">
        <v>43822</v>
      </c>
      <c r="AS97" s="23" t="str">
        <f t="shared" si="36"/>
        <v>ONTIME</v>
      </c>
      <c r="AT97" s="38"/>
      <c r="AU97" s="36"/>
      <c r="AV97" s="104"/>
      <c r="AW97" s="105"/>
      <c r="AX97" s="105"/>
      <c r="AY97" s="105"/>
      <c r="AZ97" s="114"/>
      <c r="BA97" s="115"/>
      <c r="BB97" s="105"/>
      <c r="BC97" s="105"/>
    </row>
    <row r="98" s="1" customFormat="1" ht="12" hidden="1" spans="2:55">
      <c r="B98" s="20">
        <v>70</v>
      </c>
      <c r="C98" s="21" t="str">
        <f t="shared" si="40"/>
        <v>AVAIL</v>
      </c>
      <c r="D98" s="22" t="str">
        <f t="shared" si="25"/>
        <v>CLOSED</v>
      </c>
      <c r="E98" s="23">
        <f ca="1" t="shared" si="32"/>
        <v>30</v>
      </c>
      <c r="F98" s="23">
        <f ca="1" t="shared" si="33"/>
        <v>17</v>
      </c>
      <c r="G98" s="23">
        <f ca="1" t="shared" si="34"/>
        <v>26</v>
      </c>
      <c r="H98" s="23" t="str">
        <f ca="1" t="shared" si="35"/>
        <v>LATE</v>
      </c>
      <c r="I98" s="23"/>
      <c r="J98" s="36" t="s">
        <v>1661</v>
      </c>
      <c r="K98" s="37">
        <v>43822</v>
      </c>
      <c r="L98" s="38">
        <f t="shared" si="37"/>
        <v>12</v>
      </c>
      <c r="M98" s="38">
        <f t="shared" si="38"/>
        <v>2019</v>
      </c>
      <c r="N98" s="38" t="str">
        <f t="shared" si="39"/>
        <v>Replenish</v>
      </c>
      <c r="O98" s="70" t="s">
        <v>213</v>
      </c>
      <c r="P98" s="38"/>
      <c r="Q98" s="38" t="s">
        <v>214</v>
      </c>
      <c r="R98" s="56">
        <v>1</v>
      </c>
      <c r="S98" s="38" t="s">
        <v>1161</v>
      </c>
      <c r="T98" s="57" t="s">
        <v>1429</v>
      </c>
      <c r="U98" s="38">
        <v>50633701</v>
      </c>
      <c r="V98" s="20">
        <v>404045754</v>
      </c>
      <c r="W98" s="37">
        <v>43822</v>
      </c>
      <c r="X98" s="38" t="s">
        <v>105</v>
      </c>
      <c r="Y98" s="125"/>
      <c r="Z98" s="37">
        <v>43848</v>
      </c>
      <c r="AA98" s="126" t="s">
        <v>1662</v>
      </c>
      <c r="AB98" s="37">
        <v>43848</v>
      </c>
      <c r="AC98" s="37"/>
      <c r="AD98" s="369" t="s">
        <v>1663</v>
      </c>
      <c r="AE98" s="37">
        <v>43484</v>
      </c>
      <c r="AF98" s="37"/>
      <c r="AG98" s="37">
        <v>43850</v>
      </c>
      <c r="AH98" s="37">
        <v>43852</v>
      </c>
      <c r="AI98" s="368" t="s">
        <v>1664</v>
      </c>
      <c r="AJ98" s="88"/>
      <c r="AK98" s="37">
        <v>43852</v>
      </c>
      <c r="AL98" s="36"/>
      <c r="AM98" s="70" t="s">
        <v>213</v>
      </c>
      <c r="AN98" s="138">
        <v>868</v>
      </c>
      <c r="AO98" s="138"/>
      <c r="AP98" s="103">
        <v>43822</v>
      </c>
      <c r="AQ98" s="36" t="s">
        <v>1480</v>
      </c>
      <c r="AR98" s="103">
        <v>43839</v>
      </c>
      <c r="AS98" s="23" t="str">
        <f t="shared" si="36"/>
        <v>LATE</v>
      </c>
      <c r="AT98" s="38"/>
      <c r="AU98" s="36"/>
      <c r="AV98" s="104"/>
      <c r="AW98" s="105"/>
      <c r="AX98" s="105"/>
      <c r="AY98" s="105"/>
      <c r="AZ98" s="114"/>
      <c r="BA98" s="115"/>
      <c r="BB98" s="105"/>
      <c r="BC98" s="105"/>
    </row>
    <row r="99" s="1" customFormat="1" ht="12" hidden="1" spans="2:55">
      <c r="B99" s="20">
        <v>93</v>
      </c>
      <c r="C99" s="21" t="str">
        <f t="shared" si="40"/>
        <v>AVAIL</v>
      </c>
      <c r="D99" s="22" t="str">
        <f t="shared" si="25"/>
        <v>CLOSED</v>
      </c>
      <c r="E99" s="23">
        <f ca="1" t="shared" si="32"/>
        <v>16</v>
      </c>
      <c r="F99" s="23">
        <f ca="1" t="shared" si="33"/>
        <v>9</v>
      </c>
      <c r="G99" s="23">
        <f ca="1" t="shared" si="34"/>
        <v>0</v>
      </c>
      <c r="H99" s="23" t="str">
        <f ca="1" t="shared" si="35"/>
        <v>ONTIME</v>
      </c>
      <c r="I99" s="23"/>
      <c r="J99" s="36" t="s">
        <v>1665</v>
      </c>
      <c r="K99" s="37">
        <v>43836</v>
      </c>
      <c r="L99" s="38">
        <f t="shared" si="37"/>
        <v>1</v>
      </c>
      <c r="M99" s="38">
        <f t="shared" si="38"/>
        <v>2020</v>
      </c>
      <c r="N99" s="38" t="str">
        <f t="shared" si="39"/>
        <v>Replenish</v>
      </c>
      <c r="O99" s="36" t="s">
        <v>272</v>
      </c>
      <c r="P99" s="38"/>
      <c r="Q99" s="38" t="s">
        <v>1666</v>
      </c>
      <c r="R99" s="56">
        <v>1</v>
      </c>
      <c r="S99" s="38" t="s">
        <v>143</v>
      </c>
      <c r="T99" s="57" t="s">
        <v>104</v>
      </c>
      <c r="U99" s="38">
        <v>50635142</v>
      </c>
      <c r="V99" s="20">
        <v>404045981</v>
      </c>
      <c r="W99" s="37">
        <v>43836</v>
      </c>
      <c r="X99" s="38" t="s">
        <v>105</v>
      </c>
      <c r="Y99" s="364" t="s">
        <v>1612</v>
      </c>
      <c r="Z99" s="37">
        <v>43836</v>
      </c>
      <c r="AA99" s="71" t="s">
        <v>1613</v>
      </c>
      <c r="AB99" s="37">
        <v>43840</v>
      </c>
      <c r="AC99" s="37"/>
      <c r="AD99" s="369" t="s">
        <v>1614</v>
      </c>
      <c r="AE99" s="37">
        <v>43475</v>
      </c>
      <c r="AF99" s="37"/>
      <c r="AG99" s="37">
        <v>43850</v>
      </c>
      <c r="AH99" s="37">
        <v>43852</v>
      </c>
      <c r="AI99" s="88" t="s">
        <v>1667</v>
      </c>
      <c r="AJ99" s="88"/>
      <c r="AK99" s="37">
        <v>43852</v>
      </c>
      <c r="AL99" s="36"/>
      <c r="AM99" s="38" t="str">
        <f>O99</f>
        <v>129100-1009</v>
      </c>
      <c r="AN99" s="36" t="s">
        <v>1668</v>
      </c>
      <c r="AO99" s="36"/>
      <c r="AP99" s="103">
        <v>43472</v>
      </c>
      <c r="AQ99" s="36" t="s">
        <v>1616</v>
      </c>
      <c r="AR99" s="103">
        <v>43845</v>
      </c>
      <c r="AS99" s="23" t="str">
        <f t="shared" si="36"/>
        <v>ONTIME</v>
      </c>
      <c r="AT99" s="38"/>
      <c r="AU99" s="36"/>
      <c r="AV99" s="104"/>
      <c r="AW99" s="105"/>
      <c r="AX99" s="105"/>
      <c r="AY99" s="105"/>
      <c r="AZ99" s="114"/>
      <c r="BA99" s="115"/>
      <c r="BB99" s="105"/>
      <c r="BC99" s="105"/>
    </row>
    <row r="100" s="1" customFormat="1" ht="12" hidden="1" spans="2:55">
      <c r="B100" s="20">
        <v>94</v>
      </c>
      <c r="C100" s="21" t="str">
        <f t="shared" si="40"/>
        <v>AVAIL</v>
      </c>
      <c r="D100" s="22" t="str">
        <f t="shared" si="25"/>
        <v>CLOSED</v>
      </c>
      <c r="E100" s="23">
        <f ca="1" t="shared" si="32"/>
        <v>16</v>
      </c>
      <c r="F100" s="23">
        <f ca="1" t="shared" si="33"/>
        <v>9</v>
      </c>
      <c r="G100" s="23">
        <f ca="1" t="shared" si="34"/>
        <v>0</v>
      </c>
      <c r="H100" s="23" t="str">
        <f ca="1" t="shared" si="35"/>
        <v>ONTIME</v>
      </c>
      <c r="I100" s="23"/>
      <c r="J100" s="36" t="s">
        <v>1669</v>
      </c>
      <c r="K100" s="37">
        <v>43836</v>
      </c>
      <c r="L100" s="38">
        <f t="shared" si="37"/>
        <v>1</v>
      </c>
      <c r="M100" s="38">
        <f t="shared" si="38"/>
        <v>2020</v>
      </c>
      <c r="N100" s="38" t="str">
        <f t="shared" si="39"/>
        <v>Replenish</v>
      </c>
      <c r="O100" s="36" t="s">
        <v>272</v>
      </c>
      <c r="P100" s="38"/>
      <c r="Q100" s="38" t="s">
        <v>1666</v>
      </c>
      <c r="R100" s="56">
        <v>1</v>
      </c>
      <c r="S100" s="38" t="s">
        <v>143</v>
      </c>
      <c r="T100" s="57" t="s">
        <v>1429</v>
      </c>
      <c r="U100" s="38">
        <v>50635143</v>
      </c>
      <c r="V100" s="20">
        <v>404045982</v>
      </c>
      <c r="W100" s="37">
        <v>43836</v>
      </c>
      <c r="X100" s="38" t="s">
        <v>105</v>
      </c>
      <c r="Y100" s="364" t="s">
        <v>1612</v>
      </c>
      <c r="Z100" s="37">
        <v>43836</v>
      </c>
      <c r="AA100" s="71" t="s">
        <v>1613</v>
      </c>
      <c r="AB100" s="37">
        <v>43840</v>
      </c>
      <c r="AC100" s="37"/>
      <c r="AD100" s="369" t="s">
        <v>1614</v>
      </c>
      <c r="AE100" s="37">
        <v>43475</v>
      </c>
      <c r="AF100" s="37"/>
      <c r="AG100" s="37">
        <v>43850</v>
      </c>
      <c r="AH100" s="37">
        <v>43852</v>
      </c>
      <c r="AI100" s="88" t="s">
        <v>1670</v>
      </c>
      <c r="AJ100" s="88"/>
      <c r="AK100" s="37">
        <v>43852</v>
      </c>
      <c r="AL100" s="36"/>
      <c r="AM100" s="38" t="str">
        <f>O100</f>
        <v>129100-1009</v>
      </c>
      <c r="AN100" s="36" t="s">
        <v>1671</v>
      </c>
      <c r="AO100" s="36"/>
      <c r="AP100" s="103">
        <v>43472</v>
      </c>
      <c r="AQ100" s="36" t="s">
        <v>1616</v>
      </c>
      <c r="AR100" s="103">
        <v>43845</v>
      </c>
      <c r="AS100" s="23" t="str">
        <f t="shared" si="36"/>
        <v>ONTIME</v>
      </c>
      <c r="AT100" s="38"/>
      <c r="AU100" s="36"/>
      <c r="AV100" s="104"/>
      <c r="AW100" s="105"/>
      <c r="AX100" s="105"/>
      <c r="AY100" s="105"/>
      <c r="AZ100" s="114"/>
      <c r="BA100" s="115"/>
      <c r="BB100" s="105"/>
      <c r="BC100" s="105"/>
    </row>
    <row r="101" s="1" customFormat="1" ht="12" hidden="1" spans="2:55">
      <c r="B101" s="20">
        <v>101</v>
      </c>
      <c r="C101" s="21" t="str">
        <f t="shared" si="40"/>
        <v>AVAIL</v>
      </c>
      <c r="D101" s="22" t="str">
        <f t="shared" si="25"/>
        <v>CLOSED</v>
      </c>
      <c r="E101" s="23">
        <f ca="1" t="shared" si="32"/>
        <v>8</v>
      </c>
      <c r="F101" s="23">
        <f ca="1" t="shared" si="33"/>
        <v>6</v>
      </c>
      <c r="G101" s="23">
        <f ca="1" t="shared" si="34"/>
        <v>3</v>
      </c>
      <c r="H101" s="23" t="str">
        <f ca="1" t="shared" si="35"/>
        <v>ONTIME</v>
      </c>
      <c r="I101" s="23"/>
      <c r="J101" s="36" t="s">
        <v>1672</v>
      </c>
      <c r="K101" s="37">
        <v>43837</v>
      </c>
      <c r="L101" s="38">
        <f t="shared" si="37"/>
        <v>1</v>
      </c>
      <c r="M101" s="38">
        <f t="shared" si="38"/>
        <v>2020</v>
      </c>
      <c r="N101" s="38" t="str">
        <f t="shared" si="39"/>
        <v>Replenish</v>
      </c>
      <c r="O101" s="36" t="s">
        <v>1673</v>
      </c>
      <c r="P101" s="38"/>
      <c r="Q101" s="38" t="s">
        <v>197</v>
      </c>
      <c r="R101" s="56">
        <v>1</v>
      </c>
      <c r="S101" s="38" t="s">
        <v>198</v>
      </c>
      <c r="T101" s="57" t="s">
        <v>104</v>
      </c>
      <c r="U101" s="38">
        <v>50635374</v>
      </c>
      <c r="V101" s="20">
        <v>404046021</v>
      </c>
      <c r="W101" s="37">
        <v>43837</v>
      </c>
      <c r="X101" s="38" t="s">
        <v>105</v>
      </c>
      <c r="Y101" s="364" t="s">
        <v>1674</v>
      </c>
      <c r="Z101" s="37">
        <v>43840</v>
      </c>
      <c r="AA101" s="71" t="s">
        <v>1675</v>
      </c>
      <c r="AB101" s="37">
        <v>43844</v>
      </c>
      <c r="AC101" s="37"/>
      <c r="AD101" s="369" t="s">
        <v>1676</v>
      </c>
      <c r="AE101" s="37">
        <v>43845</v>
      </c>
      <c r="AF101" s="37"/>
      <c r="AG101" s="37">
        <v>43843</v>
      </c>
      <c r="AH101" s="37">
        <v>43845</v>
      </c>
      <c r="AI101" s="88" t="s">
        <v>1677</v>
      </c>
      <c r="AJ101" s="88"/>
      <c r="AK101" s="37">
        <v>43845</v>
      </c>
      <c r="AL101" s="36"/>
      <c r="AM101" s="38" t="s">
        <v>1673</v>
      </c>
      <c r="AN101" s="36" t="s">
        <v>1678</v>
      </c>
      <c r="AO101" s="36"/>
      <c r="AP101" s="37">
        <v>43837</v>
      </c>
      <c r="AQ101" s="36" t="s">
        <v>1517</v>
      </c>
      <c r="AR101" s="103">
        <v>43843</v>
      </c>
      <c r="AS101" s="23" t="str">
        <f t="shared" si="36"/>
        <v>ONTIME</v>
      </c>
      <c r="AT101" s="38"/>
      <c r="AU101" s="36"/>
      <c r="AV101" s="104"/>
      <c r="AW101" s="105"/>
      <c r="AX101" s="105"/>
      <c r="AY101" s="105"/>
      <c r="AZ101" s="114"/>
      <c r="BA101" s="115"/>
      <c r="BB101" s="105"/>
      <c r="BC101" s="105"/>
    </row>
    <row r="102" s="1" customFormat="1" ht="12" hidden="1" spans="2:55">
      <c r="B102" s="20">
        <v>102</v>
      </c>
      <c r="C102" s="21" t="str">
        <f t="shared" si="40"/>
        <v>AVAIL</v>
      </c>
      <c r="D102" s="22" t="str">
        <f t="shared" si="25"/>
        <v>CLOSED</v>
      </c>
      <c r="E102" s="23">
        <f ca="1" t="shared" si="32"/>
        <v>8</v>
      </c>
      <c r="F102" s="23">
        <f ca="1" t="shared" si="33"/>
        <v>6</v>
      </c>
      <c r="G102" s="23">
        <f ca="1" t="shared" si="34"/>
        <v>3</v>
      </c>
      <c r="H102" s="23" t="str">
        <f ca="1" t="shared" si="35"/>
        <v>ONTIME</v>
      </c>
      <c r="I102" s="23"/>
      <c r="J102" s="36" t="s">
        <v>1679</v>
      </c>
      <c r="K102" s="37">
        <v>43837</v>
      </c>
      <c r="L102" s="38">
        <f t="shared" si="37"/>
        <v>1</v>
      </c>
      <c r="M102" s="38">
        <f t="shared" si="38"/>
        <v>2020</v>
      </c>
      <c r="N102" s="38" t="str">
        <f t="shared" si="39"/>
        <v>Replenish</v>
      </c>
      <c r="O102" s="36" t="s">
        <v>1680</v>
      </c>
      <c r="P102" s="38"/>
      <c r="Q102" s="38" t="s">
        <v>1681</v>
      </c>
      <c r="R102" s="56">
        <v>1</v>
      </c>
      <c r="S102" s="38" t="s">
        <v>1604</v>
      </c>
      <c r="T102" s="57" t="s">
        <v>104</v>
      </c>
      <c r="U102" s="38">
        <v>50635375</v>
      </c>
      <c r="V102" s="20">
        <v>404046029</v>
      </c>
      <c r="W102" s="37">
        <v>43837</v>
      </c>
      <c r="X102" s="38" t="s">
        <v>105</v>
      </c>
      <c r="Y102" s="364" t="s">
        <v>1674</v>
      </c>
      <c r="Z102" s="37">
        <v>43840</v>
      </c>
      <c r="AA102" s="71" t="s">
        <v>1675</v>
      </c>
      <c r="AB102" s="37">
        <v>43844</v>
      </c>
      <c r="AC102" s="37"/>
      <c r="AD102" s="369" t="s">
        <v>1676</v>
      </c>
      <c r="AE102" s="37">
        <v>43845</v>
      </c>
      <c r="AF102" s="37"/>
      <c r="AG102" s="37">
        <v>43843</v>
      </c>
      <c r="AH102" s="37">
        <v>43845</v>
      </c>
      <c r="AI102" s="88" t="s">
        <v>1682</v>
      </c>
      <c r="AJ102" s="88"/>
      <c r="AK102" s="37">
        <v>43845</v>
      </c>
      <c r="AL102" s="36"/>
      <c r="AM102" s="38" t="s">
        <v>1680</v>
      </c>
      <c r="AN102" s="36" t="s">
        <v>1683</v>
      </c>
      <c r="AO102" s="36"/>
      <c r="AP102" s="37">
        <v>43837</v>
      </c>
      <c r="AQ102" s="36" t="s">
        <v>1517</v>
      </c>
      <c r="AR102" s="103">
        <v>43843</v>
      </c>
      <c r="AS102" s="23" t="str">
        <f t="shared" si="36"/>
        <v>ONTIME</v>
      </c>
      <c r="AT102" s="38"/>
      <c r="AU102" s="36"/>
      <c r="AV102" s="104"/>
      <c r="AW102" s="105"/>
      <c r="AX102" s="105"/>
      <c r="AY102" s="105"/>
      <c r="AZ102" s="114"/>
      <c r="BA102" s="115"/>
      <c r="BB102" s="105"/>
      <c r="BC102" s="105"/>
    </row>
    <row r="103" s="1" customFormat="1" ht="12" hidden="1" spans="2:55">
      <c r="B103" s="20">
        <v>103</v>
      </c>
      <c r="C103" s="21" t="str">
        <f t="shared" si="40"/>
        <v>AVAIL</v>
      </c>
      <c r="D103" s="22" t="str">
        <f t="shared" ref="D103:D166" si="41">IF(LEFT(V103,2)="45","CLOSED",IF(C103="","",IF(AQ103&lt;&gt;"","CLOSED",IF(AP103&lt;&gt;"","IN PROGRESS","OPEN"))))</f>
        <v>CLOSED</v>
      </c>
      <c r="E103" s="23">
        <f ca="1" t="shared" si="32"/>
        <v>8</v>
      </c>
      <c r="F103" s="23">
        <f ca="1" t="shared" si="33"/>
        <v>6</v>
      </c>
      <c r="G103" s="23">
        <f ca="1" t="shared" si="34"/>
        <v>3</v>
      </c>
      <c r="H103" s="23" t="str">
        <f ca="1" t="shared" si="35"/>
        <v>ONTIME</v>
      </c>
      <c r="I103" s="23"/>
      <c r="J103" s="36" t="s">
        <v>1684</v>
      </c>
      <c r="K103" s="37">
        <v>43837</v>
      </c>
      <c r="L103" s="38">
        <f t="shared" si="37"/>
        <v>1</v>
      </c>
      <c r="M103" s="38">
        <f t="shared" si="38"/>
        <v>2020</v>
      </c>
      <c r="N103" s="38" t="str">
        <f t="shared" si="39"/>
        <v>Replenish</v>
      </c>
      <c r="O103" s="36" t="s">
        <v>1680</v>
      </c>
      <c r="P103" s="38"/>
      <c r="Q103" s="38" t="s">
        <v>1681</v>
      </c>
      <c r="R103" s="56">
        <v>1</v>
      </c>
      <c r="S103" s="38" t="s">
        <v>1604</v>
      </c>
      <c r="T103" s="57" t="s">
        <v>104</v>
      </c>
      <c r="U103" s="38">
        <v>50635384</v>
      </c>
      <c r="V103" s="20">
        <v>404046030</v>
      </c>
      <c r="W103" s="37">
        <v>43837</v>
      </c>
      <c r="X103" s="38" t="s">
        <v>105</v>
      </c>
      <c r="Y103" s="364" t="s">
        <v>1674</v>
      </c>
      <c r="Z103" s="37">
        <v>43840</v>
      </c>
      <c r="AA103" s="71" t="s">
        <v>1675</v>
      </c>
      <c r="AB103" s="37">
        <v>43844</v>
      </c>
      <c r="AC103" s="37"/>
      <c r="AD103" s="369" t="s">
        <v>1676</v>
      </c>
      <c r="AE103" s="37">
        <v>43845</v>
      </c>
      <c r="AF103" s="37"/>
      <c r="AG103" s="37">
        <v>43843</v>
      </c>
      <c r="AH103" s="37">
        <v>43845</v>
      </c>
      <c r="AI103" s="88" t="s">
        <v>1685</v>
      </c>
      <c r="AJ103" s="88"/>
      <c r="AK103" s="37">
        <v>43845</v>
      </c>
      <c r="AL103" s="36"/>
      <c r="AM103" s="38" t="s">
        <v>1680</v>
      </c>
      <c r="AN103" s="36" t="s">
        <v>1686</v>
      </c>
      <c r="AO103" s="36"/>
      <c r="AP103" s="37">
        <v>43837</v>
      </c>
      <c r="AQ103" s="36" t="s">
        <v>1517</v>
      </c>
      <c r="AR103" s="103">
        <v>43843</v>
      </c>
      <c r="AS103" s="23" t="str">
        <f t="shared" si="36"/>
        <v>ONTIME</v>
      </c>
      <c r="AT103" s="38"/>
      <c r="AU103" s="36"/>
      <c r="AV103" s="104"/>
      <c r="AW103" s="105"/>
      <c r="AX103" s="105"/>
      <c r="AY103" s="105"/>
      <c r="AZ103" s="114"/>
      <c r="BA103" s="115"/>
      <c r="BB103" s="105"/>
      <c r="BC103" s="105"/>
    </row>
    <row r="104" s="1" customFormat="1" ht="12" hidden="1" spans="2:55">
      <c r="B104" s="20">
        <v>104</v>
      </c>
      <c r="C104" s="21" t="str">
        <f t="shared" si="40"/>
        <v>AVAIL</v>
      </c>
      <c r="D104" s="22" t="str">
        <f t="shared" si="41"/>
        <v>CLOSED</v>
      </c>
      <c r="E104" s="23">
        <f ca="1" t="shared" si="32"/>
        <v>18</v>
      </c>
      <c r="F104" s="23">
        <f ca="1" t="shared" si="33"/>
        <v>6</v>
      </c>
      <c r="G104" s="23">
        <f ca="1" t="shared" si="34"/>
        <v>8</v>
      </c>
      <c r="H104" s="23" t="str">
        <f ca="1" t="shared" si="35"/>
        <v>LATE</v>
      </c>
      <c r="I104" s="23"/>
      <c r="J104" s="36" t="s">
        <v>1687</v>
      </c>
      <c r="K104" s="37">
        <v>43837</v>
      </c>
      <c r="L104" s="38">
        <f t="shared" si="37"/>
        <v>1</v>
      </c>
      <c r="M104" s="38">
        <f t="shared" si="38"/>
        <v>2020</v>
      </c>
      <c r="N104" s="38" t="str">
        <f t="shared" si="39"/>
        <v>Replenish</v>
      </c>
      <c r="O104" s="36" t="s">
        <v>1688</v>
      </c>
      <c r="P104" s="38"/>
      <c r="Q104" s="38" t="s">
        <v>1689</v>
      </c>
      <c r="R104" s="56">
        <v>1</v>
      </c>
      <c r="S104" s="38" t="s">
        <v>122</v>
      </c>
      <c r="T104" s="57" t="s">
        <v>104</v>
      </c>
      <c r="U104" s="38">
        <v>50635386</v>
      </c>
      <c r="V104" s="20">
        <v>404046031</v>
      </c>
      <c r="W104" s="37">
        <v>43837</v>
      </c>
      <c r="X104" s="38" t="s">
        <v>105</v>
      </c>
      <c r="Y104" s="364" t="s">
        <v>1690</v>
      </c>
      <c r="Z104" s="37">
        <v>43845</v>
      </c>
      <c r="AA104" s="71" t="s">
        <v>1658</v>
      </c>
      <c r="AB104" s="37">
        <v>43851</v>
      </c>
      <c r="AC104" s="37"/>
      <c r="AD104" s="369" t="s">
        <v>1659</v>
      </c>
      <c r="AE104" s="37">
        <v>43851</v>
      </c>
      <c r="AF104" s="37"/>
      <c r="AG104" s="37">
        <v>43853</v>
      </c>
      <c r="AH104" s="37">
        <v>43855</v>
      </c>
      <c r="AI104" s="88" t="s">
        <v>1691</v>
      </c>
      <c r="AJ104" s="88"/>
      <c r="AK104" s="37">
        <v>43855</v>
      </c>
      <c r="AL104" s="36"/>
      <c r="AM104" s="38" t="s">
        <v>1688</v>
      </c>
      <c r="AN104" s="36" t="s">
        <v>1692</v>
      </c>
      <c r="AO104" s="36"/>
      <c r="AP104" s="37">
        <v>43837</v>
      </c>
      <c r="AQ104" s="36" t="s">
        <v>1517</v>
      </c>
      <c r="AR104" s="103">
        <v>43843</v>
      </c>
      <c r="AS104" s="23" t="str">
        <f t="shared" si="36"/>
        <v>ONTIME</v>
      </c>
      <c r="AT104" s="38"/>
      <c r="AU104" s="36"/>
      <c r="AV104" s="104"/>
      <c r="AW104" s="105"/>
      <c r="AX104" s="105"/>
      <c r="AY104" s="105"/>
      <c r="AZ104" s="114"/>
      <c r="BA104" s="115"/>
      <c r="BB104" s="105"/>
      <c r="BC104" s="105"/>
    </row>
    <row r="105" s="1" customFormat="1" ht="12" hidden="1" spans="2:55">
      <c r="B105" s="20">
        <v>105</v>
      </c>
      <c r="C105" s="21" t="str">
        <f t="shared" si="40"/>
        <v>AVAIL</v>
      </c>
      <c r="D105" s="22" t="str">
        <f t="shared" si="41"/>
        <v>CLOSED</v>
      </c>
      <c r="E105" s="23">
        <f ca="1" t="shared" si="32"/>
        <v>18</v>
      </c>
      <c r="F105" s="23">
        <f ca="1" t="shared" si="33"/>
        <v>6</v>
      </c>
      <c r="G105" s="23">
        <f ca="1" t="shared" si="34"/>
        <v>8</v>
      </c>
      <c r="H105" s="23" t="str">
        <f ca="1" t="shared" si="35"/>
        <v>LATE</v>
      </c>
      <c r="I105" s="23"/>
      <c r="J105" s="36" t="s">
        <v>1693</v>
      </c>
      <c r="K105" s="37">
        <v>43837</v>
      </c>
      <c r="L105" s="38">
        <f t="shared" si="37"/>
        <v>1</v>
      </c>
      <c r="M105" s="38">
        <f t="shared" si="38"/>
        <v>2020</v>
      </c>
      <c r="N105" s="38" t="str">
        <f t="shared" si="39"/>
        <v>Replenish</v>
      </c>
      <c r="O105" s="36" t="s">
        <v>1688</v>
      </c>
      <c r="P105" s="38"/>
      <c r="Q105" s="38" t="s">
        <v>1689</v>
      </c>
      <c r="R105" s="56">
        <v>1</v>
      </c>
      <c r="S105" s="38" t="s">
        <v>122</v>
      </c>
      <c r="T105" s="57" t="s">
        <v>104</v>
      </c>
      <c r="U105" s="38">
        <v>50635388</v>
      </c>
      <c r="V105" s="20">
        <v>404046033</v>
      </c>
      <c r="W105" s="37">
        <v>43837</v>
      </c>
      <c r="X105" s="38" t="s">
        <v>105</v>
      </c>
      <c r="Y105" s="364" t="s">
        <v>1690</v>
      </c>
      <c r="Z105" s="37">
        <v>43845</v>
      </c>
      <c r="AA105" s="71" t="s">
        <v>1658</v>
      </c>
      <c r="AB105" s="37">
        <v>43851</v>
      </c>
      <c r="AC105" s="37"/>
      <c r="AD105" s="369" t="s">
        <v>1659</v>
      </c>
      <c r="AE105" s="37">
        <v>43851</v>
      </c>
      <c r="AF105" s="37"/>
      <c r="AG105" s="37">
        <v>43853</v>
      </c>
      <c r="AH105" s="37">
        <v>43855</v>
      </c>
      <c r="AI105" s="88" t="s">
        <v>1694</v>
      </c>
      <c r="AJ105" s="88"/>
      <c r="AK105" s="37">
        <v>43855</v>
      </c>
      <c r="AL105" s="36"/>
      <c r="AM105" s="38" t="s">
        <v>1688</v>
      </c>
      <c r="AN105" s="36" t="s">
        <v>1695</v>
      </c>
      <c r="AO105" s="36"/>
      <c r="AP105" s="37">
        <v>43837</v>
      </c>
      <c r="AQ105" s="36" t="s">
        <v>1517</v>
      </c>
      <c r="AR105" s="103">
        <v>43843</v>
      </c>
      <c r="AS105" s="23" t="str">
        <f t="shared" si="36"/>
        <v>ONTIME</v>
      </c>
      <c r="AT105" s="38"/>
      <c r="AU105" s="36"/>
      <c r="AV105" s="104"/>
      <c r="AW105" s="105"/>
      <c r="AX105" s="105"/>
      <c r="AY105" s="105"/>
      <c r="AZ105" s="114"/>
      <c r="BA105" s="115"/>
      <c r="BB105" s="105"/>
      <c r="BC105" s="105"/>
    </row>
    <row r="106" s="1" customFormat="1" ht="12" hidden="1" spans="2:55">
      <c r="B106" s="20">
        <v>106</v>
      </c>
      <c r="C106" s="21" t="str">
        <f t="shared" si="40"/>
        <v>AVAIL</v>
      </c>
      <c r="D106" s="22" t="str">
        <f t="shared" si="41"/>
        <v>CLOSED</v>
      </c>
      <c r="E106" s="23">
        <f ca="1" t="shared" si="32"/>
        <v>18</v>
      </c>
      <c r="F106" s="23">
        <f ca="1" t="shared" si="33"/>
        <v>6</v>
      </c>
      <c r="G106" s="23">
        <f ca="1" t="shared" si="34"/>
        <v>10</v>
      </c>
      <c r="H106" s="23" t="str">
        <f ca="1" t="shared" si="35"/>
        <v>LATE</v>
      </c>
      <c r="I106" s="23"/>
      <c r="J106" s="36" t="s">
        <v>1696</v>
      </c>
      <c r="K106" s="37">
        <v>43837</v>
      </c>
      <c r="L106" s="38">
        <f t="shared" si="37"/>
        <v>1</v>
      </c>
      <c r="M106" s="38">
        <f t="shared" si="38"/>
        <v>2020</v>
      </c>
      <c r="N106" s="38" t="str">
        <f t="shared" si="39"/>
        <v>Replenish</v>
      </c>
      <c r="O106" s="36" t="s">
        <v>416</v>
      </c>
      <c r="P106" s="38"/>
      <c r="Q106" s="38" t="s">
        <v>1526</v>
      </c>
      <c r="R106" s="56">
        <v>1</v>
      </c>
      <c r="S106" s="38" t="s">
        <v>1656</v>
      </c>
      <c r="T106" s="57" t="s">
        <v>104</v>
      </c>
      <c r="U106" s="38">
        <v>50635393</v>
      </c>
      <c r="V106" s="20">
        <v>404046034</v>
      </c>
      <c r="W106" s="37">
        <v>43837</v>
      </c>
      <c r="X106" s="38" t="s">
        <v>105</v>
      </c>
      <c r="Y106" s="364" t="s">
        <v>1697</v>
      </c>
      <c r="Z106" s="37">
        <v>43847</v>
      </c>
      <c r="AA106" s="71" t="s">
        <v>1698</v>
      </c>
      <c r="AB106" s="37">
        <v>43852</v>
      </c>
      <c r="AC106" s="37"/>
      <c r="AD106" s="369" t="s">
        <v>1659</v>
      </c>
      <c r="AE106" s="37">
        <v>43851</v>
      </c>
      <c r="AF106" s="37"/>
      <c r="AG106" s="37">
        <v>43853</v>
      </c>
      <c r="AH106" s="37">
        <v>43855</v>
      </c>
      <c r="AI106" s="88" t="s">
        <v>1699</v>
      </c>
      <c r="AJ106" s="88"/>
      <c r="AK106" s="37">
        <v>43855</v>
      </c>
      <c r="AL106" s="36"/>
      <c r="AM106" s="38" t="s">
        <v>416</v>
      </c>
      <c r="AN106" s="36" t="s">
        <v>1700</v>
      </c>
      <c r="AO106" s="36"/>
      <c r="AP106" s="37">
        <v>43837</v>
      </c>
      <c r="AQ106" s="36" t="s">
        <v>1517</v>
      </c>
      <c r="AR106" s="103">
        <v>43843</v>
      </c>
      <c r="AS106" s="23" t="str">
        <f t="shared" si="36"/>
        <v>ONTIME</v>
      </c>
      <c r="AT106" s="38"/>
      <c r="AU106" s="36"/>
      <c r="AV106" s="104"/>
      <c r="AW106" s="105"/>
      <c r="AX106" s="105"/>
      <c r="AY106" s="105"/>
      <c r="AZ106" s="114"/>
      <c r="BA106" s="115"/>
      <c r="BB106" s="105"/>
      <c r="BC106" s="105"/>
    </row>
    <row r="107" s="1" customFormat="1" ht="12" hidden="1" spans="2:55">
      <c r="B107" s="20">
        <v>107</v>
      </c>
      <c r="C107" s="21" t="str">
        <f t="shared" si="40"/>
        <v>AVAIL</v>
      </c>
      <c r="D107" s="22" t="str">
        <f t="shared" si="41"/>
        <v>CLOSED</v>
      </c>
      <c r="E107" s="23">
        <f ca="1" t="shared" si="32"/>
        <v>9</v>
      </c>
      <c r="F107" s="23">
        <f ca="1" t="shared" si="33"/>
        <v>6</v>
      </c>
      <c r="G107" s="23">
        <f ca="1" t="shared" si="34"/>
        <v>3</v>
      </c>
      <c r="H107" s="23" t="str">
        <f ca="1" t="shared" si="35"/>
        <v>ONTIME</v>
      </c>
      <c r="I107" s="23"/>
      <c r="J107" s="36" t="s">
        <v>1701</v>
      </c>
      <c r="K107" s="37">
        <v>43837</v>
      </c>
      <c r="L107" s="38">
        <f t="shared" si="37"/>
        <v>1</v>
      </c>
      <c r="M107" s="38">
        <f t="shared" si="38"/>
        <v>2020</v>
      </c>
      <c r="N107" s="38" t="str">
        <f t="shared" si="39"/>
        <v>Replenish</v>
      </c>
      <c r="O107" s="36" t="s">
        <v>1702</v>
      </c>
      <c r="P107" s="38"/>
      <c r="Q107" s="38" t="s">
        <v>1703</v>
      </c>
      <c r="R107" s="56">
        <v>1</v>
      </c>
      <c r="S107" s="38" t="s">
        <v>325</v>
      </c>
      <c r="T107" s="57" t="s">
        <v>104</v>
      </c>
      <c r="U107" s="38">
        <v>50635394</v>
      </c>
      <c r="V107" s="20">
        <v>404046036</v>
      </c>
      <c r="W107" s="37">
        <v>43837</v>
      </c>
      <c r="X107" s="38" t="s">
        <v>105</v>
      </c>
      <c r="Y107" s="364" t="s">
        <v>1674</v>
      </c>
      <c r="Z107" s="37">
        <v>43840</v>
      </c>
      <c r="AA107" s="71" t="s">
        <v>1675</v>
      </c>
      <c r="AB107" s="37">
        <v>43844</v>
      </c>
      <c r="AC107" s="37"/>
      <c r="AD107" s="369" t="s">
        <v>1676</v>
      </c>
      <c r="AE107" s="37">
        <v>43845</v>
      </c>
      <c r="AF107" s="37"/>
      <c r="AG107" s="37">
        <v>43845</v>
      </c>
      <c r="AH107" s="37">
        <v>43846</v>
      </c>
      <c r="AI107" s="88" t="s">
        <v>1704</v>
      </c>
      <c r="AJ107" s="88"/>
      <c r="AK107" s="37">
        <v>43846</v>
      </c>
      <c r="AL107" s="36"/>
      <c r="AM107" s="38" t="s">
        <v>1702</v>
      </c>
      <c r="AN107" s="36" t="s">
        <v>1705</v>
      </c>
      <c r="AO107" s="36"/>
      <c r="AP107" s="37">
        <v>43837</v>
      </c>
      <c r="AQ107" s="36" t="s">
        <v>1517</v>
      </c>
      <c r="AR107" s="103">
        <v>43843</v>
      </c>
      <c r="AS107" s="23" t="str">
        <f t="shared" si="36"/>
        <v>ONTIME</v>
      </c>
      <c r="AT107" s="38"/>
      <c r="AU107" s="36"/>
      <c r="AV107" s="104"/>
      <c r="AW107" s="105"/>
      <c r="AX107" s="105"/>
      <c r="AY107" s="105"/>
      <c r="AZ107" s="114"/>
      <c r="BA107" s="115"/>
      <c r="BB107" s="105"/>
      <c r="BC107" s="105"/>
    </row>
    <row r="108" s="1" customFormat="1" ht="12" hidden="1" spans="2:55">
      <c r="B108" s="20">
        <v>108</v>
      </c>
      <c r="C108" s="21" t="str">
        <f t="shared" si="40"/>
        <v>AVAIL</v>
      </c>
      <c r="D108" s="22" t="str">
        <f t="shared" si="41"/>
        <v>CLOSED</v>
      </c>
      <c r="E108" s="23">
        <f ca="1" t="shared" si="32"/>
        <v>12</v>
      </c>
      <c r="F108" s="23">
        <f ca="1" t="shared" si="33"/>
        <v>7</v>
      </c>
      <c r="G108" s="23">
        <f ca="1" t="shared" si="34"/>
        <v>2</v>
      </c>
      <c r="H108" s="23" t="str">
        <f ca="1" t="shared" si="35"/>
        <v>ONTIME</v>
      </c>
      <c r="I108" s="23"/>
      <c r="J108" s="36" t="s">
        <v>1706</v>
      </c>
      <c r="K108" s="37">
        <v>43843</v>
      </c>
      <c r="L108" s="38">
        <f t="shared" si="37"/>
        <v>1</v>
      </c>
      <c r="M108" s="38">
        <f t="shared" si="38"/>
        <v>2020</v>
      </c>
      <c r="N108" s="38" t="str">
        <f t="shared" si="39"/>
        <v>Replenish</v>
      </c>
      <c r="O108" s="36" t="s">
        <v>330</v>
      </c>
      <c r="P108" s="38"/>
      <c r="Q108" s="38" t="s">
        <v>1326</v>
      </c>
      <c r="R108" s="56">
        <v>1</v>
      </c>
      <c r="S108" s="38" t="s">
        <v>558</v>
      </c>
      <c r="T108" s="57" t="s">
        <v>104</v>
      </c>
      <c r="U108" s="38">
        <v>50636070</v>
      </c>
      <c r="V108" s="20">
        <v>404046135</v>
      </c>
      <c r="W108" s="37">
        <v>43843</v>
      </c>
      <c r="X108" s="38" t="s">
        <v>105</v>
      </c>
      <c r="Y108" s="364" t="s">
        <v>1707</v>
      </c>
      <c r="Z108" s="37">
        <v>43845</v>
      </c>
      <c r="AA108" s="71" t="s">
        <v>1658</v>
      </c>
      <c r="AB108" s="37">
        <v>43851</v>
      </c>
      <c r="AC108" s="37"/>
      <c r="AD108" s="369" t="s">
        <v>1659</v>
      </c>
      <c r="AE108" s="37">
        <v>43851</v>
      </c>
      <c r="AF108" s="37"/>
      <c r="AG108" s="37">
        <v>43853</v>
      </c>
      <c r="AH108" s="37">
        <v>43855</v>
      </c>
      <c r="AI108" s="88" t="s">
        <v>1708</v>
      </c>
      <c r="AJ108" s="88"/>
      <c r="AK108" s="37">
        <v>43855</v>
      </c>
      <c r="AL108" s="36"/>
      <c r="AM108" s="36" t="str">
        <f>O108</f>
        <v>4063-18221</v>
      </c>
      <c r="AN108" s="366" t="s">
        <v>1709</v>
      </c>
      <c r="AO108" s="36"/>
      <c r="AP108" s="37">
        <v>43843</v>
      </c>
      <c r="AQ108" s="36" t="s">
        <v>1710</v>
      </c>
      <c r="AR108" s="103">
        <v>43850</v>
      </c>
      <c r="AS108" s="23" t="str">
        <f t="shared" si="36"/>
        <v>ONTIME</v>
      </c>
      <c r="AT108" s="38"/>
      <c r="AU108" s="36"/>
      <c r="AV108" s="104"/>
      <c r="AW108" s="105"/>
      <c r="AX108" s="105"/>
      <c r="AY108" s="105"/>
      <c r="AZ108" s="114"/>
      <c r="BA108" s="115"/>
      <c r="BB108" s="105"/>
      <c r="BC108" s="105"/>
    </row>
    <row r="109" s="1" customFormat="1" ht="12" hidden="1" spans="2:55">
      <c r="B109" s="20">
        <v>111</v>
      </c>
      <c r="C109" s="21" t="str">
        <f t="shared" si="40"/>
        <v>AVAIL</v>
      </c>
      <c r="D109" s="22" t="str">
        <f t="shared" si="41"/>
        <v>CLOSED</v>
      </c>
      <c r="E109" s="23">
        <f ca="1" t="shared" si="32"/>
        <v>12</v>
      </c>
      <c r="F109" s="23">
        <f ca="1" t="shared" si="33"/>
        <v>7</v>
      </c>
      <c r="G109" s="23">
        <f ca="1" t="shared" si="34"/>
        <v>2</v>
      </c>
      <c r="H109" s="23" t="str">
        <f ca="1" t="shared" si="35"/>
        <v>ONTIME</v>
      </c>
      <c r="I109" s="23"/>
      <c r="J109" s="36" t="s">
        <v>1711</v>
      </c>
      <c r="K109" s="37">
        <v>43843</v>
      </c>
      <c r="L109" s="38">
        <f t="shared" si="37"/>
        <v>1</v>
      </c>
      <c r="M109" s="38">
        <f t="shared" si="38"/>
        <v>2020</v>
      </c>
      <c r="N109" s="38" t="str">
        <f t="shared" si="39"/>
        <v>Replenish</v>
      </c>
      <c r="O109" s="36" t="s">
        <v>207</v>
      </c>
      <c r="P109" s="38"/>
      <c r="Q109" s="38" t="s">
        <v>208</v>
      </c>
      <c r="R109" s="56">
        <v>1</v>
      </c>
      <c r="S109" s="38" t="s">
        <v>198</v>
      </c>
      <c r="T109" s="57" t="s">
        <v>104</v>
      </c>
      <c r="U109" s="38">
        <v>50636073</v>
      </c>
      <c r="V109" s="20">
        <v>404046137</v>
      </c>
      <c r="W109" s="37">
        <v>43843</v>
      </c>
      <c r="X109" s="38" t="s">
        <v>105</v>
      </c>
      <c r="Y109" s="364" t="s">
        <v>1707</v>
      </c>
      <c r="Z109" s="37">
        <v>43845</v>
      </c>
      <c r="AA109" s="71" t="s">
        <v>1658</v>
      </c>
      <c r="AB109" s="37">
        <v>43851</v>
      </c>
      <c r="AC109" s="37"/>
      <c r="AD109" s="369" t="s">
        <v>1659</v>
      </c>
      <c r="AE109" s="37">
        <v>43851</v>
      </c>
      <c r="AF109" s="37"/>
      <c r="AG109" s="37">
        <v>43853</v>
      </c>
      <c r="AH109" s="37">
        <v>43855</v>
      </c>
      <c r="AI109" s="368" t="s">
        <v>1712</v>
      </c>
      <c r="AJ109" s="88"/>
      <c r="AK109" s="37">
        <v>43855</v>
      </c>
      <c r="AL109" s="36"/>
      <c r="AM109" s="36" t="s">
        <v>207</v>
      </c>
      <c r="AN109" s="36" t="s">
        <v>1713</v>
      </c>
      <c r="AO109" s="36"/>
      <c r="AP109" s="37">
        <v>43843</v>
      </c>
      <c r="AQ109" s="36" t="s">
        <v>1710</v>
      </c>
      <c r="AR109" s="103">
        <v>43850</v>
      </c>
      <c r="AS109" s="23" t="str">
        <f t="shared" si="36"/>
        <v>ONTIME</v>
      </c>
      <c r="AT109" s="38"/>
      <c r="AU109" s="36"/>
      <c r="AV109" s="104"/>
      <c r="AW109" s="105"/>
      <c r="AX109" s="105"/>
      <c r="AY109" s="105"/>
      <c r="AZ109" s="114"/>
      <c r="BA109" s="115"/>
      <c r="BB109" s="105"/>
      <c r="BC109" s="105"/>
    </row>
    <row r="110" s="1" customFormat="1" ht="12" hidden="1" spans="2:55">
      <c r="B110" s="20">
        <v>112</v>
      </c>
      <c r="C110" s="21" t="str">
        <f t="shared" si="40"/>
        <v>AVAIL</v>
      </c>
      <c r="D110" s="22" t="str">
        <f t="shared" si="41"/>
        <v>CLOSED</v>
      </c>
      <c r="E110" s="23">
        <f ca="1" t="shared" si="32"/>
        <v>12</v>
      </c>
      <c r="F110" s="23">
        <f ca="1" t="shared" si="33"/>
        <v>7</v>
      </c>
      <c r="G110" s="23">
        <f ca="1" t="shared" si="34"/>
        <v>2</v>
      </c>
      <c r="H110" s="23" t="str">
        <f ca="1" t="shared" si="35"/>
        <v>ONTIME</v>
      </c>
      <c r="I110" s="23"/>
      <c r="J110" s="36" t="s">
        <v>1714</v>
      </c>
      <c r="K110" s="37">
        <v>43843</v>
      </c>
      <c r="L110" s="38">
        <f t="shared" si="37"/>
        <v>1</v>
      </c>
      <c r="M110" s="38">
        <f t="shared" si="38"/>
        <v>2020</v>
      </c>
      <c r="N110" s="38" t="str">
        <f t="shared" si="39"/>
        <v>Replenish</v>
      </c>
      <c r="O110" s="36" t="s">
        <v>1715</v>
      </c>
      <c r="P110" s="38"/>
      <c r="Q110" s="38" t="s">
        <v>1716</v>
      </c>
      <c r="R110" s="56">
        <v>1</v>
      </c>
      <c r="S110" s="38" t="s">
        <v>432</v>
      </c>
      <c r="T110" s="57" t="s">
        <v>104</v>
      </c>
      <c r="U110" s="38">
        <v>50636076</v>
      </c>
      <c r="V110" s="20">
        <v>404046138</v>
      </c>
      <c r="W110" s="37">
        <v>43843</v>
      </c>
      <c r="X110" s="38" t="s">
        <v>105</v>
      </c>
      <c r="Y110" s="364" t="s">
        <v>1707</v>
      </c>
      <c r="Z110" s="37">
        <v>43845</v>
      </c>
      <c r="AA110" s="71" t="s">
        <v>1658</v>
      </c>
      <c r="AB110" s="37">
        <v>43851</v>
      </c>
      <c r="AC110" s="37"/>
      <c r="AD110" s="369" t="s">
        <v>1659</v>
      </c>
      <c r="AE110" s="37">
        <v>43851</v>
      </c>
      <c r="AF110" s="37"/>
      <c r="AG110" s="37">
        <v>43853</v>
      </c>
      <c r="AH110" s="37">
        <v>43855</v>
      </c>
      <c r="AI110" s="88" t="s">
        <v>1717</v>
      </c>
      <c r="AJ110" s="88"/>
      <c r="AK110" s="37">
        <v>43855</v>
      </c>
      <c r="AL110" s="36"/>
      <c r="AM110" s="36" t="s">
        <v>1715</v>
      </c>
      <c r="AN110" s="36" t="s">
        <v>1718</v>
      </c>
      <c r="AO110" s="36"/>
      <c r="AP110" s="37">
        <v>43843</v>
      </c>
      <c r="AQ110" s="36" t="s">
        <v>1710</v>
      </c>
      <c r="AR110" s="103">
        <v>43850</v>
      </c>
      <c r="AS110" s="23" t="str">
        <f t="shared" si="36"/>
        <v>ONTIME</v>
      </c>
      <c r="AT110" s="38"/>
      <c r="AU110" s="36"/>
      <c r="AV110" s="104"/>
      <c r="AW110" s="105"/>
      <c r="AX110" s="105"/>
      <c r="AY110" s="105"/>
      <c r="AZ110" s="114"/>
      <c r="BA110" s="115"/>
      <c r="BB110" s="105"/>
      <c r="BC110" s="105"/>
    </row>
    <row r="111" s="1" customFormat="1" ht="12" hidden="1" spans="2:55">
      <c r="B111" s="20">
        <v>113</v>
      </c>
      <c r="C111" s="21" t="str">
        <f t="shared" si="40"/>
        <v>AVAIL</v>
      </c>
      <c r="D111" s="22" t="str">
        <f t="shared" si="41"/>
        <v>CLOSED</v>
      </c>
      <c r="E111" s="23">
        <f ca="1" t="shared" si="32"/>
        <v>12</v>
      </c>
      <c r="F111" s="23">
        <f ca="1" t="shared" si="33"/>
        <v>7</v>
      </c>
      <c r="G111" s="23">
        <f ca="1" t="shared" si="34"/>
        <v>2</v>
      </c>
      <c r="H111" s="23" t="str">
        <f ca="1" t="shared" si="35"/>
        <v>ONTIME</v>
      </c>
      <c r="I111" s="23"/>
      <c r="J111" s="36" t="s">
        <v>1719</v>
      </c>
      <c r="K111" s="37">
        <v>43843</v>
      </c>
      <c r="L111" s="38">
        <f t="shared" si="37"/>
        <v>1</v>
      </c>
      <c r="M111" s="38">
        <f t="shared" si="38"/>
        <v>2020</v>
      </c>
      <c r="N111" s="38" t="str">
        <f t="shared" si="39"/>
        <v>Replenish</v>
      </c>
      <c r="O111" s="36" t="s">
        <v>213</v>
      </c>
      <c r="P111" s="38"/>
      <c r="Q111" s="38" t="s">
        <v>214</v>
      </c>
      <c r="R111" s="56">
        <v>1</v>
      </c>
      <c r="S111" s="38" t="s">
        <v>116</v>
      </c>
      <c r="T111" s="57" t="s">
        <v>104</v>
      </c>
      <c r="U111" s="38">
        <v>50636082</v>
      </c>
      <c r="V111" s="20">
        <v>404046139</v>
      </c>
      <c r="W111" s="37">
        <v>43843</v>
      </c>
      <c r="X111" s="38" t="s">
        <v>105</v>
      </c>
      <c r="Y111" s="364" t="s">
        <v>1707</v>
      </c>
      <c r="Z111" s="37">
        <v>43845</v>
      </c>
      <c r="AA111" s="71" t="s">
        <v>1658</v>
      </c>
      <c r="AB111" s="37">
        <v>43851</v>
      </c>
      <c r="AC111" s="37"/>
      <c r="AD111" s="369" t="s">
        <v>1659</v>
      </c>
      <c r="AE111" s="37">
        <v>43851</v>
      </c>
      <c r="AF111" s="37"/>
      <c r="AG111" s="37">
        <v>43853</v>
      </c>
      <c r="AH111" s="37">
        <v>43855</v>
      </c>
      <c r="AI111" s="88" t="s">
        <v>1315</v>
      </c>
      <c r="AJ111" s="88"/>
      <c r="AK111" s="37">
        <v>43855</v>
      </c>
      <c r="AL111" s="36"/>
      <c r="AM111" s="36" t="s">
        <v>213</v>
      </c>
      <c r="AN111" s="36" t="s">
        <v>261</v>
      </c>
      <c r="AO111" s="36"/>
      <c r="AP111" s="37">
        <v>43843</v>
      </c>
      <c r="AQ111" s="36" t="s">
        <v>1710</v>
      </c>
      <c r="AR111" s="103">
        <v>43850</v>
      </c>
      <c r="AS111" s="23" t="str">
        <f t="shared" si="36"/>
        <v>ONTIME</v>
      </c>
      <c r="AT111" s="38"/>
      <c r="AU111" s="36"/>
      <c r="AV111" s="104"/>
      <c r="AW111" s="105"/>
      <c r="AX111" s="105"/>
      <c r="AY111" s="105"/>
      <c r="AZ111" s="114"/>
      <c r="BA111" s="115"/>
      <c r="BB111" s="105"/>
      <c r="BC111" s="105"/>
    </row>
    <row r="112" s="1" customFormat="1" ht="12" hidden="1" spans="2:55">
      <c r="B112" s="20">
        <v>114</v>
      </c>
      <c r="C112" s="21" t="str">
        <f t="shared" si="40"/>
        <v>AVAIL</v>
      </c>
      <c r="D112" s="22" t="str">
        <f t="shared" si="41"/>
        <v>CLOSED</v>
      </c>
      <c r="E112" s="23">
        <f ca="1" t="shared" si="32"/>
        <v>12</v>
      </c>
      <c r="F112" s="23">
        <f ca="1" t="shared" si="33"/>
        <v>7</v>
      </c>
      <c r="G112" s="23">
        <f ca="1" t="shared" si="34"/>
        <v>2</v>
      </c>
      <c r="H112" s="23" t="str">
        <f ca="1" t="shared" si="35"/>
        <v>ONTIME</v>
      </c>
      <c r="I112" s="23"/>
      <c r="J112" s="36" t="s">
        <v>1720</v>
      </c>
      <c r="K112" s="37">
        <v>43843</v>
      </c>
      <c r="L112" s="38">
        <f t="shared" si="37"/>
        <v>1</v>
      </c>
      <c r="M112" s="38">
        <f t="shared" si="38"/>
        <v>2020</v>
      </c>
      <c r="N112" s="38" t="str">
        <f t="shared" si="39"/>
        <v>Replenish</v>
      </c>
      <c r="O112" s="36" t="s">
        <v>416</v>
      </c>
      <c r="P112" s="38"/>
      <c r="Q112" s="38" t="s">
        <v>1526</v>
      </c>
      <c r="R112" s="56">
        <v>1</v>
      </c>
      <c r="S112" s="38" t="s">
        <v>432</v>
      </c>
      <c r="T112" s="57" t="s">
        <v>104</v>
      </c>
      <c r="U112" s="38">
        <v>50636085</v>
      </c>
      <c r="V112" s="20">
        <v>404046140</v>
      </c>
      <c r="W112" s="37">
        <v>43843</v>
      </c>
      <c r="X112" s="38" t="s">
        <v>105</v>
      </c>
      <c r="Y112" s="364" t="s">
        <v>1707</v>
      </c>
      <c r="Z112" s="37">
        <v>43845</v>
      </c>
      <c r="AA112" s="71" t="s">
        <v>1658</v>
      </c>
      <c r="AB112" s="37">
        <v>43851</v>
      </c>
      <c r="AC112" s="37"/>
      <c r="AD112" s="369" t="s">
        <v>1659</v>
      </c>
      <c r="AE112" s="37">
        <v>43851</v>
      </c>
      <c r="AF112" s="37"/>
      <c r="AG112" s="37">
        <v>43853</v>
      </c>
      <c r="AH112" s="37">
        <v>43855</v>
      </c>
      <c r="AI112" s="88" t="s">
        <v>1721</v>
      </c>
      <c r="AJ112" s="88"/>
      <c r="AK112" s="37">
        <v>43855</v>
      </c>
      <c r="AL112" s="36"/>
      <c r="AM112" s="36" t="s">
        <v>416</v>
      </c>
      <c r="AN112" s="36" t="s">
        <v>1722</v>
      </c>
      <c r="AO112" s="36"/>
      <c r="AP112" s="37">
        <v>43843</v>
      </c>
      <c r="AQ112" s="36" t="s">
        <v>1710</v>
      </c>
      <c r="AR112" s="103">
        <v>43850</v>
      </c>
      <c r="AS112" s="23" t="str">
        <f t="shared" si="36"/>
        <v>ONTIME</v>
      </c>
      <c r="AT112" s="38"/>
      <c r="AU112" s="36"/>
      <c r="AV112" s="104"/>
      <c r="AW112" s="105"/>
      <c r="AX112" s="105"/>
      <c r="AY112" s="105"/>
      <c r="AZ112" s="114"/>
      <c r="BA112" s="115"/>
      <c r="BB112" s="105"/>
      <c r="BC112" s="105"/>
    </row>
    <row r="113" s="1" customFormat="1" ht="36" hidden="1" spans="2:55">
      <c r="B113" s="20">
        <v>115</v>
      </c>
      <c r="C113" s="21" t="str">
        <f t="shared" si="40"/>
        <v>AVAIL</v>
      </c>
      <c r="D113" s="22" t="str">
        <f t="shared" si="41"/>
        <v>CLOSED</v>
      </c>
      <c r="E113" s="23">
        <f ca="1" t="shared" si="32"/>
        <v>12</v>
      </c>
      <c r="F113" s="23">
        <f ca="1" t="shared" si="33"/>
        <v>7</v>
      </c>
      <c r="G113" s="23">
        <f ca="1" t="shared" si="34"/>
        <v>2</v>
      </c>
      <c r="H113" s="23" t="str">
        <f ca="1" t="shared" si="35"/>
        <v>ONTIME</v>
      </c>
      <c r="I113" s="23"/>
      <c r="J113" s="36" t="s">
        <v>1723</v>
      </c>
      <c r="K113" s="37">
        <v>43843</v>
      </c>
      <c r="L113" s="38">
        <f t="shared" si="37"/>
        <v>1</v>
      </c>
      <c r="M113" s="38">
        <f t="shared" si="38"/>
        <v>2020</v>
      </c>
      <c r="N113" s="38" t="str">
        <f t="shared" si="39"/>
        <v>Replenish</v>
      </c>
      <c r="O113" s="36" t="s">
        <v>1724</v>
      </c>
      <c r="P113" s="38"/>
      <c r="Q113" s="38" t="s">
        <v>1725</v>
      </c>
      <c r="R113" s="56">
        <v>1</v>
      </c>
      <c r="S113" s="38" t="s">
        <v>116</v>
      </c>
      <c r="T113" s="57" t="s">
        <v>104</v>
      </c>
      <c r="U113" s="38" t="s">
        <v>1726</v>
      </c>
      <c r="V113" s="20">
        <v>404046141</v>
      </c>
      <c r="W113" s="37">
        <v>43843</v>
      </c>
      <c r="X113" s="38" t="s">
        <v>105</v>
      </c>
      <c r="Y113" s="364" t="s">
        <v>1707</v>
      </c>
      <c r="Z113" s="37">
        <v>43845</v>
      </c>
      <c r="AA113" s="71" t="s">
        <v>1658</v>
      </c>
      <c r="AB113" s="37">
        <v>43851</v>
      </c>
      <c r="AC113" s="37"/>
      <c r="AD113" s="369" t="s">
        <v>1659</v>
      </c>
      <c r="AE113" s="37">
        <v>43851</v>
      </c>
      <c r="AF113" s="37"/>
      <c r="AG113" s="37">
        <v>43853</v>
      </c>
      <c r="AH113" s="37">
        <v>43855</v>
      </c>
      <c r="AI113" s="88" t="s">
        <v>1727</v>
      </c>
      <c r="AJ113" s="88"/>
      <c r="AK113" s="37">
        <v>43855</v>
      </c>
      <c r="AL113" s="36"/>
      <c r="AM113" s="36" t="s">
        <v>1724</v>
      </c>
      <c r="AN113" s="36" t="s">
        <v>1728</v>
      </c>
      <c r="AO113" s="36"/>
      <c r="AP113" s="37">
        <v>43843</v>
      </c>
      <c r="AQ113" s="36" t="s">
        <v>1710</v>
      </c>
      <c r="AR113" s="103">
        <v>43850</v>
      </c>
      <c r="AS113" s="23" t="str">
        <f t="shared" si="36"/>
        <v>ONTIME</v>
      </c>
      <c r="AT113" s="38"/>
      <c r="AU113" s="36"/>
      <c r="AV113" s="104"/>
      <c r="AW113" s="105"/>
      <c r="AX113" s="105"/>
      <c r="AY113" s="105"/>
      <c r="AZ113" s="114"/>
      <c r="BA113" s="115"/>
      <c r="BB113" s="105"/>
      <c r="BC113" s="105"/>
    </row>
    <row r="114" s="1" customFormat="1" ht="12" hidden="1" spans="2:55">
      <c r="B114" s="20">
        <v>116</v>
      </c>
      <c r="C114" s="21" t="str">
        <f t="shared" si="40"/>
        <v>AVAIL</v>
      </c>
      <c r="D114" s="22" t="str">
        <f t="shared" si="41"/>
        <v>CLOSED</v>
      </c>
      <c r="E114" s="23">
        <f ca="1" t="shared" si="32"/>
        <v>12</v>
      </c>
      <c r="F114" s="23">
        <f ca="1" t="shared" si="33"/>
        <v>7</v>
      </c>
      <c r="G114" s="23">
        <f ca="1" t="shared" si="34"/>
        <v>2</v>
      </c>
      <c r="H114" s="23" t="str">
        <f ca="1" t="shared" si="35"/>
        <v>ONTIME</v>
      </c>
      <c r="I114" s="23"/>
      <c r="J114" s="36" t="s">
        <v>1729</v>
      </c>
      <c r="K114" s="37">
        <v>43843</v>
      </c>
      <c r="L114" s="38">
        <f t="shared" si="37"/>
        <v>1</v>
      </c>
      <c r="M114" s="38">
        <f t="shared" si="38"/>
        <v>2020</v>
      </c>
      <c r="N114" s="38" t="str">
        <f t="shared" si="39"/>
        <v>Replenish</v>
      </c>
      <c r="O114" s="36" t="s">
        <v>492</v>
      </c>
      <c r="P114" s="38"/>
      <c r="Q114" s="38" t="s">
        <v>285</v>
      </c>
      <c r="R114" s="56">
        <v>1</v>
      </c>
      <c r="S114" s="38" t="s">
        <v>558</v>
      </c>
      <c r="T114" s="57" t="s">
        <v>104</v>
      </c>
      <c r="U114" s="38">
        <v>50636103</v>
      </c>
      <c r="V114" s="20">
        <v>404046142</v>
      </c>
      <c r="W114" s="37">
        <v>43843</v>
      </c>
      <c r="X114" s="38" t="s">
        <v>105</v>
      </c>
      <c r="Y114" s="364" t="s">
        <v>1707</v>
      </c>
      <c r="Z114" s="37">
        <v>43845</v>
      </c>
      <c r="AA114" s="71" t="s">
        <v>1658</v>
      </c>
      <c r="AB114" s="37">
        <v>43851</v>
      </c>
      <c r="AC114" s="37"/>
      <c r="AD114" s="369" t="s">
        <v>1659</v>
      </c>
      <c r="AE114" s="37">
        <v>43851</v>
      </c>
      <c r="AF114" s="37"/>
      <c r="AG114" s="37">
        <v>43853</v>
      </c>
      <c r="AH114" s="37">
        <v>43855</v>
      </c>
      <c r="AI114" s="88" t="s">
        <v>1730</v>
      </c>
      <c r="AJ114" s="88"/>
      <c r="AK114" s="37">
        <v>43855</v>
      </c>
      <c r="AL114" s="36"/>
      <c r="AM114" s="36" t="s">
        <v>492</v>
      </c>
      <c r="AN114" s="36" t="s">
        <v>1731</v>
      </c>
      <c r="AO114" s="36"/>
      <c r="AP114" s="37">
        <v>43843</v>
      </c>
      <c r="AQ114" s="36" t="s">
        <v>1710</v>
      </c>
      <c r="AR114" s="103">
        <v>43850</v>
      </c>
      <c r="AS114" s="23" t="str">
        <f t="shared" si="36"/>
        <v>ONTIME</v>
      </c>
      <c r="AT114" s="38"/>
      <c r="AU114" s="36"/>
      <c r="AV114" s="104"/>
      <c r="AW114" s="105"/>
      <c r="AX114" s="105"/>
      <c r="AY114" s="105"/>
      <c r="AZ114" s="114"/>
      <c r="BA114" s="115"/>
      <c r="BB114" s="105"/>
      <c r="BC114" s="105"/>
    </row>
    <row r="115" s="1" customFormat="1" ht="12" hidden="1" spans="2:55">
      <c r="B115" s="20">
        <v>30</v>
      </c>
      <c r="C115" s="21" t="str">
        <f t="shared" si="40"/>
        <v>AVAIL</v>
      </c>
      <c r="D115" s="22" t="str">
        <f t="shared" si="41"/>
        <v>CLOSED</v>
      </c>
      <c r="E115" s="23">
        <f ca="1" t="shared" si="32"/>
        <v>6</v>
      </c>
      <c r="F115" s="23">
        <f ca="1" t="shared" si="33"/>
        <v>14</v>
      </c>
      <c r="G115" s="23">
        <f ca="1" t="shared" si="34"/>
        <v>3</v>
      </c>
      <c r="H115" s="23" t="str">
        <f ca="1" t="shared" si="35"/>
        <v>ONTIME</v>
      </c>
      <c r="I115" s="23"/>
      <c r="J115" s="36" t="s">
        <v>1732</v>
      </c>
      <c r="K115" s="37">
        <v>43832</v>
      </c>
      <c r="L115" s="38">
        <f t="shared" si="37"/>
        <v>1</v>
      </c>
      <c r="M115" s="38">
        <f t="shared" si="38"/>
        <v>2020</v>
      </c>
      <c r="N115" s="38" t="str">
        <f t="shared" si="39"/>
        <v>AOG</v>
      </c>
      <c r="O115" s="36" t="s">
        <v>1733</v>
      </c>
      <c r="P115" s="38"/>
      <c r="Q115" s="38" t="s">
        <v>1734</v>
      </c>
      <c r="R115" s="56">
        <v>1</v>
      </c>
      <c r="S115" s="38" t="s">
        <v>143</v>
      </c>
      <c r="T115" s="57" t="s">
        <v>1632</v>
      </c>
      <c r="U115" s="38"/>
      <c r="V115" s="20">
        <v>404045970</v>
      </c>
      <c r="W115" s="37">
        <v>43836</v>
      </c>
      <c r="X115" s="38" t="s">
        <v>105</v>
      </c>
      <c r="Y115" s="70"/>
      <c r="Z115" s="37">
        <v>43835</v>
      </c>
      <c r="AA115" s="71" t="s">
        <v>1582</v>
      </c>
      <c r="AB115" s="37">
        <v>43835</v>
      </c>
      <c r="AC115" s="37"/>
      <c r="AD115" s="38">
        <v>180228083</v>
      </c>
      <c r="AE115" s="37">
        <v>43837</v>
      </c>
      <c r="AF115" s="37"/>
      <c r="AG115" s="37">
        <v>43838</v>
      </c>
      <c r="AH115" s="37">
        <v>43838</v>
      </c>
      <c r="AI115" s="89" t="s">
        <v>1735</v>
      </c>
      <c r="AJ115" s="89"/>
      <c r="AK115" s="37">
        <v>43838</v>
      </c>
      <c r="AL115" s="36"/>
      <c r="AM115" s="38" t="s">
        <v>1603</v>
      </c>
      <c r="AN115" s="36" t="s">
        <v>1736</v>
      </c>
      <c r="AO115" s="36"/>
      <c r="AP115" s="103">
        <v>43843</v>
      </c>
      <c r="AQ115" s="36" t="s">
        <v>1710</v>
      </c>
      <c r="AR115" s="103">
        <v>43850</v>
      </c>
      <c r="AS115" s="23" t="str">
        <f t="shared" si="36"/>
        <v>LATE</v>
      </c>
      <c r="AT115" s="38"/>
      <c r="AU115" s="36"/>
      <c r="AV115" s="104">
        <f>IF(OR(W115="",AB115=""),"",AB115-W115)</f>
        <v>-1</v>
      </c>
      <c r="AW115" s="105" t="e">
        <f>IF(OR(#REF!="",AB115=""),"",#REF!-AB115)</f>
        <v>#REF!</v>
      </c>
      <c r="AX115" s="105" t="e">
        <f>IF(OR(#REF!="",#REF!=""),"",#REF!-#REF!)</f>
        <v>#REF!</v>
      </c>
      <c r="AY115" s="105" t="e">
        <f>IF(OR(AP115="",#REF!=""),"",AP115-#REF!)</f>
        <v>#REF!</v>
      </c>
      <c r="AZ115" s="114">
        <f>IF(OR(AR115="",AP115=""),"",AR115-AP115)</f>
        <v>7</v>
      </c>
      <c r="BA115" s="115" t="e">
        <f>IF(AV115="","",SUM(AV115:AZ115))</f>
        <v>#REF!</v>
      </c>
      <c r="BB115" s="105">
        <f>IF(AR115="","",WEEKNUM(AR115))</f>
        <v>4</v>
      </c>
      <c r="BC115" s="105">
        <f>IF(AR115="","",YEAR(AR115))</f>
        <v>2020</v>
      </c>
    </row>
    <row r="116" s="1" customFormat="1" ht="12" hidden="1" spans="2:55">
      <c r="B116" s="20">
        <v>31</v>
      </c>
      <c r="C116" s="21" t="str">
        <f t="shared" si="40"/>
        <v>AVAIL</v>
      </c>
      <c r="D116" s="22" t="str">
        <f t="shared" si="41"/>
        <v>CLOSED</v>
      </c>
      <c r="E116" s="23">
        <f ca="1" t="shared" si="32"/>
        <v>5</v>
      </c>
      <c r="F116" s="23">
        <f ca="1" t="shared" si="33"/>
        <v>17</v>
      </c>
      <c r="G116" s="23">
        <f ca="1" t="shared" si="34"/>
        <v>0</v>
      </c>
      <c r="H116" s="23" t="str">
        <f ca="1" t="shared" si="35"/>
        <v>ONTIME</v>
      </c>
      <c r="I116" s="23"/>
      <c r="J116" s="36" t="s">
        <v>1737</v>
      </c>
      <c r="K116" s="37">
        <v>43834</v>
      </c>
      <c r="L116" s="38">
        <f t="shared" si="37"/>
        <v>1</v>
      </c>
      <c r="M116" s="38">
        <f t="shared" si="38"/>
        <v>2020</v>
      </c>
      <c r="N116" s="38" t="str">
        <f t="shared" si="39"/>
        <v>AOG</v>
      </c>
      <c r="O116" s="36" t="s">
        <v>926</v>
      </c>
      <c r="P116" s="38"/>
      <c r="Q116" s="38" t="s">
        <v>1738</v>
      </c>
      <c r="R116" s="56">
        <v>1</v>
      </c>
      <c r="S116" s="38" t="s">
        <v>116</v>
      </c>
      <c r="T116" s="57" t="s">
        <v>1632</v>
      </c>
      <c r="U116" s="38"/>
      <c r="V116" s="20">
        <v>404046011</v>
      </c>
      <c r="W116" s="37">
        <v>43836</v>
      </c>
      <c r="X116" s="38" t="s">
        <v>105</v>
      </c>
      <c r="Y116" s="364" t="s">
        <v>1739</v>
      </c>
      <c r="Z116" s="37">
        <v>43834</v>
      </c>
      <c r="AA116" s="71" t="s">
        <v>1740</v>
      </c>
      <c r="AB116" s="37">
        <v>43836</v>
      </c>
      <c r="AC116" s="37"/>
      <c r="AD116" s="38">
        <v>180228337</v>
      </c>
      <c r="AE116" s="37">
        <v>43837</v>
      </c>
      <c r="AF116" s="37"/>
      <c r="AG116" s="37">
        <v>43839</v>
      </c>
      <c r="AH116" s="37">
        <v>43839</v>
      </c>
      <c r="AI116" s="89" t="s">
        <v>1741</v>
      </c>
      <c r="AJ116" s="89"/>
      <c r="AK116" s="37">
        <v>43839</v>
      </c>
      <c r="AL116" s="36"/>
      <c r="AM116" s="38" t="s">
        <v>1742</v>
      </c>
      <c r="AN116" s="36" t="s">
        <v>1743</v>
      </c>
      <c r="AO116" s="36"/>
      <c r="AP116" s="103">
        <v>43848</v>
      </c>
      <c r="AQ116" s="36" t="s">
        <v>1628</v>
      </c>
      <c r="AR116" s="103">
        <v>43853</v>
      </c>
      <c r="AS116" s="23" t="str">
        <f t="shared" si="36"/>
        <v>LATE</v>
      </c>
      <c r="AT116" s="38"/>
      <c r="AU116" s="36"/>
      <c r="AV116" s="104"/>
      <c r="AW116" s="105"/>
      <c r="AX116" s="105"/>
      <c r="AY116" s="105"/>
      <c r="AZ116" s="114"/>
      <c r="BA116" s="115"/>
      <c r="BB116" s="105"/>
      <c r="BC116" s="105"/>
    </row>
    <row r="117" s="1" customFormat="1" ht="12" hidden="1" spans="2:55">
      <c r="B117" s="20">
        <v>32</v>
      </c>
      <c r="C117" s="21" t="str">
        <f t="shared" si="40"/>
        <v>AVAIL</v>
      </c>
      <c r="D117" s="22" t="str">
        <f t="shared" si="41"/>
        <v>CLOSED</v>
      </c>
      <c r="E117" s="23">
        <f ca="1" t="shared" si="32"/>
        <v>9</v>
      </c>
      <c r="F117" s="23">
        <f ca="1" t="shared" si="33"/>
        <v>13</v>
      </c>
      <c r="G117" s="23">
        <f ca="1" t="shared" si="34"/>
        <v>2</v>
      </c>
      <c r="H117" s="23" t="str">
        <f ca="1" t="shared" si="35"/>
        <v>ONTIME</v>
      </c>
      <c r="I117" s="23"/>
      <c r="J117" s="122" t="s">
        <v>1744</v>
      </c>
      <c r="K117" s="37">
        <v>43834</v>
      </c>
      <c r="L117" s="38">
        <f t="shared" si="37"/>
        <v>1</v>
      </c>
      <c r="M117" s="38">
        <f t="shared" si="38"/>
        <v>2020</v>
      </c>
      <c r="N117" s="38" t="str">
        <f t="shared" si="39"/>
        <v>AOG</v>
      </c>
      <c r="O117" s="36" t="s">
        <v>926</v>
      </c>
      <c r="P117" s="38"/>
      <c r="Q117" s="38" t="s">
        <v>1738</v>
      </c>
      <c r="R117" s="56">
        <v>1</v>
      </c>
      <c r="S117" s="38" t="s">
        <v>116</v>
      </c>
      <c r="T117" s="57" t="s">
        <v>1632</v>
      </c>
      <c r="U117" s="38"/>
      <c r="V117" s="20">
        <v>404046102</v>
      </c>
      <c r="W117" s="37">
        <v>43840</v>
      </c>
      <c r="X117" s="38" t="s">
        <v>105</v>
      </c>
      <c r="Y117" s="127" t="s">
        <v>1745</v>
      </c>
      <c r="Z117" s="128">
        <v>43836</v>
      </c>
      <c r="AA117" s="129" t="s">
        <v>1746</v>
      </c>
      <c r="AB117" s="128">
        <v>43839</v>
      </c>
      <c r="AC117" s="128"/>
      <c r="AD117" s="36" t="s">
        <v>1747</v>
      </c>
      <c r="AE117" s="37">
        <v>43838</v>
      </c>
      <c r="AF117" s="37"/>
      <c r="AG117" s="37">
        <v>43840</v>
      </c>
      <c r="AH117" s="37">
        <v>43843</v>
      </c>
      <c r="AI117" s="89" t="s">
        <v>1748</v>
      </c>
      <c r="AJ117" s="89"/>
      <c r="AK117" s="37">
        <v>43843</v>
      </c>
      <c r="AL117" s="36"/>
      <c r="AM117" s="38" t="s">
        <v>1742</v>
      </c>
      <c r="AN117" s="36" t="s">
        <v>1743</v>
      </c>
      <c r="AO117" s="36"/>
      <c r="AP117" s="103">
        <v>43848</v>
      </c>
      <c r="AQ117" s="36" t="s">
        <v>1628</v>
      </c>
      <c r="AR117" s="103">
        <v>43853</v>
      </c>
      <c r="AS117" s="23" t="str">
        <f t="shared" si="36"/>
        <v>LATE</v>
      </c>
      <c r="AT117" s="38"/>
      <c r="AU117" s="36"/>
      <c r="AV117" s="104"/>
      <c r="AW117" s="105"/>
      <c r="AX117" s="105"/>
      <c r="AY117" s="105"/>
      <c r="AZ117" s="114"/>
      <c r="BA117" s="115"/>
      <c r="BB117" s="105"/>
      <c r="BC117" s="105"/>
    </row>
    <row r="118" s="1" customFormat="1" ht="12" hidden="1" spans="2:55">
      <c r="B118" s="20">
        <v>11</v>
      </c>
      <c r="C118" s="21" t="str">
        <f t="shared" si="40"/>
        <v>AVAIL</v>
      </c>
      <c r="D118" s="22" t="str">
        <f t="shared" si="41"/>
        <v>CLOSED</v>
      </c>
      <c r="E118" s="23">
        <f ca="1" t="shared" si="32"/>
        <v>7</v>
      </c>
      <c r="F118" s="23">
        <f ca="1" t="shared" si="33"/>
        <v>70</v>
      </c>
      <c r="G118" s="23">
        <f ca="1" t="shared" si="34"/>
        <v>0</v>
      </c>
      <c r="H118" s="23" t="str">
        <f ca="1" t="shared" si="35"/>
        <v>ONTIME</v>
      </c>
      <c r="I118" s="23"/>
      <c r="J118" s="36" t="s">
        <v>1749</v>
      </c>
      <c r="K118" s="37">
        <v>43788</v>
      </c>
      <c r="L118" s="38">
        <f t="shared" si="37"/>
        <v>11</v>
      </c>
      <c r="M118" s="38">
        <f t="shared" si="38"/>
        <v>2019</v>
      </c>
      <c r="N118" s="38" t="str">
        <f t="shared" si="39"/>
        <v>Critical</v>
      </c>
      <c r="O118" s="36" t="s">
        <v>1750</v>
      </c>
      <c r="P118" s="38"/>
      <c r="Q118" s="38" t="s">
        <v>1751</v>
      </c>
      <c r="R118" s="56">
        <v>1</v>
      </c>
      <c r="S118" s="38" t="s">
        <v>1502</v>
      </c>
      <c r="T118" s="57" t="s">
        <v>1752</v>
      </c>
      <c r="U118" s="38">
        <v>50629337</v>
      </c>
      <c r="V118" s="20">
        <v>404045181</v>
      </c>
      <c r="W118" s="37">
        <v>43788</v>
      </c>
      <c r="X118" s="38" t="s">
        <v>105</v>
      </c>
      <c r="Y118" s="130" t="s">
        <v>1753</v>
      </c>
      <c r="Z118" s="131">
        <v>43788</v>
      </c>
      <c r="AA118" s="132" t="s">
        <v>1754</v>
      </c>
      <c r="AB118" s="131">
        <v>43793</v>
      </c>
      <c r="AC118" s="131"/>
      <c r="AD118" s="369" t="s">
        <v>1755</v>
      </c>
      <c r="AE118" s="37">
        <v>43794</v>
      </c>
      <c r="AF118" s="37"/>
      <c r="AG118" s="37">
        <v>43793</v>
      </c>
      <c r="AH118" s="37">
        <v>43795</v>
      </c>
      <c r="AI118" s="88" t="s">
        <v>1756</v>
      </c>
      <c r="AJ118" s="88"/>
      <c r="AK118" s="37">
        <v>43795</v>
      </c>
      <c r="AL118" s="36"/>
      <c r="AM118" s="36" t="str">
        <f>O118</f>
        <v>Z111H0033130</v>
      </c>
      <c r="AN118" s="366" t="s">
        <v>1757</v>
      </c>
      <c r="AO118" s="36"/>
      <c r="AP118" s="103">
        <v>43854</v>
      </c>
      <c r="AQ118" s="36" t="s">
        <v>1758</v>
      </c>
      <c r="AR118" s="103">
        <v>43858</v>
      </c>
      <c r="AS118" s="23" t="str">
        <f t="shared" si="36"/>
        <v>LATE</v>
      </c>
      <c r="AT118" s="38"/>
      <c r="AU118" s="36"/>
      <c r="AV118" s="104">
        <f>IF(OR(W118="",AB118=""),"",AB118-W118)</f>
        <v>5</v>
      </c>
      <c r="AW118" s="105" t="e">
        <f>IF(OR(#REF!="",AB118=""),"",#REF!-AB118)</f>
        <v>#REF!</v>
      </c>
      <c r="AX118" s="105" t="e">
        <f>IF(OR(#REF!="",#REF!=""),"",#REF!-#REF!)</f>
        <v>#REF!</v>
      </c>
      <c r="AY118" s="105" t="e">
        <f>IF(OR(AP118="",#REF!=""),"",AP118-#REF!)</f>
        <v>#REF!</v>
      </c>
      <c r="AZ118" s="114">
        <f>IF(OR(AR118="",AP118=""),"",AR118-AP118)</f>
        <v>4</v>
      </c>
      <c r="BA118" s="115" t="e">
        <f>IF(AV118="","",SUM(AV118:AZ118))</f>
        <v>#REF!</v>
      </c>
      <c r="BB118" s="105">
        <f>IF(AR118="","",WEEKNUM(AR118))</f>
        <v>5</v>
      </c>
      <c r="BC118" s="105">
        <f>IF(AR118="","",YEAR(AR118))</f>
        <v>2020</v>
      </c>
    </row>
    <row r="119" s="1" customFormat="1" ht="12" hidden="1" spans="2:55">
      <c r="B119" s="20">
        <v>25</v>
      </c>
      <c r="C119" s="21" t="str">
        <f t="shared" si="40"/>
        <v>AVAIL</v>
      </c>
      <c r="D119" s="22" t="str">
        <f t="shared" si="41"/>
        <v>CLOSED</v>
      </c>
      <c r="E119" s="23">
        <f ca="1" t="shared" si="32"/>
        <v>14</v>
      </c>
      <c r="F119" s="23">
        <f ca="1" t="shared" si="33"/>
        <v>48</v>
      </c>
      <c r="G119" s="23">
        <f ca="1" t="shared" si="34"/>
        <v>0</v>
      </c>
      <c r="H119" s="23" t="str">
        <f ca="1" t="shared" si="35"/>
        <v>ONTIME</v>
      </c>
      <c r="I119" s="23"/>
      <c r="J119" s="36" t="s">
        <v>1759</v>
      </c>
      <c r="K119" s="37">
        <v>43810</v>
      </c>
      <c r="L119" s="38">
        <f t="shared" si="37"/>
        <v>12</v>
      </c>
      <c r="M119" s="38">
        <f t="shared" si="38"/>
        <v>2019</v>
      </c>
      <c r="N119" s="38" t="str">
        <f t="shared" si="39"/>
        <v>AOG</v>
      </c>
      <c r="O119" s="36" t="s">
        <v>686</v>
      </c>
      <c r="P119" s="38"/>
      <c r="Q119" s="38" t="s">
        <v>1760</v>
      </c>
      <c r="R119" s="56">
        <v>1</v>
      </c>
      <c r="S119" s="38" t="s">
        <v>1761</v>
      </c>
      <c r="T119" s="57" t="s">
        <v>1762</v>
      </c>
      <c r="U119" s="38">
        <v>803359955</v>
      </c>
      <c r="V119" s="20">
        <v>404045612</v>
      </c>
      <c r="W119" s="37">
        <v>43810</v>
      </c>
      <c r="X119" s="38" t="s">
        <v>105</v>
      </c>
      <c r="Y119" s="133" t="s">
        <v>1763</v>
      </c>
      <c r="Z119" s="131">
        <v>43810</v>
      </c>
      <c r="AA119" s="132" t="s">
        <v>1764</v>
      </c>
      <c r="AB119" s="131">
        <v>43810</v>
      </c>
      <c r="AC119" s="131"/>
      <c r="AD119" s="38" t="s">
        <v>41</v>
      </c>
      <c r="AE119" s="37" t="s">
        <v>41</v>
      </c>
      <c r="AF119" s="37"/>
      <c r="AG119" s="37" t="s">
        <v>41</v>
      </c>
      <c r="AH119" s="37">
        <v>43824</v>
      </c>
      <c r="AI119" s="88" t="s">
        <v>1765</v>
      </c>
      <c r="AJ119" s="88"/>
      <c r="AK119" s="37">
        <v>43824</v>
      </c>
      <c r="AL119" s="36"/>
      <c r="AM119" s="36" t="str">
        <f>O119</f>
        <v>401MFD3-3</v>
      </c>
      <c r="AN119" s="366" t="s">
        <v>1766</v>
      </c>
      <c r="AO119" s="36"/>
      <c r="AP119" s="103">
        <v>43854</v>
      </c>
      <c r="AQ119" s="36" t="s">
        <v>1758</v>
      </c>
      <c r="AR119" s="103">
        <v>43858</v>
      </c>
      <c r="AS119" s="23" t="str">
        <f t="shared" si="36"/>
        <v>LATE</v>
      </c>
      <c r="AT119" s="38"/>
      <c r="AU119" s="36"/>
      <c r="AV119" s="104">
        <f>IF(OR(W119="",AB119=""),"",AB119-W119)</f>
        <v>0</v>
      </c>
      <c r="AW119" s="105" t="e">
        <f>IF(OR(#REF!="",AB119=""),"",#REF!-AB119)</f>
        <v>#REF!</v>
      </c>
      <c r="AX119" s="105" t="e">
        <f>IF(OR(#REF!="",#REF!=""),"",#REF!-#REF!)</f>
        <v>#REF!</v>
      </c>
      <c r="AY119" s="105" t="e">
        <f>IF(OR(AP119="",#REF!=""),"",AP119-#REF!)</f>
        <v>#REF!</v>
      </c>
      <c r="AZ119" s="114">
        <f>IF(OR(AR119="",AP119=""),"",AR119-AP119)</f>
        <v>4</v>
      </c>
      <c r="BA119" s="115" t="e">
        <f>IF(AV119="","",SUM(AV119:AZ119))</f>
        <v>#REF!</v>
      </c>
      <c r="BB119" s="105">
        <f>IF(AR119="","",WEEKNUM(AR119))</f>
        <v>5</v>
      </c>
      <c r="BC119" s="105">
        <f>IF(AR119="","",YEAR(AR119))</f>
        <v>2020</v>
      </c>
    </row>
    <row r="120" s="1" customFormat="1" ht="12" hidden="1" spans="2:55">
      <c r="B120" s="20">
        <v>28</v>
      </c>
      <c r="C120" s="21" t="str">
        <f t="shared" si="40"/>
        <v>AVAIL</v>
      </c>
      <c r="D120" s="22" t="str">
        <f t="shared" si="41"/>
        <v>CLOSED</v>
      </c>
      <c r="E120" s="23">
        <f ca="1" t="shared" si="32"/>
        <v>12</v>
      </c>
      <c r="F120" s="23">
        <f ca="1" t="shared" si="33"/>
        <v>15</v>
      </c>
      <c r="G120" s="23">
        <f ca="1" t="shared" si="34"/>
        <v>0</v>
      </c>
      <c r="H120" s="23" t="str">
        <f ca="1" t="shared" si="35"/>
        <v>ONTIME</v>
      </c>
      <c r="I120" s="23"/>
      <c r="J120" s="36" t="s">
        <v>1767</v>
      </c>
      <c r="K120" s="37">
        <v>43828</v>
      </c>
      <c r="L120" s="38">
        <f t="shared" si="37"/>
        <v>12</v>
      </c>
      <c r="M120" s="38">
        <f t="shared" si="38"/>
        <v>2019</v>
      </c>
      <c r="N120" s="38" t="str">
        <f t="shared" si="39"/>
        <v>AOG</v>
      </c>
      <c r="O120" s="36" t="s">
        <v>1768</v>
      </c>
      <c r="P120" s="38"/>
      <c r="Q120" s="38" t="s">
        <v>1769</v>
      </c>
      <c r="R120" s="56">
        <v>1</v>
      </c>
      <c r="S120" s="38" t="s">
        <v>770</v>
      </c>
      <c r="T120" s="57" t="s">
        <v>1632</v>
      </c>
      <c r="U120" s="38"/>
      <c r="V120" s="20">
        <v>404045943</v>
      </c>
      <c r="W120" s="37">
        <v>43830</v>
      </c>
      <c r="X120" s="38" t="s">
        <v>105</v>
      </c>
      <c r="Y120" s="130" t="s">
        <v>1770</v>
      </c>
      <c r="Z120" s="131">
        <v>43828</v>
      </c>
      <c r="AA120" s="132" t="s">
        <v>1771</v>
      </c>
      <c r="AB120" s="131">
        <v>43833</v>
      </c>
      <c r="AC120" s="131"/>
      <c r="AD120" s="38">
        <v>180228685</v>
      </c>
      <c r="AE120" s="37">
        <v>43839</v>
      </c>
      <c r="AF120" s="37"/>
      <c r="AG120" s="37">
        <v>43840</v>
      </c>
      <c r="AH120" s="37">
        <v>43840</v>
      </c>
      <c r="AI120" s="89" t="s">
        <v>1772</v>
      </c>
      <c r="AJ120" s="89"/>
      <c r="AK120" s="37">
        <v>43840</v>
      </c>
      <c r="AL120" s="36"/>
      <c r="AM120" s="36" t="s">
        <v>1768</v>
      </c>
      <c r="AN120" s="36" t="s">
        <v>1773</v>
      </c>
      <c r="AO120" s="36"/>
      <c r="AP120" s="103">
        <v>43472</v>
      </c>
      <c r="AQ120" s="36" t="s">
        <v>1616</v>
      </c>
      <c r="AR120" s="103">
        <v>43845</v>
      </c>
      <c r="AS120" s="23" t="str">
        <f t="shared" si="36"/>
        <v>LATE</v>
      </c>
      <c r="AT120" s="38"/>
      <c r="AU120" s="36"/>
      <c r="AV120" s="104">
        <f>IF(OR(W120="",AB120=""),"",AB120-W120)</f>
        <v>3</v>
      </c>
      <c r="AW120" s="105" t="e">
        <f>IF(OR(#REF!="",AB120=""),"",#REF!-AB120)</f>
        <v>#REF!</v>
      </c>
      <c r="AX120" s="105" t="e">
        <f>IF(OR(#REF!="",#REF!=""),"",#REF!-#REF!)</f>
        <v>#REF!</v>
      </c>
      <c r="AY120" s="105" t="e">
        <f>IF(OR(AP120="",#REF!=""),"",AP120-#REF!)</f>
        <v>#REF!</v>
      </c>
      <c r="AZ120" s="114">
        <f>IF(OR(AR120="",AP120=""),"",AR120-AP120)</f>
        <v>373</v>
      </c>
      <c r="BA120" s="115" t="e">
        <f>IF(AV120="","",SUM(AV120:AZ120))</f>
        <v>#REF!</v>
      </c>
      <c r="BB120" s="105">
        <f>IF(AR120="","",WEEKNUM(AR120))</f>
        <v>3</v>
      </c>
      <c r="BC120" s="105">
        <f>IF(AR120="","",YEAR(AR120))</f>
        <v>2020</v>
      </c>
    </row>
    <row r="121" s="1" customFormat="1" ht="12" hidden="1" spans="2:55">
      <c r="B121" s="20">
        <v>36</v>
      </c>
      <c r="C121" s="21" t="str">
        <f t="shared" si="40"/>
        <v>AVAIL</v>
      </c>
      <c r="D121" s="22" t="str">
        <f t="shared" si="41"/>
        <v>CLOSED</v>
      </c>
      <c r="E121" s="23">
        <f ca="1" t="shared" si="32"/>
        <v>14</v>
      </c>
      <c r="F121" s="23">
        <f ca="1" t="shared" si="33"/>
        <v>15</v>
      </c>
      <c r="G121" s="23">
        <f ca="1" t="shared" si="34"/>
        <v>1</v>
      </c>
      <c r="H121" s="23" t="str">
        <f ca="1" t="shared" si="35"/>
        <v>ONTIME</v>
      </c>
      <c r="I121" s="23"/>
      <c r="J121" s="36" t="s">
        <v>1774</v>
      </c>
      <c r="K121" s="37">
        <v>43843</v>
      </c>
      <c r="L121" s="38">
        <f t="shared" si="37"/>
        <v>1</v>
      </c>
      <c r="M121" s="38">
        <f t="shared" si="38"/>
        <v>2020</v>
      </c>
      <c r="N121" s="38" t="str">
        <f t="shared" si="39"/>
        <v>AOG</v>
      </c>
      <c r="O121" s="36" t="s">
        <v>987</v>
      </c>
      <c r="P121" s="38"/>
      <c r="Q121" s="38" t="s">
        <v>1775</v>
      </c>
      <c r="R121" s="56">
        <v>1</v>
      </c>
      <c r="S121" s="38" t="s">
        <v>1496</v>
      </c>
      <c r="T121" s="57" t="s">
        <v>1776</v>
      </c>
      <c r="U121" s="38">
        <v>803414061</v>
      </c>
      <c r="V121" s="124">
        <v>404046143</v>
      </c>
      <c r="W121" s="37">
        <v>43843</v>
      </c>
      <c r="X121" s="38" t="s">
        <v>105</v>
      </c>
      <c r="Y121" s="130" t="s">
        <v>1763</v>
      </c>
      <c r="Z121" s="131">
        <v>43844</v>
      </c>
      <c r="AA121" s="132" t="s">
        <v>1777</v>
      </c>
      <c r="AB121" s="131">
        <v>43844</v>
      </c>
      <c r="AC121" s="131"/>
      <c r="AD121" s="38">
        <v>180230443</v>
      </c>
      <c r="AE121" s="37">
        <v>43851</v>
      </c>
      <c r="AF121" s="37"/>
      <c r="AG121" s="37">
        <v>43857</v>
      </c>
      <c r="AH121" s="37">
        <v>43857</v>
      </c>
      <c r="AI121" s="89" t="s">
        <v>1778</v>
      </c>
      <c r="AJ121" s="89"/>
      <c r="AK121" s="37">
        <v>43857</v>
      </c>
      <c r="AL121" s="36"/>
      <c r="AM121" s="36" t="s">
        <v>987</v>
      </c>
      <c r="AN121" s="36" t="s">
        <v>1779</v>
      </c>
      <c r="AO121" s="36"/>
      <c r="AP121" s="103">
        <v>43854</v>
      </c>
      <c r="AQ121" s="36" t="s">
        <v>1758</v>
      </c>
      <c r="AR121" s="103">
        <v>43858</v>
      </c>
      <c r="AS121" s="23" t="str">
        <f t="shared" si="36"/>
        <v>LATE</v>
      </c>
      <c r="AT121" s="38"/>
      <c r="AU121" s="36"/>
      <c r="AV121" s="104">
        <f>IF(OR(W121="",AB121=""),"",AB121-W121)</f>
        <v>1</v>
      </c>
      <c r="AW121" s="105" t="e">
        <f>IF(OR(#REF!="",AB121=""),"",#REF!-AB121)</f>
        <v>#REF!</v>
      </c>
      <c r="AX121" s="105" t="e">
        <f>IF(OR(#REF!="",#REF!=""),"",#REF!-#REF!)</f>
        <v>#REF!</v>
      </c>
      <c r="AY121" s="105" t="e">
        <f>IF(OR(AP121="",#REF!=""),"",AP121-#REF!)</f>
        <v>#REF!</v>
      </c>
      <c r="AZ121" s="114">
        <f>IF(OR(AR121="",AP121=""),"",AR121-AP121)</f>
        <v>4</v>
      </c>
      <c r="BA121" s="115" t="e">
        <f>IF(AV121="","",SUM(AV121:AZ121))</f>
        <v>#REF!</v>
      </c>
      <c r="BB121" s="105">
        <f>IF(AR121="","",WEEKNUM(AR121))</f>
        <v>5</v>
      </c>
      <c r="BC121" s="105">
        <f>IF(AR121="","",YEAR(AR121))</f>
        <v>2020</v>
      </c>
    </row>
    <row r="122" s="1" customFormat="1" ht="12" hidden="1" spans="2:55">
      <c r="B122" s="20">
        <v>74</v>
      </c>
      <c r="C122" s="21" t="str">
        <f t="shared" si="40"/>
        <v>AVAIL</v>
      </c>
      <c r="D122" s="22" t="str">
        <f t="shared" si="41"/>
        <v>CLOSED</v>
      </c>
      <c r="E122" s="23">
        <f ca="1" t="shared" si="32"/>
        <v>39</v>
      </c>
      <c r="F122" s="23">
        <f ca="1" t="shared" si="33"/>
        <v>17</v>
      </c>
      <c r="G122" s="23">
        <f ca="1" t="shared" si="34"/>
        <v>28</v>
      </c>
      <c r="H122" s="23" t="str">
        <f ca="1" t="shared" si="35"/>
        <v>LATE</v>
      </c>
      <c r="I122" s="23"/>
      <c r="J122" s="36" t="s">
        <v>1780</v>
      </c>
      <c r="K122" s="37">
        <v>43822</v>
      </c>
      <c r="L122" s="38">
        <f t="shared" si="37"/>
        <v>12</v>
      </c>
      <c r="M122" s="38">
        <f t="shared" si="38"/>
        <v>2019</v>
      </c>
      <c r="N122" s="38" t="str">
        <f t="shared" si="39"/>
        <v>Replenish</v>
      </c>
      <c r="O122" s="119" t="s">
        <v>1532</v>
      </c>
      <c r="P122" s="38"/>
      <c r="Q122" s="38" t="s">
        <v>1533</v>
      </c>
      <c r="R122" s="56">
        <v>1</v>
      </c>
      <c r="S122" s="38" t="s">
        <v>173</v>
      </c>
      <c r="T122" s="57" t="s">
        <v>1429</v>
      </c>
      <c r="U122" s="38">
        <v>50633705</v>
      </c>
      <c r="V122" s="20">
        <v>404045758</v>
      </c>
      <c r="W122" s="37">
        <v>43822</v>
      </c>
      <c r="X122" s="38" t="s">
        <v>105</v>
      </c>
      <c r="Y122" s="130" t="s">
        <v>1781</v>
      </c>
      <c r="Z122" s="131">
        <v>43850</v>
      </c>
      <c r="AA122" s="132" t="s">
        <v>1782</v>
      </c>
      <c r="AB122" s="131">
        <v>43855</v>
      </c>
      <c r="AC122" s="131"/>
      <c r="AD122" s="369" t="s">
        <v>1783</v>
      </c>
      <c r="AE122" s="37">
        <v>43857</v>
      </c>
      <c r="AF122" s="37"/>
      <c r="AG122" s="37">
        <v>43858</v>
      </c>
      <c r="AH122" s="37">
        <v>43861</v>
      </c>
      <c r="AI122" s="88" t="s">
        <v>1784</v>
      </c>
      <c r="AJ122" s="88"/>
      <c r="AK122" s="37">
        <v>43861</v>
      </c>
      <c r="AL122" s="36"/>
      <c r="AM122" s="136" t="s">
        <v>1532</v>
      </c>
      <c r="AN122" s="120" t="s">
        <v>1785</v>
      </c>
      <c r="AO122" s="140"/>
      <c r="AP122" s="103">
        <v>43822</v>
      </c>
      <c r="AQ122" s="36" t="s">
        <v>1786</v>
      </c>
      <c r="AR122" s="103">
        <v>43839</v>
      </c>
      <c r="AS122" s="23" t="str">
        <f t="shared" si="36"/>
        <v>LATE</v>
      </c>
      <c r="AT122" s="38"/>
      <c r="AU122" s="36"/>
      <c r="AV122" s="104"/>
      <c r="AW122" s="105"/>
      <c r="AX122" s="105"/>
      <c r="AY122" s="105"/>
      <c r="AZ122" s="114"/>
      <c r="BA122" s="115"/>
      <c r="BB122" s="105"/>
      <c r="BC122" s="105"/>
    </row>
    <row r="123" s="1" customFormat="1" ht="12" hidden="1" spans="2:55">
      <c r="B123" s="20">
        <v>85</v>
      </c>
      <c r="C123" s="21" t="str">
        <f t="shared" si="40"/>
        <v>AVAIL</v>
      </c>
      <c r="D123" s="22" t="str">
        <f t="shared" si="41"/>
        <v>CLOSED</v>
      </c>
      <c r="E123" s="23">
        <f ca="1" t="shared" si="32"/>
        <v>30</v>
      </c>
      <c r="F123" s="23">
        <f ca="1" t="shared" si="33"/>
        <v>8</v>
      </c>
      <c r="G123" s="23">
        <f ca="1" t="shared" si="34"/>
        <v>1</v>
      </c>
      <c r="H123" s="23" t="str">
        <f ca="1" t="shared" si="35"/>
        <v>ONTIME</v>
      </c>
      <c r="I123" s="23"/>
      <c r="J123" s="36" t="s">
        <v>1787</v>
      </c>
      <c r="K123" s="37">
        <v>43830</v>
      </c>
      <c r="L123" s="38">
        <f t="shared" si="37"/>
        <v>12</v>
      </c>
      <c r="M123" s="38">
        <f t="shared" si="38"/>
        <v>2019</v>
      </c>
      <c r="N123" s="38" t="str">
        <f t="shared" si="39"/>
        <v>Replenish</v>
      </c>
      <c r="O123" s="36" t="s">
        <v>1788</v>
      </c>
      <c r="P123" s="38"/>
      <c r="Q123" s="38" t="s">
        <v>1789</v>
      </c>
      <c r="R123" s="56">
        <v>1</v>
      </c>
      <c r="S123" s="38" t="s">
        <v>173</v>
      </c>
      <c r="T123" s="57" t="s">
        <v>1429</v>
      </c>
      <c r="U123" s="38">
        <v>50634588</v>
      </c>
      <c r="V123" s="20">
        <v>404045934</v>
      </c>
      <c r="W123" s="37">
        <v>43830</v>
      </c>
      <c r="X123" s="38" t="s">
        <v>105</v>
      </c>
      <c r="Y123" s="130" t="s">
        <v>1597</v>
      </c>
      <c r="Z123" s="131">
        <v>43831</v>
      </c>
      <c r="AA123" s="132" t="s">
        <v>1598</v>
      </c>
      <c r="AB123" s="131">
        <v>43837</v>
      </c>
      <c r="AC123" s="131"/>
      <c r="AD123" s="369" t="s">
        <v>1599</v>
      </c>
      <c r="AE123" s="37">
        <v>43473</v>
      </c>
      <c r="AF123" s="37"/>
      <c r="AG123" s="37">
        <v>43858</v>
      </c>
      <c r="AH123" s="37">
        <v>43860</v>
      </c>
      <c r="AI123" s="368" t="s">
        <v>1790</v>
      </c>
      <c r="AJ123" s="88"/>
      <c r="AK123" s="37">
        <v>43860</v>
      </c>
      <c r="AL123" s="36"/>
      <c r="AM123" s="38" t="str">
        <f>O123</f>
        <v>3337458-59</v>
      </c>
      <c r="AN123" s="36" t="s">
        <v>1791</v>
      </c>
      <c r="AO123" s="36"/>
      <c r="AP123" s="37">
        <v>43830</v>
      </c>
      <c r="AQ123" s="36" t="s">
        <v>1586</v>
      </c>
      <c r="AR123" s="103">
        <v>43838</v>
      </c>
      <c r="AS123" s="23" t="str">
        <f t="shared" si="36"/>
        <v>ONTIME</v>
      </c>
      <c r="AT123" s="38"/>
      <c r="AU123" s="36"/>
      <c r="AV123" s="104"/>
      <c r="AW123" s="105"/>
      <c r="AX123" s="105"/>
      <c r="AY123" s="105"/>
      <c r="AZ123" s="114"/>
      <c r="BA123" s="115"/>
      <c r="BB123" s="105"/>
      <c r="BC123" s="105"/>
    </row>
    <row r="124" s="1" customFormat="1" ht="12" hidden="1" spans="2:55">
      <c r="B124" s="20">
        <v>88</v>
      </c>
      <c r="C124" s="21" t="str">
        <f t="shared" si="40"/>
        <v>AVAIL</v>
      </c>
      <c r="D124" s="22" t="str">
        <f t="shared" si="41"/>
        <v>CLOSED</v>
      </c>
      <c r="E124" s="23">
        <f ca="1" t="shared" si="32"/>
        <v>12</v>
      </c>
      <c r="F124" s="23">
        <f ca="1" t="shared" si="33"/>
        <v>8</v>
      </c>
      <c r="G124" s="23">
        <f ca="1" t="shared" si="34"/>
        <v>3</v>
      </c>
      <c r="H124" s="23" t="str">
        <f ca="1" t="shared" si="35"/>
        <v>ONTIME</v>
      </c>
      <c r="I124" s="23"/>
      <c r="J124" s="36" t="s">
        <v>1792</v>
      </c>
      <c r="K124" s="37">
        <v>43847</v>
      </c>
      <c r="L124" s="38">
        <f t="shared" si="37"/>
        <v>1</v>
      </c>
      <c r="M124" s="38">
        <f t="shared" si="38"/>
        <v>2020</v>
      </c>
      <c r="N124" s="38" t="str">
        <f t="shared" si="39"/>
        <v>Replenish</v>
      </c>
      <c r="O124" s="36" t="s">
        <v>221</v>
      </c>
      <c r="P124" s="38"/>
      <c r="Q124" s="38" t="s">
        <v>222</v>
      </c>
      <c r="R124" s="56">
        <v>1</v>
      </c>
      <c r="S124" s="38" t="s">
        <v>173</v>
      </c>
      <c r="T124" s="57" t="s">
        <v>1429</v>
      </c>
      <c r="U124" s="38">
        <v>50634592</v>
      </c>
      <c r="V124" s="20">
        <v>404045941</v>
      </c>
      <c r="W124" s="37">
        <v>43830</v>
      </c>
      <c r="X124" s="38" t="s">
        <v>105</v>
      </c>
      <c r="Y124" s="130" t="s">
        <v>1793</v>
      </c>
      <c r="Z124" s="131">
        <v>43850</v>
      </c>
      <c r="AA124" s="132" t="s">
        <v>1794</v>
      </c>
      <c r="AB124" s="131">
        <v>43854</v>
      </c>
      <c r="AC124" s="131"/>
      <c r="AD124" s="369" t="s">
        <v>1795</v>
      </c>
      <c r="AE124" s="37">
        <v>43857</v>
      </c>
      <c r="AF124" s="37"/>
      <c r="AG124" s="37">
        <v>43858</v>
      </c>
      <c r="AH124" s="37">
        <v>43859</v>
      </c>
      <c r="AI124" s="88" t="s">
        <v>1796</v>
      </c>
      <c r="AJ124" s="88"/>
      <c r="AK124" s="37">
        <v>43859</v>
      </c>
      <c r="AL124" s="36"/>
      <c r="AM124" s="38" t="s">
        <v>221</v>
      </c>
      <c r="AN124" s="36" t="s">
        <v>1797</v>
      </c>
      <c r="AO124" s="36"/>
      <c r="AP124" s="37">
        <v>43830</v>
      </c>
      <c r="AQ124" s="36" t="s">
        <v>1586</v>
      </c>
      <c r="AR124" s="103">
        <v>43838</v>
      </c>
      <c r="AS124" s="23" t="str">
        <f t="shared" si="36"/>
        <v>ONTIME</v>
      </c>
      <c r="AT124" s="38"/>
      <c r="AU124" s="36"/>
      <c r="AV124" s="104"/>
      <c r="AW124" s="105"/>
      <c r="AX124" s="105"/>
      <c r="AY124" s="105"/>
      <c r="AZ124" s="114"/>
      <c r="BA124" s="115"/>
      <c r="BB124" s="105"/>
      <c r="BC124" s="105"/>
    </row>
    <row r="125" s="1" customFormat="1" ht="12" hidden="1" spans="2:55">
      <c r="B125" s="20">
        <v>120</v>
      </c>
      <c r="C125" s="21" t="str">
        <f t="shared" si="40"/>
        <v>AVAIL</v>
      </c>
      <c r="D125" s="22" t="str">
        <f t="shared" si="41"/>
        <v>CLOSED</v>
      </c>
      <c r="E125" s="23">
        <f ca="1" t="shared" si="32"/>
        <v>12</v>
      </c>
      <c r="F125" s="23">
        <f ca="1" t="shared" si="33"/>
        <v>7</v>
      </c>
      <c r="G125" s="23">
        <f ca="1" t="shared" si="34"/>
        <v>3</v>
      </c>
      <c r="H125" s="23" t="str">
        <f ca="1" t="shared" si="35"/>
        <v>ONTIME</v>
      </c>
      <c r="I125" s="23"/>
      <c r="J125" s="36" t="s">
        <v>1798</v>
      </c>
      <c r="K125" s="37">
        <v>43847</v>
      </c>
      <c r="L125" s="38">
        <f t="shared" si="37"/>
        <v>1</v>
      </c>
      <c r="M125" s="38">
        <f t="shared" si="38"/>
        <v>2020</v>
      </c>
      <c r="N125" s="38" t="str">
        <f t="shared" si="39"/>
        <v>Replenish</v>
      </c>
      <c r="O125" s="36" t="s">
        <v>1799</v>
      </c>
      <c r="P125" s="38"/>
      <c r="Q125" s="38" t="s">
        <v>1800</v>
      </c>
      <c r="R125" s="56">
        <v>1</v>
      </c>
      <c r="S125" s="38" t="s">
        <v>432</v>
      </c>
      <c r="T125" s="57" t="s">
        <v>104</v>
      </c>
      <c r="U125" s="38">
        <v>50636724</v>
      </c>
      <c r="V125" s="20">
        <v>404046223</v>
      </c>
      <c r="W125" s="37">
        <v>43847</v>
      </c>
      <c r="X125" s="38" t="s">
        <v>105</v>
      </c>
      <c r="Y125" s="130" t="s">
        <v>1801</v>
      </c>
      <c r="Z125" s="131">
        <v>43850</v>
      </c>
      <c r="AA125" s="132" t="s">
        <v>1794</v>
      </c>
      <c r="AB125" s="131">
        <v>43854</v>
      </c>
      <c r="AC125" s="131"/>
      <c r="AD125" s="369" t="s">
        <v>1795</v>
      </c>
      <c r="AE125" s="37">
        <v>43857</v>
      </c>
      <c r="AF125" s="37"/>
      <c r="AG125" s="37">
        <v>43858</v>
      </c>
      <c r="AH125" s="37">
        <v>43859</v>
      </c>
      <c r="AI125" s="88" t="s">
        <v>1802</v>
      </c>
      <c r="AJ125" s="88"/>
      <c r="AK125" s="37">
        <v>43859</v>
      </c>
      <c r="AL125" s="36"/>
      <c r="AM125" s="36" t="s">
        <v>1799</v>
      </c>
      <c r="AN125" s="36" t="s">
        <v>1803</v>
      </c>
      <c r="AO125" s="36"/>
      <c r="AP125" s="37">
        <v>43847</v>
      </c>
      <c r="AQ125" s="36" t="s">
        <v>1804</v>
      </c>
      <c r="AR125" s="103">
        <v>43854</v>
      </c>
      <c r="AS125" s="23" t="str">
        <f t="shared" si="36"/>
        <v>ONTIME</v>
      </c>
      <c r="AT125" s="38"/>
      <c r="AU125" s="36"/>
      <c r="AV125" s="104"/>
      <c r="AW125" s="105"/>
      <c r="AX125" s="105"/>
      <c r="AY125" s="105"/>
      <c r="AZ125" s="114"/>
      <c r="BA125" s="115"/>
      <c r="BB125" s="105"/>
      <c r="BC125" s="105"/>
    </row>
    <row r="126" s="1" customFormat="1" ht="12" hidden="1" spans="2:55">
      <c r="B126" s="20">
        <v>121</v>
      </c>
      <c r="C126" s="21" t="str">
        <f t="shared" si="40"/>
        <v>AVAIL</v>
      </c>
      <c r="D126" s="22" t="str">
        <f t="shared" si="41"/>
        <v>CLOSED</v>
      </c>
      <c r="E126" s="23">
        <f ca="1" t="shared" si="32"/>
        <v>12</v>
      </c>
      <c r="F126" s="23">
        <f ca="1" t="shared" si="33"/>
        <v>7</v>
      </c>
      <c r="G126" s="23">
        <f ca="1" t="shared" si="34"/>
        <v>3</v>
      </c>
      <c r="H126" s="23" t="str">
        <f ca="1" t="shared" si="35"/>
        <v>ONTIME</v>
      </c>
      <c r="I126" s="23"/>
      <c r="J126" s="36" t="s">
        <v>1805</v>
      </c>
      <c r="K126" s="37">
        <v>43847</v>
      </c>
      <c r="L126" s="38">
        <f t="shared" si="37"/>
        <v>1</v>
      </c>
      <c r="M126" s="38">
        <f t="shared" si="38"/>
        <v>2020</v>
      </c>
      <c r="N126" s="38" t="str">
        <f t="shared" si="39"/>
        <v>Replenish</v>
      </c>
      <c r="O126" s="36" t="s">
        <v>735</v>
      </c>
      <c r="P126" s="38"/>
      <c r="Q126" s="38" t="s">
        <v>1203</v>
      </c>
      <c r="R126" s="56">
        <v>1</v>
      </c>
      <c r="S126" s="38" t="s">
        <v>1161</v>
      </c>
      <c r="T126" s="57" t="s">
        <v>104</v>
      </c>
      <c r="U126" s="38">
        <v>50636726</v>
      </c>
      <c r="V126" s="20">
        <v>404046224</v>
      </c>
      <c r="W126" s="37">
        <v>43847</v>
      </c>
      <c r="X126" s="38" t="s">
        <v>105</v>
      </c>
      <c r="Y126" s="130" t="s">
        <v>1801</v>
      </c>
      <c r="Z126" s="131">
        <v>43850</v>
      </c>
      <c r="AA126" s="132" t="s">
        <v>1794</v>
      </c>
      <c r="AB126" s="131">
        <v>43854</v>
      </c>
      <c r="AC126" s="131"/>
      <c r="AD126" s="369" t="s">
        <v>1795</v>
      </c>
      <c r="AE126" s="37">
        <v>43857</v>
      </c>
      <c r="AF126" s="37"/>
      <c r="AG126" s="37">
        <v>43858</v>
      </c>
      <c r="AH126" s="37">
        <v>43859</v>
      </c>
      <c r="AI126" s="88" t="s">
        <v>1806</v>
      </c>
      <c r="AJ126" s="88"/>
      <c r="AK126" s="37">
        <v>43859</v>
      </c>
      <c r="AL126" s="36"/>
      <c r="AM126" s="36" t="s">
        <v>735</v>
      </c>
      <c r="AN126" s="36" t="s">
        <v>1807</v>
      </c>
      <c r="AO126" s="36"/>
      <c r="AP126" s="37">
        <v>43847</v>
      </c>
      <c r="AQ126" s="36" t="s">
        <v>1804</v>
      </c>
      <c r="AR126" s="103">
        <v>43854</v>
      </c>
      <c r="AS126" s="23" t="str">
        <f t="shared" si="36"/>
        <v>ONTIME</v>
      </c>
      <c r="AT126" s="38"/>
      <c r="AU126" s="36"/>
      <c r="AV126" s="104"/>
      <c r="AW126" s="105"/>
      <c r="AX126" s="105"/>
      <c r="AY126" s="105"/>
      <c r="AZ126" s="114"/>
      <c r="BA126" s="115"/>
      <c r="BB126" s="105"/>
      <c r="BC126" s="105"/>
    </row>
    <row r="127" s="1" customFormat="1" ht="12" hidden="1" spans="2:55">
      <c r="B127" s="20">
        <v>125</v>
      </c>
      <c r="C127" s="21" t="str">
        <f t="shared" si="40"/>
        <v>AVAIL</v>
      </c>
      <c r="D127" s="22" t="str">
        <f t="shared" si="41"/>
        <v>CLOSED</v>
      </c>
      <c r="E127" s="23">
        <f ca="1" t="shared" si="32"/>
        <v>12</v>
      </c>
      <c r="F127" s="23">
        <f ca="1" t="shared" si="33"/>
        <v>7</v>
      </c>
      <c r="G127" s="23">
        <f ca="1" t="shared" si="34"/>
        <v>3</v>
      </c>
      <c r="H127" s="23" t="str">
        <f ca="1" t="shared" si="35"/>
        <v>ONTIME</v>
      </c>
      <c r="I127" s="23"/>
      <c r="J127" s="36" t="s">
        <v>1808</v>
      </c>
      <c r="K127" s="37">
        <v>43847</v>
      </c>
      <c r="L127" s="38">
        <f t="shared" si="37"/>
        <v>1</v>
      </c>
      <c r="M127" s="38">
        <f t="shared" si="38"/>
        <v>2020</v>
      </c>
      <c r="N127" s="38" t="str">
        <f t="shared" si="39"/>
        <v>Replenish</v>
      </c>
      <c r="O127" s="36" t="s">
        <v>229</v>
      </c>
      <c r="P127" s="38"/>
      <c r="Q127" s="38" t="s">
        <v>230</v>
      </c>
      <c r="R127" s="56">
        <v>1</v>
      </c>
      <c r="S127" s="38" t="s">
        <v>1161</v>
      </c>
      <c r="T127" s="57" t="s">
        <v>104</v>
      </c>
      <c r="U127" s="38">
        <v>50636732</v>
      </c>
      <c r="V127" s="20">
        <v>404046227</v>
      </c>
      <c r="W127" s="37">
        <v>43847</v>
      </c>
      <c r="X127" s="38" t="s">
        <v>105</v>
      </c>
      <c r="Y127" s="130" t="s">
        <v>1809</v>
      </c>
      <c r="Z127" s="131">
        <v>43850</v>
      </c>
      <c r="AA127" s="132" t="s">
        <v>1794</v>
      </c>
      <c r="AB127" s="131">
        <v>43854</v>
      </c>
      <c r="AC127" s="131"/>
      <c r="AD127" s="369" t="s">
        <v>1795</v>
      </c>
      <c r="AE127" s="37">
        <v>43857</v>
      </c>
      <c r="AF127" s="37"/>
      <c r="AG127" s="37">
        <v>43858</v>
      </c>
      <c r="AH127" s="37">
        <v>43859</v>
      </c>
      <c r="AI127" s="88" t="s">
        <v>1810</v>
      </c>
      <c r="AJ127" s="88"/>
      <c r="AK127" s="37">
        <v>43859</v>
      </c>
      <c r="AL127" s="36"/>
      <c r="AM127" s="36" t="s">
        <v>229</v>
      </c>
      <c r="AN127" s="36" t="s">
        <v>1811</v>
      </c>
      <c r="AO127" s="36"/>
      <c r="AP127" s="37">
        <v>43847</v>
      </c>
      <c r="AQ127" s="36" t="s">
        <v>1804</v>
      </c>
      <c r="AR127" s="103">
        <v>43854</v>
      </c>
      <c r="AS127" s="23" t="str">
        <f t="shared" si="36"/>
        <v>ONTIME</v>
      </c>
      <c r="AT127" s="38"/>
      <c r="AU127" s="36"/>
      <c r="AV127" s="104"/>
      <c r="AW127" s="105"/>
      <c r="AX127" s="105"/>
      <c r="AY127" s="105"/>
      <c r="AZ127" s="114"/>
      <c r="BA127" s="115"/>
      <c r="BB127" s="105"/>
      <c r="BC127" s="105"/>
    </row>
    <row r="128" s="1" customFormat="1" ht="12" hidden="1" spans="2:55">
      <c r="B128" s="20">
        <v>126</v>
      </c>
      <c r="C128" s="21" t="str">
        <f t="shared" si="40"/>
        <v>AVAIL</v>
      </c>
      <c r="D128" s="22" t="str">
        <f t="shared" si="41"/>
        <v>CLOSED</v>
      </c>
      <c r="E128" s="23">
        <f ca="1" t="shared" si="32"/>
        <v>12</v>
      </c>
      <c r="F128" s="23">
        <f ca="1" t="shared" si="33"/>
        <v>7</v>
      </c>
      <c r="G128" s="23">
        <f ca="1" t="shared" si="34"/>
        <v>3</v>
      </c>
      <c r="H128" s="23" t="str">
        <f ca="1" t="shared" si="35"/>
        <v>ONTIME</v>
      </c>
      <c r="I128" s="23"/>
      <c r="J128" s="36" t="s">
        <v>1812</v>
      </c>
      <c r="K128" s="37">
        <v>43847</v>
      </c>
      <c r="L128" s="38">
        <f t="shared" si="37"/>
        <v>1</v>
      </c>
      <c r="M128" s="38">
        <f t="shared" si="38"/>
        <v>2020</v>
      </c>
      <c r="N128" s="38" t="str">
        <f t="shared" si="39"/>
        <v>Replenish</v>
      </c>
      <c r="O128" s="36" t="s">
        <v>430</v>
      </c>
      <c r="P128" s="38"/>
      <c r="Q128" s="38" t="s">
        <v>431</v>
      </c>
      <c r="R128" s="56">
        <v>1</v>
      </c>
      <c r="S128" s="38" t="s">
        <v>153</v>
      </c>
      <c r="T128" s="57" t="s">
        <v>104</v>
      </c>
      <c r="U128" s="38">
        <v>50636739</v>
      </c>
      <c r="V128" s="20">
        <v>404046229</v>
      </c>
      <c r="W128" s="37">
        <v>43847</v>
      </c>
      <c r="X128" s="38" t="s">
        <v>105</v>
      </c>
      <c r="Y128" s="127" t="s">
        <v>1809</v>
      </c>
      <c r="Z128" s="128">
        <v>43850</v>
      </c>
      <c r="AA128" s="129" t="s">
        <v>1794</v>
      </c>
      <c r="AB128" s="128">
        <v>43854</v>
      </c>
      <c r="AC128" s="128"/>
      <c r="AD128" s="369" t="s">
        <v>1795</v>
      </c>
      <c r="AE128" s="37">
        <v>43857</v>
      </c>
      <c r="AF128" s="37"/>
      <c r="AG128" s="37">
        <v>43858</v>
      </c>
      <c r="AH128" s="37">
        <v>43859</v>
      </c>
      <c r="AI128" s="88" t="s">
        <v>1813</v>
      </c>
      <c r="AJ128" s="88"/>
      <c r="AK128" s="37">
        <v>43859</v>
      </c>
      <c r="AL128" s="36"/>
      <c r="AM128" s="36" t="s">
        <v>430</v>
      </c>
      <c r="AN128" s="36" t="s">
        <v>1814</v>
      </c>
      <c r="AO128" s="36"/>
      <c r="AP128" s="37">
        <v>43847</v>
      </c>
      <c r="AQ128" s="36" t="s">
        <v>1804</v>
      </c>
      <c r="AR128" s="103">
        <v>43854</v>
      </c>
      <c r="AS128" s="23" t="str">
        <f t="shared" si="36"/>
        <v>ONTIME</v>
      </c>
      <c r="AT128" s="38"/>
      <c r="AU128" s="36"/>
      <c r="AV128" s="104"/>
      <c r="AW128" s="105"/>
      <c r="AX128" s="105"/>
      <c r="AY128" s="105"/>
      <c r="AZ128" s="114"/>
      <c r="BA128" s="115"/>
      <c r="BB128" s="105"/>
      <c r="BC128" s="105"/>
    </row>
    <row r="129" s="1" customFormat="1" ht="12" hidden="1" spans="2:55">
      <c r="B129" s="20">
        <v>127</v>
      </c>
      <c r="C129" s="21" t="str">
        <f t="shared" si="40"/>
        <v>AVAIL</v>
      </c>
      <c r="D129" s="22" t="str">
        <f t="shared" si="41"/>
        <v>CLOSED</v>
      </c>
      <c r="E129" s="23">
        <f ca="1" t="shared" si="32"/>
        <v>12</v>
      </c>
      <c r="F129" s="23">
        <f ca="1" t="shared" si="33"/>
        <v>7</v>
      </c>
      <c r="G129" s="23">
        <f ca="1" t="shared" si="34"/>
        <v>3</v>
      </c>
      <c r="H129" s="23" t="str">
        <f ca="1" t="shared" si="35"/>
        <v>ONTIME</v>
      </c>
      <c r="I129" s="23"/>
      <c r="J129" s="36" t="s">
        <v>1815</v>
      </c>
      <c r="K129" s="37">
        <v>43847</v>
      </c>
      <c r="L129" s="38">
        <f t="shared" si="37"/>
        <v>1</v>
      </c>
      <c r="M129" s="38">
        <f t="shared" si="38"/>
        <v>2020</v>
      </c>
      <c r="N129" s="38" t="str">
        <f t="shared" si="39"/>
        <v>Replenish</v>
      </c>
      <c r="O129" s="36" t="s">
        <v>409</v>
      </c>
      <c r="P129" s="38" t="s">
        <v>416</v>
      </c>
      <c r="Q129" s="38" t="s">
        <v>1526</v>
      </c>
      <c r="R129" s="56">
        <v>1</v>
      </c>
      <c r="S129" s="38" t="s">
        <v>143</v>
      </c>
      <c r="T129" s="57" t="s">
        <v>104</v>
      </c>
      <c r="U129" s="38">
        <v>50636742</v>
      </c>
      <c r="V129" s="20">
        <v>404046230</v>
      </c>
      <c r="W129" s="37">
        <v>43847</v>
      </c>
      <c r="X129" s="38" t="s">
        <v>105</v>
      </c>
      <c r="Y129" s="130" t="s">
        <v>1809</v>
      </c>
      <c r="Z129" s="131">
        <v>43850</v>
      </c>
      <c r="AA129" s="132" t="s">
        <v>1794</v>
      </c>
      <c r="AB129" s="131">
        <v>43854</v>
      </c>
      <c r="AC129" s="131"/>
      <c r="AD129" s="369" t="s">
        <v>1795</v>
      </c>
      <c r="AE129" s="37">
        <v>43857</v>
      </c>
      <c r="AF129" s="37"/>
      <c r="AG129" s="37">
        <v>43858</v>
      </c>
      <c r="AH129" s="37">
        <v>43859</v>
      </c>
      <c r="AI129" s="88" t="s">
        <v>1816</v>
      </c>
      <c r="AJ129" s="88"/>
      <c r="AK129" s="37">
        <v>43859</v>
      </c>
      <c r="AL129" s="36"/>
      <c r="AM129" s="36" t="s">
        <v>416</v>
      </c>
      <c r="AN129" s="36" t="s">
        <v>1817</v>
      </c>
      <c r="AO129" s="36"/>
      <c r="AP129" s="37">
        <v>43847</v>
      </c>
      <c r="AQ129" s="36" t="s">
        <v>1804</v>
      </c>
      <c r="AR129" s="103">
        <v>43854</v>
      </c>
      <c r="AS129" s="23" t="str">
        <f t="shared" si="36"/>
        <v>ONTIME</v>
      </c>
      <c r="AT129" s="38"/>
      <c r="AU129" s="36"/>
      <c r="AV129" s="104"/>
      <c r="AW129" s="105"/>
      <c r="AX129" s="105"/>
      <c r="AY129" s="105"/>
      <c r="AZ129" s="114"/>
      <c r="BA129" s="115"/>
      <c r="BB129" s="105"/>
      <c r="BC129" s="105"/>
    </row>
    <row r="130" s="1" customFormat="1" ht="12" hidden="1" spans="2:55">
      <c r="B130" s="20">
        <v>130</v>
      </c>
      <c r="C130" s="21" t="str">
        <f t="shared" si="40"/>
        <v>AVAIL</v>
      </c>
      <c r="D130" s="22" t="str">
        <f t="shared" si="41"/>
        <v>CLOSED</v>
      </c>
      <c r="E130" s="23">
        <f ca="1" t="shared" si="32"/>
        <v>10</v>
      </c>
      <c r="F130" s="23">
        <f ca="1" t="shared" si="33"/>
        <v>6</v>
      </c>
      <c r="G130" s="23">
        <f ca="1" t="shared" si="34"/>
        <v>2</v>
      </c>
      <c r="H130" s="23" t="str">
        <f ca="1" t="shared" si="35"/>
        <v>ONTIME</v>
      </c>
      <c r="I130" s="23"/>
      <c r="J130" s="36" t="s">
        <v>1818</v>
      </c>
      <c r="K130" s="37">
        <v>43852</v>
      </c>
      <c r="L130" s="38">
        <f t="shared" si="37"/>
        <v>1</v>
      </c>
      <c r="M130" s="38">
        <f t="shared" si="38"/>
        <v>2020</v>
      </c>
      <c r="N130" s="38" t="str">
        <f t="shared" si="39"/>
        <v>Replenish</v>
      </c>
      <c r="O130" s="36" t="s">
        <v>130</v>
      </c>
      <c r="P130" s="38"/>
      <c r="Q130" s="38" t="s">
        <v>131</v>
      </c>
      <c r="R130" s="56">
        <v>1</v>
      </c>
      <c r="S130" s="38" t="s">
        <v>223</v>
      </c>
      <c r="T130" s="57" t="s">
        <v>104</v>
      </c>
      <c r="U130" s="38">
        <v>50637316</v>
      </c>
      <c r="V130" s="20">
        <v>404046297</v>
      </c>
      <c r="W130" s="37">
        <v>43852</v>
      </c>
      <c r="X130" s="38" t="s">
        <v>105</v>
      </c>
      <c r="Y130" s="130" t="s">
        <v>1819</v>
      </c>
      <c r="Z130" s="131">
        <v>43854</v>
      </c>
      <c r="AA130" s="132" t="s">
        <v>1820</v>
      </c>
      <c r="AB130" s="131">
        <v>43859</v>
      </c>
      <c r="AC130" s="131"/>
      <c r="AD130" s="38">
        <v>180232010</v>
      </c>
      <c r="AE130" s="37">
        <v>43859</v>
      </c>
      <c r="AF130" s="37"/>
      <c r="AG130" s="37">
        <v>43860</v>
      </c>
      <c r="AH130" s="37">
        <v>43862</v>
      </c>
      <c r="AI130" s="370" t="s">
        <v>1821</v>
      </c>
      <c r="AJ130" s="150"/>
      <c r="AK130" s="37">
        <v>43862</v>
      </c>
      <c r="AL130" s="36"/>
      <c r="AM130" s="36" t="s">
        <v>130</v>
      </c>
      <c r="AN130" s="36" t="s">
        <v>1822</v>
      </c>
      <c r="AO130" s="36"/>
      <c r="AP130" s="103">
        <v>43854</v>
      </c>
      <c r="AQ130" s="36" t="s">
        <v>1758</v>
      </c>
      <c r="AR130" s="103">
        <v>43858</v>
      </c>
      <c r="AS130" s="23" t="str">
        <f t="shared" si="36"/>
        <v>ONTIME</v>
      </c>
      <c r="AT130" s="38"/>
      <c r="AU130" s="36"/>
      <c r="AV130" s="104"/>
      <c r="AW130" s="105"/>
      <c r="AX130" s="105"/>
      <c r="AY130" s="105"/>
      <c r="AZ130" s="114"/>
      <c r="BA130" s="115"/>
      <c r="BB130" s="105"/>
      <c r="BC130" s="105"/>
    </row>
    <row r="131" s="1" customFormat="1" ht="12" hidden="1" spans="2:55">
      <c r="B131" s="20">
        <v>132</v>
      </c>
      <c r="C131" s="21" t="str">
        <f t="shared" si="40"/>
        <v>AVAIL</v>
      </c>
      <c r="D131" s="22" t="str">
        <f t="shared" si="41"/>
        <v>CLOSED</v>
      </c>
      <c r="E131" s="23">
        <f ca="1" t="shared" si="32"/>
        <v>10</v>
      </c>
      <c r="F131" s="23">
        <f ca="1" t="shared" si="33"/>
        <v>6</v>
      </c>
      <c r="G131" s="23">
        <f ca="1" t="shared" si="34"/>
        <v>4</v>
      </c>
      <c r="H131" s="23" t="str">
        <f ca="1" t="shared" si="35"/>
        <v>LATE</v>
      </c>
      <c r="I131" s="23"/>
      <c r="J131" s="36" t="s">
        <v>1823</v>
      </c>
      <c r="K131" s="37">
        <v>43852</v>
      </c>
      <c r="L131" s="38">
        <f t="shared" si="37"/>
        <v>1</v>
      </c>
      <c r="M131" s="38">
        <f t="shared" si="38"/>
        <v>2020</v>
      </c>
      <c r="N131" s="38" t="str">
        <f t="shared" si="39"/>
        <v>Replenish</v>
      </c>
      <c r="O131" s="36" t="s">
        <v>1383</v>
      </c>
      <c r="P131" s="38"/>
      <c r="Q131" s="38" t="s">
        <v>1384</v>
      </c>
      <c r="R131" s="56">
        <v>1</v>
      </c>
      <c r="S131" s="38" t="s">
        <v>223</v>
      </c>
      <c r="T131" s="57" t="s">
        <v>104</v>
      </c>
      <c r="U131" s="38">
        <v>50637319</v>
      </c>
      <c r="V131" s="20">
        <v>404046300</v>
      </c>
      <c r="W131" s="37">
        <v>43852</v>
      </c>
      <c r="X131" s="38" t="s">
        <v>105</v>
      </c>
      <c r="Y131" s="130" t="s">
        <v>1763</v>
      </c>
      <c r="Z131" s="131">
        <v>43856</v>
      </c>
      <c r="AA131" s="132" t="s">
        <v>1824</v>
      </c>
      <c r="AB131" s="131">
        <v>43856</v>
      </c>
      <c r="AC131" s="131"/>
      <c r="AD131" s="369" t="s">
        <v>1825</v>
      </c>
      <c r="AE131" s="37">
        <v>43857</v>
      </c>
      <c r="AF131" s="37"/>
      <c r="AG131" s="37">
        <v>43860</v>
      </c>
      <c r="AH131" s="37">
        <v>43862</v>
      </c>
      <c r="AI131" s="88" t="s">
        <v>1826</v>
      </c>
      <c r="AJ131" s="88"/>
      <c r="AK131" s="37">
        <v>43862</v>
      </c>
      <c r="AL131" s="36"/>
      <c r="AM131" s="36" t="s">
        <v>1383</v>
      </c>
      <c r="AN131" s="36" t="s">
        <v>1827</v>
      </c>
      <c r="AO131" s="36"/>
      <c r="AP131" s="103">
        <v>43854</v>
      </c>
      <c r="AQ131" s="36" t="s">
        <v>1758</v>
      </c>
      <c r="AR131" s="103">
        <v>43858</v>
      </c>
      <c r="AS131" s="23" t="str">
        <f t="shared" si="36"/>
        <v>ONTIME</v>
      </c>
      <c r="AT131" s="38"/>
      <c r="AU131" s="36"/>
      <c r="AV131" s="104"/>
      <c r="AW131" s="105"/>
      <c r="AX131" s="105"/>
      <c r="AY131" s="105"/>
      <c r="AZ131" s="114"/>
      <c r="BA131" s="115"/>
      <c r="BB131" s="105"/>
      <c r="BC131" s="105"/>
    </row>
    <row r="132" s="1" customFormat="1" ht="12" hidden="1" spans="2:55">
      <c r="B132" s="20">
        <v>133</v>
      </c>
      <c r="C132" s="21" t="str">
        <f t="shared" si="40"/>
        <v>AVAIL</v>
      </c>
      <c r="D132" s="22" t="str">
        <f t="shared" si="41"/>
        <v>CLOSED</v>
      </c>
      <c r="E132" s="23">
        <f ca="1" t="shared" ref="E132:E195" si="42">IF(K132="","",IF(AK132&lt;&gt;"",AK132-K132,TODAY()-K132))</f>
        <v>74</v>
      </c>
      <c r="F132" s="23">
        <f ca="1" t="shared" ref="F132:F195" si="43">IF(J132="","",IF(AR132="",NOW()-W132,AR132-W132))</f>
        <v>6</v>
      </c>
      <c r="G132" s="23">
        <f ca="1" t="shared" ref="G132:G195" si="44">IFERROR(IF(K132="","",IF(Z132&lt;&gt;"",Z132-K132,TODAY()-K132)),IF(Z132="CANCELLED",0,"N/A"))</f>
        <v>67</v>
      </c>
      <c r="H132" s="23" t="str">
        <f ca="1" t="shared" ref="H132:H195" si="45">IF(G132&lt;=3,"ONTIME","LATE")</f>
        <v>LATE</v>
      </c>
      <c r="I132" s="23"/>
      <c r="J132" s="36" t="s">
        <v>1828</v>
      </c>
      <c r="K132" s="37">
        <v>43787</v>
      </c>
      <c r="L132" s="38">
        <f t="shared" si="37"/>
        <v>11</v>
      </c>
      <c r="M132" s="38">
        <f t="shared" si="38"/>
        <v>2019</v>
      </c>
      <c r="N132" s="38" t="str">
        <f t="shared" si="39"/>
        <v>Replenish</v>
      </c>
      <c r="O132" s="36" t="s">
        <v>221</v>
      </c>
      <c r="P132" s="38"/>
      <c r="Q132" s="38" t="s">
        <v>222</v>
      </c>
      <c r="R132" s="56">
        <v>1</v>
      </c>
      <c r="S132" s="38" t="s">
        <v>332</v>
      </c>
      <c r="T132" s="57" t="s">
        <v>104</v>
      </c>
      <c r="U132" s="38">
        <v>50637321</v>
      </c>
      <c r="V132" s="20">
        <v>404046301</v>
      </c>
      <c r="W132" s="37">
        <v>43852</v>
      </c>
      <c r="X132" s="38" t="s">
        <v>105</v>
      </c>
      <c r="Y132" s="130" t="s">
        <v>1819</v>
      </c>
      <c r="Z132" s="131">
        <v>43854</v>
      </c>
      <c r="AA132" s="132" t="s">
        <v>1820</v>
      </c>
      <c r="AB132" s="131">
        <v>43859</v>
      </c>
      <c r="AC132" s="131"/>
      <c r="AD132" s="369" t="s">
        <v>1829</v>
      </c>
      <c r="AE132" s="37">
        <v>43860</v>
      </c>
      <c r="AF132" s="37"/>
      <c r="AG132" s="37">
        <v>43858</v>
      </c>
      <c r="AH132" s="37">
        <v>43861</v>
      </c>
      <c r="AI132" s="370" t="s">
        <v>1660</v>
      </c>
      <c r="AJ132" s="150"/>
      <c r="AK132" s="37">
        <v>43861</v>
      </c>
      <c r="AL132" s="36"/>
      <c r="AM132" s="36" t="s">
        <v>221</v>
      </c>
      <c r="AN132" s="366" t="s">
        <v>1830</v>
      </c>
      <c r="AO132" s="36"/>
      <c r="AP132" s="103">
        <v>43854</v>
      </c>
      <c r="AQ132" s="36" t="s">
        <v>1758</v>
      </c>
      <c r="AR132" s="103">
        <v>43858</v>
      </c>
      <c r="AS132" s="23" t="str">
        <f t="shared" ref="AS132:AS195" si="46">IF(AR132-K132&gt;12,"LATE","ONTIME")</f>
        <v>LATE</v>
      </c>
      <c r="AT132" s="38"/>
      <c r="AU132" s="36"/>
      <c r="AV132" s="104"/>
      <c r="AW132" s="105"/>
      <c r="AX132" s="105"/>
      <c r="AY132" s="105"/>
      <c r="AZ132" s="114"/>
      <c r="BA132" s="115"/>
      <c r="BB132" s="105"/>
      <c r="BC132" s="105"/>
    </row>
    <row r="133" s="1" customFormat="1" ht="12" hidden="1" spans="2:55">
      <c r="B133" s="20">
        <v>10</v>
      </c>
      <c r="C133" s="21" t="str">
        <f t="shared" si="40"/>
        <v>AVAIL</v>
      </c>
      <c r="D133" s="22" t="str">
        <f t="shared" si="41"/>
        <v>CLOSED</v>
      </c>
      <c r="E133" s="23">
        <f ca="1" t="shared" si="42"/>
        <v>21</v>
      </c>
      <c r="F133" s="23">
        <f ca="1" t="shared" si="43"/>
        <v>74</v>
      </c>
      <c r="G133" s="23">
        <f ca="1" t="shared" si="44"/>
        <v>15</v>
      </c>
      <c r="H133" s="23" t="str">
        <f ca="1" t="shared" si="45"/>
        <v>LATE</v>
      </c>
      <c r="I133" s="23"/>
      <c r="J133" s="39" t="s">
        <v>1831</v>
      </c>
      <c r="K133" s="37">
        <v>43787</v>
      </c>
      <c r="L133" s="38">
        <f t="shared" ref="L133:L196" si="47">MONTH(K133)</f>
        <v>11</v>
      </c>
      <c r="M133" s="38">
        <f t="shared" ref="M133:M196" si="48">YEAR(K133)</f>
        <v>2019</v>
      </c>
      <c r="N133" s="38" t="str">
        <f t="shared" ref="N133:N196" si="49">IF(LEFT(J133,4)="AFAX","AOG",IF(LEFT(J133,4)="AFAZ","Critical",IF(LEFT(J133,4)="AFAB","Replenish","")))</f>
        <v>Critical</v>
      </c>
      <c r="O133" s="36" t="s">
        <v>1832</v>
      </c>
      <c r="P133" s="38" t="s">
        <v>1833</v>
      </c>
      <c r="Q133" s="38" t="s">
        <v>1834</v>
      </c>
      <c r="R133" s="56">
        <v>1</v>
      </c>
      <c r="S133" s="38" t="s">
        <v>1502</v>
      </c>
      <c r="T133" s="57" t="s">
        <v>1835</v>
      </c>
      <c r="U133" s="38">
        <v>50629099</v>
      </c>
      <c r="V133" s="20">
        <v>404045142</v>
      </c>
      <c r="W133" s="37">
        <v>43787</v>
      </c>
      <c r="X133" s="38" t="s">
        <v>105</v>
      </c>
      <c r="Y133" s="130" t="s">
        <v>1763</v>
      </c>
      <c r="Z133" s="131">
        <v>43802</v>
      </c>
      <c r="AA133" s="132" t="s">
        <v>1327</v>
      </c>
      <c r="AB133" s="131">
        <v>43802</v>
      </c>
      <c r="AC133" s="131"/>
      <c r="AD133" s="369" t="s">
        <v>1328</v>
      </c>
      <c r="AE133" s="37">
        <v>43536</v>
      </c>
      <c r="AF133" s="37"/>
      <c r="AG133" s="37">
        <v>43804</v>
      </c>
      <c r="AH133" s="37">
        <v>43808</v>
      </c>
      <c r="AI133" s="88" t="s">
        <v>1836</v>
      </c>
      <c r="AJ133" s="88"/>
      <c r="AK133" s="37">
        <v>43808</v>
      </c>
      <c r="AL133" s="36"/>
      <c r="AM133" s="38" t="s">
        <v>1833</v>
      </c>
      <c r="AN133" s="36" t="s">
        <v>168</v>
      </c>
      <c r="AO133" s="36"/>
      <c r="AP133" s="103">
        <v>43859</v>
      </c>
      <c r="AQ133" s="366" t="s">
        <v>1837</v>
      </c>
      <c r="AR133" s="103">
        <v>43861</v>
      </c>
      <c r="AS133" s="23" t="str">
        <f t="shared" si="46"/>
        <v>LATE</v>
      </c>
      <c r="AT133" s="38"/>
      <c r="AU133" s="36"/>
      <c r="AV133" s="104">
        <f t="shared" ref="AV133:AV138" si="50">IF(OR(W133="",AB133=""),"",AB133-W133)</f>
        <v>15</v>
      </c>
      <c r="AW133" s="105" t="e">
        <f>IF(OR(#REF!="",AB133=""),"",#REF!-AB133)</f>
        <v>#REF!</v>
      </c>
      <c r="AX133" s="105" t="e">
        <f>IF(OR(#REF!="",#REF!=""),"",#REF!-#REF!)</f>
        <v>#REF!</v>
      </c>
      <c r="AY133" s="105" t="e">
        <f>IF(OR(AP133="",#REF!=""),"",AP133-#REF!)</f>
        <v>#REF!</v>
      </c>
      <c r="AZ133" s="114">
        <f t="shared" ref="AZ133:AZ138" si="51">IF(OR(AR133="",AP133=""),"",AR133-AP133)</f>
        <v>2</v>
      </c>
      <c r="BA133" s="115" t="e">
        <f t="shared" ref="BA133:BA138" si="52">IF(AV133="","",SUM(AV133:AZ133))</f>
        <v>#REF!</v>
      </c>
      <c r="BB133" s="105">
        <f t="shared" ref="BB133:BB138" si="53">IF(AR133="","",WEEKNUM(AR133))</f>
        <v>5</v>
      </c>
      <c r="BC133" s="105">
        <f t="shared" ref="BC133:BC138" si="54">IF(AR133="","",YEAR(AR133))</f>
        <v>2020</v>
      </c>
    </row>
    <row r="134" s="1" customFormat="1" ht="12" hidden="1" spans="2:55">
      <c r="B134" s="20">
        <v>22</v>
      </c>
      <c r="C134" s="21" t="str">
        <f t="shared" si="40"/>
        <v>AVAIL</v>
      </c>
      <c r="D134" s="22" t="str">
        <f t="shared" si="41"/>
        <v>CLOSED</v>
      </c>
      <c r="E134" s="23">
        <f ca="1" t="shared" si="42"/>
        <v>10</v>
      </c>
      <c r="F134" s="23">
        <f ca="1" t="shared" si="43"/>
        <v>53</v>
      </c>
      <c r="G134" s="23">
        <f ca="1" t="shared" si="44"/>
        <v>8</v>
      </c>
      <c r="H134" s="23" t="str">
        <f ca="1" t="shared" si="45"/>
        <v>LATE</v>
      </c>
      <c r="I134" s="23"/>
      <c r="J134" s="36" t="s">
        <v>1838</v>
      </c>
      <c r="K134" s="37">
        <v>43806</v>
      </c>
      <c r="L134" s="38">
        <f t="shared" si="47"/>
        <v>12</v>
      </c>
      <c r="M134" s="38">
        <f t="shared" si="48"/>
        <v>2019</v>
      </c>
      <c r="N134" s="38" t="str">
        <f t="shared" si="49"/>
        <v>Critical</v>
      </c>
      <c r="O134" s="36" t="s">
        <v>1559</v>
      </c>
      <c r="P134" s="38"/>
      <c r="Q134" s="38" t="s">
        <v>1560</v>
      </c>
      <c r="R134" s="56">
        <v>1</v>
      </c>
      <c r="S134" s="38" t="s">
        <v>1761</v>
      </c>
      <c r="T134" s="57" t="s">
        <v>1839</v>
      </c>
      <c r="U134" s="38">
        <v>803354035</v>
      </c>
      <c r="V134" s="20">
        <v>404045564</v>
      </c>
      <c r="W134" s="37">
        <v>43808</v>
      </c>
      <c r="X134" s="38" t="s">
        <v>105</v>
      </c>
      <c r="Y134" s="130" t="s">
        <v>1763</v>
      </c>
      <c r="Z134" s="131">
        <v>43814</v>
      </c>
      <c r="AA134" s="132" t="s">
        <v>1840</v>
      </c>
      <c r="AB134" s="131">
        <v>43814</v>
      </c>
      <c r="AC134" s="131"/>
      <c r="AD134" s="38" t="s">
        <v>41</v>
      </c>
      <c r="AE134" s="37" t="s">
        <v>41</v>
      </c>
      <c r="AF134" s="37"/>
      <c r="AG134" s="37" t="s">
        <v>41</v>
      </c>
      <c r="AH134" s="37">
        <v>43816</v>
      </c>
      <c r="AI134" s="88" t="s">
        <v>1841</v>
      </c>
      <c r="AJ134" s="88"/>
      <c r="AK134" s="37">
        <v>43816</v>
      </c>
      <c r="AL134" s="36"/>
      <c r="AM134" s="371" t="s">
        <v>1559</v>
      </c>
      <c r="AN134" s="36" t="s">
        <v>1842</v>
      </c>
      <c r="AO134" s="36"/>
      <c r="AP134" s="103">
        <v>43859</v>
      </c>
      <c r="AQ134" s="366" t="s">
        <v>1837</v>
      </c>
      <c r="AR134" s="103">
        <v>43861</v>
      </c>
      <c r="AS134" s="23" t="str">
        <f t="shared" si="46"/>
        <v>LATE</v>
      </c>
      <c r="AT134" s="38"/>
      <c r="AU134" s="36"/>
      <c r="AV134" s="104">
        <f t="shared" si="50"/>
        <v>6</v>
      </c>
      <c r="AW134" s="105" t="e">
        <f>IF(OR(#REF!="",AB134=""),"",#REF!-AB134)</f>
        <v>#REF!</v>
      </c>
      <c r="AX134" s="105" t="e">
        <f>IF(OR(#REF!="",#REF!=""),"",#REF!-#REF!)</f>
        <v>#REF!</v>
      </c>
      <c r="AY134" s="105" t="e">
        <f>IF(OR(AP134="",#REF!=""),"",AP134-#REF!)</f>
        <v>#REF!</v>
      </c>
      <c r="AZ134" s="114">
        <f t="shared" si="51"/>
        <v>2</v>
      </c>
      <c r="BA134" s="115" t="e">
        <f t="shared" si="52"/>
        <v>#REF!</v>
      </c>
      <c r="BB134" s="105">
        <f t="shared" si="53"/>
        <v>5</v>
      </c>
      <c r="BC134" s="105">
        <f t="shared" si="54"/>
        <v>2020</v>
      </c>
    </row>
    <row r="135" s="1" customFormat="1" ht="12" hidden="1" spans="2:55">
      <c r="B135" s="20">
        <v>27</v>
      </c>
      <c r="C135" s="21" t="str">
        <f t="shared" si="40"/>
        <v>AVAIL</v>
      </c>
      <c r="D135" s="22" t="str">
        <f t="shared" si="41"/>
        <v>CLOSED</v>
      </c>
      <c r="E135" s="23">
        <f ca="1" t="shared" si="42"/>
        <v>13</v>
      </c>
      <c r="F135" s="23">
        <f ca="1" t="shared" si="43"/>
        <v>36</v>
      </c>
      <c r="G135" s="23">
        <f ca="1" t="shared" si="44"/>
        <v>3</v>
      </c>
      <c r="H135" s="23" t="str">
        <f ca="1" t="shared" si="45"/>
        <v>ONTIME</v>
      </c>
      <c r="I135" s="23"/>
      <c r="J135" s="121" t="s">
        <v>1843</v>
      </c>
      <c r="K135" s="37">
        <v>43823</v>
      </c>
      <c r="L135" s="38">
        <f t="shared" si="47"/>
        <v>12</v>
      </c>
      <c r="M135" s="38">
        <f t="shared" si="48"/>
        <v>2019</v>
      </c>
      <c r="N135" s="38" t="str">
        <f t="shared" si="49"/>
        <v>Critical</v>
      </c>
      <c r="O135" s="36" t="s">
        <v>1844</v>
      </c>
      <c r="P135" s="38"/>
      <c r="Q135" s="38" t="s">
        <v>1845</v>
      </c>
      <c r="R135" s="56">
        <v>1</v>
      </c>
      <c r="S135" s="38" t="s">
        <v>223</v>
      </c>
      <c r="T135" s="57" t="s">
        <v>1846</v>
      </c>
      <c r="U135" s="38">
        <v>803279803</v>
      </c>
      <c r="V135" s="20">
        <v>404045829</v>
      </c>
      <c r="W135" s="37">
        <v>43825</v>
      </c>
      <c r="X135" s="38" t="s">
        <v>105</v>
      </c>
      <c r="Y135" s="130" t="s">
        <v>1847</v>
      </c>
      <c r="Z135" s="131">
        <v>43826</v>
      </c>
      <c r="AA135" s="132" t="s">
        <v>1401</v>
      </c>
      <c r="AB135" s="131">
        <v>43830</v>
      </c>
      <c r="AC135" s="131"/>
      <c r="AD135" s="38" t="s">
        <v>41</v>
      </c>
      <c r="AE135" s="37" t="s">
        <v>41</v>
      </c>
      <c r="AF135" s="37"/>
      <c r="AG135" s="37" t="s">
        <v>41</v>
      </c>
      <c r="AH135" s="37">
        <v>43836</v>
      </c>
      <c r="AI135" s="88" t="s">
        <v>1848</v>
      </c>
      <c r="AJ135" s="88"/>
      <c r="AK135" s="37">
        <v>43836</v>
      </c>
      <c r="AL135" s="36"/>
      <c r="AM135" s="38">
        <v>12664</v>
      </c>
      <c r="AN135" s="36" t="s">
        <v>1849</v>
      </c>
      <c r="AO135" s="36"/>
      <c r="AP135" s="103">
        <v>43495</v>
      </c>
      <c r="AQ135" s="36" t="s">
        <v>1850</v>
      </c>
      <c r="AR135" s="103">
        <v>43861</v>
      </c>
      <c r="AS135" s="23" t="str">
        <f t="shared" si="46"/>
        <v>LATE</v>
      </c>
      <c r="AT135" s="38"/>
      <c r="AU135" s="36"/>
      <c r="AV135" s="104">
        <f t="shared" si="50"/>
        <v>5</v>
      </c>
      <c r="AW135" s="105" t="e">
        <f>IF(OR(#REF!="",AB135=""),"",#REF!-AB135)</f>
        <v>#REF!</v>
      </c>
      <c r="AX135" s="105" t="e">
        <f>IF(OR(#REF!="",#REF!=""),"",#REF!-#REF!)</f>
        <v>#REF!</v>
      </c>
      <c r="AY135" s="105" t="e">
        <f>IF(OR(AP135="",#REF!=""),"",AP135-#REF!)</f>
        <v>#REF!</v>
      </c>
      <c r="AZ135" s="114">
        <f t="shared" si="51"/>
        <v>366</v>
      </c>
      <c r="BA135" s="115" t="e">
        <f t="shared" si="52"/>
        <v>#REF!</v>
      </c>
      <c r="BB135" s="105">
        <f t="shared" si="53"/>
        <v>5</v>
      </c>
      <c r="BC135" s="105">
        <f t="shared" si="54"/>
        <v>2020</v>
      </c>
    </row>
    <row r="136" s="1" customFormat="1" ht="12" hidden="1" spans="2:55">
      <c r="B136" s="20">
        <v>29</v>
      </c>
      <c r="C136" s="21" t="str">
        <f t="shared" si="40"/>
        <v>AVAIL</v>
      </c>
      <c r="D136" s="22" t="str">
        <f t="shared" si="41"/>
        <v>CLOSED</v>
      </c>
      <c r="E136" s="23">
        <f ca="1" t="shared" si="42"/>
        <v>12</v>
      </c>
      <c r="F136" s="23">
        <f ca="1" t="shared" si="43"/>
        <v>25</v>
      </c>
      <c r="G136" s="23">
        <f ca="1" t="shared" si="44"/>
        <v>0</v>
      </c>
      <c r="H136" s="23" t="str">
        <f ca="1" t="shared" si="45"/>
        <v>ONTIME</v>
      </c>
      <c r="I136" s="23"/>
      <c r="J136" s="121" t="s">
        <v>1851</v>
      </c>
      <c r="K136" s="37">
        <v>43828</v>
      </c>
      <c r="L136" s="38">
        <f t="shared" si="47"/>
        <v>12</v>
      </c>
      <c r="M136" s="38">
        <f t="shared" si="48"/>
        <v>2019</v>
      </c>
      <c r="N136" s="38" t="str">
        <f t="shared" si="49"/>
        <v>AOG</v>
      </c>
      <c r="O136" s="36" t="s">
        <v>686</v>
      </c>
      <c r="P136" s="38"/>
      <c r="Q136" s="38" t="s">
        <v>1852</v>
      </c>
      <c r="R136" s="56">
        <v>1</v>
      </c>
      <c r="S136" s="38" t="s">
        <v>896</v>
      </c>
      <c r="T136" s="57" t="s">
        <v>1632</v>
      </c>
      <c r="U136" s="38"/>
      <c r="V136" s="20">
        <v>404045984</v>
      </c>
      <c r="W136" s="37">
        <v>43836</v>
      </c>
      <c r="X136" s="38" t="s">
        <v>105</v>
      </c>
      <c r="Y136" s="130" t="s">
        <v>1853</v>
      </c>
      <c r="Z136" s="131">
        <v>43828</v>
      </c>
      <c r="AA136" s="132" t="s">
        <v>1854</v>
      </c>
      <c r="AB136" s="131">
        <v>43831</v>
      </c>
      <c r="AC136" s="131"/>
      <c r="AD136" s="38">
        <v>180228686</v>
      </c>
      <c r="AE136" s="37">
        <v>43839</v>
      </c>
      <c r="AF136" s="37"/>
      <c r="AG136" s="37">
        <v>43840</v>
      </c>
      <c r="AH136" s="37">
        <v>43840</v>
      </c>
      <c r="AI136" s="150" t="s">
        <v>1855</v>
      </c>
      <c r="AJ136" s="150"/>
      <c r="AK136" s="37">
        <v>43840</v>
      </c>
      <c r="AL136" s="36"/>
      <c r="AM136" s="38" t="s">
        <v>1856</v>
      </c>
      <c r="AN136" s="36" t="s">
        <v>1765</v>
      </c>
      <c r="AO136" s="36"/>
      <c r="AP136" s="103">
        <v>43495</v>
      </c>
      <c r="AQ136" s="36" t="s">
        <v>1850</v>
      </c>
      <c r="AR136" s="103">
        <v>43861</v>
      </c>
      <c r="AS136" s="23" t="str">
        <f t="shared" si="46"/>
        <v>LATE</v>
      </c>
      <c r="AT136" s="38"/>
      <c r="AU136" s="36"/>
      <c r="AV136" s="104">
        <f t="shared" si="50"/>
        <v>-5</v>
      </c>
      <c r="AW136" s="105" t="e">
        <f>IF(OR(#REF!="",AB136=""),"",#REF!-AB136)</f>
        <v>#REF!</v>
      </c>
      <c r="AX136" s="105" t="e">
        <f>IF(OR(#REF!="",#REF!=""),"",#REF!-#REF!)</f>
        <v>#REF!</v>
      </c>
      <c r="AY136" s="105" t="e">
        <f>IF(OR(AP136="",#REF!=""),"",AP136-#REF!)</f>
        <v>#REF!</v>
      </c>
      <c r="AZ136" s="114">
        <f t="shared" si="51"/>
        <v>366</v>
      </c>
      <c r="BA136" s="115" t="e">
        <f t="shared" si="52"/>
        <v>#REF!</v>
      </c>
      <c r="BB136" s="105">
        <f t="shared" si="53"/>
        <v>5</v>
      </c>
      <c r="BC136" s="105">
        <f t="shared" si="54"/>
        <v>2020</v>
      </c>
    </row>
    <row r="137" s="1" customFormat="1" ht="12" hidden="1" spans="2:55">
      <c r="B137" s="20">
        <v>34</v>
      </c>
      <c r="C137" s="21" t="str">
        <f t="shared" si="40"/>
        <v>AVAIL</v>
      </c>
      <c r="D137" s="22" t="str">
        <f t="shared" si="41"/>
        <v>CLOSED</v>
      </c>
      <c r="E137" s="23">
        <f ca="1" t="shared" si="42"/>
        <v>19</v>
      </c>
      <c r="F137" s="23">
        <f ca="1" t="shared" si="43"/>
        <v>10</v>
      </c>
      <c r="G137" s="23">
        <f ca="1" t="shared" si="44"/>
        <v>11</v>
      </c>
      <c r="H137" s="23" t="str">
        <f ca="1" t="shared" si="45"/>
        <v>LATE</v>
      </c>
      <c r="I137" s="23"/>
      <c r="J137" s="36" t="s">
        <v>1857</v>
      </c>
      <c r="K137" s="37">
        <v>43843</v>
      </c>
      <c r="L137" s="38">
        <f t="shared" si="47"/>
        <v>1</v>
      </c>
      <c r="M137" s="38">
        <f t="shared" si="48"/>
        <v>2020</v>
      </c>
      <c r="N137" s="38" t="str">
        <f t="shared" si="49"/>
        <v>AOG</v>
      </c>
      <c r="O137" s="36" t="s">
        <v>769</v>
      </c>
      <c r="P137" s="38"/>
      <c r="Q137" s="38" t="s">
        <v>1800</v>
      </c>
      <c r="R137" s="56">
        <v>1</v>
      </c>
      <c r="S137" s="38" t="s">
        <v>1858</v>
      </c>
      <c r="T137" s="57" t="s">
        <v>1859</v>
      </c>
      <c r="U137" s="38">
        <v>803411397</v>
      </c>
      <c r="V137" s="20">
        <v>404046113</v>
      </c>
      <c r="W137" s="37">
        <v>43840</v>
      </c>
      <c r="X137" s="38" t="s">
        <v>105</v>
      </c>
      <c r="Y137" s="130" t="s">
        <v>1860</v>
      </c>
      <c r="Z137" s="131">
        <v>43854</v>
      </c>
      <c r="AA137" s="132" t="s">
        <v>1820</v>
      </c>
      <c r="AB137" s="131">
        <v>43859</v>
      </c>
      <c r="AC137" s="131"/>
      <c r="AD137" s="369" t="s">
        <v>1829</v>
      </c>
      <c r="AE137" s="37">
        <v>43860</v>
      </c>
      <c r="AF137" s="37"/>
      <c r="AG137" s="37">
        <v>43860</v>
      </c>
      <c r="AH137" s="37">
        <v>43862</v>
      </c>
      <c r="AI137" s="370" t="s">
        <v>1861</v>
      </c>
      <c r="AJ137" s="150"/>
      <c r="AK137" s="37">
        <v>43862</v>
      </c>
      <c r="AL137" s="36"/>
      <c r="AM137" s="38" t="s">
        <v>769</v>
      </c>
      <c r="AN137" s="36" t="s">
        <v>1862</v>
      </c>
      <c r="AO137" s="36"/>
      <c r="AP137" s="103">
        <v>43478</v>
      </c>
      <c r="AQ137" s="36" t="s">
        <v>1710</v>
      </c>
      <c r="AR137" s="103">
        <v>43850</v>
      </c>
      <c r="AS137" s="23" t="str">
        <f t="shared" si="46"/>
        <v>ONTIME</v>
      </c>
      <c r="AT137" s="38"/>
      <c r="AU137" s="36"/>
      <c r="AV137" s="104">
        <f t="shared" si="50"/>
        <v>19</v>
      </c>
      <c r="AW137" s="105" t="e">
        <f>IF(OR(#REF!="",AB137=""),"",#REF!-AB137)</f>
        <v>#REF!</v>
      </c>
      <c r="AX137" s="105" t="e">
        <f>IF(OR(#REF!="",#REF!=""),"",#REF!-#REF!)</f>
        <v>#REF!</v>
      </c>
      <c r="AY137" s="105" t="e">
        <f>IF(OR(AP137="",#REF!=""),"",AP137-#REF!)</f>
        <v>#REF!</v>
      </c>
      <c r="AZ137" s="114">
        <f t="shared" si="51"/>
        <v>372</v>
      </c>
      <c r="BA137" s="115" t="e">
        <f t="shared" si="52"/>
        <v>#REF!</v>
      </c>
      <c r="BB137" s="105">
        <f t="shared" si="53"/>
        <v>4</v>
      </c>
      <c r="BC137" s="105">
        <f t="shared" si="54"/>
        <v>2020</v>
      </c>
    </row>
    <row r="138" s="1" customFormat="1" ht="12" hidden="1" spans="2:55">
      <c r="B138" s="20">
        <v>38</v>
      </c>
      <c r="C138" s="21" t="str">
        <f t="shared" si="40"/>
        <v>AVAIL</v>
      </c>
      <c r="D138" s="22" t="str">
        <f t="shared" si="41"/>
        <v>CLOSED</v>
      </c>
      <c r="E138" s="23">
        <f ca="1" t="shared" si="42"/>
        <v>13</v>
      </c>
      <c r="F138" s="23">
        <f ca="1" t="shared" si="43"/>
        <v>9</v>
      </c>
      <c r="G138" s="23">
        <f ca="1" t="shared" si="44"/>
        <v>-365</v>
      </c>
      <c r="H138" s="23" t="str">
        <f ca="1" t="shared" si="45"/>
        <v>ONTIME</v>
      </c>
      <c r="I138" s="23"/>
      <c r="J138" s="36" t="s">
        <v>1863</v>
      </c>
      <c r="K138" s="37">
        <v>43846</v>
      </c>
      <c r="L138" s="38">
        <f t="shared" si="47"/>
        <v>1</v>
      </c>
      <c r="M138" s="38">
        <f t="shared" si="48"/>
        <v>2020</v>
      </c>
      <c r="N138" s="38" t="str">
        <f t="shared" si="49"/>
        <v>AOG</v>
      </c>
      <c r="O138" s="36" t="s">
        <v>657</v>
      </c>
      <c r="P138" s="38"/>
      <c r="Q138" s="38" t="s">
        <v>1864</v>
      </c>
      <c r="R138" s="56">
        <v>1</v>
      </c>
      <c r="S138" s="38" t="s">
        <v>1502</v>
      </c>
      <c r="T138" s="57" t="s">
        <v>1865</v>
      </c>
      <c r="U138" s="38"/>
      <c r="V138" s="20">
        <v>404046267</v>
      </c>
      <c r="W138" s="37">
        <v>43851</v>
      </c>
      <c r="X138" s="38" t="s">
        <v>105</v>
      </c>
      <c r="Y138" s="130" t="s">
        <v>1866</v>
      </c>
      <c r="Z138" s="131">
        <v>43481</v>
      </c>
      <c r="AA138" s="132" t="s">
        <v>1698</v>
      </c>
      <c r="AB138" s="131">
        <v>43488</v>
      </c>
      <c r="AC138" s="131"/>
      <c r="AD138" s="38">
        <v>180231152</v>
      </c>
      <c r="AE138" s="37">
        <v>43857</v>
      </c>
      <c r="AF138" s="37"/>
      <c r="AG138" s="37">
        <v>43856</v>
      </c>
      <c r="AH138" s="37">
        <v>43859</v>
      </c>
      <c r="AI138" s="370" t="s">
        <v>1649</v>
      </c>
      <c r="AJ138" s="150"/>
      <c r="AK138" s="37">
        <v>43859</v>
      </c>
      <c r="AL138" s="36"/>
      <c r="AM138" s="38" t="s">
        <v>1489</v>
      </c>
      <c r="AN138" s="36" t="s">
        <v>1867</v>
      </c>
      <c r="AO138" s="36"/>
      <c r="AP138" s="103">
        <v>43859</v>
      </c>
      <c r="AQ138" s="366" t="s">
        <v>1837</v>
      </c>
      <c r="AR138" s="103">
        <v>43860</v>
      </c>
      <c r="AS138" s="23" t="str">
        <f t="shared" si="46"/>
        <v>LATE</v>
      </c>
      <c r="AT138" s="38"/>
      <c r="AU138" s="36"/>
      <c r="AV138" s="104">
        <f t="shared" si="50"/>
        <v>-363</v>
      </c>
      <c r="AW138" s="105" t="e">
        <f>IF(OR(#REF!="",AB138=""),"",#REF!-AB138)</f>
        <v>#REF!</v>
      </c>
      <c r="AX138" s="105" t="e">
        <f>IF(OR(#REF!="",#REF!=""),"",#REF!-#REF!)</f>
        <v>#REF!</v>
      </c>
      <c r="AY138" s="105" t="e">
        <f>IF(OR(AP138="",#REF!=""),"",AP138-#REF!)</f>
        <v>#REF!</v>
      </c>
      <c r="AZ138" s="114">
        <f t="shared" si="51"/>
        <v>1</v>
      </c>
      <c r="BA138" s="115" t="e">
        <f t="shared" si="52"/>
        <v>#REF!</v>
      </c>
      <c r="BB138" s="105">
        <f t="shared" si="53"/>
        <v>5</v>
      </c>
      <c r="BC138" s="105">
        <f t="shared" si="54"/>
        <v>2020</v>
      </c>
    </row>
    <row r="139" s="1" customFormat="1" ht="12" hidden="1" spans="2:55">
      <c r="B139" s="20">
        <v>56</v>
      </c>
      <c r="C139" s="21" t="str">
        <f t="shared" si="40"/>
        <v>AVAIL</v>
      </c>
      <c r="D139" s="22" t="str">
        <f t="shared" si="41"/>
        <v>CLOSED</v>
      </c>
      <c r="E139" s="23">
        <f ca="1" t="shared" si="42"/>
        <v>35</v>
      </c>
      <c r="F139" s="23">
        <f ca="1" t="shared" si="43"/>
        <v>14</v>
      </c>
      <c r="G139" s="23">
        <f ca="1" t="shared" si="44"/>
        <v>1</v>
      </c>
      <c r="H139" s="23" t="str">
        <f ca="1" t="shared" si="45"/>
        <v>ONTIME</v>
      </c>
      <c r="I139" s="23"/>
      <c r="J139" s="36" t="s">
        <v>1868</v>
      </c>
      <c r="K139" s="37">
        <v>43822</v>
      </c>
      <c r="L139" s="38">
        <f t="shared" si="47"/>
        <v>12</v>
      </c>
      <c r="M139" s="38">
        <f t="shared" si="48"/>
        <v>2019</v>
      </c>
      <c r="N139" s="38" t="str">
        <f t="shared" si="49"/>
        <v>Replenish</v>
      </c>
      <c r="O139" s="36" t="s">
        <v>221</v>
      </c>
      <c r="P139" s="38"/>
      <c r="Q139" s="38" t="s">
        <v>222</v>
      </c>
      <c r="R139" s="56">
        <v>1</v>
      </c>
      <c r="S139" s="38" t="s">
        <v>1656</v>
      </c>
      <c r="T139" s="57" t="s">
        <v>1429</v>
      </c>
      <c r="U139" s="38">
        <v>50632848</v>
      </c>
      <c r="V139" s="20">
        <v>404045650</v>
      </c>
      <c r="W139" s="37">
        <v>43815</v>
      </c>
      <c r="X139" s="38" t="s">
        <v>105</v>
      </c>
      <c r="Y139" s="130" t="s">
        <v>1763</v>
      </c>
      <c r="Z139" s="131">
        <v>43823</v>
      </c>
      <c r="AA139" s="132" t="s">
        <v>1439</v>
      </c>
      <c r="AB139" s="131">
        <v>43823</v>
      </c>
      <c r="AC139" s="131"/>
      <c r="AD139" s="369" t="s">
        <v>1869</v>
      </c>
      <c r="AE139" s="37">
        <v>43822</v>
      </c>
      <c r="AF139" s="37"/>
      <c r="AG139" s="37">
        <v>43826</v>
      </c>
      <c r="AH139" s="37">
        <v>43857</v>
      </c>
      <c r="AI139" s="88" t="s">
        <v>1870</v>
      </c>
      <c r="AJ139" s="88"/>
      <c r="AK139" s="37">
        <v>43857</v>
      </c>
      <c r="AL139" s="36" t="s">
        <v>1871</v>
      </c>
      <c r="AM139" s="38" t="str">
        <f>O139</f>
        <v>6764B040000</v>
      </c>
      <c r="AN139" s="36" t="s">
        <v>1872</v>
      </c>
      <c r="AO139" s="36"/>
      <c r="AP139" s="103">
        <v>43815</v>
      </c>
      <c r="AQ139" s="36" t="s">
        <v>1422</v>
      </c>
      <c r="AR139" s="103">
        <v>43829</v>
      </c>
      <c r="AS139" s="23" t="str">
        <f t="shared" si="46"/>
        <v>ONTIME</v>
      </c>
      <c r="AT139" s="38"/>
      <c r="AU139" s="36"/>
      <c r="AV139" s="104"/>
      <c r="AW139" s="105"/>
      <c r="AX139" s="105"/>
      <c r="AY139" s="105"/>
      <c r="AZ139" s="114"/>
      <c r="BA139" s="115"/>
      <c r="BB139" s="105"/>
      <c r="BC139" s="105"/>
    </row>
    <row r="140" s="1" customFormat="1" ht="12" hidden="1" spans="2:55">
      <c r="B140" s="20">
        <v>71</v>
      </c>
      <c r="C140" s="21" t="str">
        <f t="shared" si="40"/>
        <v>AVAIL</v>
      </c>
      <c r="D140" s="22" t="str">
        <f t="shared" si="41"/>
        <v>CLOSED</v>
      </c>
      <c r="E140" s="23">
        <f ca="1" t="shared" si="42"/>
        <v>46</v>
      </c>
      <c r="F140" s="23">
        <f ca="1" t="shared" si="43"/>
        <v>17</v>
      </c>
      <c r="G140" s="23">
        <f ca="1" t="shared" si="44"/>
        <v>41</v>
      </c>
      <c r="H140" s="23" t="str">
        <f ca="1" t="shared" si="45"/>
        <v>LATE</v>
      </c>
      <c r="I140" s="23"/>
      <c r="J140" s="36" t="s">
        <v>1873</v>
      </c>
      <c r="K140" s="37">
        <v>43822</v>
      </c>
      <c r="L140" s="38">
        <f t="shared" si="47"/>
        <v>12</v>
      </c>
      <c r="M140" s="38">
        <f t="shared" si="48"/>
        <v>2019</v>
      </c>
      <c r="N140" s="38" t="str">
        <f t="shared" si="49"/>
        <v>Replenish</v>
      </c>
      <c r="O140" s="141" t="s">
        <v>213</v>
      </c>
      <c r="P140" s="38"/>
      <c r="Q140" s="38" t="s">
        <v>214</v>
      </c>
      <c r="R140" s="56">
        <v>1</v>
      </c>
      <c r="S140" s="38" t="s">
        <v>173</v>
      </c>
      <c r="T140" s="57" t="s">
        <v>1429</v>
      </c>
      <c r="U140" s="38">
        <v>50633702</v>
      </c>
      <c r="V140" s="20">
        <v>404045755</v>
      </c>
      <c r="W140" s="37">
        <v>43822</v>
      </c>
      <c r="X140" s="38" t="s">
        <v>105</v>
      </c>
      <c r="Y140" s="127" t="s">
        <v>1763</v>
      </c>
      <c r="Z140" s="128">
        <v>43863</v>
      </c>
      <c r="AA140" s="129" t="s">
        <v>1874</v>
      </c>
      <c r="AB140" s="128">
        <v>43863</v>
      </c>
      <c r="AC140" s="128"/>
      <c r="AD140" s="369" t="s">
        <v>1875</v>
      </c>
      <c r="AE140" s="37">
        <v>43864</v>
      </c>
      <c r="AF140" s="37"/>
      <c r="AG140" s="37">
        <v>43867</v>
      </c>
      <c r="AH140" s="37">
        <v>43868</v>
      </c>
      <c r="AI140" s="150" t="s">
        <v>1404</v>
      </c>
      <c r="AJ140" s="150"/>
      <c r="AK140" s="37">
        <v>43868</v>
      </c>
      <c r="AL140" s="36"/>
      <c r="AM140" s="141" t="s">
        <v>213</v>
      </c>
      <c r="AN140" s="152">
        <v>1004</v>
      </c>
      <c r="AO140" s="153"/>
      <c r="AP140" s="103">
        <v>43822</v>
      </c>
      <c r="AQ140" s="36" t="s">
        <v>1480</v>
      </c>
      <c r="AR140" s="103">
        <v>43839</v>
      </c>
      <c r="AS140" s="23" t="str">
        <f t="shared" si="46"/>
        <v>LATE</v>
      </c>
      <c r="AT140" s="38"/>
      <c r="AU140" s="36"/>
      <c r="AV140" s="104"/>
      <c r="AW140" s="105"/>
      <c r="AX140" s="105"/>
      <c r="AY140" s="105"/>
      <c r="AZ140" s="114"/>
      <c r="BA140" s="115"/>
      <c r="BB140" s="105"/>
      <c r="BC140" s="105"/>
    </row>
    <row r="141" s="1" customFormat="1" ht="12" hidden="1" spans="2:55">
      <c r="B141" s="20">
        <v>96</v>
      </c>
      <c r="C141" s="21" t="str">
        <f t="shared" si="40"/>
        <v>AVAIL</v>
      </c>
      <c r="D141" s="22" t="str">
        <f t="shared" si="41"/>
        <v>CLOSED</v>
      </c>
      <c r="E141" s="23">
        <f ca="1" t="shared" si="42"/>
        <v>30</v>
      </c>
      <c r="F141" s="23">
        <f ca="1" t="shared" si="43"/>
        <v>9</v>
      </c>
      <c r="G141" s="23">
        <f ca="1" t="shared" si="44"/>
        <v>21</v>
      </c>
      <c r="H141" s="23" t="str">
        <f ca="1" t="shared" si="45"/>
        <v>LATE</v>
      </c>
      <c r="I141" s="23"/>
      <c r="J141" s="36" t="s">
        <v>1876</v>
      </c>
      <c r="K141" s="37">
        <v>43836</v>
      </c>
      <c r="L141" s="38">
        <f t="shared" si="47"/>
        <v>1</v>
      </c>
      <c r="M141" s="38">
        <f t="shared" si="48"/>
        <v>2020</v>
      </c>
      <c r="N141" s="38" t="str">
        <f t="shared" si="49"/>
        <v>Replenish</v>
      </c>
      <c r="O141" s="36" t="s">
        <v>304</v>
      </c>
      <c r="P141" s="38"/>
      <c r="Q141" s="38" t="s">
        <v>305</v>
      </c>
      <c r="R141" s="56">
        <v>1</v>
      </c>
      <c r="S141" s="38" t="s">
        <v>143</v>
      </c>
      <c r="T141" s="57" t="s">
        <v>104</v>
      </c>
      <c r="U141" s="38">
        <v>50635169</v>
      </c>
      <c r="V141" s="20">
        <v>404045986</v>
      </c>
      <c r="W141" s="37">
        <v>43836</v>
      </c>
      <c r="X141" s="38" t="s">
        <v>105</v>
      </c>
      <c r="Y141" s="130" t="s">
        <v>1877</v>
      </c>
      <c r="Z141" s="131">
        <v>43857</v>
      </c>
      <c r="AA141" s="132" t="s">
        <v>1878</v>
      </c>
      <c r="AB141" s="131">
        <v>43860</v>
      </c>
      <c r="AC141" s="131"/>
      <c r="AD141" s="38">
        <v>180232093</v>
      </c>
      <c r="AE141" s="37">
        <v>43861</v>
      </c>
      <c r="AF141" s="37"/>
      <c r="AG141" s="37">
        <v>43865</v>
      </c>
      <c r="AH141" s="37">
        <v>43866</v>
      </c>
      <c r="AI141" s="150" t="s">
        <v>1421</v>
      </c>
      <c r="AJ141" s="150"/>
      <c r="AK141" s="37">
        <v>43866</v>
      </c>
      <c r="AL141" s="36"/>
      <c r="AM141" s="38" t="str">
        <f>O141</f>
        <v>4063-16083</v>
      </c>
      <c r="AN141" s="36" t="s">
        <v>1879</v>
      </c>
      <c r="AO141" s="36"/>
      <c r="AP141" s="103">
        <v>43472</v>
      </c>
      <c r="AQ141" s="36" t="s">
        <v>1616</v>
      </c>
      <c r="AR141" s="103">
        <v>43845</v>
      </c>
      <c r="AS141" s="23" t="str">
        <f t="shared" si="46"/>
        <v>ONTIME</v>
      </c>
      <c r="AT141" s="38"/>
      <c r="AU141" s="36"/>
      <c r="AV141" s="104"/>
      <c r="AW141" s="105"/>
      <c r="AX141" s="105"/>
      <c r="AY141" s="105"/>
      <c r="AZ141" s="114"/>
      <c r="BA141" s="115"/>
      <c r="BB141" s="105"/>
      <c r="BC141" s="105"/>
    </row>
    <row r="142" s="1" customFormat="1" ht="12" hidden="1" spans="2:55">
      <c r="B142" s="20">
        <v>100</v>
      </c>
      <c r="C142" s="21" t="str">
        <f t="shared" si="40"/>
        <v>AVAIL</v>
      </c>
      <c r="D142" s="22" t="str">
        <f t="shared" si="41"/>
        <v>CLOSED</v>
      </c>
      <c r="E142" s="23">
        <f ca="1" t="shared" si="42"/>
        <v>31</v>
      </c>
      <c r="F142" s="23">
        <f ca="1" t="shared" si="43"/>
        <v>6</v>
      </c>
      <c r="G142" s="23">
        <f ca="1" t="shared" si="44"/>
        <v>2</v>
      </c>
      <c r="H142" s="23" t="str">
        <f ca="1" t="shared" si="45"/>
        <v>ONTIME</v>
      </c>
      <c r="I142" s="23"/>
      <c r="J142" s="36" t="s">
        <v>1880</v>
      </c>
      <c r="K142" s="37">
        <v>43837</v>
      </c>
      <c r="L142" s="38">
        <f t="shared" si="47"/>
        <v>1</v>
      </c>
      <c r="M142" s="38">
        <f t="shared" si="48"/>
        <v>2020</v>
      </c>
      <c r="N142" s="38" t="str">
        <f t="shared" si="49"/>
        <v>Replenish</v>
      </c>
      <c r="O142" s="36" t="s">
        <v>1881</v>
      </c>
      <c r="P142" s="38"/>
      <c r="Q142" s="38" t="s">
        <v>1882</v>
      </c>
      <c r="R142" s="56">
        <v>1</v>
      </c>
      <c r="S142" s="38" t="s">
        <v>173</v>
      </c>
      <c r="T142" s="57" t="s">
        <v>104</v>
      </c>
      <c r="U142" s="38">
        <v>50635373</v>
      </c>
      <c r="V142" s="20">
        <v>404046019</v>
      </c>
      <c r="W142" s="37">
        <v>43837</v>
      </c>
      <c r="X142" s="38" t="s">
        <v>105</v>
      </c>
      <c r="Y142" s="130" t="s">
        <v>1883</v>
      </c>
      <c r="Z142" s="131">
        <v>43839</v>
      </c>
      <c r="AA142" s="132" t="s">
        <v>1675</v>
      </c>
      <c r="AB142" s="131">
        <v>43844</v>
      </c>
      <c r="AC142" s="131"/>
      <c r="AD142" s="369" t="s">
        <v>1676</v>
      </c>
      <c r="AE142" s="37">
        <v>43845</v>
      </c>
      <c r="AF142" s="37"/>
      <c r="AG142" s="37">
        <v>43867</v>
      </c>
      <c r="AH142" s="37">
        <v>43868</v>
      </c>
      <c r="AI142" s="88" t="s">
        <v>1884</v>
      </c>
      <c r="AJ142" s="88"/>
      <c r="AK142" s="37">
        <v>43868</v>
      </c>
      <c r="AL142" s="36"/>
      <c r="AM142" s="38" t="s">
        <v>1881</v>
      </c>
      <c r="AN142" s="36" t="s">
        <v>1885</v>
      </c>
      <c r="AO142" s="36"/>
      <c r="AP142" s="37">
        <v>43837</v>
      </c>
      <c r="AQ142" s="36" t="s">
        <v>1517</v>
      </c>
      <c r="AR142" s="103">
        <v>43843</v>
      </c>
      <c r="AS142" s="23" t="str">
        <f t="shared" si="46"/>
        <v>ONTIME</v>
      </c>
      <c r="AT142" s="38"/>
      <c r="AU142" s="36"/>
      <c r="AV142" s="104"/>
      <c r="AW142" s="105"/>
      <c r="AX142" s="105"/>
      <c r="AY142" s="105"/>
      <c r="AZ142" s="114"/>
      <c r="BA142" s="115"/>
      <c r="BB142" s="105"/>
      <c r="BC142" s="105"/>
    </row>
    <row r="143" s="1" customFormat="1" ht="12" hidden="1" spans="2:55">
      <c r="B143" s="20">
        <v>110</v>
      </c>
      <c r="C143" s="21" t="str">
        <f t="shared" si="40"/>
        <v>AVAIL</v>
      </c>
      <c r="D143" s="22" t="str">
        <f t="shared" si="41"/>
        <v>CLOSED</v>
      </c>
      <c r="E143" s="23">
        <f ca="1" t="shared" si="42"/>
        <v>22</v>
      </c>
      <c r="F143" s="23">
        <f ca="1" t="shared" si="43"/>
        <v>7</v>
      </c>
      <c r="G143" s="23">
        <f ca="1" t="shared" si="44"/>
        <v>3</v>
      </c>
      <c r="H143" s="23" t="str">
        <f ca="1" t="shared" si="45"/>
        <v>ONTIME</v>
      </c>
      <c r="I143" s="23"/>
      <c r="J143" s="36" t="s">
        <v>1886</v>
      </c>
      <c r="K143" s="37">
        <v>43843</v>
      </c>
      <c r="L143" s="38">
        <f t="shared" si="47"/>
        <v>1</v>
      </c>
      <c r="M143" s="38">
        <f t="shared" si="48"/>
        <v>2020</v>
      </c>
      <c r="N143" s="38" t="str">
        <f t="shared" si="49"/>
        <v>Replenish</v>
      </c>
      <c r="O143" s="36" t="s">
        <v>221</v>
      </c>
      <c r="P143" s="38"/>
      <c r="Q143" s="38" t="s">
        <v>222</v>
      </c>
      <c r="R143" s="56">
        <v>1</v>
      </c>
      <c r="S143" s="38" t="s">
        <v>306</v>
      </c>
      <c r="T143" s="57" t="s">
        <v>104</v>
      </c>
      <c r="U143" s="38">
        <v>50636072</v>
      </c>
      <c r="V143" s="20">
        <v>404046136</v>
      </c>
      <c r="W143" s="37">
        <v>43843</v>
      </c>
      <c r="X143" s="38" t="s">
        <v>105</v>
      </c>
      <c r="Y143" s="130" t="s">
        <v>1866</v>
      </c>
      <c r="Z143" s="131">
        <v>43846</v>
      </c>
      <c r="AA143" s="132" t="s">
        <v>1887</v>
      </c>
      <c r="AB143" s="131">
        <v>43853</v>
      </c>
      <c r="AC143" s="131"/>
      <c r="AD143" s="38">
        <v>180232566</v>
      </c>
      <c r="AE143" s="37">
        <v>43865</v>
      </c>
      <c r="AF143" s="37"/>
      <c r="AG143" s="37">
        <v>43865</v>
      </c>
      <c r="AH143" s="37">
        <v>43865</v>
      </c>
      <c r="AI143" s="88" t="s">
        <v>700</v>
      </c>
      <c r="AJ143" s="88"/>
      <c r="AK143" s="37">
        <v>43865</v>
      </c>
      <c r="AL143" s="36"/>
      <c r="AM143" s="36" t="s">
        <v>221</v>
      </c>
      <c r="AN143" s="36" t="s">
        <v>1888</v>
      </c>
      <c r="AO143" s="36"/>
      <c r="AP143" s="37">
        <v>43843</v>
      </c>
      <c r="AQ143" s="36" t="s">
        <v>1710</v>
      </c>
      <c r="AR143" s="103">
        <v>43850</v>
      </c>
      <c r="AS143" s="23" t="str">
        <f t="shared" si="46"/>
        <v>ONTIME</v>
      </c>
      <c r="AT143" s="38"/>
      <c r="AU143" s="36"/>
      <c r="AV143" s="104"/>
      <c r="AW143" s="105"/>
      <c r="AX143" s="105"/>
      <c r="AY143" s="105"/>
      <c r="AZ143" s="114"/>
      <c r="BA143" s="115"/>
      <c r="BB143" s="105"/>
      <c r="BC143" s="105"/>
    </row>
    <row r="144" s="1" customFormat="1" ht="12" hidden="1" spans="2:55">
      <c r="B144" s="20">
        <v>131</v>
      </c>
      <c r="C144" s="21" t="str">
        <f t="shared" si="40"/>
        <v>AVAIL</v>
      </c>
      <c r="D144" s="22" t="str">
        <f t="shared" si="41"/>
        <v>CLOSED</v>
      </c>
      <c r="E144" s="23">
        <f ca="1" t="shared" si="42"/>
        <v>19</v>
      </c>
      <c r="F144" s="23">
        <f ca="1" t="shared" si="43"/>
        <v>6</v>
      </c>
      <c r="G144" s="23">
        <f ca="1" t="shared" si="44"/>
        <v>9</v>
      </c>
      <c r="H144" s="23" t="str">
        <f ca="1" t="shared" si="45"/>
        <v>LATE</v>
      </c>
      <c r="I144" s="23"/>
      <c r="J144" s="36" t="s">
        <v>1889</v>
      </c>
      <c r="K144" s="37">
        <v>43852</v>
      </c>
      <c r="L144" s="38">
        <f t="shared" si="47"/>
        <v>1</v>
      </c>
      <c r="M144" s="38">
        <f t="shared" si="48"/>
        <v>2020</v>
      </c>
      <c r="N144" s="38" t="str">
        <f t="shared" si="49"/>
        <v>Replenish</v>
      </c>
      <c r="O144" s="36" t="s">
        <v>1890</v>
      </c>
      <c r="P144" s="38"/>
      <c r="Q144" s="38" t="s">
        <v>1891</v>
      </c>
      <c r="R144" s="56">
        <v>1</v>
      </c>
      <c r="S144" s="38" t="s">
        <v>223</v>
      </c>
      <c r="T144" s="57" t="s">
        <v>104</v>
      </c>
      <c r="U144" s="38">
        <v>50637318</v>
      </c>
      <c r="V144" s="20">
        <v>404046298</v>
      </c>
      <c r="W144" s="37">
        <v>43852</v>
      </c>
      <c r="X144" s="38" t="s">
        <v>105</v>
      </c>
      <c r="Y144" s="130" t="s">
        <v>1892</v>
      </c>
      <c r="Z144" s="131">
        <v>43861</v>
      </c>
      <c r="AA144" s="132" t="s">
        <v>1893</v>
      </c>
      <c r="AB144" s="131">
        <v>43865</v>
      </c>
      <c r="AC144" s="131"/>
      <c r="AD144" s="369" t="s">
        <v>1894</v>
      </c>
      <c r="AE144" s="37">
        <v>43865</v>
      </c>
      <c r="AF144" s="37"/>
      <c r="AG144" s="37">
        <v>43869</v>
      </c>
      <c r="AH144" s="37">
        <v>43871</v>
      </c>
      <c r="AI144" s="88" t="s">
        <v>168</v>
      </c>
      <c r="AJ144" s="88"/>
      <c r="AK144" s="37">
        <v>43871</v>
      </c>
      <c r="AL144" s="36"/>
      <c r="AM144" s="36" t="s">
        <v>1890</v>
      </c>
      <c r="AN144" s="366" t="s">
        <v>1895</v>
      </c>
      <c r="AO144" s="36"/>
      <c r="AP144" s="103">
        <v>43854</v>
      </c>
      <c r="AQ144" s="36" t="s">
        <v>1758</v>
      </c>
      <c r="AR144" s="103">
        <v>43858</v>
      </c>
      <c r="AS144" s="23" t="str">
        <f t="shared" si="46"/>
        <v>ONTIME</v>
      </c>
      <c r="AT144" s="38"/>
      <c r="AU144" s="36"/>
      <c r="AV144" s="104"/>
      <c r="AW144" s="105"/>
      <c r="AX144" s="105"/>
      <c r="AY144" s="105"/>
      <c r="AZ144" s="114"/>
      <c r="BA144" s="115"/>
      <c r="BB144" s="105"/>
      <c r="BC144" s="105"/>
    </row>
    <row r="145" s="1" customFormat="1" ht="12" hidden="1" spans="2:55">
      <c r="B145" s="20">
        <v>134</v>
      </c>
      <c r="C145" s="21" t="str">
        <f t="shared" si="40"/>
        <v>AVAIL</v>
      </c>
      <c r="D145" s="22" t="str">
        <f t="shared" si="41"/>
        <v>CLOSED</v>
      </c>
      <c r="E145" s="23">
        <f ca="1" t="shared" si="42"/>
        <v>19</v>
      </c>
      <c r="F145" s="23">
        <f ca="1" t="shared" si="43"/>
        <v>6</v>
      </c>
      <c r="G145" s="23">
        <f ca="1" t="shared" si="44"/>
        <v>2</v>
      </c>
      <c r="H145" s="23" t="str">
        <f ca="1" t="shared" si="45"/>
        <v>ONTIME</v>
      </c>
      <c r="I145" s="23"/>
      <c r="J145" s="36" t="s">
        <v>1896</v>
      </c>
      <c r="K145" s="37">
        <v>43852</v>
      </c>
      <c r="L145" s="38">
        <f t="shared" si="47"/>
        <v>1</v>
      </c>
      <c r="M145" s="38">
        <f t="shared" si="48"/>
        <v>2020</v>
      </c>
      <c r="N145" s="38" t="str">
        <f t="shared" si="49"/>
        <v>Replenish</v>
      </c>
      <c r="O145" s="36" t="s">
        <v>762</v>
      </c>
      <c r="P145" s="38"/>
      <c r="Q145" s="38" t="s">
        <v>1611</v>
      </c>
      <c r="R145" s="56">
        <v>1</v>
      </c>
      <c r="S145" s="38" t="s">
        <v>1656</v>
      </c>
      <c r="T145" s="57" t="s">
        <v>104</v>
      </c>
      <c r="U145" s="38">
        <v>50637327</v>
      </c>
      <c r="V145" s="20">
        <v>404046303</v>
      </c>
      <c r="W145" s="37">
        <v>43852</v>
      </c>
      <c r="X145" s="38" t="s">
        <v>105</v>
      </c>
      <c r="Y145" s="130" t="s">
        <v>1897</v>
      </c>
      <c r="Z145" s="131">
        <v>43854</v>
      </c>
      <c r="AA145" s="132" t="s">
        <v>1824</v>
      </c>
      <c r="AB145" s="131">
        <v>43856</v>
      </c>
      <c r="AC145" s="131"/>
      <c r="AD145" s="369" t="s">
        <v>1825</v>
      </c>
      <c r="AE145" s="37">
        <v>43857</v>
      </c>
      <c r="AF145" s="37"/>
      <c r="AG145" s="37">
        <v>43869</v>
      </c>
      <c r="AH145" s="37">
        <v>43871</v>
      </c>
      <c r="AI145" s="88" t="s">
        <v>168</v>
      </c>
      <c r="AJ145" s="88"/>
      <c r="AK145" s="37">
        <v>43871</v>
      </c>
      <c r="AL145" s="36"/>
      <c r="AM145" s="36" t="s">
        <v>762</v>
      </c>
      <c r="AN145" s="36" t="s">
        <v>1898</v>
      </c>
      <c r="AO145" s="36"/>
      <c r="AP145" s="103">
        <v>43854</v>
      </c>
      <c r="AQ145" s="36" t="s">
        <v>1758</v>
      </c>
      <c r="AR145" s="103">
        <v>43858</v>
      </c>
      <c r="AS145" s="23" t="str">
        <f t="shared" si="46"/>
        <v>ONTIME</v>
      </c>
      <c r="AT145" s="38"/>
      <c r="AU145" s="36"/>
      <c r="AV145" s="104"/>
      <c r="AW145" s="105"/>
      <c r="AX145" s="105"/>
      <c r="AY145" s="105"/>
      <c r="AZ145" s="114"/>
      <c r="BA145" s="115"/>
      <c r="BB145" s="105"/>
      <c r="BC145" s="105"/>
    </row>
    <row r="146" s="1" customFormat="1" ht="12" hidden="1" spans="2:55">
      <c r="B146" s="20">
        <v>136</v>
      </c>
      <c r="C146" s="21" t="str">
        <f t="shared" ref="C146:C209" si="55">IFERROR(IF(O146="","",IF(V146="","NEED PO",IF(AA146="","NEED AWB",IF(AD146="","NEED IB",IF(AG146="","CUSTOMS",IF(AH146="","NEED GR",IF(AK146="","TQS","AVAIL"))))))),"N/A")</f>
        <v>AVAIL</v>
      </c>
      <c r="D146" s="22" t="str">
        <f t="shared" si="41"/>
        <v>CLOSED</v>
      </c>
      <c r="E146" s="23">
        <f ca="1" t="shared" si="42"/>
        <v>14</v>
      </c>
      <c r="F146" s="23">
        <f ca="1" t="shared" si="43"/>
        <v>6</v>
      </c>
      <c r="G146" s="23">
        <f ca="1" t="shared" si="44"/>
        <v>5</v>
      </c>
      <c r="H146" s="23" t="str">
        <f ca="1" t="shared" si="45"/>
        <v>LATE</v>
      </c>
      <c r="I146" s="23"/>
      <c r="J146" s="36" t="s">
        <v>1899</v>
      </c>
      <c r="K146" s="37">
        <v>43852</v>
      </c>
      <c r="L146" s="38">
        <f t="shared" si="47"/>
        <v>1</v>
      </c>
      <c r="M146" s="38">
        <f t="shared" si="48"/>
        <v>2020</v>
      </c>
      <c r="N146" s="38" t="str">
        <f t="shared" si="49"/>
        <v>Replenish</v>
      </c>
      <c r="O146" s="36" t="s">
        <v>420</v>
      </c>
      <c r="P146" s="38"/>
      <c r="Q146" s="38" t="s">
        <v>422</v>
      </c>
      <c r="R146" s="56">
        <v>1</v>
      </c>
      <c r="S146" s="38" t="s">
        <v>1568</v>
      </c>
      <c r="T146" s="57" t="s">
        <v>104</v>
      </c>
      <c r="U146" s="38">
        <v>50637337</v>
      </c>
      <c r="V146" s="20">
        <v>404046305</v>
      </c>
      <c r="W146" s="37">
        <v>43852</v>
      </c>
      <c r="X146" s="38" t="s">
        <v>105</v>
      </c>
      <c r="Y146" s="130" t="s">
        <v>1900</v>
      </c>
      <c r="Z146" s="131">
        <v>43857</v>
      </c>
      <c r="AA146" s="132" t="s">
        <v>1878</v>
      </c>
      <c r="AB146" s="131">
        <v>43860</v>
      </c>
      <c r="AC146" s="131"/>
      <c r="AD146" s="38">
        <v>180232093</v>
      </c>
      <c r="AE146" s="37">
        <v>43861</v>
      </c>
      <c r="AF146" s="37"/>
      <c r="AG146" s="37">
        <v>43865</v>
      </c>
      <c r="AH146" s="37">
        <v>43866</v>
      </c>
      <c r="AI146" s="150" t="s">
        <v>1901</v>
      </c>
      <c r="AJ146" s="150"/>
      <c r="AK146" s="37">
        <v>43866</v>
      </c>
      <c r="AL146" s="36"/>
      <c r="AM146" s="36" t="s">
        <v>420</v>
      </c>
      <c r="AN146" s="36" t="s">
        <v>1902</v>
      </c>
      <c r="AO146" s="36"/>
      <c r="AP146" s="103">
        <v>43854</v>
      </c>
      <c r="AQ146" s="36" t="s">
        <v>1758</v>
      </c>
      <c r="AR146" s="103">
        <v>43858</v>
      </c>
      <c r="AS146" s="23" t="str">
        <f t="shared" si="46"/>
        <v>ONTIME</v>
      </c>
      <c r="AT146" s="38"/>
      <c r="AU146" s="36"/>
      <c r="AV146" s="104"/>
      <c r="AW146" s="105"/>
      <c r="AX146" s="105"/>
      <c r="AY146" s="105"/>
      <c r="AZ146" s="114"/>
      <c r="BA146" s="115"/>
      <c r="BB146" s="105"/>
      <c r="BC146" s="105"/>
    </row>
    <row r="147" s="1" customFormat="1" ht="24" hidden="1" spans="2:55">
      <c r="B147" s="20">
        <v>142</v>
      </c>
      <c r="C147" s="21" t="str">
        <f t="shared" si="55"/>
        <v>AVAIL</v>
      </c>
      <c r="D147" s="22" t="str">
        <f t="shared" si="41"/>
        <v>CLOSED</v>
      </c>
      <c r="E147" s="23">
        <f ca="1" t="shared" si="42"/>
        <v>187</v>
      </c>
      <c r="F147" s="23">
        <f ca="1" t="shared" si="43"/>
        <v>3</v>
      </c>
      <c r="G147" s="23">
        <f ca="1" t="shared" si="44"/>
        <v>2</v>
      </c>
      <c r="H147" s="23" t="str">
        <f ca="1" t="shared" si="45"/>
        <v>ONTIME</v>
      </c>
      <c r="I147" s="23"/>
      <c r="J147" s="36" t="s">
        <v>1903</v>
      </c>
      <c r="K147" s="37">
        <v>43858</v>
      </c>
      <c r="L147" s="38">
        <f t="shared" si="47"/>
        <v>1</v>
      </c>
      <c r="M147" s="38">
        <f t="shared" si="48"/>
        <v>2020</v>
      </c>
      <c r="N147" s="38" t="str">
        <f t="shared" si="49"/>
        <v>Replenish</v>
      </c>
      <c r="O147" s="36" t="s">
        <v>1482</v>
      </c>
      <c r="P147" s="38"/>
      <c r="Q147" s="38" t="s">
        <v>163</v>
      </c>
      <c r="R147" s="56">
        <v>1</v>
      </c>
      <c r="S147" s="38" t="s">
        <v>325</v>
      </c>
      <c r="T147" s="57" t="s">
        <v>104</v>
      </c>
      <c r="U147" s="38">
        <v>50638100</v>
      </c>
      <c r="V147" s="20">
        <v>404046396</v>
      </c>
      <c r="W147" s="37">
        <v>43858</v>
      </c>
      <c r="X147" s="38" t="s">
        <v>105</v>
      </c>
      <c r="Y147" s="130" t="s">
        <v>1763</v>
      </c>
      <c r="Z147" s="131">
        <v>43860</v>
      </c>
      <c r="AA147" s="132" t="s">
        <v>1904</v>
      </c>
      <c r="AB147" s="131">
        <v>43860</v>
      </c>
      <c r="AC147" s="131"/>
      <c r="AD147" s="369" t="s">
        <v>1905</v>
      </c>
      <c r="AE147" s="37">
        <v>43864</v>
      </c>
      <c r="AF147" s="37"/>
      <c r="AG147" s="37">
        <v>44014</v>
      </c>
      <c r="AH147" s="37">
        <v>44045</v>
      </c>
      <c r="AI147" s="150" t="s">
        <v>1906</v>
      </c>
      <c r="AJ147" s="150"/>
      <c r="AK147" s="37">
        <v>44045</v>
      </c>
      <c r="AL147" s="36"/>
      <c r="AM147" s="36" t="s">
        <v>1482</v>
      </c>
      <c r="AN147" s="36" t="s">
        <v>174</v>
      </c>
      <c r="AO147" s="36"/>
      <c r="AP147" s="103">
        <v>43859</v>
      </c>
      <c r="AQ147" s="366" t="s">
        <v>1837</v>
      </c>
      <c r="AR147" s="103">
        <v>43861</v>
      </c>
      <c r="AS147" s="23" t="str">
        <f t="shared" si="46"/>
        <v>ONTIME</v>
      </c>
      <c r="AT147" s="38"/>
      <c r="AU147" s="36"/>
      <c r="AV147" s="104"/>
      <c r="AW147" s="105"/>
      <c r="AX147" s="105"/>
      <c r="AY147" s="105"/>
      <c r="AZ147" s="114"/>
      <c r="BA147" s="115"/>
      <c r="BB147" s="105"/>
      <c r="BC147" s="105"/>
    </row>
    <row r="148" s="1" customFormat="1" ht="12" hidden="1" spans="2:55">
      <c r="B148" s="20">
        <v>145</v>
      </c>
      <c r="C148" s="21" t="str">
        <f t="shared" si="55"/>
        <v>AVAIL</v>
      </c>
      <c r="D148" s="22" t="str">
        <f t="shared" si="41"/>
        <v>CLOSED</v>
      </c>
      <c r="E148" s="23">
        <f ca="1" t="shared" si="42"/>
        <v>12</v>
      </c>
      <c r="F148" s="23">
        <f ca="1" t="shared" si="43"/>
        <v>3</v>
      </c>
      <c r="G148" s="23">
        <f ca="1" t="shared" si="44"/>
        <v>4</v>
      </c>
      <c r="H148" s="23" t="str">
        <f ca="1" t="shared" si="45"/>
        <v>LATE</v>
      </c>
      <c r="I148" s="23"/>
      <c r="J148" s="36" t="s">
        <v>1907</v>
      </c>
      <c r="K148" s="37">
        <v>43858</v>
      </c>
      <c r="L148" s="38">
        <f t="shared" si="47"/>
        <v>1</v>
      </c>
      <c r="M148" s="38">
        <f t="shared" si="48"/>
        <v>2020</v>
      </c>
      <c r="N148" s="38" t="str">
        <f t="shared" si="49"/>
        <v>Replenish</v>
      </c>
      <c r="O148" s="36" t="s">
        <v>229</v>
      </c>
      <c r="P148" s="38"/>
      <c r="Q148" s="38" t="s">
        <v>230</v>
      </c>
      <c r="R148" s="56">
        <v>1</v>
      </c>
      <c r="S148" s="38" t="s">
        <v>198</v>
      </c>
      <c r="T148" s="57" t="s">
        <v>104</v>
      </c>
      <c r="U148" s="38">
        <v>50638112</v>
      </c>
      <c r="V148" s="20">
        <v>404046399</v>
      </c>
      <c r="W148" s="37">
        <v>43858</v>
      </c>
      <c r="X148" s="38" t="s">
        <v>105</v>
      </c>
      <c r="Y148" s="127" t="s">
        <v>1763</v>
      </c>
      <c r="Z148" s="128">
        <v>43862</v>
      </c>
      <c r="AA148" s="129" t="s">
        <v>1908</v>
      </c>
      <c r="AB148" s="128">
        <v>43862</v>
      </c>
      <c r="AC148" s="128"/>
      <c r="AD148" s="369" t="s">
        <v>1875</v>
      </c>
      <c r="AE148" s="37">
        <v>43864</v>
      </c>
      <c r="AF148" s="37"/>
      <c r="AG148" s="37">
        <v>43868</v>
      </c>
      <c r="AH148" s="37">
        <v>43870</v>
      </c>
      <c r="AI148" s="150" t="s">
        <v>1909</v>
      </c>
      <c r="AJ148" s="150"/>
      <c r="AK148" s="37">
        <v>43870</v>
      </c>
      <c r="AL148" s="36"/>
      <c r="AM148" s="36" t="s">
        <v>229</v>
      </c>
      <c r="AN148" s="36" t="s">
        <v>1910</v>
      </c>
      <c r="AO148" s="36"/>
      <c r="AP148" s="103">
        <v>43859</v>
      </c>
      <c r="AQ148" s="366" t="s">
        <v>1837</v>
      </c>
      <c r="AR148" s="103">
        <v>43861</v>
      </c>
      <c r="AS148" s="23" t="str">
        <f t="shared" si="46"/>
        <v>ONTIME</v>
      </c>
      <c r="AT148" s="38"/>
      <c r="AU148" s="36"/>
      <c r="AV148" s="104"/>
      <c r="AW148" s="105"/>
      <c r="AX148" s="105"/>
      <c r="AY148" s="105"/>
      <c r="AZ148" s="114"/>
      <c r="BA148" s="115"/>
      <c r="BB148" s="105"/>
      <c r="BC148" s="105"/>
    </row>
    <row r="149" s="1" customFormat="1" ht="12" hidden="1" spans="2:55">
      <c r="B149" s="20">
        <v>146</v>
      </c>
      <c r="C149" s="21" t="str">
        <f t="shared" si="55"/>
        <v>AVAIL</v>
      </c>
      <c r="D149" s="22" t="str">
        <f t="shared" si="41"/>
        <v>CLOSED</v>
      </c>
      <c r="E149" s="23">
        <f ca="1" t="shared" si="42"/>
        <v>12</v>
      </c>
      <c r="F149" s="23">
        <f ca="1" t="shared" si="43"/>
        <v>3</v>
      </c>
      <c r="G149" s="23">
        <f ca="1" t="shared" si="44"/>
        <v>4</v>
      </c>
      <c r="H149" s="23" t="str">
        <f ca="1" t="shared" si="45"/>
        <v>LATE</v>
      </c>
      <c r="I149" s="23"/>
      <c r="J149" s="36" t="s">
        <v>1911</v>
      </c>
      <c r="K149" s="37">
        <v>43858</v>
      </c>
      <c r="L149" s="38">
        <f t="shared" si="47"/>
        <v>1</v>
      </c>
      <c r="M149" s="38">
        <f t="shared" si="48"/>
        <v>2020</v>
      </c>
      <c r="N149" s="38" t="str">
        <f t="shared" si="49"/>
        <v>Replenish</v>
      </c>
      <c r="O149" s="36" t="s">
        <v>229</v>
      </c>
      <c r="P149" s="38"/>
      <c r="Q149" s="38" t="s">
        <v>230</v>
      </c>
      <c r="R149" s="56">
        <v>1</v>
      </c>
      <c r="S149" s="38" t="s">
        <v>198</v>
      </c>
      <c r="T149" s="57" t="s">
        <v>104</v>
      </c>
      <c r="U149" s="38">
        <v>50638115</v>
      </c>
      <c r="V149" s="20">
        <v>404046400</v>
      </c>
      <c r="W149" s="37">
        <v>43858</v>
      </c>
      <c r="X149" s="38" t="s">
        <v>105</v>
      </c>
      <c r="Y149" s="130" t="s">
        <v>1763</v>
      </c>
      <c r="Z149" s="131">
        <v>43862</v>
      </c>
      <c r="AA149" s="132" t="s">
        <v>1908</v>
      </c>
      <c r="AB149" s="131">
        <v>43862</v>
      </c>
      <c r="AC149" s="131"/>
      <c r="AD149" s="369" t="s">
        <v>1875</v>
      </c>
      <c r="AE149" s="37">
        <v>43864</v>
      </c>
      <c r="AF149" s="37"/>
      <c r="AG149" s="37">
        <v>43868</v>
      </c>
      <c r="AH149" s="37">
        <v>43870</v>
      </c>
      <c r="AI149" s="150" t="s">
        <v>1912</v>
      </c>
      <c r="AJ149" s="150"/>
      <c r="AK149" s="37">
        <v>43870</v>
      </c>
      <c r="AL149" s="36"/>
      <c r="AM149" s="36" t="s">
        <v>229</v>
      </c>
      <c r="AN149" s="36" t="s">
        <v>1913</v>
      </c>
      <c r="AO149" s="36"/>
      <c r="AP149" s="103">
        <v>43859</v>
      </c>
      <c r="AQ149" s="366" t="s">
        <v>1837</v>
      </c>
      <c r="AR149" s="103">
        <v>43861</v>
      </c>
      <c r="AS149" s="23" t="str">
        <f t="shared" si="46"/>
        <v>ONTIME</v>
      </c>
      <c r="AT149" s="38"/>
      <c r="AU149" s="36"/>
      <c r="AV149" s="104"/>
      <c r="AW149" s="105"/>
      <c r="AX149" s="105"/>
      <c r="AY149" s="105"/>
      <c r="AZ149" s="114"/>
      <c r="BA149" s="115"/>
      <c r="BB149" s="105"/>
      <c r="BC149" s="105"/>
    </row>
    <row r="150" s="1" customFormat="1" ht="12" hidden="1" spans="2:55">
      <c r="B150" s="20">
        <v>148</v>
      </c>
      <c r="C150" s="21" t="str">
        <f t="shared" si="55"/>
        <v>AVAIL</v>
      </c>
      <c r="D150" s="22" t="str">
        <f t="shared" si="41"/>
        <v>CLOSED</v>
      </c>
      <c r="E150" s="23">
        <f ca="1" t="shared" si="42"/>
        <v>12</v>
      </c>
      <c r="F150" s="23">
        <f ca="1" t="shared" si="43"/>
        <v>3</v>
      </c>
      <c r="G150" s="23">
        <f ca="1" t="shared" si="44"/>
        <v>4</v>
      </c>
      <c r="H150" s="23" t="str">
        <f ca="1" t="shared" si="45"/>
        <v>LATE</v>
      </c>
      <c r="I150" s="23"/>
      <c r="J150" s="36" t="s">
        <v>1914</v>
      </c>
      <c r="K150" s="37">
        <v>43858</v>
      </c>
      <c r="L150" s="38">
        <f t="shared" si="47"/>
        <v>1</v>
      </c>
      <c r="M150" s="38">
        <f t="shared" si="48"/>
        <v>2020</v>
      </c>
      <c r="N150" s="38" t="str">
        <f t="shared" si="49"/>
        <v>Replenish</v>
      </c>
      <c r="O150" s="36" t="s">
        <v>237</v>
      </c>
      <c r="P150" s="38"/>
      <c r="Q150" s="38" t="s">
        <v>238</v>
      </c>
      <c r="R150" s="56">
        <v>1</v>
      </c>
      <c r="S150" s="38" t="s">
        <v>198</v>
      </c>
      <c r="T150" s="57" t="s">
        <v>104</v>
      </c>
      <c r="U150" s="38">
        <v>50638122</v>
      </c>
      <c r="V150" s="20">
        <v>404046408</v>
      </c>
      <c r="W150" s="37">
        <v>43858</v>
      </c>
      <c r="X150" s="38" t="s">
        <v>105</v>
      </c>
      <c r="Y150" s="130" t="s">
        <v>1763</v>
      </c>
      <c r="Z150" s="131">
        <v>43862</v>
      </c>
      <c r="AA150" s="132" t="s">
        <v>1908</v>
      </c>
      <c r="AB150" s="131">
        <v>43862</v>
      </c>
      <c r="AC150" s="131"/>
      <c r="AD150" s="369" t="s">
        <v>1875</v>
      </c>
      <c r="AE150" s="37">
        <v>43864</v>
      </c>
      <c r="AF150" s="37"/>
      <c r="AG150" s="37">
        <v>43868</v>
      </c>
      <c r="AH150" s="37">
        <v>43870</v>
      </c>
      <c r="AI150" s="150" t="s">
        <v>1035</v>
      </c>
      <c r="AJ150" s="150"/>
      <c r="AK150" s="37">
        <v>43870</v>
      </c>
      <c r="AL150" s="36"/>
      <c r="AM150" s="36" t="s">
        <v>237</v>
      </c>
      <c r="AN150" s="36" t="s">
        <v>1915</v>
      </c>
      <c r="AO150" s="36"/>
      <c r="AP150" s="103">
        <v>43859</v>
      </c>
      <c r="AQ150" s="366" t="s">
        <v>1837</v>
      </c>
      <c r="AR150" s="103">
        <v>43861</v>
      </c>
      <c r="AS150" s="23" t="str">
        <f t="shared" si="46"/>
        <v>ONTIME</v>
      </c>
      <c r="AT150" s="38"/>
      <c r="AU150" s="36"/>
      <c r="AV150" s="104"/>
      <c r="AW150" s="105"/>
      <c r="AX150" s="105"/>
      <c r="AY150" s="105"/>
      <c r="AZ150" s="114"/>
      <c r="BA150" s="115"/>
      <c r="BB150" s="105"/>
      <c r="BC150" s="105"/>
    </row>
    <row r="151" s="1" customFormat="1" ht="12" hidden="1" spans="2:55">
      <c r="B151" s="20">
        <v>149</v>
      </c>
      <c r="C151" s="21" t="str">
        <f t="shared" si="55"/>
        <v>AVAIL</v>
      </c>
      <c r="D151" s="22" t="str">
        <f t="shared" si="41"/>
        <v>CLOSED</v>
      </c>
      <c r="E151" s="23">
        <f ca="1" t="shared" si="42"/>
        <v>13</v>
      </c>
      <c r="F151" s="23">
        <f ca="1" t="shared" si="43"/>
        <v>3</v>
      </c>
      <c r="G151" s="23">
        <f ca="1" t="shared" si="44"/>
        <v>4</v>
      </c>
      <c r="H151" s="23" t="str">
        <f ca="1" t="shared" si="45"/>
        <v>LATE</v>
      </c>
      <c r="I151" s="23"/>
      <c r="J151" s="36" t="s">
        <v>1916</v>
      </c>
      <c r="K151" s="37">
        <v>43858</v>
      </c>
      <c r="L151" s="38">
        <f t="shared" si="47"/>
        <v>1</v>
      </c>
      <c r="M151" s="38">
        <f t="shared" si="48"/>
        <v>2020</v>
      </c>
      <c r="N151" s="38" t="str">
        <f t="shared" si="49"/>
        <v>Replenish</v>
      </c>
      <c r="O151" s="36" t="s">
        <v>1750</v>
      </c>
      <c r="P151" s="38"/>
      <c r="Q151" s="38" t="s">
        <v>1917</v>
      </c>
      <c r="R151" s="56">
        <v>1</v>
      </c>
      <c r="S151" s="38" t="s">
        <v>223</v>
      </c>
      <c r="T151" s="57" t="s">
        <v>104</v>
      </c>
      <c r="U151" s="38">
        <v>50638129</v>
      </c>
      <c r="V151" s="20">
        <v>404046413</v>
      </c>
      <c r="W151" s="37">
        <v>43858</v>
      </c>
      <c r="X151" s="38" t="s">
        <v>105</v>
      </c>
      <c r="Y151" s="130" t="s">
        <v>1763</v>
      </c>
      <c r="Z151" s="131">
        <v>43862</v>
      </c>
      <c r="AA151" s="132" t="s">
        <v>1908</v>
      </c>
      <c r="AB151" s="131">
        <v>43862</v>
      </c>
      <c r="AC151" s="131"/>
      <c r="AD151" s="369" t="s">
        <v>1875</v>
      </c>
      <c r="AE151" s="37">
        <v>43864</v>
      </c>
      <c r="AF151" s="37"/>
      <c r="AG151" s="37">
        <v>43870</v>
      </c>
      <c r="AH151" s="37">
        <v>43871</v>
      </c>
      <c r="AI151" s="150" t="s">
        <v>1918</v>
      </c>
      <c r="AJ151" s="150"/>
      <c r="AK151" s="37">
        <v>43871</v>
      </c>
      <c r="AL151" s="36"/>
      <c r="AM151" s="36" t="s">
        <v>1750</v>
      </c>
      <c r="AN151" s="36" t="s">
        <v>1919</v>
      </c>
      <c r="AO151" s="36"/>
      <c r="AP151" s="103">
        <v>43859</v>
      </c>
      <c r="AQ151" s="366" t="s">
        <v>1837</v>
      </c>
      <c r="AR151" s="103">
        <v>43861</v>
      </c>
      <c r="AS151" s="23" t="str">
        <f t="shared" si="46"/>
        <v>ONTIME</v>
      </c>
      <c r="AT151" s="38"/>
      <c r="AU151" s="36"/>
      <c r="AV151" s="104"/>
      <c r="AW151" s="105"/>
      <c r="AX151" s="105"/>
      <c r="AY151" s="105"/>
      <c r="AZ151" s="114"/>
      <c r="BA151" s="115"/>
      <c r="BB151" s="105"/>
      <c r="BC151" s="105"/>
    </row>
    <row r="152" s="1" customFormat="1" ht="12" hidden="1" spans="2:55">
      <c r="B152" s="20">
        <v>150</v>
      </c>
      <c r="C152" s="21" t="str">
        <f t="shared" si="55"/>
        <v>AVAIL</v>
      </c>
      <c r="D152" s="22" t="str">
        <f t="shared" si="41"/>
        <v>CLOSED</v>
      </c>
      <c r="E152" s="23">
        <f ca="1" t="shared" si="42"/>
        <v>13</v>
      </c>
      <c r="F152" s="23">
        <f ca="1" t="shared" si="43"/>
        <v>3</v>
      </c>
      <c r="G152" s="23">
        <f ca="1" t="shared" si="44"/>
        <v>4</v>
      </c>
      <c r="H152" s="23" t="str">
        <f ca="1" t="shared" si="45"/>
        <v>LATE</v>
      </c>
      <c r="I152" s="23"/>
      <c r="J152" s="36" t="s">
        <v>1920</v>
      </c>
      <c r="K152" s="37">
        <v>43858</v>
      </c>
      <c r="L152" s="38">
        <f t="shared" si="47"/>
        <v>1</v>
      </c>
      <c r="M152" s="38">
        <f t="shared" si="48"/>
        <v>2020</v>
      </c>
      <c r="N152" s="38" t="str">
        <f t="shared" si="49"/>
        <v>Replenish</v>
      </c>
      <c r="O152" s="36" t="s">
        <v>229</v>
      </c>
      <c r="P152" s="38"/>
      <c r="Q152" s="38" t="s">
        <v>230</v>
      </c>
      <c r="R152" s="56">
        <v>1</v>
      </c>
      <c r="S152" s="38" t="s">
        <v>198</v>
      </c>
      <c r="T152" s="57" t="s">
        <v>104</v>
      </c>
      <c r="U152" s="38">
        <v>50638130</v>
      </c>
      <c r="V152" s="20">
        <v>404046414</v>
      </c>
      <c r="W152" s="37">
        <v>43858</v>
      </c>
      <c r="X152" s="38" t="s">
        <v>105</v>
      </c>
      <c r="Y152" s="130" t="s">
        <v>1763</v>
      </c>
      <c r="Z152" s="131">
        <v>43862</v>
      </c>
      <c r="AA152" s="132" t="s">
        <v>1908</v>
      </c>
      <c r="AB152" s="131">
        <v>43862</v>
      </c>
      <c r="AC152" s="131"/>
      <c r="AD152" s="369" t="s">
        <v>1875</v>
      </c>
      <c r="AE152" s="37">
        <v>43864</v>
      </c>
      <c r="AF152" s="37"/>
      <c r="AG152" s="37">
        <v>43870</v>
      </c>
      <c r="AH152" s="37">
        <v>43871</v>
      </c>
      <c r="AI152" s="150" t="s">
        <v>1921</v>
      </c>
      <c r="AJ152" s="150"/>
      <c r="AK152" s="37">
        <v>43871</v>
      </c>
      <c r="AL152" s="36"/>
      <c r="AM152" s="36" t="s">
        <v>229</v>
      </c>
      <c r="AN152" s="36" t="s">
        <v>1922</v>
      </c>
      <c r="AO152" s="36"/>
      <c r="AP152" s="103">
        <v>43859</v>
      </c>
      <c r="AQ152" s="366" t="s">
        <v>1837</v>
      </c>
      <c r="AR152" s="103">
        <v>43861</v>
      </c>
      <c r="AS152" s="23" t="str">
        <f t="shared" si="46"/>
        <v>ONTIME</v>
      </c>
      <c r="AT152" s="38"/>
      <c r="AU152" s="36"/>
      <c r="AV152" s="104"/>
      <c r="AW152" s="105"/>
      <c r="AX152" s="105"/>
      <c r="AY152" s="105"/>
      <c r="AZ152" s="114"/>
      <c r="BA152" s="115"/>
      <c r="BB152" s="105"/>
      <c r="BC152" s="105"/>
    </row>
    <row r="153" s="1" customFormat="1" ht="12" hidden="1" spans="2:55">
      <c r="B153" s="20">
        <v>151</v>
      </c>
      <c r="C153" s="21" t="str">
        <f t="shared" si="55"/>
        <v>AVAIL</v>
      </c>
      <c r="D153" s="22" t="str">
        <f t="shared" si="41"/>
        <v>CLOSED</v>
      </c>
      <c r="E153" s="23">
        <f ca="1" t="shared" si="42"/>
        <v>13</v>
      </c>
      <c r="F153" s="23">
        <f ca="1" t="shared" si="43"/>
        <v>3</v>
      </c>
      <c r="G153" s="23">
        <f ca="1" t="shared" si="44"/>
        <v>4</v>
      </c>
      <c r="H153" s="23" t="str">
        <f ca="1" t="shared" si="45"/>
        <v>LATE</v>
      </c>
      <c r="I153" s="23"/>
      <c r="J153" s="36" t="s">
        <v>1923</v>
      </c>
      <c r="K153" s="37">
        <v>43858</v>
      </c>
      <c r="L153" s="38">
        <f t="shared" si="47"/>
        <v>1</v>
      </c>
      <c r="M153" s="38">
        <f t="shared" si="48"/>
        <v>2020</v>
      </c>
      <c r="N153" s="38" t="str">
        <f t="shared" si="49"/>
        <v>Replenish</v>
      </c>
      <c r="O153" s="36" t="s">
        <v>1924</v>
      </c>
      <c r="P153" s="38"/>
      <c r="Q153" s="38" t="s">
        <v>458</v>
      </c>
      <c r="R153" s="56">
        <v>1</v>
      </c>
      <c r="S153" s="38" t="s">
        <v>1161</v>
      </c>
      <c r="T153" s="57" t="s">
        <v>104</v>
      </c>
      <c r="U153" s="38">
        <v>50638138</v>
      </c>
      <c r="V153" s="20">
        <v>404046418</v>
      </c>
      <c r="W153" s="37">
        <v>43858</v>
      </c>
      <c r="X153" s="38" t="s">
        <v>105</v>
      </c>
      <c r="Y153" s="130" t="s">
        <v>1763</v>
      </c>
      <c r="Z153" s="131">
        <v>43862</v>
      </c>
      <c r="AA153" s="132" t="s">
        <v>1908</v>
      </c>
      <c r="AB153" s="131">
        <v>43862</v>
      </c>
      <c r="AC153" s="131"/>
      <c r="AD153" s="369" t="s">
        <v>1875</v>
      </c>
      <c r="AE153" s="37">
        <v>43864</v>
      </c>
      <c r="AF153" s="37"/>
      <c r="AG153" s="37">
        <v>43870</v>
      </c>
      <c r="AH153" s="37">
        <v>43871</v>
      </c>
      <c r="AI153" s="150" t="s">
        <v>1925</v>
      </c>
      <c r="AJ153" s="150"/>
      <c r="AK153" s="37">
        <v>43871</v>
      </c>
      <c r="AL153" s="36"/>
      <c r="AM153" s="36" t="s">
        <v>1924</v>
      </c>
      <c r="AN153" s="36" t="s">
        <v>1926</v>
      </c>
      <c r="AO153" s="36"/>
      <c r="AP153" s="103">
        <v>43859</v>
      </c>
      <c r="AQ153" s="366" t="s">
        <v>1837</v>
      </c>
      <c r="AR153" s="103">
        <v>43861</v>
      </c>
      <c r="AS153" s="23" t="str">
        <f t="shared" si="46"/>
        <v>ONTIME</v>
      </c>
      <c r="AT153" s="38"/>
      <c r="AU153" s="36"/>
      <c r="AV153" s="104"/>
      <c r="AW153" s="105"/>
      <c r="AX153" s="105"/>
      <c r="AY153" s="105"/>
      <c r="AZ153" s="114"/>
      <c r="BA153" s="115"/>
      <c r="BB153" s="105"/>
      <c r="BC153" s="105"/>
    </row>
    <row r="154" s="1" customFormat="1" ht="24" hidden="1" spans="2:55">
      <c r="B154" s="20">
        <v>152</v>
      </c>
      <c r="C154" s="21" t="str">
        <f t="shared" si="55"/>
        <v>AVAIL</v>
      </c>
      <c r="D154" s="22" t="str">
        <f t="shared" si="41"/>
        <v>CLOSED</v>
      </c>
      <c r="E154" s="23">
        <f ca="1" t="shared" si="42"/>
        <v>10</v>
      </c>
      <c r="F154" s="23">
        <f ca="1" t="shared" si="43"/>
        <v>3</v>
      </c>
      <c r="G154" s="23">
        <f ca="1" t="shared" si="44"/>
        <v>1</v>
      </c>
      <c r="H154" s="23" t="str">
        <f ca="1" t="shared" si="45"/>
        <v>ONTIME</v>
      </c>
      <c r="I154" s="23"/>
      <c r="J154" s="36" t="s">
        <v>1927</v>
      </c>
      <c r="K154" s="37">
        <v>43861</v>
      </c>
      <c r="L154" s="38">
        <f t="shared" si="47"/>
        <v>1</v>
      </c>
      <c r="M154" s="38">
        <f t="shared" si="48"/>
        <v>2020</v>
      </c>
      <c r="N154" s="38" t="str">
        <f t="shared" si="49"/>
        <v>Replenish</v>
      </c>
      <c r="O154" s="36" t="s">
        <v>1928</v>
      </c>
      <c r="P154" s="38"/>
      <c r="Q154" s="38" t="s">
        <v>1929</v>
      </c>
      <c r="R154" s="56">
        <v>1</v>
      </c>
      <c r="S154" s="38" t="s">
        <v>198</v>
      </c>
      <c r="T154" s="57" t="s">
        <v>104</v>
      </c>
      <c r="U154" s="38">
        <v>50638140</v>
      </c>
      <c r="V154" s="20">
        <v>404046419</v>
      </c>
      <c r="W154" s="37">
        <v>43858</v>
      </c>
      <c r="X154" s="38" t="s">
        <v>105</v>
      </c>
      <c r="Y154" s="130" t="s">
        <v>1763</v>
      </c>
      <c r="Z154" s="131">
        <v>43862</v>
      </c>
      <c r="AA154" s="132" t="s">
        <v>1908</v>
      </c>
      <c r="AB154" s="131">
        <v>43862</v>
      </c>
      <c r="AC154" s="131"/>
      <c r="AD154" s="369" t="s">
        <v>1875</v>
      </c>
      <c r="AE154" s="37">
        <v>43864</v>
      </c>
      <c r="AF154" s="37"/>
      <c r="AG154" s="37">
        <v>43870</v>
      </c>
      <c r="AH154" s="37">
        <v>43871</v>
      </c>
      <c r="AI154" s="150" t="s">
        <v>1930</v>
      </c>
      <c r="AJ154" s="150"/>
      <c r="AK154" s="37">
        <v>43871</v>
      </c>
      <c r="AL154" s="36"/>
      <c r="AM154" s="36" t="str">
        <f>O154</f>
        <v>272-405922</v>
      </c>
      <c r="AN154" s="36" t="s">
        <v>1931</v>
      </c>
      <c r="AO154" s="36"/>
      <c r="AP154" s="103">
        <v>43859</v>
      </c>
      <c r="AQ154" s="366" t="s">
        <v>1837</v>
      </c>
      <c r="AR154" s="103">
        <v>43861</v>
      </c>
      <c r="AS154" s="23" t="str">
        <f t="shared" si="46"/>
        <v>ONTIME</v>
      </c>
      <c r="AT154" s="38"/>
      <c r="AU154" s="36"/>
      <c r="AV154" s="104"/>
      <c r="AW154" s="105"/>
      <c r="AX154" s="105"/>
      <c r="AY154" s="105"/>
      <c r="AZ154" s="114"/>
      <c r="BA154" s="115"/>
      <c r="BB154" s="105"/>
      <c r="BC154" s="105"/>
    </row>
    <row r="155" s="1" customFormat="1" ht="12" hidden="1" spans="2:55">
      <c r="B155" s="20">
        <v>158</v>
      </c>
      <c r="C155" s="21" t="str">
        <f t="shared" si="55"/>
        <v>AVAIL</v>
      </c>
      <c r="D155" s="22" t="str">
        <f t="shared" si="41"/>
        <v>CLOSED</v>
      </c>
      <c r="E155" s="23">
        <f ca="1" t="shared" si="42"/>
        <v>7</v>
      </c>
      <c r="F155" s="23">
        <f ca="1" t="shared" si="43"/>
        <v>4</v>
      </c>
      <c r="G155" s="23">
        <f ca="1" t="shared" si="44"/>
        <v>1</v>
      </c>
      <c r="H155" s="23" t="str">
        <f ca="1" t="shared" si="45"/>
        <v>ONTIME</v>
      </c>
      <c r="I155" s="23"/>
      <c r="J155" s="36" t="s">
        <v>1932</v>
      </c>
      <c r="K155" s="37">
        <v>43861</v>
      </c>
      <c r="L155" s="38">
        <f t="shared" si="47"/>
        <v>1</v>
      </c>
      <c r="M155" s="38">
        <f t="shared" si="48"/>
        <v>2020</v>
      </c>
      <c r="N155" s="38" t="str">
        <f t="shared" si="49"/>
        <v>Replenish</v>
      </c>
      <c r="O155" s="36" t="s">
        <v>492</v>
      </c>
      <c r="P155" s="38"/>
      <c r="Q155" s="38" t="s">
        <v>285</v>
      </c>
      <c r="R155" s="56">
        <v>1</v>
      </c>
      <c r="S155" s="38" t="s">
        <v>770</v>
      </c>
      <c r="T155" s="57" t="s">
        <v>104</v>
      </c>
      <c r="U155" s="38">
        <v>50638626</v>
      </c>
      <c r="V155" s="20">
        <v>404046499</v>
      </c>
      <c r="W155" s="37">
        <v>43861</v>
      </c>
      <c r="X155" s="38" t="s">
        <v>105</v>
      </c>
      <c r="Y155" s="130" t="s">
        <v>1933</v>
      </c>
      <c r="Z155" s="131">
        <v>43862</v>
      </c>
      <c r="AA155" s="132" t="s">
        <v>1934</v>
      </c>
      <c r="AB155" s="131">
        <v>43865</v>
      </c>
      <c r="AC155" s="131"/>
      <c r="AD155" s="369" t="s">
        <v>1894</v>
      </c>
      <c r="AE155" s="37">
        <v>43865</v>
      </c>
      <c r="AF155" s="37"/>
      <c r="AG155" s="37">
        <v>43867</v>
      </c>
      <c r="AH155" s="37">
        <v>43868</v>
      </c>
      <c r="AI155" s="88" t="s">
        <v>1935</v>
      </c>
      <c r="AJ155" s="88"/>
      <c r="AK155" s="37">
        <v>43868</v>
      </c>
      <c r="AL155" s="36"/>
      <c r="AM155" s="38"/>
      <c r="AN155" s="36" t="s">
        <v>1936</v>
      </c>
      <c r="AO155" s="36"/>
      <c r="AP155" s="103">
        <v>43862</v>
      </c>
      <c r="AQ155" s="36" t="s">
        <v>1937</v>
      </c>
      <c r="AR155" s="103">
        <v>43865</v>
      </c>
      <c r="AS155" s="23" t="str">
        <f t="shared" si="46"/>
        <v>ONTIME</v>
      </c>
      <c r="AT155" s="38"/>
      <c r="AU155" s="36"/>
      <c r="AV155" s="104"/>
      <c r="AW155" s="105"/>
      <c r="AX155" s="105"/>
      <c r="AY155" s="105"/>
      <c r="AZ155" s="114"/>
      <c r="BA155" s="115"/>
      <c r="BB155" s="105"/>
      <c r="BC155" s="105"/>
    </row>
    <row r="156" s="1" customFormat="1" ht="12" hidden="1" spans="2:55">
      <c r="B156" s="20">
        <v>159</v>
      </c>
      <c r="C156" s="21" t="str">
        <f t="shared" si="55"/>
        <v>AVAIL</v>
      </c>
      <c r="D156" s="22" t="str">
        <f t="shared" si="41"/>
        <v>CLOSED</v>
      </c>
      <c r="E156" s="23">
        <f ca="1" t="shared" si="42"/>
        <v>7</v>
      </c>
      <c r="F156" s="23">
        <f ca="1" t="shared" si="43"/>
        <v>4</v>
      </c>
      <c r="G156" s="23">
        <f ca="1" t="shared" si="44"/>
        <v>1</v>
      </c>
      <c r="H156" s="23" t="str">
        <f ca="1" t="shared" si="45"/>
        <v>ONTIME</v>
      </c>
      <c r="I156" s="23"/>
      <c r="J156" s="36" t="s">
        <v>1938</v>
      </c>
      <c r="K156" s="37">
        <v>43861</v>
      </c>
      <c r="L156" s="38">
        <f t="shared" si="47"/>
        <v>1</v>
      </c>
      <c r="M156" s="38">
        <f t="shared" si="48"/>
        <v>2020</v>
      </c>
      <c r="N156" s="38" t="str">
        <f t="shared" si="49"/>
        <v>Replenish</v>
      </c>
      <c r="O156" s="36" t="s">
        <v>492</v>
      </c>
      <c r="P156" s="38"/>
      <c r="Q156" s="38" t="s">
        <v>285</v>
      </c>
      <c r="R156" s="56">
        <v>1</v>
      </c>
      <c r="S156" s="38" t="s">
        <v>770</v>
      </c>
      <c r="T156" s="57" t="s">
        <v>104</v>
      </c>
      <c r="U156" s="38">
        <v>50638627</v>
      </c>
      <c r="V156" s="20">
        <v>404046500</v>
      </c>
      <c r="W156" s="37">
        <v>43861</v>
      </c>
      <c r="X156" s="38" t="s">
        <v>105</v>
      </c>
      <c r="Y156" s="130" t="s">
        <v>1933</v>
      </c>
      <c r="Z156" s="131">
        <v>43862</v>
      </c>
      <c r="AA156" s="132" t="s">
        <v>1934</v>
      </c>
      <c r="AB156" s="131">
        <v>43865</v>
      </c>
      <c r="AC156" s="131"/>
      <c r="AD156" s="369" t="s">
        <v>1894</v>
      </c>
      <c r="AE156" s="37">
        <v>43865</v>
      </c>
      <c r="AF156" s="37"/>
      <c r="AG156" s="37">
        <v>43867</v>
      </c>
      <c r="AH156" s="37">
        <v>43868</v>
      </c>
      <c r="AI156" s="88" t="s">
        <v>1939</v>
      </c>
      <c r="AJ156" s="88"/>
      <c r="AK156" s="37">
        <v>43868</v>
      </c>
      <c r="AL156" s="36"/>
      <c r="AM156" s="38"/>
      <c r="AN156" s="36" t="s">
        <v>1940</v>
      </c>
      <c r="AO156" s="36"/>
      <c r="AP156" s="103">
        <v>43862</v>
      </c>
      <c r="AQ156" s="36" t="s">
        <v>1937</v>
      </c>
      <c r="AR156" s="103">
        <v>43865</v>
      </c>
      <c r="AS156" s="23" t="str">
        <f t="shared" si="46"/>
        <v>ONTIME</v>
      </c>
      <c r="AT156" s="38"/>
      <c r="AU156" s="36"/>
      <c r="AV156" s="104"/>
      <c r="AW156" s="105"/>
      <c r="AX156" s="105"/>
      <c r="AY156" s="105"/>
      <c r="AZ156" s="114"/>
      <c r="BA156" s="115"/>
      <c r="BB156" s="105"/>
      <c r="BC156" s="105"/>
    </row>
    <row r="157" s="1" customFormat="1" ht="12" hidden="1" spans="2:55">
      <c r="B157" s="20">
        <v>161</v>
      </c>
      <c r="C157" s="21" t="str">
        <f t="shared" si="55"/>
        <v>AVAIL</v>
      </c>
      <c r="D157" s="22" t="str">
        <f t="shared" si="41"/>
        <v>CLOSED</v>
      </c>
      <c r="E157" s="23">
        <f ca="1" t="shared" si="42"/>
        <v>25</v>
      </c>
      <c r="F157" s="23">
        <f ca="1" t="shared" si="43"/>
        <v>4</v>
      </c>
      <c r="G157" s="23">
        <f ca="1" t="shared" si="44"/>
        <v>18</v>
      </c>
      <c r="H157" s="23" t="str">
        <f ca="1" t="shared" si="45"/>
        <v>LATE</v>
      </c>
      <c r="I157" s="23"/>
      <c r="J157" s="36" t="s">
        <v>1941</v>
      </c>
      <c r="K157" s="37">
        <v>43843</v>
      </c>
      <c r="L157" s="38">
        <f t="shared" si="47"/>
        <v>1</v>
      </c>
      <c r="M157" s="38">
        <f t="shared" si="48"/>
        <v>2020</v>
      </c>
      <c r="N157" s="38" t="str">
        <f t="shared" si="49"/>
        <v>Replenish</v>
      </c>
      <c r="O157" s="36" t="s">
        <v>272</v>
      </c>
      <c r="P157" s="38"/>
      <c r="Q157" s="38" t="s">
        <v>273</v>
      </c>
      <c r="R157" s="56">
        <v>1</v>
      </c>
      <c r="S157" s="38" t="s">
        <v>332</v>
      </c>
      <c r="T157" s="57" t="s">
        <v>104</v>
      </c>
      <c r="U157" s="38">
        <v>50638631</v>
      </c>
      <c r="V157" s="20">
        <v>404046503</v>
      </c>
      <c r="W157" s="37">
        <v>43861</v>
      </c>
      <c r="X157" s="38" t="s">
        <v>105</v>
      </c>
      <c r="Y157" s="130" t="s">
        <v>1763</v>
      </c>
      <c r="Z157" s="131">
        <v>43861</v>
      </c>
      <c r="AA157" s="132" t="s">
        <v>1934</v>
      </c>
      <c r="AB157" s="131">
        <v>43865</v>
      </c>
      <c r="AC157" s="131"/>
      <c r="AD157" s="369" t="s">
        <v>1894</v>
      </c>
      <c r="AE157" s="37">
        <v>43865</v>
      </c>
      <c r="AF157" s="37"/>
      <c r="AG157" s="37">
        <v>43867</v>
      </c>
      <c r="AH157" s="37">
        <v>43868</v>
      </c>
      <c r="AI157" s="88" t="s">
        <v>1942</v>
      </c>
      <c r="AJ157" s="88"/>
      <c r="AK157" s="37">
        <v>43868</v>
      </c>
      <c r="AL157" s="36"/>
      <c r="AM157" s="38"/>
      <c r="AN157" s="36" t="s">
        <v>1943</v>
      </c>
      <c r="AO157" s="36"/>
      <c r="AP157" s="103">
        <v>43862</v>
      </c>
      <c r="AQ157" s="36" t="s">
        <v>1937</v>
      </c>
      <c r="AR157" s="103">
        <v>43865</v>
      </c>
      <c r="AS157" s="23" t="str">
        <f t="shared" si="46"/>
        <v>LATE</v>
      </c>
      <c r="AT157" s="38"/>
      <c r="AU157" s="36"/>
      <c r="AV157" s="104"/>
      <c r="AW157" s="105"/>
      <c r="AX157" s="105"/>
      <c r="AY157" s="105"/>
      <c r="AZ157" s="114"/>
      <c r="BA157" s="115"/>
      <c r="BB157" s="105"/>
      <c r="BC157" s="105"/>
    </row>
    <row r="158" s="1" customFormat="1" ht="12" hidden="1" spans="2:55">
      <c r="B158" s="20">
        <v>37</v>
      </c>
      <c r="C158" s="21" t="str">
        <f t="shared" si="55"/>
        <v>AVAIL</v>
      </c>
      <c r="D158" s="22" t="str">
        <f t="shared" si="41"/>
        <v>CLOSED</v>
      </c>
      <c r="E158" s="23">
        <f ca="1" t="shared" si="42"/>
        <v>31</v>
      </c>
      <c r="F158" s="23">
        <f ca="1" t="shared" si="43"/>
        <v>10</v>
      </c>
      <c r="G158" s="23">
        <f ca="1" t="shared" si="44"/>
        <v>19</v>
      </c>
      <c r="H158" s="23" t="str">
        <f ca="1" t="shared" si="45"/>
        <v>LATE</v>
      </c>
      <c r="I158" s="23"/>
      <c r="J158" s="36" t="s">
        <v>1944</v>
      </c>
      <c r="K158" s="37">
        <v>43843</v>
      </c>
      <c r="L158" s="38">
        <f t="shared" si="47"/>
        <v>1</v>
      </c>
      <c r="M158" s="38">
        <f t="shared" si="48"/>
        <v>2020</v>
      </c>
      <c r="N158" s="38" t="str">
        <f t="shared" si="49"/>
        <v>AOG</v>
      </c>
      <c r="O158" s="36" t="s">
        <v>1945</v>
      </c>
      <c r="P158" s="38"/>
      <c r="Q158" s="38" t="s">
        <v>1946</v>
      </c>
      <c r="R158" s="56">
        <v>1</v>
      </c>
      <c r="S158" s="38" t="s">
        <v>1496</v>
      </c>
      <c r="T158" s="57" t="s">
        <v>1947</v>
      </c>
      <c r="U158" s="38" t="s">
        <v>1948</v>
      </c>
      <c r="V158" s="20">
        <v>404046144</v>
      </c>
      <c r="W158" s="37">
        <v>43843</v>
      </c>
      <c r="X158" s="38" t="s">
        <v>105</v>
      </c>
      <c r="Y158" s="130" t="s">
        <v>1949</v>
      </c>
      <c r="Z158" s="131">
        <v>43862</v>
      </c>
      <c r="AA158" s="132" t="s">
        <v>1950</v>
      </c>
      <c r="AB158" s="131">
        <v>43862</v>
      </c>
      <c r="AC158" s="131"/>
      <c r="AD158" s="38">
        <v>180233066</v>
      </c>
      <c r="AE158" s="37">
        <v>43868</v>
      </c>
      <c r="AF158" s="37"/>
      <c r="AG158" s="37">
        <v>43868</v>
      </c>
      <c r="AH158" s="37">
        <v>43874</v>
      </c>
      <c r="AI158" s="89" t="s">
        <v>1951</v>
      </c>
      <c r="AJ158" s="89"/>
      <c r="AK158" s="37">
        <v>43874</v>
      </c>
      <c r="AL158" s="36"/>
      <c r="AM158" s="36" t="str">
        <f>O158</f>
        <v>4063-18203</v>
      </c>
      <c r="AN158" s="366" t="s">
        <v>1952</v>
      </c>
      <c r="AO158" s="36"/>
      <c r="AP158" s="103">
        <v>43848</v>
      </c>
      <c r="AQ158" s="36" t="s">
        <v>1628</v>
      </c>
      <c r="AR158" s="103">
        <v>43853</v>
      </c>
      <c r="AS158" s="23" t="str">
        <f t="shared" si="46"/>
        <v>ONTIME</v>
      </c>
      <c r="AT158" s="38"/>
      <c r="AU158" s="36"/>
      <c r="AV158" s="104">
        <f t="shared" ref="AV158:AV167" si="56">IF(OR(W158="",AB158=""),"",AB158-W158)</f>
        <v>19</v>
      </c>
      <c r="AW158" s="105" t="e">
        <f>IF(OR(#REF!="",AB158=""),"",#REF!-AB158)</f>
        <v>#REF!</v>
      </c>
      <c r="AX158" s="105" t="e">
        <f>IF(OR(#REF!="",#REF!=""),"",#REF!-#REF!)</f>
        <v>#REF!</v>
      </c>
      <c r="AY158" s="105" t="e">
        <f>IF(OR(AP158="",#REF!=""),"",AP158-#REF!)</f>
        <v>#REF!</v>
      </c>
      <c r="AZ158" s="114">
        <f t="shared" ref="AZ158:AZ167" si="57">IF(OR(AR158="",AP158=""),"",AR158-AP158)</f>
        <v>5</v>
      </c>
      <c r="BA158" s="115" t="e">
        <f t="shared" ref="BA158:BA167" si="58">IF(AV158="","",SUM(AV158:AZ158))</f>
        <v>#REF!</v>
      </c>
      <c r="BB158" s="105">
        <f t="shared" ref="BB158:BB167" si="59">IF(AR158="","",WEEKNUM(AR158))</f>
        <v>4</v>
      </c>
      <c r="BC158" s="105">
        <f t="shared" ref="BC158:BC167" si="60">IF(AR158="","",YEAR(AR158))</f>
        <v>2020</v>
      </c>
    </row>
    <row r="159" s="1" customFormat="1" ht="12" hidden="1" spans="2:55">
      <c r="B159" s="20">
        <v>40</v>
      </c>
      <c r="C159" s="21" t="str">
        <f t="shared" si="55"/>
        <v>AVAIL</v>
      </c>
      <c r="D159" s="22" t="str">
        <f t="shared" si="41"/>
        <v>CLOSED</v>
      </c>
      <c r="E159" s="23">
        <f ca="1" t="shared" si="42"/>
        <v>8</v>
      </c>
      <c r="F159" s="23">
        <f ca="1" t="shared" si="43"/>
        <v>15</v>
      </c>
      <c r="G159" s="23">
        <f ca="1" t="shared" si="44"/>
        <v>6</v>
      </c>
      <c r="H159" s="23" t="str">
        <f ca="1" t="shared" si="45"/>
        <v>LATE</v>
      </c>
      <c r="I159" s="23"/>
      <c r="J159" s="36" t="s">
        <v>1953</v>
      </c>
      <c r="K159" s="37">
        <v>43852</v>
      </c>
      <c r="L159" s="38">
        <f t="shared" si="47"/>
        <v>1</v>
      </c>
      <c r="M159" s="38">
        <f t="shared" si="48"/>
        <v>2020</v>
      </c>
      <c r="N159" s="38" t="str">
        <f t="shared" si="49"/>
        <v>AOG</v>
      </c>
      <c r="O159" s="36" t="s">
        <v>1954</v>
      </c>
      <c r="P159" s="38"/>
      <c r="Q159" s="38" t="s">
        <v>1955</v>
      </c>
      <c r="R159" s="56">
        <v>1</v>
      </c>
      <c r="S159" s="38" t="s">
        <v>1956</v>
      </c>
      <c r="T159" s="57" t="s">
        <v>1957</v>
      </c>
      <c r="U159" s="38">
        <v>803437929</v>
      </c>
      <c r="V159" s="20">
        <v>404046314</v>
      </c>
      <c r="W159" s="37">
        <v>43857</v>
      </c>
      <c r="X159" s="38" t="s">
        <v>105</v>
      </c>
      <c r="Y159" s="130" t="s">
        <v>1763</v>
      </c>
      <c r="Z159" s="131">
        <v>43858</v>
      </c>
      <c r="AA159" s="132" t="s">
        <v>1958</v>
      </c>
      <c r="AB159" s="131">
        <v>43858</v>
      </c>
      <c r="AC159" s="131"/>
      <c r="AD159" s="38">
        <v>180231818</v>
      </c>
      <c r="AE159" s="37">
        <v>43860</v>
      </c>
      <c r="AF159" s="37"/>
      <c r="AG159" s="37">
        <v>43860</v>
      </c>
      <c r="AH159" s="37">
        <v>43860</v>
      </c>
      <c r="AI159" s="89" t="s">
        <v>1959</v>
      </c>
      <c r="AJ159" s="89"/>
      <c r="AK159" s="37">
        <v>43860</v>
      </c>
      <c r="AL159" s="36"/>
      <c r="AM159" s="38" t="s">
        <v>1954</v>
      </c>
      <c r="AN159" s="36" t="s">
        <v>1960</v>
      </c>
      <c r="AO159" s="36"/>
      <c r="AP159" s="103">
        <v>43869</v>
      </c>
      <c r="AQ159" s="36" t="s">
        <v>1961</v>
      </c>
      <c r="AR159" s="103">
        <v>43872</v>
      </c>
      <c r="AS159" s="23" t="str">
        <f t="shared" si="46"/>
        <v>LATE</v>
      </c>
      <c r="AT159" s="38"/>
      <c r="AU159" s="36"/>
      <c r="AV159" s="104">
        <f t="shared" si="56"/>
        <v>1</v>
      </c>
      <c r="AW159" s="105" t="e">
        <f>IF(OR(#REF!="",AB159=""),"",#REF!-AB159)</f>
        <v>#REF!</v>
      </c>
      <c r="AX159" s="105" t="e">
        <f>IF(OR(#REF!="",#REF!=""),"",#REF!-#REF!)</f>
        <v>#REF!</v>
      </c>
      <c r="AY159" s="105" t="e">
        <f>IF(OR(AP159="",#REF!=""),"",AP159-#REF!)</f>
        <v>#REF!</v>
      </c>
      <c r="AZ159" s="114">
        <f t="shared" si="57"/>
        <v>3</v>
      </c>
      <c r="BA159" s="115" t="e">
        <f t="shared" si="58"/>
        <v>#REF!</v>
      </c>
      <c r="BB159" s="105">
        <f t="shared" si="59"/>
        <v>7</v>
      </c>
      <c r="BC159" s="105">
        <f t="shared" si="60"/>
        <v>2020</v>
      </c>
    </row>
    <row r="160" s="1" customFormat="1" ht="12" hidden="1" spans="2:55">
      <c r="B160" s="20">
        <v>42</v>
      </c>
      <c r="C160" s="21" t="str">
        <f t="shared" si="55"/>
        <v>AVAIL</v>
      </c>
      <c r="D160" s="22" t="str">
        <f t="shared" si="41"/>
        <v>CLOSED</v>
      </c>
      <c r="E160" s="23">
        <f ca="1" t="shared" si="42"/>
        <v>5</v>
      </c>
      <c r="F160" s="23">
        <f ca="1" t="shared" si="43"/>
        <v>11</v>
      </c>
      <c r="G160" s="23">
        <f ca="1" t="shared" si="44"/>
        <v>0</v>
      </c>
      <c r="H160" s="23" t="str">
        <f ca="1" t="shared" si="45"/>
        <v>ONTIME</v>
      </c>
      <c r="I160" s="23"/>
      <c r="J160" s="122" t="s">
        <v>1962</v>
      </c>
      <c r="K160" s="37">
        <v>43854</v>
      </c>
      <c r="L160" s="38">
        <f t="shared" si="47"/>
        <v>1</v>
      </c>
      <c r="M160" s="38">
        <f t="shared" si="48"/>
        <v>2020</v>
      </c>
      <c r="N160" s="38" t="str">
        <f t="shared" si="49"/>
        <v>AOG</v>
      </c>
      <c r="O160" s="36" t="s">
        <v>1963</v>
      </c>
      <c r="P160" s="38"/>
      <c r="Q160" s="38" t="s">
        <v>1964</v>
      </c>
      <c r="R160" s="56">
        <v>1</v>
      </c>
      <c r="S160" s="38" t="s">
        <v>286</v>
      </c>
      <c r="T160" s="57" t="s">
        <v>1965</v>
      </c>
      <c r="U160" s="38">
        <v>803441585</v>
      </c>
      <c r="V160" s="20">
        <v>404046360</v>
      </c>
      <c r="W160" s="37">
        <v>43854</v>
      </c>
      <c r="X160" s="38" t="s">
        <v>105</v>
      </c>
      <c r="Y160" s="127" t="s">
        <v>1763</v>
      </c>
      <c r="Z160" s="128">
        <v>43854</v>
      </c>
      <c r="AA160" s="129" t="s">
        <v>1966</v>
      </c>
      <c r="AB160" s="128">
        <v>43854</v>
      </c>
      <c r="AC160" s="128"/>
      <c r="AD160" s="38">
        <v>180231017</v>
      </c>
      <c r="AE160" s="37">
        <v>43854</v>
      </c>
      <c r="AF160" s="37"/>
      <c r="AG160" s="37">
        <v>43854</v>
      </c>
      <c r="AH160" s="37">
        <v>43859</v>
      </c>
      <c r="AI160" s="89" t="s">
        <v>1967</v>
      </c>
      <c r="AJ160" s="89"/>
      <c r="AK160" s="37">
        <v>43859</v>
      </c>
      <c r="AL160" s="36"/>
      <c r="AM160" s="36" t="str">
        <f>O160</f>
        <v>41800831002</v>
      </c>
      <c r="AN160" s="36" t="s">
        <v>1968</v>
      </c>
      <c r="AO160" s="36"/>
      <c r="AP160" s="103">
        <v>43862</v>
      </c>
      <c r="AQ160" s="36" t="s">
        <v>1937</v>
      </c>
      <c r="AR160" s="103">
        <v>43865</v>
      </c>
      <c r="AS160" s="23" t="str">
        <f t="shared" si="46"/>
        <v>ONTIME</v>
      </c>
      <c r="AT160" s="38"/>
      <c r="AU160" s="36"/>
      <c r="AV160" s="104">
        <f t="shared" si="56"/>
        <v>0</v>
      </c>
      <c r="AW160" s="105" t="e">
        <f>IF(OR(#REF!="",AB160=""),"",#REF!-AB160)</f>
        <v>#REF!</v>
      </c>
      <c r="AX160" s="105" t="e">
        <f>IF(OR(#REF!="",#REF!=""),"",#REF!-#REF!)</f>
        <v>#REF!</v>
      </c>
      <c r="AY160" s="105" t="e">
        <f>IF(OR(AP160="",#REF!=""),"",AP160-#REF!)</f>
        <v>#REF!</v>
      </c>
      <c r="AZ160" s="114">
        <f t="shared" si="57"/>
        <v>3</v>
      </c>
      <c r="BA160" s="115" t="e">
        <f t="shared" si="58"/>
        <v>#REF!</v>
      </c>
      <c r="BB160" s="105">
        <f t="shared" si="59"/>
        <v>6</v>
      </c>
      <c r="BC160" s="105">
        <f t="shared" si="60"/>
        <v>2020</v>
      </c>
    </row>
    <row r="161" s="1" customFormat="1" ht="12" hidden="1" spans="2:55">
      <c r="B161" s="20">
        <v>45</v>
      </c>
      <c r="C161" s="21" t="str">
        <f t="shared" si="55"/>
        <v>AVAIL</v>
      </c>
      <c r="D161" s="22" t="str">
        <f t="shared" si="41"/>
        <v>CLOSED</v>
      </c>
      <c r="E161" s="23">
        <f ca="1" t="shared" si="42"/>
        <v>9</v>
      </c>
      <c r="F161" s="23">
        <f ca="1" t="shared" si="43"/>
        <v>4</v>
      </c>
      <c r="G161" s="23">
        <f ca="1" t="shared" si="44"/>
        <v>0</v>
      </c>
      <c r="H161" s="23" t="str">
        <f ca="1" t="shared" si="45"/>
        <v>ONTIME</v>
      </c>
      <c r="I161" s="23"/>
      <c r="J161" s="36" t="s">
        <v>1969</v>
      </c>
      <c r="K161" s="37">
        <v>43857</v>
      </c>
      <c r="L161" s="38">
        <f t="shared" si="47"/>
        <v>1</v>
      </c>
      <c r="M161" s="38">
        <f t="shared" si="48"/>
        <v>2020</v>
      </c>
      <c r="N161" s="38" t="str">
        <f t="shared" si="49"/>
        <v>AOG</v>
      </c>
      <c r="O161" s="36" t="s">
        <v>221</v>
      </c>
      <c r="P161" s="38"/>
      <c r="Q161" s="38" t="s">
        <v>1970</v>
      </c>
      <c r="R161" s="56">
        <v>1</v>
      </c>
      <c r="S161" s="38" t="s">
        <v>1971</v>
      </c>
      <c r="T161" s="57" t="s">
        <v>1972</v>
      </c>
      <c r="U161" s="38">
        <v>803446706</v>
      </c>
      <c r="V161" s="20">
        <v>404046381</v>
      </c>
      <c r="W161" s="37">
        <v>43857</v>
      </c>
      <c r="X161" s="38" t="s">
        <v>105</v>
      </c>
      <c r="Y161" s="130" t="s">
        <v>1900</v>
      </c>
      <c r="Z161" s="131">
        <v>43857</v>
      </c>
      <c r="AA161" s="132" t="s">
        <v>1878</v>
      </c>
      <c r="AB161" s="131">
        <v>43860</v>
      </c>
      <c r="AC161" s="131"/>
      <c r="AD161" s="38">
        <v>180231816</v>
      </c>
      <c r="AE161" s="37">
        <v>43860</v>
      </c>
      <c r="AF161" s="37"/>
      <c r="AG161" s="37">
        <v>43860</v>
      </c>
      <c r="AH161" s="37">
        <v>43866</v>
      </c>
      <c r="AI161" s="88" t="s">
        <v>1872</v>
      </c>
      <c r="AJ161" s="88"/>
      <c r="AK161" s="37">
        <v>43866</v>
      </c>
      <c r="AL161" s="36"/>
      <c r="AM161" s="38" t="s">
        <v>221</v>
      </c>
      <c r="AN161" s="36" t="s">
        <v>1973</v>
      </c>
      <c r="AO161" s="36"/>
      <c r="AP161" s="103">
        <v>43859</v>
      </c>
      <c r="AQ161" s="366" t="s">
        <v>1837</v>
      </c>
      <c r="AR161" s="103">
        <v>43861</v>
      </c>
      <c r="AS161" s="23" t="str">
        <f t="shared" si="46"/>
        <v>ONTIME</v>
      </c>
      <c r="AT161" s="38"/>
      <c r="AU161" s="36"/>
      <c r="AV161" s="104">
        <f t="shared" si="56"/>
        <v>3</v>
      </c>
      <c r="AW161" s="105" t="e">
        <f>IF(OR(#REF!="",AB161=""),"",#REF!-AB161)</f>
        <v>#REF!</v>
      </c>
      <c r="AX161" s="105" t="e">
        <f>IF(OR(#REF!="",#REF!=""),"",#REF!-#REF!)</f>
        <v>#REF!</v>
      </c>
      <c r="AY161" s="105" t="e">
        <f>IF(OR(AP161="",#REF!=""),"",AP161-#REF!)</f>
        <v>#REF!</v>
      </c>
      <c r="AZ161" s="114">
        <f t="shared" si="57"/>
        <v>2</v>
      </c>
      <c r="BA161" s="115" t="e">
        <f t="shared" si="58"/>
        <v>#REF!</v>
      </c>
      <c r="BB161" s="105">
        <f t="shared" si="59"/>
        <v>5</v>
      </c>
      <c r="BC161" s="105">
        <f t="shared" si="60"/>
        <v>2020</v>
      </c>
    </row>
    <row r="162" s="1" customFormat="1" ht="12" hidden="1" spans="2:55">
      <c r="B162" s="20">
        <v>33</v>
      </c>
      <c r="C162" s="21" t="str">
        <f t="shared" si="55"/>
        <v>AVAIL</v>
      </c>
      <c r="D162" s="22" t="str">
        <f t="shared" si="41"/>
        <v>CLOSED</v>
      </c>
      <c r="E162" s="23">
        <f ca="1" t="shared" si="42"/>
        <v>32</v>
      </c>
      <c r="F162" s="23">
        <f ca="1" t="shared" si="43"/>
        <v>49</v>
      </c>
      <c r="G162" s="23">
        <f ca="1" t="shared" si="44"/>
        <v>3</v>
      </c>
      <c r="H162" s="23" t="str">
        <f ca="1" t="shared" si="45"/>
        <v>ONTIME</v>
      </c>
      <c r="I162" s="23"/>
      <c r="J162" s="36" t="s">
        <v>1974</v>
      </c>
      <c r="K162" s="37">
        <v>43835</v>
      </c>
      <c r="L162" s="38">
        <f t="shared" si="47"/>
        <v>1</v>
      </c>
      <c r="M162" s="38">
        <f t="shared" si="48"/>
        <v>2020</v>
      </c>
      <c r="N162" s="38" t="str">
        <f t="shared" si="49"/>
        <v>AOG</v>
      </c>
      <c r="O162" s="37" t="s">
        <v>926</v>
      </c>
      <c r="P162" s="38"/>
      <c r="Q162" s="38" t="s">
        <v>1738</v>
      </c>
      <c r="R162" s="56">
        <v>1</v>
      </c>
      <c r="S162" s="38" t="s">
        <v>116</v>
      </c>
      <c r="T162" s="57" t="s">
        <v>1975</v>
      </c>
      <c r="U162" s="38">
        <v>803400651</v>
      </c>
      <c r="V162" s="20">
        <v>404045985</v>
      </c>
      <c r="W162" s="37">
        <v>43836</v>
      </c>
      <c r="X162" s="38" t="s">
        <v>105</v>
      </c>
      <c r="Y162" s="130" t="s">
        <v>1976</v>
      </c>
      <c r="Z162" s="131">
        <v>43838</v>
      </c>
      <c r="AA162" s="132" t="s">
        <v>1977</v>
      </c>
      <c r="AB162" s="131">
        <v>43841</v>
      </c>
      <c r="AC162" s="131"/>
      <c r="AD162" s="369" t="s">
        <v>1978</v>
      </c>
      <c r="AE162" s="37">
        <v>43854</v>
      </c>
      <c r="AF162" s="37"/>
      <c r="AG162" s="37">
        <v>43867</v>
      </c>
      <c r="AH162" s="37">
        <v>43867</v>
      </c>
      <c r="AI162" s="89" t="s">
        <v>1979</v>
      </c>
      <c r="AJ162" s="89"/>
      <c r="AK162" s="37">
        <v>43867</v>
      </c>
      <c r="AL162" s="36"/>
      <c r="AM162" s="38" t="s">
        <v>926</v>
      </c>
      <c r="AN162" s="36" t="s">
        <v>1980</v>
      </c>
      <c r="AO162" s="36"/>
      <c r="AP162" s="103">
        <v>43880</v>
      </c>
      <c r="AQ162" s="36" t="s">
        <v>1981</v>
      </c>
      <c r="AR162" s="103">
        <v>43885</v>
      </c>
      <c r="AS162" s="23" t="str">
        <f t="shared" si="46"/>
        <v>LATE</v>
      </c>
      <c r="AT162" s="38"/>
      <c r="AU162" s="36"/>
      <c r="AV162" s="104">
        <f t="shared" si="56"/>
        <v>5</v>
      </c>
      <c r="AW162" s="105" t="e">
        <f>IF(OR(#REF!="",AB162=""),"",#REF!-AB162)</f>
        <v>#REF!</v>
      </c>
      <c r="AX162" s="105" t="e">
        <f>IF(OR(#REF!="",#REF!=""),"",#REF!-#REF!)</f>
        <v>#REF!</v>
      </c>
      <c r="AY162" s="105" t="e">
        <f>IF(OR(AP162="",#REF!=""),"",AP162-#REF!)</f>
        <v>#REF!</v>
      </c>
      <c r="AZ162" s="114">
        <f t="shared" si="57"/>
        <v>5</v>
      </c>
      <c r="BA162" s="115" t="e">
        <f t="shared" si="58"/>
        <v>#REF!</v>
      </c>
      <c r="BB162" s="105">
        <f t="shared" si="59"/>
        <v>9</v>
      </c>
      <c r="BC162" s="105">
        <f t="shared" si="60"/>
        <v>2020</v>
      </c>
    </row>
    <row r="163" s="1" customFormat="1" ht="12" hidden="1" spans="2:55">
      <c r="B163" s="20">
        <v>35</v>
      </c>
      <c r="C163" s="21" t="str">
        <f t="shared" si="55"/>
        <v>AVAIL</v>
      </c>
      <c r="D163" s="22" t="str">
        <f t="shared" si="41"/>
        <v>CLOSED</v>
      </c>
      <c r="E163" s="23">
        <f ca="1" t="shared" si="42"/>
        <v>3</v>
      </c>
      <c r="F163" s="23">
        <f ca="1" t="shared" si="43"/>
        <v>45</v>
      </c>
      <c r="G163" s="23">
        <f ca="1" t="shared" si="44"/>
        <v>1</v>
      </c>
      <c r="H163" s="23" t="str">
        <f ca="1" t="shared" si="45"/>
        <v>ONTIME</v>
      </c>
      <c r="I163" s="23"/>
      <c r="J163" s="36" t="s">
        <v>1982</v>
      </c>
      <c r="K163" s="37">
        <v>43843</v>
      </c>
      <c r="L163" s="38">
        <f t="shared" si="47"/>
        <v>1</v>
      </c>
      <c r="M163" s="38">
        <f t="shared" si="48"/>
        <v>2020</v>
      </c>
      <c r="N163" s="38" t="str">
        <f t="shared" si="49"/>
        <v>AOG</v>
      </c>
      <c r="O163" s="36" t="s">
        <v>1688</v>
      </c>
      <c r="P163" s="38"/>
      <c r="Q163" s="38" t="s">
        <v>1689</v>
      </c>
      <c r="R163" s="56">
        <v>1</v>
      </c>
      <c r="S163" s="38" t="s">
        <v>1286</v>
      </c>
      <c r="T163" s="57" t="s">
        <v>1983</v>
      </c>
      <c r="U163" s="38">
        <v>803413214</v>
      </c>
      <c r="V163" s="20">
        <v>404046127</v>
      </c>
      <c r="W163" s="37">
        <v>43840</v>
      </c>
      <c r="X163" s="38" t="s">
        <v>105</v>
      </c>
      <c r="Y163" s="130" t="s">
        <v>1763</v>
      </c>
      <c r="Z163" s="131">
        <v>43844</v>
      </c>
      <c r="AA163" s="132" t="s">
        <v>1984</v>
      </c>
      <c r="AB163" s="131">
        <v>43844</v>
      </c>
      <c r="AC163" s="131"/>
      <c r="AD163" s="38">
        <v>180229868</v>
      </c>
      <c r="AE163" s="37">
        <v>43846</v>
      </c>
      <c r="AF163" s="37"/>
      <c r="AG163" s="37">
        <v>43846</v>
      </c>
      <c r="AH163" s="37">
        <v>43846</v>
      </c>
      <c r="AI163" s="88" t="s">
        <v>1985</v>
      </c>
      <c r="AJ163" s="88"/>
      <c r="AK163" s="37">
        <v>43846</v>
      </c>
      <c r="AL163" s="36"/>
      <c r="AM163" s="38" t="s">
        <v>1688</v>
      </c>
      <c r="AN163" s="36" t="s">
        <v>1985</v>
      </c>
      <c r="AO163" s="36"/>
      <c r="AP163" s="103">
        <v>43880</v>
      </c>
      <c r="AQ163" s="36" t="s">
        <v>1981</v>
      </c>
      <c r="AR163" s="103">
        <v>43885</v>
      </c>
      <c r="AS163" s="23" t="str">
        <f t="shared" si="46"/>
        <v>LATE</v>
      </c>
      <c r="AT163" s="38"/>
      <c r="AU163" s="36"/>
      <c r="AV163" s="104">
        <f t="shared" si="56"/>
        <v>4</v>
      </c>
      <c r="AW163" s="105" t="e">
        <f>IF(OR(#REF!="",AB163=""),"",#REF!-AB163)</f>
        <v>#REF!</v>
      </c>
      <c r="AX163" s="105" t="e">
        <f>IF(OR(#REF!="",#REF!=""),"",#REF!-#REF!)</f>
        <v>#REF!</v>
      </c>
      <c r="AY163" s="105" t="e">
        <f>IF(OR(AP163="",#REF!=""),"",AP163-#REF!)</f>
        <v>#REF!</v>
      </c>
      <c r="AZ163" s="114">
        <f t="shared" si="57"/>
        <v>5</v>
      </c>
      <c r="BA163" s="115" t="e">
        <f t="shared" si="58"/>
        <v>#REF!</v>
      </c>
      <c r="BB163" s="105">
        <f t="shared" si="59"/>
        <v>9</v>
      </c>
      <c r="BC163" s="105">
        <f t="shared" si="60"/>
        <v>2020</v>
      </c>
    </row>
    <row r="164" s="1" customFormat="1" ht="12" hidden="1" spans="2:55">
      <c r="B164" s="20">
        <v>39</v>
      </c>
      <c r="C164" s="21" t="str">
        <f t="shared" si="55"/>
        <v>AVAIL</v>
      </c>
      <c r="D164" s="22" t="str">
        <f t="shared" si="41"/>
        <v>CLOSED</v>
      </c>
      <c r="E164" s="23">
        <f ca="1" t="shared" si="42"/>
        <v>7</v>
      </c>
      <c r="F164" s="23">
        <f ca="1" t="shared" si="43"/>
        <v>28</v>
      </c>
      <c r="G164" s="23">
        <f ca="1" t="shared" si="44"/>
        <v>1</v>
      </c>
      <c r="H164" s="23" t="str">
        <f ca="1" t="shared" si="45"/>
        <v>ONTIME</v>
      </c>
      <c r="I164" s="23"/>
      <c r="J164" s="36" t="s">
        <v>1986</v>
      </c>
      <c r="K164" s="37">
        <v>43852</v>
      </c>
      <c r="L164" s="38">
        <f t="shared" si="47"/>
        <v>1</v>
      </c>
      <c r="M164" s="38">
        <f t="shared" si="48"/>
        <v>2020</v>
      </c>
      <c r="N164" s="38" t="str">
        <f t="shared" si="49"/>
        <v>AOG</v>
      </c>
      <c r="O164" s="36" t="s">
        <v>1987</v>
      </c>
      <c r="P164" s="38"/>
      <c r="Q164" s="38" t="s">
        <v>1988</v>
      </c>
      <c r="R164" s="56">
        <v>1</v>
      </c>
      <c r="S164" s="38" t="s">
        <v>1286</v>
      </c>
      <c r="T164" s="57" t="s">
        <v>1989</v>
      </c>
      <c r="U164" s="38">
        <v>803425964</v>
      </c>
      <c r="V164" s="20">
        <v>404046379</v>
      </c>
      <c r="W164" s="37">
        <v>43857</v>
      </c>
      <c r="X164" s="38" t="s">
        <v>105</v>
      </c>
      <c r="Y164" s="133" t="s">
        <v>1866</v>
      </c>
      <c r="Z164" s="131">
        <v>43853</v>
      </c>
      <c r="AA164" s="132" t="s">
        <v>1698</v>
      </c>
      <c r="AB164" s="131">
        <v>43853</v>
      </c>
      <c r="AC164" s="131"/>
      <c r="AD164" s="38">
        <v>180231723</v>
      </c>
      <c r="AE164" s="37">
        <v>43859</v>
      </c>
      <c r="AF164" s="37"/>
      <c r="AG164" s="37">
        <v>43859</v>
      </c>
      <c r="AH164" s="37">
        <v>43859</v>
      </c>
      <c r="AI164" s="88" t="s">
        <v>1990</v>
      </c>
      <c r="AJ164" s="88"/>
      <c r="AK164" s="37">
        <v>43859</v>
      </c>
      <c r="AL164" s="36"/>
      <c r="AM164" s="38" t="s">
        <v>834</v>
      </c>
      <c r="AN164" s="36" t="s">
        <v>1990</v>
      </c>
      <c r="AO164" s="36"/>
      <c r="AP164" s="103">
        <v>43880</v>
      </c>
      <c r="AQ164" s="36" t="s">
        <v>1981</v>
      </c>
      <c r="AR164" s="103">
        <v>43885</v>
      </c>
      <c r="AS164" s="23" t="str">
        <f t="shared" si="46"/>
        <v>LATE</v>
      </c>
      <c r="AT164" s="38"/>
      <c r="AU164" s="36"/>
      <c r="AV164" s="104">
        <f t="shared" si="56"/>
        <v>-4</v>
      </c>
      <c r="AW164" s="105" t="e">
        <f>IF(OR(#REF!="",AB164=""),"",#REF!-AB164)</f>
        <v>#REF!</v>
      </c>
      <c r="AX164" s="105" t="e">
        <f>IF(OR(#REF!="",#REF!=""),"",#REF!-#REF!)</f>
        <v>#REF!</v>
      </c>
      <c r="AY164" s="105" t="e">
        <f>IF(OR(AP164="",#REF!=""),"",AP164-#REF!)</f>
        <v>#REF!</v>
      </c>
      <c r="AZ164" s="114">
        <f t="shared" si="57"/>
        <v>5</v>
      </c>
      <c r="BA164" s="115" t="e">
        <f t="shared" si="58"/>
        <v>#REF!</v>
      </c>
      <c r="BB164" s="105">
        <f t="shared" si="59"/>
        <v>9</v>
      </c>
      <c r="BC164" s="105">
        <f t="shared" si="60"/>
        <v>2020</v>
      </c>
    </row>
    <row r="165" s="1" customFormat="1" ht="12" hidden="1" spans="2:55">
      <c r="B165" s="20">
        <v>41</v>
      </c>
      <c r="C165" s="21" t="str">
        <f t="shared" si="55"/>
        <v>AVAIL</v>
      </c>
      <c r="D165" s="22" t="str">
        <f t="shared" si="41"/>
        <v>CLOSED</v>
      </c>
      <c r="E165" s="23">
        <f ca="1" t="shared" si="42"/>
        <v>15</v>
      </c>
      <c r="F165" s="23">
        <f ca="1" t="shared" si="43"/>
        <v>22</v>
      </c>
      <c r="G165" s="23">
        <f ca="1" t="shared" si="44"/>
        <v>1</v>
      </c>
      <c r="H165" s="23" t="str">
        <f ca="1" t="shared" si="45"/>
        <v>ONTIME</v>
      </c>
      <c r="I165" s="23"/>
      <c r="J165" s="36" t="s">
        <v>1991</v>
      </c>
      <c r="K165" s="37">
        <v>43852</v>
      </c>
      <c r="L165" s="38">
        <f t="shared" si="47"/>
        <v>1</v>
      </c>
      <c r="M165" s="38">
        <f t="shared" si="48"/>
        <v>2020</v>
      </c>
      <c r="N165" s="38" t="str">
        <f t="shared" si="49"/>
        <v>AOG</v>
      </c>
      <c r="O165" s="36" t="s">
        <v>1954</v>
      </c>
      <c r="P165" s="38"/>
      <c r="Q165" s="38" t="s">
        <v>1955</v>
      </c>
      <c r="R165" s="56">
        <v>1</v>
      </c>
      <c r="S165" s="38" t="s">
        <v>1956</v>
      </c>
      <c r="T165" s="57" t="s">
        <v>1957</v>
      </c>
      <c r="U165" s="38">
        <v>803437929</v>
      </c>
      <c r="V165" s="20">
        <v>404046315</v>
      </c>
      <c r="W165" s="37">
        <v>43857</v>
      </c>
      <c r="X165" s="38" t="s">
        <v>105</v>
      </c>
      <c r="Y165" s="130" t="s">
        <v>1992</v>
      </c>
      <c r="Z165" s="131">
        <v>43853</v>
      </c>
      <c r="AA165" s="132" t="s">
        <v>1993</v>
      </c>
      <c r="AB165" s="131">
        <v>43858</v>
      </c>
      <c r="AC165" s="131"/>
      <c r="AD165" s="38">
        <v>180232877</v>
      </c>
      <c r="AE165" s="37">
        <v>43853</v>
      </c>
      <c r="AF165" s="37"/>
      <c r="AG165" s="37">
        <v>43853</v>
      </c>
      <c r="AH165" s="37">
        <v>43867</v>
      </c>
      <c r="AI165" s="88" t="s">
        <v>1994</v>
      </c>
      <c r="AJ165" s="88"/>
      <c r="AK165" s="37">
        <v>43867</v>
      </c>
      <c r="AL165" s="36"/>
      <c r="AM165" s="36" t="str">
        <f>O165</f>
        <v>PMC1102-02</v>
      </c>
      <c r="AN165" s="36" t="s">
        <v>1995</v>
      </c>
      <c r="AO165" s="36"/>
      <c r="AP165" s="103">
        <v>43875</v>
      </c>
      <c r="AQ165" s="36" t="s">
        <v>1996</v>
      </c>
      <c r="AR165" s="103">
        <v>43879</v>
      </c>
      <c r="AS165" s="23" t="str">
        <f t="shared" si="46"/>
        <v>LATE</v>
      </c>
      <c r="AT165" s="38"/>
      <c r="AU165" s="36"/>
      <c r="AV165" s="104">
        <f t="shared" si="56"/>
        <v>1</v>
      </c>
      <c r="AW165" s="105" t="e">
        <f>IF(OR(#REF!="",AB165=""),"",#REF!-AB165)</f>
        <v>#REF!</v>
      </c>
      <c r="AX165" s="105" t="e">
        <f>IF(OR(#REF!="",#REF!=""),"",#REF!-#REF!)</f>
        <v>#REF!</v>
      </c>
      <c r="AY165" s="105" t="e">
        <f>IF(OR(AP165="",#REF!=""),"",AP165-#REF!)</f>
        <v>#REF!</v>
      </c>
      <c r="AZ165" s="114">
        <f t="shared" si="57"/>
        <v>4</v>
      </c>
      <c r="BA165" s="115" t="e">
        <f t="shared" si="58"/>
        <v>#REF!</v>
      </c>
      <c r="BB165" s="105">
        <f t="shared" si="59"/>
        <v>8</v>
      </c>
      <c r="BC165" s="105">
        <f t="shared" si="60"/>
        <v>2020</v>
      </c>
    </row>
    <row r="166" s="1" customFormat="1" ht="12" hidden="1" spans="2:55">
      <c r="B166" s="20">
        <v>46</v>
      </c>
      <c r="C166" s="21" t="str">
        <f t="shared" si="55"/>
        <v>AVAIL</v>
      </c>
      <c r="D166" s="22" t="str">
        <f t="shared" si="41"/>
        <v>CLOSED</v>
      </c>
      <c r="E166" s="23">
        <f ca="1" t="shared" si="42"/>
        <v>21</v>
      </c>
      <c r="F166" s="23">
        <f ca="1" t="shared" si="43"/>
        <v>6</v>
      </c>
      <c r="G166" s="23">
        <f ca="1" t="shared" si="44"/>
        <v>16</v>
      </c>
      <c r="H166" s="23" t="str">
        <f ca="1" t="shared" si="45"/>
        <v>LATE</v>
      </c>
      <c r="I166" s="23"/>
      <c r="J166" s="36" t="s">
        <v>1997</v>
      </c>
      <c r="K166" s="37">
        <v>43859</v>
      </c>
      <c r="L166" s="38">
        <f t="shared" si="47"/>
        <v>1</v>
      </c>
      <c r="M166" s="38">
        <f t="shared" si="48"/>
        <v>2020</v>
      </c>
      <c r="N166" s="38" t="str">
        <f t="shared" si="49"/>
        <v>AOG</v>
      </c>
      <c r="O166" s="36" t="s">
        <v>395</v>
      </c>
      <c r="P166" s="38"/>
      <c r="Q166" s="38" t="s">
        <v>396</v>
      </c>
      <c r="R166" s="56">
        <v>1</v>
      </c>
      <c r="S166" s="38" t="s">
        <v>1998</v>
      </c>
      <c r="T166" s="57" t="s">
        <v>1999</v>
      </c>
      <c r="U166" s="142">
        <v>803451387</v>
      </c>
      <c r="V166" s="20">
        <v>404046457</v>
      </c>
      <c r="W166" s="37">
        <v>43859</v>
      </c>
      <c r="X166" s="38" t="s">
        <v>105</v>
      </c>
      <c r="Y166" s="130" t="s">
        <v>1763</v>
      </c>
      <c r="Z166" s="131">
        <v>43875</v>
      </c>
      <c r="AA166" s="132" t="s">
        <v>2000</v>
      </c>
      <c r="AB166" s="131">
        <v>43875</v>
      </c>
      <c r="AC166" s="131"/>
      <c r="AD166" s="369" t="s">
        <v>2001</v>
      </c>
      <c r="AE166" s="37">
        <v>43865</v>
      </c>
      <c r="AF166" s="37"/>
      <c r="AG166" s="37">
        <v>43880</v>
      </c>
      <c r="AH166" s="37">
        <v>43880</v>
      </c>
      <c r="AI166" s="88" t="s">
        <v>2002</v>
      </c>
      <c r="AJ166" s="88"/>
      <c r="AK166" s="37">
        <v>43880</v>
      </c>
      <c r="AL166" s="36"/>
      <c r="AM166" s="36" t="str">
        <f>O166</f>
        <v>65E63-2</v>
      </c>
      <c r="AN166" s="36" t="s">
        <v>1968</v>
      </c>
      <c r="AO166" s="36"/>
      <c r="AP166" s="103">
        <v>43862</v>
      </c>
      <c r="AQ166" s="36" t="s">
        <v>1937</v>
      </c>
      <c r="AR166" s="103">
        <v>43865</v>
      </c>
      <c r="AS166" s="23" t="str">
        <f t="shared" si="46"/>
        <v>ONTIME</v>
      </c>
      <c r="AT166" s="38"/>
      <c r="AU166" s="36"/>
      <c r="AV166" s="104">
        <f t="shared" si="56"/>
        <v>16</v>
      </c>
      <c r="AW166" s="105" t="e">
        <f>IF(OR(#REF!="",AB166=""),"",#REF!-AB166)</f>
        <v>#REF!</v>
      </c>
      <c r="AX166" s="105" t="e">
        <f>IF(OR(#REF!="",#REF!=""),"",#REF!-#REF!)</f>
        <v>#REF!</v>
      </c>
      <c r="AY166" s="105" t="e">
        <f>IF(OR(AP166="",#REF!=""),"",AP166-#REF!)</f>
        <v>#REF!</v>
      </c>
      <c r="AZ166" s="114">
        <f t="shared" si="57"/>
        <v>3</v>
      </c>
      <c r="BA166" s="115" t="e">
        <f t="shared" si="58"/>
        <v>#REF!</v>
      </c>
      <c r="BB166" s="105">
        <f t="shared" si="59"/>
        <v>6</v>
      </c>
      <c r="BC166" s="105">
        <f t="shared" si="60"/>
        <v>2020</v>
      </c>
    </row>
    <row r="167" s="1" customFormat="1" ht="12" hidden="1" spans="2:55">
      <c r="B167" s="20">
        <v>47</v>
      </c>
      <c r="C167" s="21" t="str">
        <f t="shared" si="55"/>
        <v>AVAIL</v>
      </c>
      <c r="D167" s="22" t="str">
        <f t="shared" ref="D167:D230" si="61">IF(LEFT(V167,2)="45","CLOSED",IF(C167="","",IF(AQ167&lt;&gt;"","CLOSED",IF(AP167&lt;&gt;"","IN PROGRESS","OPEN"))))</f>
        <v>CLOSED</v>
      </c>
      <c r="E167" s="23">
        <f ca="1" t="shared" si="42"/>
        <v>10</v>
      </c>
      <c r="F167" s="23">
        <f ca="1" t="shared" si="43"/>
        <v>13</v>
      </c>
      <c r="G167" s="23">
        <f ca="1" t="shared" si="44"/>
        <v>0</v>
      </c>
      <c r="H167" s="23" t="str">
        <f ca="1" t="shared" si="45"/>
        <v>ONTIME</v>
      </c>
      <c r="I167" s="23"/>
      <c r="J167" s="36" t="s">
        <v>2003</v>
      </c>
      <c r="K167" s="37">
        <v>43865</v>
      </c>
      <c r="L167" s="38">
        <f t="shared" si="47"/>
        <v>2</v>
      </c>
      <c r="M167" s="38">
        <f t="shared" si="48"/>
        <v>2020</v>
      </c>
      <c r="N167" s="38" t="str">
        <f t="shared" si="49"/>
        <v>AOG</v>
      </c>
      <c r="O167" s="36" t="s">
        <v>840</v>
      </c>
      <c r="P167" s="38"/>
      <c r="Q167" s="38" t="s">
        <v>1285</v>
      </c>
      <c r="R167" s="56">
        <v>1</v>
      </c>
      <c r="S167" s="38" t="s">
        <v>1297</v>
      </c>
      <c r="T167" s="57" t="s">
        <v>2004</v>
      </c>
      <c r="U167" s="38">
        <v>803464177</v>
      </c>
      <c r="V167" s="20">
        <v>404046560</v>
      </c>
      <c r="W167" s="37">
        <v>43866</v>
      </c>
      <c r="X167" s="38" t="s">
        <v>105</v>
      </c>
      <c r="Y167" s="130" t="s">
        <v>2005</v>
      </c>
      <c r="Z167" s="131">
        <v>43865</v>
      </c>
      <c r="AA167" s="132" t="s">
        <v>2006</v>
      </c>
      <c r="AB167" s="131">
        <v>43865</v>
      </c>
      <c r="AC167" s="131"/>
      <c r="AD167" s="38">
        <v>180233270</v>
      </c>
      <c r="AE167" s="37">
        <v>43871</v>
      </c>
      <c r="AF167" s="37"/>
      <c r="AG167" s="37">
        <v>43875</v>
      </c>
      <c r="AH167" s="37">
        <v>43875</v>
      </c>
      <c r="AI167" s="89" t="s">
        <v>2007</v>
      </c>
      <c r="AJ167" s="89"/>
      <c r="AK167" s="37">
        <v>43875</v>
      </c>
      <c r="AL167" s="36"/>
      <c r="AM167" s="36" t="str">
        <f>O167</f>
        <v>LA2K2B100DH0000</v>
      </c>
      <c r="AN167" s="36" t="s">
        <v>2008</v>
      </c>
      <c r="AO167" s="36"/>
      <c r="AP167" s="103">
        <v>43875</v>
      </c>
      <c r="AQ167" s="36" t="s">
        <v>1996</v>
      </c>
      <c r="AR167" s="103">
        <v>43879</v>
      </c>
      <c r="AS167" s="23" t="str">
        <f t="shared" si="46"/>
        <v>LATE</v>
      </c>
      <c r="AT167" s="38"/>
      <c r="AU167" s="36"/>
      <c r="AV167" s="104">
        <f t="shared" si="56"/>
        <v>-1</v>
      </c>
      <c r="AW167" s="105" t="e">
        <f>IF(OR(#REF!="",AB167=""),"",#REF!-AB167)</f>
        <v>#REF!</v>
      </c>
      <c r="AX167" s="105" t="e">
        <f>IF(OR(#REF!="",#REF!=""),"",#REF!-#REF!)</f>
        <v>#REF!</v>
      </c>
      <c r="AY167" s="105" t="e">
        <f>IF(OR(AP167="",#REF!=""),"",AP167-#REF!)</f>
        <v>#REF!</v>
      </c>
      <c r="AZ167" s="114">
        <f t="shared" si="57"/>
        <v>4</v>
      </c>
      <c r="BA167" s="115" t="e">
        <f t="shared" si="58"/>
        <v>#REF!</v>
      </c>
      <c r="BB167" s="105">
        <f t="shared" si="59"/>
        <v>8</v>
      </c>
      <c r="BC167" s="105">
        <f t="shared" si="60"/>
        <v>2020</v>
      </c>
    </row>
    <row r="168" s="1" customFormat="1" ht="12" hidden="1" spans="2:55">
      <c r="B168" s="20">
        <v>63</v>
      </c>
      <c r="C168" s="21" t="str">
        <f t="shared" si="55"/>
        <v>AVAIL</v>
      </c>
      <c r="D168" s="22" t="str">
        <f t="shared" si="61"/>
        <v>CLOSED</v>
      </c>
      <c r="E168" s="23">
        <f ca="1" t="shared" si="42"/>
        <v>35</v>
      </c>
      <c r="F168" s="23">
        <f ca="1" t="shared" si="43"/>
        <v>61</v>
      </c>
      <c r="G168" s="23">
        <f ca="1" t="shared" si="44"/>
        <v>26</v>
      </c>
      <c r="H168" s="23" t="str">
        <f ca="1" t="shared" si="45"/>
        <v>LATE</v>
      </c>
      <c r="I168" s="23"/>
      <c r="J168" s="36" t="s">
        <v>2009</v>
      </c>
      <c r="K168" s="37">
        <v>43818</v>
      </c>
      <c r="L168" s="38">
        <f t="shared" si="47"/>
        <v>12</v>
      </c>
      <c r="M168" s="38">
        <f t="shared" si="48"/>
        <v>2019</v>
      </c>
      <c r="N168" s="38" t="str">
        <f t="shared" si="49"/>
        <v/>
      </c>
      <c r="O168" s="36" t="s">
        <v>120</v>
      </c>
      <c r="P168" s="38"/>
      <c r="Q168" s="38" t="s">
        <v>121</v>
      </c>
      <c r="R168" s="56">
        <v>1</v>
      </c>
      <c r="S168" s="38" t="s">
        <v>793</v>
      </c>
      <c r="T168" s="57" t="s">
        <v>2010</v>
      </c>
      <c r="U168" s="38">
        <v>50633323</v>
      </c>
      <c r="V168" s="20">
        <v>404045691</v>
      </c>
      <c r="W168" s="37">
        <v>43818</v>
      </c>
      <c r="X168" s="38" t="s">
        <v>105</v>
      </c>
      <c r="Y168" s="127" t="s">
        <v>2011</v>
      </c>
      <c r="Z168" s="128">
        <v>43844</v>
      </c>
      <c r="AA168" s="129" t="s">
        <v>2012</v>
      </c>
      <c r="AB168" s="128">
        <v>43847</v>
      </c>
      <c r="AC168" s="128"/>
      <c r="AD168" s="38">
        <v>180229984</v>
      </c>
      <c r="AE168" s="37">
        <v>43847</v>
      </c>
      <c r="AF168" s="37"/>
      <c r="AG168" s="37">
        <v>43850</v>
      </c>
      <c r="AH168" s="37">
        <v>43853</v>
      </c>
      <c r="AI168" s="370" t="s">
        <v>2013</v>
      </c>
      <c r="AJ168" s="150"/>
      <c r="AK168" s="37">
        <v>43853</v>
      </c>
      <c r="AL168" s="36"/>
      <c r="AM168" s="36" t="str">
        <f>O168</f>
        <v>C24960000-1</v>
      </c>
      <c r="AN168" s="36" t="s">
        <v>2014</v>
      </c>
      <c r="AO168" s="36"/>
      <c r="AP168" s="103">
        <v>43875</v>
      </c>
      <c r="AQ168" s="36" t="s">
        <v>1996</v>
      </c>
      <c r="AR168" s="103">
        <v>43879</v>
      </c>
      <c r="AS168" s="23" t="str">
        <f t="shared" si="46"/>
        <v>LATE</v>
      </c>
      <c r="AT168" s="38"/>
      <c r="AU168" s="36"/>
      <c r="AV168" s="104"/>
      <c r="AW168" s="105"/>
      <c r="AX168" s="105"/>
      <c r="AY168" s="105"/>
      <c r="AZ168" s="114"/>
      <c r="BA168" s="115"/>
      <c r="BB168" s="105"/>
      <c r="BC168" s="105"/>
    </row>
    <row r="169" s="1" customFormat="1" ht="12" hidden="1" spans="2:55">
      <c r="B169" s="20">
        <v>76</v>
      </c>
      <c r="C169" s="21" t="str">
        <f t="shared" si="55"/>
        <v>AVAIL</v>
      </c>
      <c r="D169" s="22" t="str">
        <f t="shared" si="61"/>
        <v>CLOSED</v>
      </c>
      <c r="E169" s="23">
        <f ca="1" t="shared" si="42"/>
        <v>63</v>
      </c>
      <c r="F169" s="23">
        <f ca="1" t="shared" si="43"/>
        <v>17</v>
      </c>
      <c r="G169" s="23">
        <f ca="1" t="shared" si="44"/>
        <v>56</v>
      </c>
      <c r="H169" s="23" t="str">
        <f ca="1" t="shared" si="45"/>
        <v>LATE</v>
      </c>
      <c r="I169" s="23"/>
      <c r="J169" s="36" t="s">
        <v>2015</v>
      </c>
      <c r="K169" s="37">
        <v>43822</v>
      </c>
      <c r="L169" s="38">
        <f t="shared" si="47"/>
        <v>12</v>
      </c>
      <c r="M169" s="38">
        <f t="shared" si="48"/>
        <v>2019</v>
      </c>
      <c r="N169" s="38" t="str">
        <f t="shared" si="49"/>
        <v>Replenish</v>
      </c>
      <c r="O169" s="119" t="s">
        <v>213</v>
      </c>
      <c r="P169" s="38"/>
      <c r="Q169" s="38" t="s">
        <v>214</v>
      </c>
      <c r="R169" s="56">
        <v>1</v>
      </c>
      <c r="S169" s="38" t="s">
        <v>186</v>
      </c>
      <c r="T169" s="57" t="s">
        <v>1429</v>
      </c>
      <c r="U169" s="38">
        <v>50633716</v>
      </c>
      <c r="V169" s="20">
        <v>404045762</v>
      </c>
      <c r="W169" s="37">
        <v>43822</v>
      </c>
      <c r="X169" s="38" t="s">
        <v>105</v>
      </c>
      <c r="Y169" s="130" t="s">
        <v>2016</v>
      </c>
      <c r="Z169" s="131">
        <v>43878</v>
      </c>
      <c r="AA169" s="132" t="s">
        <v>2017</v>
      </c>
      <c r="AB169" s="131">
        <v>43881</v>
      </c>
      <c r="AC169" s="131"/>
      <c r="AD169" s="38">
        <v>180235393</v>
      </c>
      <c r="AE169" s="37">
        <v>43885</v>
      </c>
      <c r="AF169" s="37"/>
      <c r="AG169" s="37">
        <v>43885</v>
      </c>
      <c r="AH169" s="37">
        <v>43885</v>
      </c>
      <c r="AI169" s="88" t="s">
        <v>2018</v>
      </c>
      <c r="AJ169" s="88"/>
      <c r="AK169" s="37">
        <v>43885</v>
      </c>
      <c r="AL169" s="36"/>
      <c r="AM169" s="136" t="s">
        <v>213</v>
      </c>
      <c r="AN169" s="120" t="s">
        <v>674</v>
      </c>
      <c r="AO169" s="140"/>
      <c r="AP169" s="103">
        <v>43822</v>
      </c>
      <c r="AQ169" s="36" t="s">
        <v>1480</v>
      </c>
      <c r="AR169" s="103">
        <v>43839</v>
      </c>
      <c r="AS169" s="23" t="str">
        <f t="shared" si="46"/>
        <v>LATE</v>
      </c>
      <c r="AT169" s="38"/>
      <c r="AU169" s="36"/>
      <c r="AV169" s="104"/>
      <c r="AW169" s="105"/>
      <c r="AX169" s="105"/>
      <c r="AY169" s="105"/>
      <c r="AZ169" s="114"/>
      <c r="BA169" s="115"/>
      <c r="BB169" s="105"/>
      <c r="BC169" s="105"/>
    </row>
    <row r="170" s="1" customFormat="1" ht="12" hidden="1" spans="2:55">
      <c r="B170" s="20">
        <v>95</v>
      </c>
      <c r="C170" s="21" t="str">
        <f t="shared" si="55"/>
        <v>AVAIL</v>
      </c>
      <c r="D170" s="22" t="str">
        <f t="shared" si="61"/>
        <v>CLOSED</v>
      </c>
      <c r="E170" s="23">
        <f ca="1" t="shared" si="42"/>
        <v>-353</v>
      </c>
      <c r="F170" s="23">
        <f ca="1" t="shared" si="43"/>
        <v>9</v>
      </c>
      <c r="G170" s="23">
        <f ca="1" t="shared" si="44"/>
        <v>5</v>
      </c>
      <c r="H170" s="23" t="str">
        <f ca="1" t="shared" si="45"/>
        <v>LATE</v>
      </c>
      <c r="I170" s="23"/>
      <c r="J170" s="36" t="s">
        <v>2019</v>
      </c>
      <c r="K170" s="37">
        <v>43836</v>
      </c>
      <c r="L170" s="38">
        <f t="shared" si="47"/>
        <v>1</v>
      </c>
      <c r="M170" s="38">
        <f t="shared" si="48"/>
        <v>2020</v>
      </c>
      <c r="N170" s="38" t="str">
        <f t="shared" si="49"/>
        <v>Replenish</v>
      </c>
      <c r="O170" s="36" t="s">
        <v>1603</v>
      </c>
      <c r="P170" s="38"/>
      <c r="Q170" s="38" t="s">
        <v>197</v>
      </c>
      <c r="R170" s="56">
        <v>1</v>
      </c>
      <c r="S170" s="38" t="s">
        <v>143</v>
      </c>
      <c r="T170" s="57" t="s">
        <v>104</v>
      </c>
      <c r="U170" s="38">
        <v>50635147</v>
      </c>
      <c r="V170" s="20">
        <v>404045983</v>
      </c>
      <c r="W170" s="37">
        <v>43836</v>
      </c>
      <c r="X170" s="38" t="s">
        <v>105</v>
      </c>
      <c r="Y170" s="130" t="s">
        <v>1763</v>
      </c>
      <c r="Z170" s="131">
        <v>43841</v>
      </c>
      <c r="AA170" s="132" t="s">
        <v>2020</v>
      </c>
      <c r="AB170" s="131">
        <v>43841</v>
      </c>
      <c r="AC170" s="131"/>
      <c r="AD170" s="38">
        <v>180230081</v>
      </c>
      <c r="AE170" s="37">
        <v>43483</v>
      </c>
      <c r="AF170" s="37"/>
      <c r="AG170" s="37">
        <v>43483</v>
      </c>
      <c r="AH170" s="37">
        <v>43483</v>
      </c>
      <c r="AI170" s="88" t="s">
        <v>2021</v>
      </c>
      <c r="AJ170" s="88"/>
      <c r="AK170" s="37">
        <v>43483</v>
      </c>
      <c r="AL170" s="36"/>
      <c r="AM170" s="38" t="str">
        <f>O170</f>
        <v>TA9115-00</v>
      </c>
      <c r="AN170" s="366" t="s">
        <v>2022</v>
      </c>
      <c r="AO170" s="36"/>
      <c r="AP170" s="103">
        <v>43472</v>
      </c>
      <c r="AQ170" s="36" t="s">
        <v>1616</v>
      </c>
      <c r="AR170" s="103">
        <v>43845</v>
      </c>
      <c r="AS170" s="23" t="str">
        <f t="shared" si="46"/>
        <v>ONTIME</v>
      </c>
      <c r="AT170" s="38"/>
      <c r="AU170" s="36"/>
      <c r="AV170" s="104"/>
      <c r="AW170" s="105"/>
      <c r="AX170" s="105"/>
      <c r="AY170" s="105"/>
      <c r="AZ170" s="114"/>
      <c r="BA170" s="115"/>
      <c r="BB170" s="105"/>
      <c r="BC170" s="105"/>
    </row>
    <row r="171" s="1" customFormat="1" ht="12" hidden="1" spans="2:55">
      <c r="B171" s="20">
        <v>109</v>
      </c>
      <c r="C171" s="21" t="str">
        <f t="shared" si="55"/>
        <v>AVAIL</v>
      </c>
      <c r="D171" s="22" t="str">
        <f t="shared" si="61"/>
        <v>CLOSED</v>
      </c>
      <c r="E171" s="23">
        <f ca="1" t="shared" si="42"/>
        <v>10</v>
      </c>
      <c r="F171" s="23">
        <f ca="1" t="shared" si="43"/>
        <v>7</v>
      </c>
      <c r="G171" s="23">
        <f ca="1" t="shared" si="44"/>
        <v>3</v>
      </c>
      <c r="H171" s="23" t="str">
        <f ca="1" t="shared" si="45"/>
        <v>ONTIME</v>
      </c>
      <c r="I171" s="23"/>
      <c r="J171" s="36" t="s">
        <v>2023</v>
      </c>
      <c r="K171" s="37">
        <v>43847</v>
      </c>
      <c r="L171" s="38">
        <f t="shared" si="47"/>
        <v>1</v>
      </c>
      <c r="M171" s="38">
        <f t="shared" si="48"/>
        <v>2020</v>
      </c>
      <c r="N171" s="38" t="str">
        <f t="shared" si="49"/>
        <v>Replenish</v>
      </c>
      <c r="O171" s="36" t="s">
        <v>834</v>
      </c>
      <c r="P171" s="38"/>
      <c r="Q171" s="38" t="s">
        <v>1988</v>
      </c>
      <c r="R171" s="56">
        <v>1</v>
      </c>
      <c r="S171" s="38" t="s">
        <v>325</v>
      </c>
      <c r="T171" s="57" t="s">
        <v>104</v>
      </c>
      <c r="U171" s="38">
        <v>50636727</v>
      </c>
      <c r="V171" s="20">
        <v>404046225</v>
      </c>
      <c r="W171" s="37">
        <v>43847</v>
      </c>
      <c r="X171" s="38" t="s">
        <v>105</v>
      </c>
      <c r="Y171" s="130" t="s">
        <v>1801</v>
      </c>
      <c r="Z171" s="131">
        <v>43850</v>
      </c>
      <c r="AA171" s="132" t="s">
        <v>1794</v>
      </c>
      <c r="AB171" s="131">
        <v>43854</v>
      </c>
      <c r="AC171" s="131"/>
      <c r="AD171" s="369" t="s">
        <v>1795</v>
      </c>
      <c r="AE171" s="37">
        <v>43857</v>
      </c>
      <c r="AF171" s="37"/>
      <c r="AG171" s="37">
        <v>43857</v>
      </c>
      <c r="AH171" s="37">
        <v>43857</v>
      </c>
      <c r="AI171" s="88" t="s">
        <v>2024</v>
      </c>
      <c r="AJ171" s="88"/>
      <c r="AK171" s="37">
        <v>43857</v>
      </c>
      <c r="AL171" s="36"/>
      <c r="AM171" s="36" t="s">
        <v>834</v>
      </c>
      <c r="AN171" s="366" t="s">
        <v>2025</v>
      </c>
      <c r="AO171" s="36"/>
      <c r="AP171" s="37">
        <v>43847</v>
      </c>
      <c r="AQ171" s="36" t="s">
        <v>1804</v>
      </c>
      <c r="AR171" s="103">
        <v>43854</v>
      </c>
      <c r="AS171" s="23" t="str">
        <f t="shared" si="46"/>
        <v>ONTIME</v>
      </c>
      <c r="AT171" s="38"/>
      <c r="AU171" s="36"/>
      <c r="AV171" s="104"/>
      <c r="AW171" s="105"/>
      <c r="AX171" s="105"/>
      <c r="AY171" s="105"/>
      <c r="AZ171" s="114"/>
      <c r="BA171" s="115"/>
      <c r="BB171" s="105"/>
      <c r="BC171" s="105"/>
    </row>
    <row r="172" s="1" customFormat="1" ht="12" hidden="1" spans="2:55">
      <c r="B172" s="20">
        <v>135</v>
      </c>
      <c r="C172" s="21" t="str">
        <f t="shared" si="55"/>
        <v>AVAIL</v>
      </c>
      <c r="D172" s="22" t="str">
        <f t="shared" si="61"/>
        <v>CLOSED</v>
      </c>
      <c r="E172" s="23">
        <f ca="1" t="shared" si="42"/>
        <v>22</v>
      </c>
      <c r="F172" s="23">
        <f ca="1" t="shared" si="43"/>
        <v>6</v>
      </c>
      <c r="G172" s="23">
        <f ca="1" t="shared" si="44"/>
        <v>14</v>
      </c>
      <c r="H172" s="23" t="str">
        <f ca="1" t="shared" si="45"/>
        <v>LATE</v>
      </c>
      <c r="I172" s="23"/>
      <c r="J172" s="36" t="s">
        <v>2026</v>
      </c>
      <c r="K172" s="37">
        <v>43852</v>
      </c>
      <c r="L172" s="38">
        <f t="shared" si="47"/>
        <v>1</v>
      </c>
      <c r="M172" s="38">
        <f t="shared" si="48"/>
        <v>2020</v>
      </c>
      <c r="N172" s="38" t="str">
        <f t="shared" si="49"/>
        <v>Replenish</v>
      </c>
      <c r="O172" s="36" t="s">
        <v>213</v>
      </c>
      <c r="P172" s="38"/>
      <c r="Q172" s="38" t="s">
        <v>214</v>
      </c>
      <c r="R172" s="56">
        <v>1</v>
      </c>
      <c r="S172" s="38" t="s">
        <v>223</v>
      </c>
      <c r="T172" s="57" t="s">
        <v>104</v>
      </c>
      <c r="U172" s="38">
        <v>50637335</v>
      </c>
      <c r="V172" s="20">
        <v>404046304</v>
      </c>
      <c r="W172" s="37">
        <v>43852</v>
      </c>
      <c r="X172" s="38" t="s">
        <v>105</v>
      </c>
      <c r="Y172" s="130" t="s">
        <v>2027</v>
      </c>
      <c r="Z172" s="131">
        <v>43866</v>
      </c>
      <c r="AA172" s="132" t="s">
        <v>2028</v>
      </c>
      <c r="AB172" s="131">
        <v>43869</v>
      </c>
      <c r="AC172" s="131"/>
      <c r="AD172" s="38">
        <v>180233333</v>
      </c>
      <c r="AE172" s="37">
        <v>43871</v>
      </c>
      <c r="AF172" s="37"/>
      <c r="AG172" s="37">
        <v>43871</v>
      </c>
      <c r="AH172" s="37">
        <v>43874</v>
      </c>
      <c r="AI172" s="88" t="s">
        <v>2029</v>
      </c>
      <c r="AJ172" s="88"/>
      <c r="AK172" s="37">
        <v>43874</v>
      </c>
      <c r="AL172" s="36"/>
      <c r="AM172" s="36" t="s">
        <v>213</v>
      </c>
      <c r="AN172" s="36" t="s">
        <v>2030</v>
      </c>
      <c r="AO172" s="36"/>
      <c r="AP172" s="103">
        <v>43854</v>
      </c>
      <c r="AQ172" s="36" t="s">
        <v>1758</v>
      </c>
      <c r="AR172" s="103">
        <v>43858</v>
      </c>
      <c r="AS172" s="23" t="str">
        <f t="shared" si="46"/>
        <v>ONTIME</v>
      </c>
      <c r="AT172" s="38"/>
      <c r="AU172" s="36"/>
      <c r="AV172" s="104"/>
      <c r="AW172" s="105"/>
      <c r="AX172" s="105"/>
      <c r="AY172" s="105"/>
      <c r="AZ172" s="114"/>
      <c r="BA172" s="115"/>
      <c r="BB172" s="105"/>
      <c r="BC172" s="105"/>
    </row>
    <row r="173" s="1" customFormat="1" ht="12" hidden="1" spans="2:55">
      <c r="B173" s="20">
        <v>157</v>
      </c>
      <c r="C173" s="21" t="str">
        <f t="shared" si="55"/>
        <v>AVAIL</v>
      </c>
      <c r="D173" s="22" t="str">
        <f t="shared" si="61"/>
        <v>CLOSED</v>
      </c>
      <c r="E173" s="23">
        <f ca="1" t="shared" si="42"/>
        <v>18</v>
      </c>
      <c r="F173" s="23">
        <f ca="1" t="shared" si="43"/>
        <v>4</v>
      </c>
      <c r="G173" s="23">
        <f ca="1" t="shared" si="44"/>
        <v>3</v>
      </c>
      <c r="H173" s="23" t="str">
        <f ca="1" t="shared" si="45"/>
        <v>ONTIME</v>
      </c>
      <c r="I173" s="23"/>
      <c r="J173" s="36" t="s">
        <v>2031</v>
      </c>
      <c r="K173" s="37">
        <v>43861</v>
      </c>
      <c r="L173" s="38">
        <f t="shared" si="47"/>
        <v>1</v>
      </c>
      <c r="M173" s="38">
        <f t="shared" si="48"/>
        <v>2020</v>
      </c>
      <c r="N173" s="38" t="str">
        <f t="shared" si="49"/>
        <v>Replenish</v>
      </c>
      <c r="O173" s="36" t="s">
        <v>420</v>
      </c>
      <c r="P173" s="38"/>
      <c r="Q173" s="38" t="s">
        <v>422</v>
      </c>
      <c r="R173" s="56">
        <v>1</v>
      </c>
      <c r="S173" s="38" t="s">
        <v>143</v>
      </c>
      <c r="T173" s="57" t="s">
        <v>104</v>
      </c>
      <c r="U173" s="38">
        <v>50638625</v>
      </c>
      <c r="V173" s="20">
        <v>404046457</v>
      </c>
      <c r="W173" s="37">
        <v>43861</v>
      </c>
      <c r="X173" s="38" t="s">
        <v>105</v>
      </c>
      <c r="Y173" s="130" t="s">
        <v>2032</v>
      </c>
      <c r="Z173" s="131">
        <v>43864</v>
      </c>
      <c r="AA173" s="132" t="s">
        <v>2033</v>
      </c>
      <c r="AB173" s="131">
        <v>43867</v>
      </c>
      <c r="AC173" s="131"/>
      <c r="AD173" s="38">
        <v>180234163</v>
      </c>
      <c r="AE173" s="37">
        <v>43875</v>
      </c>
      <c r="AF173" s="37"/>
      <c r="AG173" s="37">
        <v>43879</v>
      </c>
      <c r="AH173" s="37">
        <v>43879</v>
      </c>
      <c r="AI173" s="88" t="s">
        <v>427</v>
      </c>
      <c r="AJ173" s="88"/>
      <c r="AK173" s="37">
        <v>43879</v>
      </c>
      <c r="AL173" s="36"/>
      <c r="AM173" s="36" t="str">
        <f t="array" ref="AM173">O173:O173</f>
        <v>979786-5</v>
      </c>
      <c r="AN173" s="36" t="s">
        <v>2034</v>
      </c>
      <c r="AO173" s="36"/>
      <c r="AP173" s="103">
        <v>43862</v>
      </c>
      <c r="AQ173" s="36" t="s">
        <v>1937</v>
      </c>
      <c r="AR173" s="103">
        <v>43865</v>
      </c>
      <c r="AS173" s="23" t="str">
        <f t="shared" si="46"/>
        <v>ONTIME</v>
      </c>
      <c r="AT173" s="38"/>
      <c r="AU173" s="36"/>
      <c r="AV173" s="104"/>
      <c r="AW173" s="105"/>
      <c r="AX173" s="105"/>
      <c r="AY173" s="105"/>
      <c r="AZ173" s="114"/>
      <c r="BA173" s="115"/>
      <c r="BB173" s="105"/>
      <c r="BC173" s="105"/>
    </row>
    <row r="174" s="1" customFormat="1" ht="12" hidden="1" spans="2:55">
      <c r="B174" s="20">
        <v>162</v>
      </c>
      <c r="C174" s="21" t="str">
        <f t="shared" si="55"/>
        <v>AVAIL</v>
      </c>
      <c r="D174" s="22" t="str">
        <f t="shared" si="61"/>
        <v>CLOSED</v>
      </c>
      <c r="E174" s="23">
        <f ca="1" t="shared" si="42"/>
        <v>7</v>
      </c>
      <c r="F174" s="23">
        <f ca="1" t="shared" si="43"/>
        <v>4</v>
      </c>
      <c r="G174" s="23">
        <f ca="1" t="shared" si="44"/>
        <v>1</v>
      </c>
      <c r="H174" s="23" t="str">
        <f ca="1" t="shared" si="45"/>
        <v>ONTIME</v>
      </c>
      <c r="I174" s="23"/>
      <c r="J174" s="36" t="s">
        <v>2035</v>
      </c>
      <c r="K174" s="37">
        <v>43861</v>
      </c>
      <c r="L174" s="38">
        <f t="shared" si="47"/>
        <v>1</v>
      </c>
      <c r="M174" s="38">
        <f t="shared" si="48"/>
        <v>2020</v>
      </c>
      <c r="N174" s="38" t="str">
        <f t="shared" si="49"/>
        <v>Replenish</v>
      </c>
      <c r="O174" s="36" t="s">
        <v>272</v>
      </c>
      <c r="P174" s="38"/>
      <c r="Q174" s="38" t="s">
        <v>273</v>
      </c>
      <c r="R174" s="56">
        <v>1</v>
      </c>
      <c r="S174" s="38" t="s">
        <v>332</v>
      </c>
      <c r="T174" s="57" t="s">
        <v>104</v>
      </c>
      <c r="U174" s="38">
        <v>50638635</v>
      </c>
      <c r="V174" s="20">
        <v>404046504</v>
      </c>
      <c r="W174" s="37">
        <v>43861</v>
      </c>
      <c r="X174" s="38" t="s">
        <v>105</v>
      </c>
      <c r="Y174" s="130" t="s">
        <v>1933</v>
      </c>
      <c r="Z174" s="131">
        <v>43862</v>
      </c>
      <c r="AA174" s="132" t="s">
        <v>1934</v>
      </c>
      <c r="AB174" s="131">
        <v>43865</v>
      </c>
      <c r="AC174" s="131"/>
      <c r="AD174" s="38">
        <v>180233151</v>
      </c>
      <c r="AE174" s="37">
        <v>43865</v>
      </c>
      <c r="AF174" s="37"/>
      <c r="AG174" s="37">
        <v>43867</v>
      </c>
      <c r="AH174" s="37">
        <v>43868</v>
      </c>
      <c r="AI174" s="88" t="s">
        <v>2036</v>
      </c>
      <c r="AJ174" s="88"/>
      <c r="AK174" s="37">
        <v>43868</v>
      </c>
      <c r="AL174" s="36"/>
      <c r="AM174" s="38"/>
      <c r="AN174" s="36" t="s">
        <v>2037</v>
      </c>
      <c r="AO174" s="36"/>
      <c r="AP174" s="103">
        <v>43862</v>
      </c>
      <c r="AQ174" s="36" t="s">
        <v>1937</v>
      </c>
      <c r="AR174" s="103">
        <v>43865</v>
      </c>
      <c r="AS174" s="23" t="str">
        <f t="shared" si="46"/>
        <v>ONTIME</v>
      </c>
      <c r="AT174" s="38"/>
      <c r="AU174" s="36"/>
      <c r="AV174" s="104"/>
      <c r="AW174" s="105"/>
      <c r="AX174" s="105"/>
      <c r="AY174" s="105"/>
      <c r="AZ174" s="114"/>
      <c r="BA174" s="115"/>
      <c r="BB174" s="105"/>
      <c r="BC174" s="105"/>
    </row>
    <row r="175" s="1" customFormat="1" ht="12" hidden="1" spans="2:55">
      <c r="B175" s="20">
        <v>163</v>
      </c>
      <c r="C175" s="21" t="str">
        <f t="shared" si="55"/>
        <v>AVAIL</v>
      </c>
      <c r="D175" s="22" t="str">
        <f t="shared" si="61"/>
        <v>CLOSED</v>
      </c>
      <c r="E175" s="23">
        <f ca="1" t="shared" si="42"/>
        <v>13</v>
      </c>
      <c r="F175" s="23">
        <f ca="1" t="shared" si="43"/>
        <v>4</v>
      </c>
      <c r="G175" s="23">
        <f ca="1" t="shared" si="44"/>
        <v>11</v>
      </c>
      <c r="H175" s="23" t="str">
        <f ca="1" t="shared" si="45"/>
        <v>LATE</v>
      </c>
      <c r="I175" s="23"/>
      <c r="J175" s="36" t="s">
        <v>2038</v>
      </c>
      <c r="K175" s="37">
        <v>43861</v>
      </c>
      <c r="L175" s="38">
        <f t="shared" si="47"/>
        <v>1</v>
      </c>
      <c r="M175" s="38">
        <f t="shared" si="48"/>
        <v>2020</v>
      </c>
      <c r="N175" s="38" t="str">
        <f t="shared" si="49"/>
        <v>Replenish</v>
      </c>
      <c r="O175" s="36" t="s">
        <v>221</v>
      </c>
      <c r="P175" s="38"/>
      <c r="Q175" s="38" t="s">
        <v>222</v>
      </c>
      <c r="R175" s="56">
        <v>1</v>
      </c>
      <c r="S175" s="38" t="s">
        <v>1161</v>
      </c>
      <c r="T175" s="57" t="s">
        <v>104</v>
      </c>
      <c r="U175" s="38">
        <v>50638636</v>
      </c>
      <c r="V175" s="20">
        <v>404046505</v>
      </c>
      <c r="W175" s="37">
        <v>43861</v>
      </c>
      <c r="X175" s="38" t="s">
        <v>105</v>
      </c>
      <c r="Y175" s="130" t="s">
        <v>1763</v>
      </c>
      <c r="Z175" s="131">
        <v>43872</v>
      </c>
      <c r="AA175" s="132" t="s">
        <v>2039</v>
      </c>
      <c r="AB175" s="131">
        <v>43872</v>
      </c>
      <c r="AC175" s="131"/>
      <c r="AD175" s="38">
        <v>180234037</v>
      </c>
      <c r="AE175" s="37">
        <v>43874</v>
      </c>
      <c r="AF175" s="37"/>
      <c r="AG175" s="37">
        <v>43874</v>
      </c>
      <c r="AH175" s="37">
        <v>43874</v>
      </c>
      <c r="AI175" s="88" t="s">
        <v>2040</v>
      </c>
      <c r="AJ175" s="88"/>
      <c r="AK175" s="37">
        <v>43874</v>
      </c>
      <c r="AL175" s="36"/>
      <c r="AM175" s="38"/>
      <c r="AN175" s="36" t="s">
        <v>2041</v>
      </c>
      <c r="AO175" s="36"/>
      <c r="AP175" s="103">
        <v>43862</v>
      </c>
      <c r="AQ175" s="36" t="s">
        <v>1937</v>
      </c>
      <c r="AR175" s="103">
        <v>43865</v>
      </c>
      <c r="AS175" s="23" t="str">
        <f t="shared" si="46"/>
        <v>ONTIME</v>
      </c>
      <c r="AT175" s="38"/>
      <c r="AU175" s="36"/>
      <c r="AV175" s="104"/>
      <c r="AW175" s="105"/>
      <c r="AX175" s="105"/>
      <c r="AY175" s="105"/>
      <c r="AZ175" s="114"/>
      <c r="BA175" s="115"/>
      <c r="BB175" s="105"/>
      <c r="BC175" s="105"/>
    </row>
    <row r="176" s="1" customFormat="1" ht="12" hidden="1" spans="2:55">
      <c r="B176" s="20">
        <v>164</v>
      </c>
      <c r="C176" s="21" t="str">
        <f t="shared" si="55"/>
        <v>AVAIL</v>
      </c>
      <c r="D176" s="22" t="str">
        <f t="shared" si="61"/>
        <v>CLOSED</v>
      </c>
      <c r="E176" s="23">
        <f ca="1" t="shared" si="42"/>
        <v>24</v>
      </c>
      <c r="F176" s="23">
        <f ca="1" t="shared" si="43"/>
        <v>4</v>
      </c>
      <c r="G176" s="23">
        <f ca="1" t="shared" si="44"/>
        <v>16</v>
      </c>
      <c r="H176" s="23" t="str">
        <f ca="1" t="shared" si="45"/>
        <v>LATE</v>
      </c>
      <c r="I176" s="23"/>
      <c r="J176" s="36" t="s">
        <v>2042</v>
      </c>
      <c r="K176" s="37">
        <v>43861</v>
      </c>
      <c r="L176" s="38">
        <f t="shared" si="47"/>
        <v>1</v>
      </c>
      <c r="M176" s="38">
        <f t="shared" si="48"/>
        <v>2020</v>
      </c>
      <c r="N176" s="38" t="str">
        <f t="shared" si="49"/>
        <v>Replenish</v>
      </c>
      <c r="O176" s="36" t="s">
        <v>395</v>
      </c>
      <c r="P176" s="38"/>
      <c r="Q176" s="38" t="s">
        <v>396</v>
      </c>
      <c r="R176" s="56">
        <v>1</v>
      </c>
      <c r="S176" s="38" t="s">
        <v>1568</v>
      </c>
      <c r="T176" s="57" t="s">
        <v>104</v>
      </c>
      <c r="U176" s="38">
        <v>50638637</v>
      </c>
      <c r="V176" s="20">
        <v>404046506</v>
      </c>
      <c r="W176" s="37">
        <v>43861</v>
      </c>
      <c r="X176" s="38" t="s">
        <v>105</v>
      </c>
      <c r="Y176" s="130" t="s">
        <v>2043</v>
      </c>
      <c r="Z176" s="131">
        <v>43877</v>
      </c>
      <c r="AA176" s="132" t="s">
        <v>2044</v>
      </c>
      <c r="AB176" s="131">
        <v>43880</v>
      </c>
      <c r="AC176" s="131"/>
      <c r="AD176" s="38">
        <v>180235264</v>
      </c>
      <c r="AE176" s="37">
        <v>43882</v>
      </c>
      <c r="AF176" s="37"/>
      <c r="AG176" s="37">
        <v>43884</v>
      </c>
      <c r="AH176" s="37">
        <v>43885</v>
      </c>
      <c r="AI176" s="368" t="s">
        <v>2045</v>
      </c>
      <c r="AJ176" s="88"/>
      <c r="AK176" s="37">
        <v>43885</v>
      </c>
      <c r="AL176" s="36"/>
      <c r="AM176" s="38"/>
      <c r="AN176" s="36" t="s">
        <v>2046</v>
      </c>
      <c r="AO176" s="36"/>
      <c r="AP176" s="103">
        <v>43862</v>
      </c>
      <c r="AQ176" s="36" t="s">
        <v>1937</v>
      </c>
      <c r="AR176" s="103">
        <v>43865</v>
      </c>
      <c r="AS176" s="23" t="str">
        <f t="shared" si="46"/>
        <v>ONTIME</v>
      </c>
      <c r="AT176" s="38"/>
      <c r="AU176" s="36"/>
      <c r="AV176" s="104"/>
      <c r="AW176" s="105"/>
      <c r="AX176" s="105"/>
      <c r="AY176" s="105"/>
      <c r="AZ176" s="114"/>
      <c r="BA176" s="115"/>
      <c r="BB176" s="105"/>
      <c r="BC176" s="105"/>
    </row>
    <row r="177" s="1" customFormat="1" ht="12" hidden="1" spans="2:55">
      <c r="B177" s="20">
        <v>181</v>
      </c>
      <c r="C177" s="21" t="str">
        <f t="shared" si="55"/>
        <v>AVAIL</v>
      </c>
      <c r="D177" s="22" t="str">
        <f t="shared" si="61"/>
        <v>CLOSED</v>
      </c>
      <c r="E177" s="23">
        <f ca="1" t="shared" si="42"/>
        <v>9</v>
      </c>
      <c r="F177" s="23">
        <f ca="1" t="shared" si="43"/>
        <v>7</v>
      </c>
      <c r="G177" s="23">
        <f ca="1" t="shared" si="44"/>
        <v>7</v>
      </c>
      <c r="H177" s="23" t="str">
        <f ca="1" t="shared" si="45"/>
        <v>LATE</v>
      </c>
      <c r="I177" s="23"/>
      <c r="J177" s="36" t="s">
        <v>2047</v>
      </c>
      <c r="K177" s="37">
        <v>43865</v>
      </c>
      <c r="L177" s="38">
        <f t="shared" si="47"/>
        <v>2</v>
      </c>
      <c r="M177" s="38">
        <f t="shared" si="48"/>
        <v>2020</v>
      </c>
      <c r="N177" s="38" t="str">
        <f t="shared" si="49"/>
        <v>Replenish</v>
      </c>
      <c r="O177" s="36" t="s">
        <v>221</v>
      </c>
      <c r="P177" s="38"/>
      <c r="Q177" s="38" t="s">
        <v>222</v>
      </c>
      <c r="R177" s="56">
        <v>1</v>
      </c>
      <c r="S177" s="38" t="s">
        <v>345</v>
      </c>
      <c r="T177" s="57" t="s">
        <v>104</v>
      </c>
      <c r="U177" s="38">
        <v>50639133</v>
      </c>
      <c r="V177" s="20">
        <v>404046541</v>
      </c>
      <c r="W177" s="37">
        <v>43865</v>
      </c>
      <c r="X177" s="38" t="s">
        <v>105</v>
      </c>
      <c r="Y177" s="130" t="s">
        <v>1763</v>
      </c>
      <c r="Z177" s="131">
        <v>43872</v>
      </c>
      <c r="AA177" s="132" t="s">
        <v>2039</v>
      </c>
      <c r="AB177" s="131">
        <v>43872</v>
      </c>
      <c r="AC177" s="131"/>
      <c r="AD177" s="38">
        <v>180234037</v>
      </c>
      <c r="AE177" s="37">
        <v>43874</v>
      </c>
      <c r="AF177" s="37"/>
      <c r="AG177" s="37">
        <v>43874</v>
      </c>
      <c r="AH177" s="37">
        <v>43874</v>
      </c>
      <c r="AI177" s="88" t="s">
        <v>971</v>
      </c>
      <c r="AJ177" s="88"/>
      <c r="AK177" s="37">
        <v>43874</v>
      </c>
      <c r="AL177" s="36"/>
      <c r="AM177" s="36" t="s">
        <v>221</v>
      </c>
      <c r="AN177" s="36" t="s">
        <v>796</v>
      </c>
      <c r="AO177" s="36"/>
      <c r="AP177" s="103">
        <v>43866</v>
      </c>
      <c r="AQ177" s="36" t="s">
        <v>1961</v>
      </c>
      <c r="AR177" s="103">
        <v>43872</v>
      </c>
      <c r="AS177" s="23" t="str">
        <f t="shared" si="46"/>
        <v>ONTIME</v>
      </c>
      <c r="AT177" s="38"/>
      <c r="AU177" s="36"/>
      <c r="AV177" s="104"/>
      <c r="AW177" s="105"/>
      <c r="AX177" s="105"/>
      <c r="AY177" s="105"/>
      <c r="AZ177" s="114"/>
      <c r="BA177" s="115"/>
      <c r="BB177" s="105"/>
      <c r="BC177" s="105"/>
    </row>
    <row r="178" s="1" customFormat="1" ht="12" hidden="1" spans="2:55">
      <c r="B178" s="20">
        <v>182</v>
      </c>
      <c r="C178" s="21" t="str">
        <f t="shared" si="55"/>
        <v>AVAIL</v>
      </c>
      <c r="D178" s="22" t="str">
        <f t="shared" si="61"/>
        <v>CLOSED</v>
      </c>
      <c r="E178" s="23">
        <f ca="1" t="shared" si="42"/>
        <v>7</v>
      </c>
      <c r="F178" s="23">
        <f ca="1" t="shared" si="43"/>
        <v>7</v>
      </c>
      <c r="G178" s="23">
        <f ca="1" t="shared" si="44"/>
        <v>2</v>
      </c>
      <c r="H178" s="23" t="str">
        <f ca="1" t="shared" si="45"/>
        <v>ONTIME</v>
      </c>
      <c r="I178" s="23"/>
      <c r="J178" s="36" t="s">
        <v>2048</v>
      </c>
      <c r="K178" s="37">
        <v>43865</v>
      </c>
      <c r="L178" s="38">
        <f t="shared" si="47"/>
        <v>2</v>
      </c>
      <c r="M178" s="38">
        <f t="shared" si="48"/>
        <v>2020</v>
      </c>
      <c r="N178" s="38" t="str">
        <f t="shared" si="49"/>
        <v>Replenish</v>
      </c>
      <c r="O178" s="36" t="s">
        <v>330</v>
      </c>
      <c r="P178" s="38"/>
      <c r="Q178" s="38" t="s">
        <v>1326</v>
      </c>
      <c r="R178" s="56">
        <v>1</v>
      </c>
      <c r="S178" s="38" t="s">
        <v>432</v>
      </c>
      <c r="T178" s="57" t="s">
        <v>104</v>
      </c>
      <c r="U178" s="38">
        <v>50639137</v>
      </c>
      <c r="V178" s="20">
        <v>404046542</v>
      </c>
      <c r="W178" s="37">
        <v>43865</v>
      </c>
      <c r="X178" s="38" t="s">
        <v>105</v>
      </c>
      <c r="Y178" s="130" t="s">
        <v>1763</v>
      </c>
      <c r="Z178" s="131">
        <v>43867</v>
      </c>
      <c r="AA178" s="132" t="s">
        <v>2049</v>
      </c>
      <c r="AB178" s="131">
        <v>43867</v>
      </c>
      <c r="AC178" s="131"/>
      <c r="AD178" s="38">
        <v>180233335</v>
      </c>
      <c r="AE178" s="37">
        <v>43871</v>
      </c>
      <c r="AF178" s="37"/>
      <c r="AG178" s="37">
        <v>43871</v>
      </c>
      <c r="AH178" s="37">
        <v>43872</v>
      </c>
      <c r="AI178" s="88" t="s">
        <v>2050</v>
      </c>
      <c r="AJ178" s="88"/>
      <c r="AK178" s="37">
        <v>43872</v>
      </c>
      <c r="AL178" s="36"/>
      <c r="AM178" s="36" t="s">
        <v>330</v>
      </c>
      <c r="AN178" s="36" t="s">
        <v>2051</v>
      </c>
      <c r="AO178" s="36"/>
      <c r="AP178" s="103">
        <v>43866</v>
      </c>
      <c r="AQ178" s="36" t="s">
        <v>1961</v>
      </c>
      <c r="AR178" s="103">
        <v>43872</v>
      </c>
      <c r="AS178" s="23" t="str">
        <f t="shared" si="46"/>
        <v>ONTIME</v>
      </c>
      <c r="AT178" s="38"/>
      <c r="AU178" s="36"/>
      <c r="AV178" s="104"/>
      <c r="AW178" s="105"/>
      <c r="AX178" s="105"/>
      <c r="AY178" s="105"/>
      <c r="AZ178" s="114"/>
      <c r="BA178" s="115"/>
      <c r="BB178" s="105"/>
      <c r="BC178" s="105"/>
    </row>
    <row r="179" s="1" customFormat="1" ht="12" hidden="1" spans="2:55">
      <c r="B179" s="20">
        <v>183</v>
      </c>
      <c r="C179" s="21" t="str">
        <f t="shared" si="55"/>
        <v>AVAIL</v>
      </c>
      <c r="D179" s="22" t="str">
        <f t="shared" si="61"/>
        <v>CLOSED</v>
      </c>
      <c r="E179" s="23">
        <f ca="1" t="shared" si="42"/>
        <v>9</v>
      </c>
      <c r="F179" s="23">
        <f ca="1" t="shared" si="43"/>
        <v>7</v>
      </c>
      <c r="G179" s="23">
        <f ca="1" t="shared" si="44"/>
        <v>1</v>
      </c>
      <c r="H179" s="23" t="str">
        <f ca="1" t="shared" si="45"/>
        <v>ONTIME</v>
      </c>
      <c r="I179" s="23"/>
      <c r="J179" s="36" t="s">
        <v>2052</v>
      </c>
      <c r="K179" s="37">
        <v>43865</v>
      </c>
      <c r="L179" s="38">
        <f t="shared" si="47"/>
        <v>2</v>
      </c>
      <c r="M179" s="38">
        <f t="shared" si="48"/>
        <v>2020</v>
      </c>
      <c r="N179" s="38" t="str">
        <f t="shared" si="49"/>
        <v>Replenish</v>
      </c>
      <c r="O179" s="36" t="s">
        <v>840</v>
      </c>
      <c r="P179" s="38"/>
      <c r="Q179" s="38" t="s">
        <v>2053</v>
      </c>
      <c r="R179" s="56">
        <v>1</v>
      </c>
      <c r="S179" s="38" t="s">
        <v>432</v>
      </c>
      <c r="T179" s="57" t="s">
        <v>104</v>
      </c>
      <c r="U179" s="38">
        <v>50639139</v>
      </c>
      <c r="V179" s="20">
        <v>404046543</v>
      </c>
      <c r="W179" s="37">
        <v>43865</v>
      </c>
      <c r="X179" s="38" t="s">
        <v>105</v>
      </c>
      <c r="Y179" s="130" t="s">
        <v>2054</v>
      </c>
      <c r="Z179" s="131">
        <v>43866</v>
      </c>
      <c r="AA179" s="132" t="s">
        <v>2055</v>
      </c>
      <c r="AB179" s="131">
        <v>43874</v>
      </c>
      <c r="AC179" s="131"/>
      <c r="AD179" s="38">
        <v>180233333</v>
      </c>
      <c r="AE179" s="37">
        <v>43871</v>
      </c>
      <c r="AF179" s="37"/>
      <c r="AG179" s="37">
        <v>43871</v>
      </c>
      <c r="AH179" s="37">
        <v>43874</v>
      </c>
      <c r="AI179" s="88" t="s">
        <v>2056</v>
      </c>
      <c r="AJ179" s="88"/>
      <c r="AK179" s="37">
        <v>43874</v>
      </c>
      <c r="AL179" s="36"/>
      <c r="AM179" s="36" t="s">
        <v>840</v>
      </c>
      <c r="AN179" s="36" t="s">
        <v>2057</v>
      </c>
      <c r="AO179" s="36"/>
      <c r="AP179" s="103">
        <v>43866</v>
      </c>
      <c r="AQ179" s="36" t="s">
        <v>1961</v>
      </c>
      <c r="AR179" s="103">
        <v>43872</v>
      </c>
      <c r="AS179" s="23" t="str">
        <f t="shared" si="46"/>
        <v>ONTIME</v>
      </c>
      <c r="AT179" s="38"/>
      <c r="AU179" s="36"/>
      <c r="AV179" s="104"/>
      <c r="AW179" s="105"/>
      <c r="AX179" s="105"/>
      <c r="AY179" s="105"/>
      <c r="AZ179" s="114"/>
      <c r="BA179" s="115"/>
      <c r="BB179" s="105"/>
      <c r="BC179" s="105"/>
    </row>
    <row r="180" s="1" customFormat="1" ht="12" hidden="1" spans="2:55">
      <c r="B180" s="20">
        <v>184</v>
      </c>
      <c r="C180" s="21" t="str">
        <f t="shared" si="55"/>
        <v>AVAIL</v>
      </c>
      <c r="D180" s="22" t="str">
        <f t="shared" si="61"/>
        <v>CLOSED</v>
      </c>
      <c r="E180" s="23">
        <f ca="1" t="shared" si="42"/>
        <v>9</v>
      </c>
      <c r="F180" s="23">
        <f ca="1" t="shared" si="43"/>
        <v>7</v>
      </c>
      <c r="G180" s="23">
        <f ca="1" t="shared" si="44"/>
        <v>1</v>
      </c>
      <c r="H180" s="23" t="str">
        <f ca="1" t="shared" si="45"/>
        <v>ONTIME</v>
      </c>
      <c r="I180" s="23"/>
      <c r="J180" s="36" t="s">
        <v>2058</v>
      </c>
      <c r="K180" s="37">
        <v>43865</v>
      </c>
      <c r="L180" s="38">
        <f t="shared" si="47"/>
        <v>2</v>
      </c>
      <c r="M180" s="38">
        <f t="shared" si="48"/>
        <v>2020</v>
      </c>
      <c r="N180" s="38" t="str">
        <f t="shared" si="49"/>
        <v>Replenish</v>
      </c>
      <c r="O180" s="36" t="s">
        <v>2059</v>
      </c>
      <c r="P180" s="38"/>
      <c r="Q180" s="38" t="s">
        <v>244</v>
      </c>
      <c r="R180" s="56">
        <v>1</v>
      </c>
      <c r="S180" s="38" t="s">
        <v>223</v>
      </c>
      <c r="T180" s="57" t="s">
        <v>104</v>
      </c>
      <c r="U180" s="38">
        <v>50639144</v>
      </c>
      <c r="V180" s="20">
        <v>404046545</v>
      </c>
      <c r="W180" s="37">
        <v>43865</v>
      </c>
      <c r="X180" s="38" t="s">
        <v>105</v>
      </c>
      <c r="Y180" s="130" t="s">
        <v>2054</v>
      </c>
      <c r="Z180" s="131">
        <v>43866</v>
      </c>
      <c r="AA180" s="132" t="s">
        <v>2055</v>
      </c>
      <c r="AB180" s="131">
        <v>43874</v>
      </c>
      <c r="AC180" s="131"/>
      <c r="AD180" s="37">
        <v>43871</v>
      </c>
      <c r="AE180" s="37">
        <v>43871</v>
      </c>
      <c r="AF180" s="37"/>
      <c r="AG180" s="37">
        <v>43871</v>
      </c>
      <c r="AH180" s="37">
        <v>43874</v>
      </c>
      <c r="AI180" s="88" t="s">
        <v>2060</v>
      </c>
      <c r="AJ180" s="88"/>
      <c r="AK180" s="37">
        <v>43874</v>
      </c>
      <c r="AL180" s="36"/>
      <c r="AM180" s="36" t="s">
        <v>2059</v>
      </c>
      <c r="AN180" s="36" t="s">
        <v>2061</v>
      </c>
      <c r="AO180" s="36"/>
      <c r="AP180" s="103">
        <v>43866</v>
      </c>
      <c r="AQ180" s="36" t="s">
        <v>1961</v>
      </c>
      <c r="AR180" s="103">
        <v>43872</v>
      </c>
      <c r="AS180" s="23" t="str">
        <f t="shared" si="46"/>
        <v>ONTIME</v>
      </c>
      <c r="AT180" s="38"/>
      <c r="AU180" s="36"/>
      <c r="AV180" s="104"/>
      <c r="AW180" s="105"/>
      <c r="AX180" s="105"/>
      <c r="AY180" s="105"/>
      <c r="AZ180" s="114"/>
      <c r="BA180" s="115"/>
      <c r="BB180" s="105"/>
      <c r="BC180" s="105"/>
    </row>
    <row r="181" s="1" customFormat="1" ht="12" hidden="1" spans="2:55">
      <c r="B181" s="20">
        <v>186</v>
      </c>
      <c r="C181" s="21" t="str">
        <f t="shared" si="55"/>
        <v>AVAIL</v>
      </c>
      <c r="D181" s="22" t="str">
        <f t="shared" si="61"/>
        <v>CLOSED</v>
      </c>
      <c r="E181" s="23">
        <f ca="1" t="shared" si="42"/>
        <v>9</v>
      </c>
      <c r="F181" s="23">
        <f ca="1" t="shared" si="43"/>
        <v>7</v>
      </c>
      <c r="G181" s="23">
        <f ca="1" t="shared" si="44"/>
        <v>7</v>
      </c>
      <c r="H181" s="23" t="str">
        <f ca="1" t="shared" si="45"/>
        <v>LATE</v>
      </c>
      <c r="I181" s="23"/>
      <c r="J181" s="122" t="s">
        <v>2062</v>
      </c>
      <c r="K181" s="37">
        <v>43865</v>
      </c>
      <c r="L181" s="38">
        <f t="shared" si="47"/>
        <v>2</v>
      </c>
      <c r="M181" s="38">
        <f t="shared" si="48"/>
        <v>2020</v>
      </c>
      <c r="N181" s="38" t="str">
        <f t="shared" si="49"/>
        <v>Replenish</v>
      </c>
      <c r="O181" s="36" t="s">
        <v>221</v>
      </c>
      <c r="P181" s="38"/>
      <c r="Q181" s="38" t="s">
        <v>222</v>
      </c>
      <c r="R181" s="56">
        <v>1</v>
      </c>
      <c r="S181" s="38" t="s">
        <v>1161</v>
      </c>
      <c r="T181" s="57" t="s">
        <v>104</v>
      </c>
      <c r="U181" s="38">
        <v>50639158</v>
      </c>
      <c r="V181" s="20">
        <v>404046549</v>
      </c>
      <c r="W181" s="37">
        <v>43865</v>
      </c>
      <c r="X181" s="38" t="s">
        <v>105</v>
      </c>
      <c r="Y181" s="144" t="s">
        <v>1763</v>
      </c>
      <c r="Z181" s="145">
        <v>43872</v>
      </c>
      <c r="AA181" s="146" t="s">
        <v>2039</v>
      </c>
      <c r="AB181" s="145">
        <v>43872</v>
      </c>
      <c r="AC181" s="145"/>
      <c r="AD181" s="37">
        <v>43874</v>
      </c>
      <c r="AE181" s="37">
        <v>43874</v>
      </c>
      <c r="AF181" s="37"/>
      <c r="AG181" s="37">
        <v>43874</v>
      </c>
      <c r="AH181" s="37">
        <v>43874</v>
      </c>
      <c r="AI181" s="88" t="s">
        <v>2063</v>
      </c>
      <c r="AJ181" s="88"/>
      <c r="AK181" s="37">
        <v>43874</v>
      </c>
      <c r="AL181" s="36"/>
      <c r="AM181" s="36" t="s">
        <v>221</v>
      </c>
      <c r="AN181" s="36" t="s">
        <v>2064</v>
      </c>
      <c r="AO181" s="36"/>
      <c r="AP181" s="103">
        <v>43866</v>
      </c>
      <c r="AQ181" s="36" t="s">
        <v>1961</v>
      </c>
      <c r="AR181" s="103">
        <v>43872</v>
      </c>
      <c r="AS181" s="23" t="str">
        <f t="shared" si="46"/>
        <v>ONTIME</v>
      </c>
      <c r="AT181" s="38"/>
      <c r="AU181" s="36"/>
      <c r="AV181" s="104"/>
      <c r="AW181" s="105"/>
      <c r="AX181" s="105"/>
      <c r="AY181" s="105"/>
      <c r="AZ181" s="114"/>
      <c r="BA181" s="115"/>
      <c r="BB181" s="105"/>
      <c r="BC181" s="105"/>
    </row>
    <row r="182" s="1" customFormat="1" ht="24" hidden="1" spans="2:55">
      <c r="B182" s="20">
        <v>20</v>
      </c>
      <c r="C182" s="21" t="str">
        <f t="shared" si="55"/>
        <v>AVAIL</v>
      </c>
      <c r="D182" s="22" t="str">
        <f t="shared" si="61"/>
        <v>CLOSED</v>
      </c>
      <c r="E182" s="23">
        <f ca="1" t="shared" si="42"/>
        <v>8</v>
      </c>
      <c r="F182" s="23">
        <f ca="1" t="shared" si="43"/>
        <v>91</v>
      </c>
      <c r="G182" s="23">
        <f ca="1" t="shared" si="44"/>
        <v>0</v>
      </c>
      <c r="H182" s="23" t="str">
        <f ca="1" t="shared" si="45"/>
        <v>ONTIME</v>
      </c>
      <c r="I182" s="23"/>
      <c r="J182" s="36" t="s">
        <v>2065</v>
      </c>
      <c r="K182" s="37">
        <v>43801</v>
      </c>
      <c r="L182" s="38">
        <f t="shared" si="47"/>
        <v>12</v>
      </c>
      <c r="M182" s="38">
        <f t="shared" si="48"/>
        <v>2019</v>
      </c>
      <c r="N182" s="38" t="str">
        <f t="shared" si="49"/>
        <v>AOG</v>
      </c>
      <c r="O182" s="36" t="s">
        <v>2066</v>
      </c>
      <c r="P182" s="38"/>
      <c r="Q182" s="38" t="s">
        <v>2067</v>
      </c>
      <c r="R182" s="56">
        <v>1</v>
      </c>
      <c r="S182" s="38" t="s">
        <v>1286</v>
      </c>
      <c r="T182" s="57" t="s">
        <v>2068</v>
      </c>
      <c r="U182" s="38">
        <v>803342391</v>
      </c>
      <c r="V182" s="20">
        <v>404045468</v>
      </c>
      <c r="W182" s="37">
        <v>43801</v>
      </c>
      <c r="X182" s="38" t="s">
        <v>105</v>
      </c>
      <c r="Y182" s="147" t="s">
        <v>1289</v>
      </c>
      <c r="Z182" s="148">
        <v>43801</v>
      </c>
      <c r="AA182" s="149" t="s">
        <v>1290</v>
      </c>
      <c r="AB182" s="148">
        <v>43804</v>
      </c>
      <c r="AC182" s="148"/>
      <c r="AD182" s="369" t="s">
        <v>1291</v>
      </c>
      <c r="AE182" s="37">
        <v>43567</v>
      </c>
      <c r="AF182" s="37"/>
      <c r="AG182" s="37">
        <v>43807</v>
      </c>
      <c r="AH182" s="37">
        <v>43809</v>
      </c>
      <c r="AI182" s="368" t="s">
        <v>168</v>
      </c>
      <c r="AJ182" s="88"/>
      <c r="AK182" s="37">
        <v>43809</v>
      </c>
      <c r="AL182" s="36"/>
      <c r="AM182" s="36" t="s">
        <v>2066</v>
      </c>
      <c r="AN182" s="36" t="s">
        <v>2069</v>
      </c>
      <c r="AO182" s="36"/>
      <c r="AP182" s="103">
        <v>43887</v>
      </c>
      <c r="AQ182" s="36" t="s">
        <v>2070</v>
      </c>
      <c r="AR182" s="103">
        <v>43892</v>
      </c>
      <c r="AS182" s="23" t="str">
        <f t="shared" si="46"/>
        <v>LATE</v>
      </c>
      <c r="AT182" s="38"/>
      <c r="AU182" s="36"/>
      <c r="AV182" s="104">
        <f t="shared" ref="AV182:AV187" si="62">IF(OR(W182="",AB182=""),"",AB182-W182)</f>
        <v>3</v>
      </c>
      <c r="AW182" s="105" t="e">
        <f>IF(OR(#REF!="",AB182=""),"",#REF!-AB182)</f>
        <v>#REF!</v>
      </c>
      <c r="AX182" s="105" t="e">
        <f>IF(OR(#REF!="",#REF!=""),"",#REF!-#REF!)</f>
        <v>#REF!</v>
      </c>
      <c r="AY182" s="105" t="e">
        <f>IF(OR(AP182="",#REF!=""),"",AP182-#REF!)</f>
        <v>#REF!</v>
      </c>
      <c r="AZ182" s="114">
        <f t="shared" ref="AZ182:AZ187" si="63">IF(OR(AR182="",AP182=""),"",AR182-AP182)</f>
        <v>5</v>
      </c>
      <c r="BA182" s="115" t="e">
        <f t="shared" ref="BA182:BA187" si="64">IF(AV182="","",SUM(AV182:AZ182))</f>
        <v>#REF!</v>
      </c>
      <c r="BB182" s="105">
        <f t="shared" ref="BB182:BB187" si="65">IF(AR182="","",WEEKNUM(AR182))</f>
        <v>10</v>
      </c>
      <c r="BC182" s="105">
        <f t="shared" ref="BC182:BC187" si="66">IF(AR182="","",YEAR(AR182))</f>
        <v>2020</v>
      </c>
    </row>
    <row r="183" s="1" customFormat="1" ht="12" hidden="1" spans="2:55">
      <c r="B183" s="20">
        <v>43</v>
      </c>
      <c r="C183" s="21" t="str">
        <f t="shared" si="55"/>
        <v>AVAIL</v>
      </c>
      <c r="D183" s="22" t="str">
        <f t="shared" si="61"/>
        <v>CLOSED</v>
      </c>
      <c r="E183" s="23">
        <f ca="1" t="shared" si="42"/>
        <v>26</v>
      </c>
      <c r="F183" s="23">
        <f ca="1" t="shared" si="43"/>
        <v>39</v>
      </c>
      <c r="G183" s="23">
        <f ca="1" t="shared" si="44"/>
        <v>4</v>
      </c>
      <c r="H183" s="23" t="str">
        <f ca="1" t="shared" si="45"/>
        <v>LATE</v>
      </c>
      <c r="I183" s="23"/>
      <c r="J183" s="36" t="s">
        <v>2071</v>
      </c>
      <c r="K183" s="37">
        <v>43854</v>
      </c>
      <c r="L183" s="38">
        <f t="shared" si="47"/>
        <v>1</v>
      </c>
      <c r="M183" s="38">
        <f t="shared" si="48"/>
        <v>2020</v>
      </c>
      <c r="N183" s="38" t="str">
        <f t="shared" si="49"/>
        <v>Critical</v>
      </c>
      <c r="O183" s="36" t="s">
        <v>2072</v>
      </c>
      <c r="P183" s="38"/>
      <c r="Q183" s="38" t="s">
        <v>1245</v>
      </c>
      <c r="R183" s="56">
        <v>1</v>
      </c>
      <c r="S183" s="38" t="s">
        <v>1502</v>
      </c>
      <c r="T183" s="57" t="s">
        <v>1644</v>
      </c>
      <c r="U183" s="38">
        <v>50637646</v>
      </c>
      <c r="V183" s="20">
        <v>404046519</v>
      </c>
      <c r="W183" s="37">
        <v>43864</v>
      </c>
      <c r="X183" s="38" t="s">
        <v>105</v>
      </c>
      <c r="Y183" s="147" t="s">
        <v>2073</v>
      </c>
      <c r="Z183" s="148">
        <v>43858</v>
      </c>
      <c r="AA183" s="149" t="s">
        <v>2074</v>
      </c>
      <c r="AB183" s="148">
        <v>43867</v>
      </c>
      <c r="AC183" s="148"/>
      <c r="AD183" s="369" t="s">
        <v>2001</v>
      </c>
      <c r="AE183" s="37">
        <v>43865</v>
      </c>
      <c r="AF183" s="37"/>
      <c r="AG183" s="37">
        <v>43880</v>
      </c>
      <c r="AH183" s="37">
        <v>43880</v>
      </c>
      <c r="AI183" s="88" t="s">
        <v>2075</v>
      </c>
      <c r="AJ183" s="88"/>
      <c r="AK183" s="37">
        <v>43880</v>
      </c>
      <c r="AL183" s="36"/>
      <c r="AM183" s="38" t="s">
        <v>2076</v>
      </c>
      <c r="AN183" s="36" t="s">
        <v>1647</v>
      </c>
      <c r="AO183" s="36"/>
      <c r="AP183" s="103">
        <v>43901</v>
      </c>
      <c r="AQ183" s="36" t="s">
        <v>2077</v>
      </c>
      <c r="AR183" s="37">
        <v>43903</v>
      </c>
      <c r="AS183" s="23" t="str">
        <f t="shared" si="46"/>
        <v>LATE</v>
      </c>
      <c r="AT183" s="38"/>
      <c r="AU183" s="36"/>
      <c r="AV183" s="104">
        <f t="shared" si="62"/>
        <v>3</v>
      </c>
      <c r="AW183" s="105" t="e">
        <f>IF(OR(#REF!="",AB183=""),"",#REF!-AB183)</f>
        <v>#REF!</v>
      </c>
      <c r="AX183" s="105" t="e">
        <f>IF(OR(#REF!="",#REF!=""),"",#REF!-#REF!)</f>
        <v>#REF!</v>
      </c>
      <c r="AY183" s="105" t="e">
        <f>IF(OR(AP183="",#REF!=""),"",AP183-#REF!)</f>
        <v>#REF!</v>
      </c>
      <c r="AZ183" s="114">
        <f t="shared" si="63"/>
        <v>2</v>
      </c>
      <c r="BA183" s="115" t="e">
        <f t="shared" si="64"/>
        <v>#REF!</v>
      </c>
      <c r="BB183" s="105">
        <f t="shared" si="65"/>
        <v>11</v>
      </c>
      <c r="BC183" s="105">
        <f t="shared" si="66"/>
        <v>2020</v>
      </c>
    </row>
    <row r="184" s="1" customFormat="1" ht="12" hidden="1" spans="2:55">
      <c r="B184" s="20">
        <v>44</v>
      </c>
      <c r="C184" s="21" t="str">
        <f t="shared" si="55"/>
        <v>AVAIL</v>
      </c>
      <c r="D184" s="22" t="str">
        <f t="shared" si="61"/>
        <v>CLOSED</v>
      </c>
      <c r="E184" s="23">
        <f ca="1" t="shared" si="42"/>
        <v>5</v>
      </c>
      <c r="F184" s="23">
        <f ca="1" t="shared" si="43"/>
        <v>38</v>
      </c>
      <c r="G184" s="23">
        <f ca="1" t="shared" si="44"/>
        <v>2</v>
      </c>
      <c r="H184" s="23" t="str">
        <f ca="1" t="shared" si="45"/>
        <v>ONTIME</v>
      </c>
      <c r="I184" s="23"/>
      <c r="J184" s="36" t="s">
        <v>2078</v>
      </c>
      <c r="K184" s="37">
        <v>43857</v>
      </c>
      <c r="L184" s="38">
        <f t="shared" si="47"/>
        <v>1</v>
      </c>
      <c r="M184" s="38">
        <f t="shared" si="48"/>
        <v>2020</v>
      </c>
      <c r="N184" s="38" t="str">
        <f t="shared" si="49"/>
        <v>AOG</v>
      </c>
      <c r="O184" s="36" t="s">
        <v>1181</v>
      </c>
      <c r="P184" s="38"/>
      <c r="Q184" s="38" t="s">
        <v>1182</v>
      </c>
      <c r="R184" s="56">
        <v>1</v>
      </c>
      <c r="S184" s="38" t="s">
        <v>1475</v>
      </c>
      <c r="T184" s="57" t="s">
        <v>2079</v>
      </c>
      <c r="U184" s="38">
        <v>803445265</v>
      </c>
      <c r="V184" s="20">
        <v>404046380</v>
      </c>
      <c r="W184" s="37">
        <v>43857</v>
      </c>
      <c r="X184" s="38" t="s">
        <v>105</v>
      </c>
      <c r="Y184" s="147" t="s">
        <v>1763</v>
      </c>
      <c r="Z184" s="148">
        <v>43859</v>
      </c>
      <c r="AA184" s="149" t="s">
        <v>1820</v>
      </c>
      <c r="AB184" s="148">
        <v>43859</v>
      </c>
      <c r="AC184" s="148"/>
      <c r="AD184" s="369" t="s">
        <v>1829</v>
      </c>
      <c r="AE184" s="37">
        <v>43859</v>
      </c>
      <c r="AF184" s="37"/>
      <c r="AG184" s="37">
        <v>43860</v>
      </c>
      <c r="AH184" s="37">
        <v>43862</v>
      </c>
      <c r="AI184" s="370" t="s">
        <v>2080</v>
      </c>
      <c r="AJ184" s="150"/>
      <c r="AK184" s="37">
        <v>43862</v>
      </c>
      <c r="AL184" s="36"/>
      <c r="AM184" s="38" t="s">
        <v>1181</v>
      </c>
      <c r="AN184" s="36" t="s">
        <v>2080</v>
      </c>
      <c r="AO184" s="36"/>
      <c r="AP184" s="103">
        <v>43894</v>
      </c>
      <c r="AQ184" s="366" t="s">
        <v>2081</v>
      </c>
      <c r="AR184" s="103">
        <v>43895</v>
      </c>
      <c r="AS184" s="23" t="str">
        <f t="shared" si="46"/>
        <v>LATE</v>
      </c>
      <c r="AT184" s="38"/>
      <c r="AU184" s="36"/>
      <c r="AV184" s="104">
        <f t="shared" si="62"/>
        <v>2</v>
      </c>
      <c r="AW184" s="105" t="e">
        <f>IF(OR(#REF!="",AB184=""),"",#REF!-AB184)</f>
        <v>#REF!</v>
      </c>
      <c r="AX184" s="105" t="e">
        <f>IF(OR(#REF!="",#REF!=""),"",#REF!-#REF!)</f>
        <v>#REF!</v>
      </c>
      <c r="AY184" s="105" t="e">
        <f>IF(OR(AP184="",#REF!=""),"",AP184-#REF!)</f>
        <v>#REF!</v>
      </c>
      <c r="AZ184" s="114">
        <f t="shared" si="63"/>
        <v>1</v>
      </c>
      <c r="BA184" s="115" t="e">
        <f t="shared" si="64"/>
        <v>#REF!</v>
      </c>
      <c r="BB184" s="105">
        <f t="shared" si="65"/>
        <v>10</v>
      </c>
      <c r="BC184" s="105">
        <f t="shared" si="66"/>
        <v>2020</v>
      </c>
    </row>
    <row r="185" s="1" customFormat="1" ht="12" hidden="1" spans="2:55">
      <c r="B185" s="20">
        <v>48</v>
      </c>
      <c r="C185" s="21" t="str">
        <f t="shared" si="55"/>
        <v>AVAIL</v>
      </c>
      <c r="D185" s="22" t="str">
        <f t="shared" si="61"/>
        <v>CLOSED</v>
      </c>
      <c r="E185" s="23">
        <f ca="1" t="shared" si="42"/>
        <v>5</v>
      </c>
      <c r="F185" s="23">
        <f ca="1" t="shared" si="43"/>
        <v>37</v>
      </c>
      <c r="G185" s="23">
        <f ca="1" t="shared" si="44"/>
        <v>1</v>
      </c>
      <c r="H185" s="23" t="str">
        <f ca="1" t="shared" si="45"/>
        <v>ONTIME</v>
      </c>
      <c r="I185" s="23"/>
      <c r="J185" s="36" t="s">
        <v>2082</v>
      </c>
      <c r="K185" s="37">
        <v>43866</v>
      </c>
      <c r="L185" s="38">
        <f t="shared" si="47"/>
        <v>2</v>
      </c>
      <c r="M185" s="38">
        <f t="shared" si="48"/>
        <v>2020</v>
      </c>
      <c r="N185" s="38" t="str">
        <f t="shared" si="49"/>
        <v>AOG</v>
      </c>
      <c r="O185" s="36" t="s">
        <v>2083</v>
      </c>
      <c r="P185" s="38"/>
      <c r="Q185" s="38" t="s">
        <v>2084</v>
      </c>
      <c r="R185" s="56">
        <v>1</v>
      </c>
      <c r="S185" s="38" t="s">
        <v>2085</v>
      </c>
      <c r="T185" s="57" t="s">
        <v>2086</v>
      </c>
      <c r="U185" s="38">
        <v>803461086</v>
      </c>
      <c r="V185" s="20">
        <v>404046561</v>
      </c>
      <c r="W185" s="37">
        <v>43866</v>
      </c>
      <c r="X185" s="38" t="s">
        <v>105</v>
      </c>
      <c r="Y185" s="147" t="s">
        <v>1763</v>
      </c>
      <c r="Z185" s="148">
        <v>43867</v>
      </c>
      <c r="AA185" s="149" t="s">
        <v>2049</v>
      </c>
      <c r="AB185" s="148">
        <v>43867</v>
      </c>
      <c r="AC185" s="148"/>
      <c r="AD185" s="38">
        <v>180233028</v>
      </c>
      <c r="AE185" s="37">
        <v>43868</v>
      </c>
      <c r="AF185" s="37"/>
      <c r="AG185" s="37">
        <v>43871</v>
      </c>
      <c r="AH185" s="37">
        <v>43871</v>
      </c>
      <c r="AI185" s="368" t="s">
        <v>2087</v>
      </c>
      <c r="AJ185" s="88"/>
      <c r="AK185" s="37">
        <v>43871</v>
      </c>
      <c r="AL185" s="36"/>
      <c r="AM185" s="38">
        <v>4305890050</v>
      </c>
      <c r="AN185" s="36" t="s">
        <v>2088</v>
      </c>
      <c r="AO185" s="36"/>
      <c r="AP185" s="103">
        <v>43900</v>
      </c>
      <c r="AQ185" s="36" t="s">
        <v>2077</v>
      </c>
      <c r="AR185" s="37">
        <v>43903</v>
      </c>
      <c r="AS185" s="23" t="str">
        <f t="shared" si="46"/>
        <v>LATE</v>
      </c>
      <c r="AT185" s="38"/>
      <c r="AU185" s="36"/>
      <c r="AV185" s="104">
        <f t="shared" si="62"/>
        <v>1</v>
      </c>
      <c r="AW185" s="105" t="e">
        <f>IF(OR(#REF!="",AB185=""),"",#REF!-AB185)</f>
        <v>#REF!</v>
      </c>
      <c r="AX185" s="105" t="e">
        <f>IF(OR(#REF!="",#REF!=""),"",#REF!-#REF!)</f>
        <v>#REF!</v>
      </c>
      <c r="AY185" s="105" t="e">
        <f>IF(OR(AP185="",#REF!=""),"",AP185-#REF!)</f>
        <v>#REF!</v>
      </c>
      <c r="AZ185" s="114">
        <f t="shared" si="63"/>
        <v>3</v>
      </c>
      <c r="BA185" s="115" t="e">
        <f t="shared" si="64"/>
        <v>#REF!</v>
      </c>
      <c r="BB185" s="105">
        <f t="shared" si="65"/>
        <v>11</v>
      </c>
      <c r="BC185" s="105">
        <f t="shared" si="66"/>
        <v>2020</v>
      </c>
    </row>
    <row r="186" s="1" customFormat="1" ht="12" hidden="1" spans="2:55">
      <c r="B186" s="20">
        <v>49</v>
      </c>
      <c r="C186" s="21" t="str">
        <f t="shared" si="55"/>
        <v>AVAIL</v>
      </c>
      <c r="D186" s="22" t="str">
        <f t="shared" si="61"/>
        <v>CLOSED</v>
      </c>
      <c r="E186" s="23">
        <f ca="1" t="shared" si="42"/>
        <v>27</v>
      </c>
      <c r="F186" s="23">
        <f ca="1" t="shared" si="43"/>
        <v>13</v>
      </c>
      <c r="G186" s="23">
        <f ca="1" t="shared" si="44"/>
        <v>23</v>
      </c>
      <c r="H186" s="23" t="str">
        <f ca="1" t="shared" si="45"/>
        <v>LATE</v>
      </c>
      <c r="I186" s="23"/>
      <c r="J186" s="36" t="s">
        <v>2089</v>
      </c>
      <c r="K186" s="37">
        <v>43866</v>
      </c>
      <c r="L186" s="38">
        <f t="shared" si="47"/>
        <v>2</v>
      </c>
      <c r="M186" s="38">
        <f t="shared" si="48"/>
        <v>2020</v>
      </c>
      <c r="N186" s="38" t="str">
        <f t="shared" si="49"/>
        <v>AOG</v>
      </c>
      <c r="O186" s="36" t="s">
        <v>2090</v>
      </c>
      <c r="P186" s="38"/>
      <c r="Q186" s="38" t="s">
        <v>2091</v>
      </c>
      <c r="R186" s="56">
        <v>1</v>
      </c>
      <c r="S186" s="38" t="s">
        <v>1496</v>
      </c>
      <c r="T186" s="57" t="s">
        <v>2092</v>
      </c>
      <c r="U186" s="38">
        <v>803465880</v>
      </c>
      <c r="V186" s="20">
        <v>404046562</v>
      </c>
      <c r="W186" s="37">
        <v>43866</v>
      </c>
      <c r="X186" s="38" t="s">
        <v>105</v>
      </c>
      <c r="Y186" s="147" t="s">
        <v>1763</v>
      </c>
      <c r="Z186" s="148">
        <v>43889</v>
      </c>
      <c r="AA186" s="149" t="s">
        <v>2093</v>
      </c>
      <c r="AB186" s="148">
        <v>43889</v>
      </c>
      <c r="AC186" s="148"/>
      <c r="AD186" s="38">
        <v>180235930</v>
      </c>
      <c r="AE186" s="37">
        <v>43887</v>
      </c>
      <c r="AF186" s="37"/>
      <c r="AG186" s="37">
        <v>43893</v>
      </c>
      <c r="AH186" s="37">
        <v>43893</v>
      </c>
      <c r="AI186" s="368" t="s">
        <v>2094</v>
      </c>
      <c r="AJ186" s="88"/>
      <c r="AK186" s="37">
        <v>43893</v>
      </c>
      <c r="AL186" s="36"/>
      <c r="AM186" s="36" t="str">
        <f>O186</f>
        <v>7520061-34017</v>
      </c>
      <c r="AN186" s="36" t="s">
        <v>2095</v>
      </c>
      <c r="AO186" s="36"/>
      <c r="AP186" s="103">
        <v>43875</v>
      </c>
      <c r="AQ186" s="36" t="s">
        <v>1996</v>
      </c>
      <c r="AR186" s="103">
        <v>43879</v>
      </c>
      <c r="AS186" s="23" t="str">
        <f t="shared" si="46"/>
        <v>LATE</v>
      </c>
      <c r="AT186" s="38"/>
      <c r="AU186" s="36"/>
      <c r="AV186" s="104">
        <f t="shared" si="62"/>
        <v>23</v>
      </c>
      <c r="AW186" s="105" t="e">
        <f>IF(OR(#REF!="",AB186=""),"",#REF!-AB186)</f>
        <v>#REF!</v>
      </c>
      <c r="AX186" s="105" t="e">
        <f>IF(OR(#REF!="",#REF!=""),"",#REF!-#REF!)</f>
        <v>#REF!</v>
      </c>
      <c r="AY186" s="105" t="e">
        <f>IF(OR(AP186="",#REF!=""),"",AP186-#REF!)</f>
        <v>#REF!</v>
      </c>
      <c r="AZ186" s="114">
        <f t="shared" si="63"/>
        <v>4</v>
      </c>
      <c r="BA186" s="115" t="e">
        <f t="shared" si="64"/>
        <v>#REF!</v>
      </c>
      <c r="BB186" s="105">
        <f t="shared" si="65"/>
        <v>8</v>
      </c>
      <c r="BC186" s="105">
        <f t="shared" si="66"/>
        <v>2020</v>
      </c>
    </row>
    <row r="187" s="1" customFormat="1" ht="12" hidden="1" spans="2:55">
      <c r="B187" s="20">
        <v>51</v>
      </c>
      <c r="C187" s="21" t="str">
        <f t="shared" si="55"/>
        <v>AVAIL</v>
      </c>
      <c r="D187" s="22" t="str">
        <f t="shared" si="61"/>
        <v>CLOSED</v>
      </c>
      <c r="E187" s="23">
        <f ca="1" t="shared" si="42"/>
        <v>14</v>
      </c>
      <c r="F187" s="23">
        <f ca="1" t="shared" si="43"/>
        <v>28</v>
      </c>
      <c r="G187" s="23">
        <f ca="1" t="shared" si="44"/>
        <v>4</v>
      </c>
      <c r="H187" s="23" t="str">
        <f ca="1" t="shared" si="45"/>
        <v>LATE</v>
      </c>
      <c r="I187" s="23"/>
      <c r="J187" s="36" t="s">
        <v>2096</v>
      </c>
      <c r="K187" s="37">
        <v>43879</v>
      </c>
      <c r="L187" s="38">
        <f t="shared" si="47"/>
        <v>2</v>
      </c>
      <c r="M187" s="38">
        <f t="shared" si="48"/>
        <v>2020</v>
      </c>
      <c r="N187" s="38" t="str">
        <f t="shared" si="49"/>
        <v>AOG</v>
      </c>
      <c r="O187" s="36" t="s">
        <v>1559</v>
      </c>
      <c r="P187" s="38"/>
      <c r="Q187" s="38" t="s">
        <v>1560</v>
      </c>
      <c r="R187" s="56">
        <v>1</v>
      </c>
      <c r="S187" s="38" t="s">
        <v>103</v>
      </c>
      <c r="T187" s="57" t="s">
        <v>2097</v>
      </c>
      <c r="U187" s="143">
        <v>803489176</v>
      </c>
      <c r="V187" s="20">
        <v>404046763</v>
      </c>
      <c r="W187" s="37">
        <v>43880</v>
      </c>
      <c r="X187" s="38" t="s">
        <v>105</v>
      </c>
      <c r="Y187" s="147" t="s">
        <v>1763</v>
      </c>
      <c r="Z187" s="148">
        <v>43883</v>
      </c>
      <c r="AA187" s="149" t="s">
        <v>2098</v>
      </c>
      <c r="AB187" s="148">
        <v>43883</v>
      </c>
      <c r="AC187" s="148"/>
      <c r="AD187" s="38">
        <v>180235987</v>
      </c>
      <c r="AE187" s="37">
        <v>43888</v>
      </c>
      <c r="AF187" s="37"/>
      <c r="AG187" s="37">
        <v>43888</v>
      </c>
      <c r="AH187" s="37">
        <v>43893</v>
      </c>
      <c r="AI187" s="368" t="s">
        <v>2099</v>
      </c>
      <c r="AJ187" s="88"/>
      <c r="AK187" s="37">
        <v>43893</v>
      </c>
      <c r="AL187" s="36"/>
      <c r="AM187" s="36" t="s">
        <v>1559</v>
      </c>
      <c r="AN187" s="36" t="s">
        <v>2100</v>
      </c>
      <c r="AO187" s="36"/>
      <c r="AP187" s="37">
        <v>43903</v>
      </c>
      <c r="AQ187" s="366" t="s">
        <v>2101</v>
      </c>
      <c r="AR187" s="103">
        <v>43908</v>
      </c>
      <c r="AS187" s="23" t="str">
        <f t="shared" si="46"/>
        <v>LATE</v>
      </c>
      <c r="AT187" s="38"/>
      <c r="AU187" s="36"/>
      <c r="AV187" s="104">
        <f t="shared" si="62"/>
        <v>3</v>
      </c>
      <c r="AW187" s="105" t="e">
        <f>IF(OR(#REF!="",AB187=""),"",#REF!-AB187)</f>
        <v>#REF!</v>
      </c>
      <c r="AX187" s="105" t="e">
        <f>IF(OR(#REF!="",#REF!=""),"",#REF!-#REF!)</f>
        <v>#REF!</v>
      </c>
      <c r="AY187" s="105" t="e">
        <f>IF(OR(AP187="",#REF!=""),"",AP187-#REF!)</f>
        <v>#REF!</v>
      </c>
      <c r="AZ187" s="114">
        <f t="shared" si="63"/>
        <v>5</v>
      </c>
      <c r="BA187" s="115" t="e">
        <f t="shared" si="64"/>
        <v>#REF!</v>
      </c>
      <c r="BB187" s="105">
        <f t="shared" si="65"/>
        <v>12</v>
      </c>
      <c r="BC187" s="105">
        <f t="shared" si="66"/>
        <v>2020</v>
      </c>
    </row>
    <row r="188" s="1" customFormat="1" ht="12" hidden="1" spans="2:55">
      <c r="B188" s="20">
        <v>57</v>
      </c>
      <c r="C188" s="21" t="str">
        <f t="shared" si="55"/>
        <v>AVAIL</v>
      </c>
      <c r="D188" s="22" t="str">
        <f t="shared" si="61"/>
        <v>CLOSED</v>
      </c>
      <c r="E188" s="23">
        <f ca="1" t="shared" si="42"/>
        <v>8</v>
      </c>
      <c r="F188" s="23">
        <f ca="1" t="shared" si="43"/>
        <v>23</v>
      </c>
      <c r="G188" s="23">
        <f ca="1" t="shared" si="44"/>
        <v>0</v>
      </c>
      <c r="H188" s="23" t="str">
        <f ca="1" t="shared" si="45"/>
        <v>ONTIME</v>
      </c>
      <c r="I188" s="23"/>
      <c r="J188" s="36" t="s">
        <v>2102</v>
      </c>
      <c r="K188" s="37">
        <v>43881</v>
      </c>
      <c r="L188" s="38">
        <f t="shared" si="47"/>
        <v>2</v>
      </c>
      <c r="M188" s="38">
        <f t="shared" si="48"/>
        <v>2020</v>
      </c>
      <c r="N188" s="38" t="str">
        <f t="shared" si="49"/>
        <v>AOG</v>
      </c>
      <c r="O188" s="36" t="s">
        <v>769</v>
      </c>
      <c r="P188" s="38"/>
      <c r="Q188" s="38" t="s">
        <v>1800</v>
      </c>
      <c r="R188" s="56">
        <v>1</v>
      </c>
      <c r="S188" s="38" t="s">
        <v>793</v>
      </c>
      <c r="T188" s="57" t="s">
        <v>1632</v>
      </c>
      <c r="U188" s="38"/>
      <c r="V188" s="20">
        <v>404046849</v>
      </c>
      <c r="W188" s="37">
        <v>43885</v>
      </c>
      <c r="X188" s="38" t="s">
        <v>105</v>
      </c>
      <c r="Y188" s="147" t="s">
        <v>2103</v>
      </c>
      <c r="Z188" s="148">
        <v>43881</v>
      </c>
      <c r="AA188" s="149" t="s">
        <v>2104</v>
      </c>
      <c r="AB188" s="148">
        <v>43886</v>
      </c>
      <c r="AC188" s="148"/>
      <c r="AD188" s="38">
        <v>180235579</v>
      </c>
      <c r="AE188" s="37">
        <v>43885</v>
      </c>
      <c r="AF188" s="37"/>
      <c r="AG188" s="37">
        <v>43889</v>
      </c>
      <c r="AH188" s="37">
        <v>43889</v>
      </c>
      <c r="AI188" s="88" t="s">
        <v>2105</v>
      </c>
      <c r="AJ188" s="88"/>
      <c r="AK188" s="37">
        <v>43889</v>
      </c>
      <c r="AL188" s="36"/>
      <c r="AM188" s="36" t="s">
        <v>769</v>
      </c>
      <c r="AN188" s="36" t="s">
        <v>1861</v>
      </c>
      <c r="AO188" s="36"/>
      <c r="AP188" s="37">
        <v>43903</v>
      </c>
      <c r="AQ188" s="366" t="s">
        <v>2106</v>
      </c>
      <c r="AR188" s="103">
        <v>43908</v>
      </c>
      <c r="AS188" s="23" t="str">
        <f t="shared" si="46"/>
        <v>LATE</v>
      </c>
      <c r="AT188" s="38"/>
      <c r="AU188" s="36"/>
      <c r="AV188" s="104"/>
      <c r="AW188" s="105"/>
      <c r="AX188" s="105"/>
      <c r="AY188" s="105"/>
      <c r="AZ188" s="114"/>
      <c r="BA188" s="115"/>
      <c r="BB188" s="105"/>
      <c r="BC188" s="105"/>
    </row>
    <row r="189" s="1" customFormat="1" ht="12" hidden="1" spans="2:55">
      <c r="B189" s="20">
        <v>58</v>
      </c>
      <c r="C189" s="21" t="str">
        <f t="shared" si="55"/>
        <v>AVAIL</v>
      </c>
      <c r="D189" s="22" t="str">
        <f t="shared" si="61"/>
        <v>CLOSED</v>
      </c>
      <c r="E189" s="23">
        <f ca="1" t="shared" si="42"/>
        <v>18</v>
      </c>
      <c r="F189" s="23">
        <f ca="1" t="shared" si="43"/>
        <v>23</v>
      </c>
      <c r="G189" s="23">
        <f ca="1" t="shared" si="44"/>
        <v>5</v>
      </c>
      <c r="H189" s="23" t="str">
        <f ca="1" t="shared" si="45"/>
        <v>LATE</v>
      </c>
      <c r="I189" s="23"/>
      <c r="J189" s="36" t="s">
        <v>2107</v>
      </c>
      <c r="K189" s="37">
        <v>43885</v>
      </c>
      <c r="L189" s="38">
        <f t="shared" si="47"/>
        <v>2</v>
      </c>
      <c r="M189" s="38">
        <f t="shared" si="48"/>
        <v>2020</v>
      </c>
      <c r="N189" s="38" t="str">
        <f t="shared" si="49"/>
        <v>AOG</v>
      </c>
      <c r="O189" s="36" t="s">
        <v>221</v>
      </c>
      <c r="P189" s="38"/>
      <c r="Q189" s="38" t="s">
        <v>222</v>
      </c>
      <c r="R189" s="56">
        <v>1</v>
      </c>
      <c r="S189" s="38" t="s">
        <v>122</v>
      </c>
      <c r="T189" s="57" t="s">
        <v>1632</v>
      </c>
      <c r="U189" s="38"/>
      <c r="V189" s="20">
        <v>404046850</v>
      </c>
      <c r="W189" s="37">
        <v>43885</v>
      </c>
      <c r="X189" s="38" t="s">
        <v>105</v>
      </c>
      <c r="Y189" s="147" t="s">
        <v>1763</v>
      </c>
      <c r="Z189" s="148">
        <v>43890</v>
      </c>
      <c r="AA189" s="149" t="s">
        <v>2108</v>
      </c>
      <c r="AB189" s="148">
        <v>43890</v>
      </c>
      <c r="AC189" s="148"/>
      <c r="AD189" s="369" t="s">
        <v>2109</v>
      </c>
      <c r="AE189" s="37">
        <v>43905</v>
      </c>
      <c r="AF189" s="37"/>
      <c r="AG189" s="37">
        <v>43902</v>
      </c>
      <c r="AH189" s="37">
        <v>43903</v>
      </c>
      <c r="AI189" s="368" t="s">
        <v>2110</v>
      </c>
      <c r="AJ189" s="88"/>
      <c r="AK189" s="37">
        <v>43903</v>
      </c>
      <c r="AL189" s="36"/>
      <c r="AM189" s="36" t="str">
        <f>O189</f>
        <v>6764B040000</v>
      </c>
      <c r="AN189" s="36" t="s">
        <v>2111</v>
      </c>
      <c r="AO189" s="36"/>
      <c r="AP189" s="37">
        <v>43893</v>
      </c>
      <c r="AQ189" s="366" t="s">
        <v>2106</v>
      </c>
      <c r="AR189" s="103">
        <v>43908</v>
      </c>
      <c r="AS189" s="23" t="str">
        <f t="shared" si="46"/>
        <v>LATE</v>
      </c>
      <c r="AT189" s="38"/>
      <c r="AU189" s="36"/>
      <c r="AV189" s="104">
        <f>IF(OR(W189="",AB189=""),"",AB189-W189)</f>
        <v>5</v>
      </c>
      <c r="AW189" s="105" t="e">
        <f>IF(OR(#REF!="",AB189=""),"",#REF!-AB189)</f>
        <v>#REF!</v>
      </c>
      <c r="AX189" s="105" t="e">
        <f>IF(OR(#REF!="",#REF!=""),"",#REF!-#REF!)</f>
        <v>#REF!</v>
      </c>
      <c r="AY189" s="105" t="e">
        <f>IF(OR(AP189="",#REF!=""),"",AP189-#REF!)</f>
        <v>#REF!</v>
      </c>
      <c r="AZ189" s="114">
        <f>IF(OR(AR189="",AP189=""),"",AR189-AP189)</f>
        <v>15</v>
      </c>
      <c r="BA189" s="115" t="e">
        <f>IF(AV189="","",SUM(AV189:AZ189))</f>
        <v>#REF!</v>
      </c>
      <c r="BB189" s="105">
        <f>IF(AR189="","",WEEKNUM(AR189))</f>
        <v>12</v>
      </c>
      <c r="BC189" s="105">
        <f>IF(AR189="","",YEAR(AR189))</f>
        <v>2020</v>
      </c>
    </row>
    <row r="190" s="1" customFormat="1" ht="12" hidden="1" spans="2:55">
      <c r="B190" s="20">
        <v>62</v>
      </c>
      <c r="C190" s="21" t="str">
        <f t="shared" si="55"/>
        <v>AVAIL</v>
      </c>
      <c r="D190" s="22" t="str">
        <f t="shared" si="61"/>
        <v>CLOSED</v>
      </c>
      <c r="E190" s="23">
        <f ca="1" t="shared" si="42"/>
        <v>8</v>
      </c>
      <c r="F190" s="23">
        <f ca="1" t="shared" si="43"/>
        <v>6</v>
      </c>
      <c r="G190" s="23">
        <f ca="1" t="shared" si="44"/>
        <v>0</v>
      </c>
      <c r="H190" s="23" t="str">
        <f ca="1" t="shared" si="45"/>
        <v>ONTIME</v>
      </c>
      <c r="I190" s="23"/>
      <c r="J190" s="36" t="s">
        <v>2112</v>
      </c>
      <c r="K190" s="37">
        <v>43895</v>
      </c>
      <c r="L190" s="38">
        <f t="shared" si="47"/>
        <v>3</v>
      </c>
      <c r="M190" s="38">
        <f t="shared" si="48"/>
        <v>2020</v>
      </c>
      <c r="N190" s="38" t="str">
        <f t="shared" si="49"/>
        <v>AOG</v>
      </c>
      <c r="O190" s="36" t="s">
        <v>221</v>
      </c>
      <c r="P190" s="38"/>
      <c r="Q190" s="38" t="s">
        <v>222</v>
      </c>
      <c r="R190" s="56">
        <v>1</v>
      </c>
      <c r="S190" s="38" t="s">
        <v>1656</v>
      </c>
      <c r="T190" s="57" t="s">
        <v>1632</v>
      </c>
      <c r="U190" s="38"/>
      <c r="V190" s="20">
        <v>404047109</v>
      </c>
      <c r="W190" s="37">
        <v>43902</v>
      </c>
      <c r="X190" s="38" t="s">
        <v>105</v>
      </c>
      <c r="Y190" s="147" t="s">
        <v>2113</v>
      </c>
      <c r="Z190" s="148">
        <v>43895</v>
      </c>
      <c r="AA190" s="149" t="s">
        <v>2114</v>
      </c>
      <c r="AB190" s="148">
        <v>43900</v>
      </c>
      <c r="AC190" s="148"/>
      <c r="AD190" s="38">
        <v>180238116</v>
      </c>
      <c r="AE190" s="37">
        <v>43902</v>
      </c>
      <c r="AF190" s="37"/>
      <c r="AG190" s="37">
        <v>43902</v>
      </c>
      <c r="AH190" s="37">
        <v>43903</v>
      </c>
      <c r="AI190" s="368" t="s">
        <v>975</v>
      </c>
      <c r="AJ190" s="88"/>
      <c r="AK190" s="37">
        <v>43903</v>
      </c>
      <c r="AL190" s="36"/>
      <c r="AM190" s="38" t="s">
        <v>221</v>
      </c>
      <c r="AN190" s="36" t="s">
        <v>1660</v>
      </c>
      <c r="AO190" s="36"/>
      <c r="AP190" s="37">
        <v>43903</v>
      </c>
      <c r="AQ190" s="366" t="s">
        <v>2106</v>
      </c>
      <c r="AR190" s="103">
        <v>43908</v>
      </c>
      <c r="AS190" s="23" t="str">
        <f t="shared" si="46"/>
        <v>LATE</v>
      </c>
      <c r="AT190" s="38"/>
      <c r="AU190" s="36"/>
      <c r="AV190" s="104">
        <f>IF(OR(W190="",AB190=""),"",AB190-W190)</f>
        <v>-2</v>
      </c>
      <c r="AW190" s="105" t="e">
        <f>IF(OR(#REF!="",AB190=""),"",#REF!-AB190)</f>
        <v>#REF!</v>
      </c>
      <c r="AX190" s="105" t="e">
        <f>IF(OR(#REF!="",#REF!=""),"",#REF!-#REF!)</f>
        <v>#REF!</v>
      </c>
      <c r="AY190" s="105" t="e">
        <f>IF(OR(AP190="",#REF!=""),"",AP190-#REF!)</f>
        <v>#REF!</v>
      </c>
      <c r="AZ190" s="114">
        <f>IF(OR(AR190="",AP190=""),"",AR190-AP190)</f>
        <v>5</v>
      </c>
      <c r="BA190" s="115" t="e">
        <f>IF(AV190="","",SUM(AV190:AZ190))</f>
        <v>#REF!</v>
      </c>
      <c r="BB190" s="105">
        <f>IF(AR190="","",WEEKNUM(AR190))</f>
        <v>12</v>
      </c>
      <c r="BC190" s="105">
        <f>IF(AR190="","",YEAR(AR190))</f>
        <v>2020</v>
      </c>
    </row>
    <row r="191" s="1" customFormat="1" ht="12" hidden="1" spans="2:55">
      <c r="B191" s="20">
        <v>62</v>
      </c>
      <c r="C191" s="21" t="str">
        <f t="shared" si="55"/>
        <v>AVAIL</v>
      </c>
      <c r="D191" s="22" t="str">
        <f t="shared" si="61"/>
        <v>CLOSED</v>
      </c>
      <c r="E191" s="23">
        <f ca="1" t="shared" si="42"/>
        <v>19</v>
      </c>
      <c r="F191" s="23">
        <f ca="1" t="shared" si="43"/>
        <v>43</v>
      </c>
      <c r="G191" s="23">
        <f ca="1" t="shared" si="44"/>
        <v>2</v>
      </c>
      <c r="H191" s="23" t="str">
        <f ca="1" t="shared" si="45"/>
        <v>ONTIME</v>
      </c>
      <c r="I191" s="23"/>
      <c r="J191" s="36" t="s">
        <v>2115</v>
      </c>
      <c r="K191" s="37">
        <v>43818</v>
      </c>
      <c r="L191" s="38">
        <f t="shared" si="47"/>
        <v>12</v>
      </c>
      <c r="M191" s="38">
        <f t="shared" si="48"/>
        <v>2019</v>
      </c>
      <c r="N191" s="38" t="str">
        <f t="shared" si="49"/>
        <v/>
      </c>
      <c r="O191" s="36" t="s">
        <v>2116</v>
      </c>
      <c r="P191" s="38"/>
      <c r="Q191" s="38" t="s">
        <v>121</v>
      </c>
      <c r="R191" s="56">
        <v>1</v>
      </c>
      <c r="S191" s="38" t="s">
        <v>793</v>
      </c>
      <c r="T191" s="57" t="s">
        <v>2010</v>
      </c>
      <c r="U191" s="38">
        <v>50633322</v>
      </c>
      <c r="V191" s="20">
        <v>404045690</v>
      </c>
      <c r="W191" s="37">
        <v>43818</v>
      </c>
      <c r="X191" s="38" t="s">
        <v>105</v>
      </c>
      <c r="Y191" s="147" t="s">
        <v>1450</v>
      </c>
      <c r="Z191" s="148">
        <v>43820</v>
      </c>
      <c r="AA191" s="149" t="s">
        <v>1451</v>
      </c>
      <c r="AB191" s="148">
        <v>43826</v>
      </c>
      <c r="AC191" s="148"/>
      <c r="AD191" s="369" t="s">
        <v>2117</v>
      </c>
      <c r="AE191" s="37">
        <v>43816</v>
      </c>
      <c r="AF191" s="37"/>
      <c r="AG191" s="37">
        <v>43835</v>
      </c>
      <c r="AH191" s="37">
        <v>43837</v>
      </c>
      <c r="AI191" s="88" t="s">
        <v>2118</v>
      </c>
      <c r="AJ191" s="88"/>
      <c r="AK191" s="37">
        <v>43837</v>
      </c>
      <c r="AL191" s="36"/>
      <c r="AM191" s="38" t="s">
        <v>2116</v>
      </c>
      <c r="AN191" s="36" t="s">
        <v>2046</v>
      </c>
      <c r="AO191" s="36"/>
      <c r="AP191" s="103">
        <v>43495</v>
      </c>
      <c r="AQ191" s="36" t="s">
        <v>1850</v>
      </c>
      <c r="AR191" s="103">
        <v>43861</v>
      </c>
      <c r="AS191" s="23" t="str">
        <f t="shared" si="46"/>
        <v>LATE</v>
      </c>
      <c r="AT191" s="38"/>
      <c r="AU191" s="36"/>
      <c r="AV191" s="104"/>
      <c r="AW191" s="105"/>
      <c r="AX191" s="105"/>
      <c r="AY191" s="105"/>
      <c r="AZ191" s="114"/>
      <c r="BA191" s="115"/>
      <c r="BB191" s="105"/>
      <c r="BC191" s="105"/>
    </row>
    <row r="192" s="1" customFormat="1" ht="12" hidden="1" spans="2:55">
      <c r="B192" s="20">
        <v>64</v>
      </c>
      <c r="C192" s="21" t="str">
        <f t="shared" si="55"/>
        <v>AVAIL</v>
      </c>
      <c r="D192" s="22" t="str">
        <f t="shared" si="61"/>
        <v>CLOSED</v>
      </c>
      <c r="E192" s="23">
        <f ca="1" t="shared" si="42"/>
        <v>33</v>
      </c>
      <c r="F192" s="23">
        <f ca="1" t="shared" si="43"/>
        <v>77</v>
      </c>
      <c r="G192" s="23">
        <f ca="1" t="shared" si="44"/>
        <v>25</v>
      </c>
      <c r="H192" s="23" t="str">
        <f ca="1" t="shared" si="45"/>
        <v>LATE</v>
      </c>
      <c r="I192" s="23"/>
      <c r="J192" s="36" t="s">
        <v>2119</v>
      </c>
      <c r="K192" s="37">
        <v>43818</v>
      </c>
      <c r="L192" s="38">
        <f t="shared" si="47"/>
        <v>12</v>
      </c>
      <c r="M192" s="38">
        <f t="shared" si="48"/>
        <v>2019</v>
      </c>
      <c r="N192" s="38" t="str">
        <f t="shared" si="49"/>
        <v/>
      </c>
      <c r="O192" s="36" t="s">
        <v>120</v>
      </c>
      <c r="P192" s="38"/>
      <c r="Q192" s="38" t="s">
        <v>121</v>
      </c>
      <c r="R192" s="56">
        <v>1</v>
      </c>
      <c r="S192" s="38" t="s">
        <v>793</v>
      </c>
      <c r="T192" s="57" t="s">
        <v>2010</v>
      </c>
      <c r="U192" s="38">
        <v>50633324</v>
      </c>
      <c r="V192" s="20">
        <v>404045692</v>
      </c>
      <c r="W192" s="37">
        <v>43818</v>
      </c>
      <c r="X192" s="38" t="s">
        <v>105</v>
      </c>
      <c r="Y192" s="147" t="s">
        <v>2120</v>
      </c>
      <c r="Z192" s="148">
        <v>43843</v>
      </c>
      <c r="AA192" s="149" t="s">
        <v>2121</v>
      </c>
      <c r="AB192" s="148">
        <v>43846</v>
      </c>
      <c r="AC192" s="148"/>
      <c r="AD192" s="38">
        <v>180229985</v>
      </c>
      <c r="AE192" s="37">
        <v>43847</v>
      </c>
      <c r="AF192" s="37"/>
      <c r="AG192" s="37">
        <v>43849</v>
      </c>
      <c r="AH192" s="37">
        <v>43851</v>
      </c>
      <c r="AI192" s="370" t="s">
        <v>2122</v>
      </c>
      <c r="AJ192" s="150"/>
      <c r="AK192" s="37">
        <v>43851</v>
      </c>
      <c r="AL192" s="36"/>
      <c r="AM192" s="38" t="s">
        <v>120</v>
      </c>
      <c r="AN192" s="36" t="s">
        <v>2123</v>
      </c>
      <c r="AO192" s="36"/>
      <c r="AP192" s="103">
        <v>43893</v>
      </c>
      <c r="AQ192" s="36" t="s">
        <v>2081</v>
      </c>
      <c r="AR192" s="103">
        <v>43895</v>
      </c>
      <c r="AS192" s="23" t="str">
        <f t="shared" si="46"/>
        <v>LATE</v>
      </c>
      <c r="AT192" s="38"/>
      <c r="AU192" s="36"/>
      <c r="AV192" s="104"/>
      <c r="AW192" s="105"/>
      <c r="AX192" s="105"/>
      <c r="AY192" s="105"/>
      <c r="AZ192" s="114"/>
      <c r="BA192" s="115"/>
      <c r="BB192" s="105"/>
      <c r="BC192" s="105"/>
    </row>
    <row r="193" s="1" customFormat="1" ht="12" hidden="1" spans="2:55">
      <c r="B193" s="20">
        <v>77</v>
      </c>
      <c r="C193" s="21" t="str">
        <f t="shared" si="55"/>
        <v>AVAIL</v>
      </c>
      <c r="D193" s="22" t="str">
        <f t="shared" si="61"/>
        <v>CLOSED</v>
      </c>
      <c r="E193" s="23">
        <f ca="1" t="shared" si="42"/>
        <v>84</v>
      </c>
      <c r="F193" s="23">
        <f ca="1" t="shared" si="43"/>
        <v>17</v>
      </c>
      <c r="G193" s="23">
        <f ca="1" t="shared" si="44"/>
        <v>70</v>
      </c>
      <c r="H193" s="23" t="str">
        <f ca="1" t="shared" si="45"/>
        <v>LATE</v>
      </c>
      <c r="I193" s="23"/>
      <c r="J193" s="36" t="s">
        <v>2124</v>
      </c>
      <c r="K193" s="37">
        <v>43822</v>
      </c>
      <c r="L193" s="38">
        <f t="shared" si="47"/>
        <v>12</v>
      </c>
      <c r="M193" s="38">
        <f t="shared" si="48"/>
        <v>2019</v>
      </c>
      <c r="N193" s="38" t="str">
        <f t="shared" si="49"/>
        <v>Replenish</v>
      </c>
      <c r="O193" s="119" t="s">
        <v>213</v>
      </c>
      <c r="P193" s="38"/>
      <c r="Q193" s="38" t="s">
        <v>214</v>
      </c>
      <c r="R193" s="56">
        <v>1</v>
      </c>
      <c r="S193" s="38" t="s">
        <v>198</v>
      </c>
      <c r="T193" s="57" t="s">
        <v>1429</v>
      </c>
      <c r="U193" s="38">
        <v>50633717</v>
      </c>
      <c r="V193" s="20">
        <v>404045763</v>
      </c>
      <c r="W193" s="37">
        <v>43822</v>
      </c>
      <c r="X193" s="38" t="s">
        <v>105</v>
      </c>
      <c r="Y193" s="144" t="s">
        <v>2125</v>
      </c>
      <c r="Z193" s="145">
        <v>43892</v>
      </c>
      <c r="AA193" s="146" t="s">
        <v>2126</v>
      </c>
      <c r="AB193" s="145">
        <v>43895</v>
      </c>
      <c r="AC193" s="145"/>
      <c r="AD193" s="38">
        <v>180238150</v>
      </c>
      <c r="AE193" s="37">
        <v>43902</v>
      </c>
      <c r="AF193" s="37"/>
      <c r="AG193" s="37">
        <v>43905</v>
      </c>
      <c r="AH193" s="37">
        <v>43906</v>
      </c>
      <c r="AI193" s="368" t="s">
        <v>261</v>
      </c>
      <c r="AJ193" s="88"/>
      <c r="AK193" s="37">
        <v>43906</v>
      </c>
      <c r="AL193" s="36"/>
      <c r="AM193" s="136" t="s">
        <v>213</v>
      </c>
      <c r="AN193" s="120" t="s">
        <v>2127</v>
      </c>
      <c r="AO193" s="140"/>
      <c r="AP193" s="103">
        <v>43822</v>
      </c>
      <c r="AQ193" s="36" t="s">
        <v>1480</v>
      </c>
      <c r="AR193" s="103">
        <v>43839</v>
      </c>
      <c r="AS193" s="23" t="str">
        <f t="shared" si="46"/>
        <v>LATE</v>
      </c>
      <c r="AT193" s="38"/>
      <c r="AU193" s="36"/>
      <c r="AV193" s="104"/>
      <c r="AW193" s="105"/>
      <c r="AX193" s="105"/>
      <c r="AY193" s="105"/>
      <c r="AZ193" s="114"/>
      <c r="BA193" s="115"/>
      <c r="BB193" s="105"/>
      <c r="BC193" s="105"/>
    </row>
    <row r="194" s="1" customFormat="1" ht="12" hidden="1" spans="2:55">
      <c r="B194" s="20">
        <v>84</v>
      </c>
      <c r="C194" s="21" t="str">
        <f t="shared" si="55"/>
        <v>AVAIL</v>
      </c>
      <c r="D194" s="22" t="str">
        <f t="shared" si="61"/>
        <v>CLOSED</v>
      </c>
      <c r="E194" s="23">
        <f ca="1" t="shared" si="42"/>
        <v>78</v>
      </c>
      <c r="F194" s="23">
        <f ca="1" t="shared" si="43"/>
        <v>8</v>
      </c>
      <c r="G194" s="23">
        <f ca="1" t="shared" si="44"/>
        <v>62</v>
      </c>
      <c r="H194" s="23" t="str">
        <f ca="1" t="shared" si="45"/>
        <v>LATE</v>
      </c>
      <c r="I194" s="23"/>
      <c r="J194" s="36" t="s">
        <v>2128</v>
      </c>
      <c r="K194" s="37">
        <v>43830</v>
      </c>
      <c r="L194" s="38">
        <f t="shared" si="47"/>
        <v>12</v>
      </c>
      <c r="M194" s="38">
        <f t="shared" si="48"/>
        <v>2019</v>
      </c>
      <c r="N194" s="38" t="str">
        <f t="shared" si="49"/>
        <v>Replenish</v>
      </c>
      <c r="O194" s="119" t="s">
        <v>213</v>
      </c>
      <c r="P194" s="38"/>
      <c r="Q194" s="38" t="s">
        <v>214</v>
      </c>
      <c r="R194" s="56">
        <v>1</v>
      </c>
      <c r="S194" s="38" t="s">
        <v>1161</v>
      </c>
      <c r="T194" s="57" t="s">
        <v>1429</v>
      </c>
      <c r="U194" s="38">
        <v>50634585</v>
      </c>
      <c r="V194" s="20">
        <v>404045932</v>
      </c>
      <c r="W194" s="37">
        <v>43830</v>
      </c>
      <c r="X194" s="38" t="s">
        <v>105</v>
      </c>
      <c r="Y194" s="147" t="s">
        <v>2129</v>
      </c>
      <c r="Z194" s="148">
        <v>43892</v>
      </c>
      <c r="AA194" s="149" t="s">
        <v>2126</v>
      </c>
      <c r="AB194" s="148">
        <v>43895</v>
      </c>
      <c r="AC194" s="148"/>
      <c r="AD194" s="38">
        <v>180238150</v>
      </c>
      <c r="AE194" s="37">
        <v>43902</v>
      </c>
      <c r="AF194" s="37"/>
      <c r="AG194" s="37">
        <v>43907</v>
      </c>
      <c r="AH194" s="37">
        <v>43908</v>
      </c>
      <c r="AI194" s="368" t="s">
        <v>2127</v>
      </c>
      <c r="AJ194" s="88"/>
      <c r="AK194" s="37">
        <v>43908</v>
      </c>
      <c r="AL194" s="36"/>
      <c r="AM194" s="38" t="s">
        <v>213</v>
      </c>
      <c r="AN194" s="36" t="s">
        <v>2130</v>
      </c>
      <c r="AO194" s="36"/>
      <c r="AP194" s="37">
        <v>43830</v>
      </c>
      <c r="AQ194" s="36" t="s">
        <v>1586</v>
      </c>
      <c r="AR194" s="103">
        <v>43838</v>
      </c>
      <c r="AS194" s="23" t="str">
        <f t="shared" si="46"/>
        <v>ONTIME</v>
      </c>
      <c r="AT194" s="38"/>
      <c r="AU194" s="36"/>
      <c r="AV194" s="104"/>
      <c r="AW194" s="105"/>
      <c r="AX194" s="105"/>
      <c r="AY194" s="105"/>
      <c r="AZ194" s="114"/>
      <c r="BA194" s="115"/>
      <c r="BB194" s="105"/>
      <c r="BC194" s="105"/>
    </row>
    <row r="195" s="1" customFormat="1" ht="12" hidden="1" spans="2:55">
      <c r="B195" s="20">
        <v>139</v>
      </c>
      <c r="C195" s="21" t="str">
        <f t="shared" si="55"/>
        <v>AVAIL</v>
      </c>
      <c r="D195" s="22" t="str">
        <f t="shared" si="61"/>
        <v>CLOSED</v>
      </c>
      <c r="E195" s="23">
        <f ca="1" t="shared" si="42"/>
        <v>33</v>
      </c>
      <c r="F195" s="23">
        <f ca="1" t="shared" si="43"/>
        <v>50</v>
      </c>
      <c r="G195" s="23">
        <f ca="1" t="shared" si="44"/>
        <v>12</v>
      </c>
      <c r="H195" s="23" t="str">
        <f ca="1" t="shared" si="45"/>
        <v>LATE</v>
      </c>
      <c r="I195" s="23"/>
      <c r="J195" s="154" t="s">
        <v>2131</v>
      </c>
      <c r="K195" s="37">
        <v>43853</v>
      </c>
      <c r="L195" s="38">
        <f t="shared" si="47"/>
        <v>1</v>
      </c>
      <c r="M195" s="38">
        <f t="shared" si="48"/>
        <v>2020</v>
      </c>
      <c r="N195" s="38" t="str">
        <f t="shared" si="49"/>
        <v/>
      </c>
      <c r="O195" s="36" t="s">
        <v>141</v>
      </c>
      <c r="P195" s="38"/>
      <c r="Q195" s="38" t="s">
        <v>142</v>
      </c>
      <c r="R195" s="56">
        <v>1</v>
      </c>
      <c r="S195" s="38" t="s">
        <v>1511</v>
      </c>
      <c r="T195" s="57" t="s">
        <v>2132</v>
      </c>
      <c r="U195" s="38">
        <v>50637425</v>
      </c>
      <c r="V195" s="20">
        <v>404046318</v>
      </c>
      <c r="W195" s="37">
        <v>43853</v>
      </c>
      <c r="X195" s="38" t="s">
        <v>105</v>
      </c>
      <c r="Y195" s="147" t="s">
        <v>1763</v>
      </c>
      <c r="Z195" s="148">
        <v>43865</v>
      </c>
      <c r="AA195" s="149" t="s">
        <v>2133</v>
      </c>
      <c r="AB195" s="148">
        <v>43865</v>
      </c>
      <c r="AC195" s="148"/>
      <c r="AD195" s="38">
        <v>180235262</v>
      </c>
      <c r="AE195" s="37">
        <v>43882</v>
      </c>
      <c r="AF195" s="37"/>
      <c r="AG195" s="37">
        <v>43885</v>
      </c>
      <c r="AH195" s="37">
        <v>43886</v>
      </c>
      <c r="AI195" s="368" t="s">
        <v>1515</v>
      </c>
      <c r="AJ195" s="88"/>
      <c r="AK195" s="37">
        <v>43886</v>
      </c>
      <c r="AL195" s="36"/>
      <c r="AM195" s="38" t="s">
        <v>141</v>
      </c>
      <c r="AN195" s="36" t="s">
        <v>2134</v>
      </c>
      <c r="AO195" s="36"/>
      <c r="AP195" s="103">
        <v>43900</v>
      </c>
      <c r="AQ195" s="36" t="s">
        <v>2077</v>
      </c>
      <c r="AR195" s="37">
        <v>43903</v>
      </c>
      <c r="AS195" s="23" t="str">
        <f t="shared" si="46"/>
        <v>LATE</v>
      </c>
      <c r="AT195" s="38"/>
      <c r="AU195" s="36"/>
      <c r="AV195" s="104"/>
      <c r="AW195" s="105"/>
      <c r="AX195" s="105"/>
      <c r="AY195" s="105"/>
      <c r="AZ195" s="114"/>
      <c r="BA195" s="115"/>
      <c r="BB195" s="105"/>
      <c r="BC195" s="105"/>
    </row>
    <row r="196" s="1" customFormat="1" ht="12" hidden="1" spans="2:55">
      <c r="B196" s="20">
        <v>160</v>
      </c>
      <c r="C196" s="21" t="str">
        <f t="shared" si="55"/>
        <v>AVAIL</v>
      </c>
      <c r="D196" s="22" t="str">
        <f t="shared" si="61"/>
        <v>CLOSED</v>
      </c>
      <c r="E196" s="23">
        <f ca="1" t="shared" ref="E196:E259" si="67">IF(K196="","",IF(AK196&lt;&gt;"",AK196-K196,TODAY()-K196))</f>
        <v>49</v>
      </c>
      <c r="F196" s="23">
        <f ca="1" t="shared" ref="F196:F259" si="68">IF(J196="","",IF(AR196="",NOW()-W196,AR196-W196))</f>
        <v>4</v>
      </c>
      <c r="G196" s="23">
        <f ca="1" t="shared" ref="G196:G259" si="69">IFERROR(IF(K196="","",IF(Z196&lt;&gt;"",Z196-K196,TODAY()-K196)),IF(Z196="CANCELLED",0,"N/A"))</f>
        <v>4</v>
      </c>
      <c r="H196" s="23" t="str">
        <f ca="1" t="shared" ref="H196:H259" si="70">IF(G196&lt;=3,"ONTIME","LATE")</f>
        <v>LATE</v>
      </c>
      <c r="I196" s="23"/>
      <c r="J196" s="36" t="s">
        <v>2135</v>
      </c>
      <c r="K196" s="37">
        <v>43861</v>
      </c>
      <c r="L196" s="38">
        <f t="shared" si="47"/>
        <v>1</v>
      </c>
      <c r="M196" s="38">
        <f t="shared" si="48"/>
        <v>2020</v>
      </c>
      <c r="N196" s="38" t="str">
        <f t="shared" si="49"/>
        <v>Replenish</v>
      </c>
      <c r="O196" s="36" t="s">
        <v>213</v>
      </c>
      <c r="P196" s="38"/>
      <c r="Q196" s="38" t="s">
        <v>214</v>
      </c>
      <c r="R196" s="56">
        <v>1</v>
      </c>
      <c r="S196" s="38" t="s">
        <v>223</v>
      </c>
      <c r="T196" s="57" t="s">
        <v>104</v>
      </c>
      <c r="U196" s="38">
        <v>50638630</v>
      </c>
      <c r="V196" s="20">
        <v>404046501</v>
      </c>
      <c r="W196" s="37">
        <v>43861</v>
      </c>
      <c r="X196" s="38" t="s">
        <v>105</v>
      </c>
      <c r="Y196" s="147" t="s">
        <v>1763</v>
      </c>
      <c r="Z196" s="148">
        <v>43865</v>
      </c>
      <c r="AA196" s="149" t="s">
        <v>1934</v>
      </c>
      <c r="AB196" s="148">
        <v>43865</v>
      </c>
      <c r="AC196" s="148"/>
      <c r="AD196" s="38">
        <v>180239262</v>
      </c>
      <c r="AE196" s="37">
        <v>43909</v>
      </c>
      <c r="AF196" s="37"/>
      <c r="AG196" s="37">
        <v>43909</v>
      </c>
      <c r="AH196" s="37">
        <v>43910</v>
      </c>
      <c r="AI196" s="368" t="s">
        <v>2130</v>
      </c>
      <c r="AJ196" s="88"/>
      <c r="AK196" s="37">
        <v>43910</v>
      </c>
      <c r="AL196" s="36"/>
      <c r="AM196" s="38"/>
      <c r="AN196" s="36" t="s">
        <v>259</v>
      </c>
      <c r="AO196" s="36"/>
      <c r="AP196" s="103">
        <v>43862</v>
      </c>
      <c r="AQ196" s="36" t="s">
        <v>1937</v>
      </c>
      <c r="AR196" s="103">
        <v>43865</v>
      </c>
      <c r="AS196" s="23" t="str">
        <f t="shared" ref="AS196:AS259" si="71">IF(AR196-K196&gt;12,"LATE","ONTIME")</f>
        <v>ONTIME</v>
      </c>
      <c r="AT196" s="38"/>
      <c r="AU196" s="36"/>
      <c r="AV196" s="104"/>
      <c r="AW196" s="105"/>
      <c r="AX196" s="105"/>
      <c r="AY196" s="105"/>
      <c r="AZ196" s="114"/>
      <c r="BA196" s="115"/>
      <c r="BB196" s="105"/>
      <c r="BC196" s="105"/>
    </row>
    <row r="197" s="1" customFormat="1" ht="12" hidden="1" spans="2:55">
      <c r="B197" s="20">
        <v>187</v>
      </c>
      <c r="C197" s="21" t="str">
        <f t="shared" si="55"/>
        <v>AVAIL</v>
      </c>
      <c r="D197" s="22" t="str">
        <f t="shared" si="61"/>
        <v>CLOSED</v>
      </c>
      <c r="E197" s="23">
        <f ca="1" t="shared" si="67"/>
        <v>12</v>
      </c>
      <c r="F197" s="23">
        <f ca="1" t="shared" si="68"/>
        <v>5</v>
      </c>
      <c r="G197" s="23">
        <f ca="1" t="shared" si="69"/>
        <v>7</v>
      </c>
      <c r="H197" s="23" t="str">
        <f ca="1" t="shared" si="70"/>
        <v>LATE</v>
      </c>
      <c r="I197" s="23"/>
      <c r="J197" s="36" t="s">
        <v>2136</v>
      </c>
      <c r="K197" s="37">
        <v>43874</v>
      </c>
      <c r="L197" s="38">
        <f t="shared" ref="L197:L260" si="72">MONTH(K197)</f>
        <v>2</v>
      </c>
      <c r="M197" s="38">
        <f t="shared" ref="M197:M260" si="73">YEAR(K197)</f>
        <v>2020</v>
      </c>
      <c r="N197" s="38" t="str">
        <f t="shared" ref="N197:N260" si="74">IF(LEFT(J197,4)="AFAX","AOG",IF(LEFT(J197,4)="AFAZ","Critical",IF(LEFT(J197,4)="AFAB","Replenish","")))</f>
        <v>Replenish</v>
      </c>
      <c r="O197" s="36" t="s">
        <v>221</v>
      </c>
      <c r="P197" s="38"/>
      <c r="Q197" s="38" t="s">
        <v>222</v>
      </c>
      <c r="R197" s="56">
        <v>1</v>
      </c>
      <c r="S197" s="38" t="s">
        <v>770</v>
      </c>
      <c r="T197" s="57" t="s">
        <v>104</v>
      </c>
      <c r="U197" s="38">
        <v>50640731</v>
      </c>
      <c r="V197" s="20">
        <v>404046696</v>
      </c>
      <c r="W197" s="37">
        <v>43874</v>
      </c>
      <c r="X197" s="38" t="s">
        <v>105</v>
      </c>
      <c r="Y197" s="147" t="s">
        <v>2137</v>
      </c>
      <c r="Z197" s="148">
        <v>43881</v>
      </c>
      <c r="AA197" s="149" t="s">
        <v>2138</v>
      </c>
      <c r="AB197" s="148">
        <v>43885</v>
      </c>
      <c r="AC197" s="148"/>
      <c r="AD197" s="369" t="s">
        <v>2139</v>
      </c>
      <c r="AE197" s="37">
        <v>43885</v>
      </c>
      <c r="AF197" s="37"/>
      <c r="AG197" s="37">
        <v>43885</v>
      </c>
      <c r="AH197" s="37">
        <v>43886</v>
      </c>
      <c r="AI197" s="368" t="s">
        <v>2140</v>
      </c>
      <c r="AJ197" s="88"/>
      <c r="AK197" s="37">
        <v>43886</v>
      </c>
      <c r="AL197" s="36"/>
      <c r="AM197" s="38" t="str">
        <f>O197</f>
        <v>6764B040000</v>
      </c>
      <c r="AN197" s="36" t="s">
        <v>2141</v>
      </c>
      <c r="AO197" s="36"/>
      <c r="AP197" s="103">
        <v>43875</v>
      </c>
      <c r="AQ197" s="36" t="s">
        <v>1996</v>
      </c>
      <c r="AR197" s="103">
        <v>43879</v>
      </c>
      <c r="AS197" s="23" t="str">
        <f t="shared" si="71"/>
        <v>ONTIME</v>
      </c>
      <c r="AT197" s="38"/>
      <c r="AU197" s="36"/>
      <c r="AV197" s="104"/>
      <c r="AW197" s="105"/>
      <c r="AX197" s="105"/>
      <c r="AY197" s="105"/>
      <c r="AZ197" s="114"/>
      <c r="BA197" s="115"/>
      <c r="BB197" s="105"/>
      <c r="BC197" s="105"/>
    </row>
    <row r="198" s="1" customFormat="1" ht="36" hidden="1" spans="2:55">
      <c r="B198" s="20">
        <v>188</v>
      </c>
      <c r="C198" s="21" t="str">
        <f t="shared" si="55"/>
        <v>AVAIL</v>
      </c>
      <c r="D198" s="22" t="str">
        <f t="shared" si="61"/>
        <v>CLOSED</v>
      </c>
      <c r="E198" s="23">
        <f ca="1" t="shared" si="67"/>
        <v>11</v>
      </c>
      <c r="F198" s="23">
        <f ca="1" t="shared" si="68"/>
        <v>5</v>
      </c>
      <c r="G198" s="23">
        <f ca="1" t="shared" si="69"/>
        <v>1</v>
      </c>
      <c r="H198" s="23" t="str">
        <f ca="1" t="shared" si="70"/>
        <v>ONTIME</v>
      </c>
      <c r="I198" s="23"/>
      <c r="J198" s="36" t="s">
        <v>2142</v>
      </c>
      <c r="K198" s="37">
        <v>43874</v>
      </c>
      <c r="L198" s="38">
        <f t="shared" si="72"/>
        <v>2</v>
      </c>
      <c r="M198" s="38">
        <f t="shared" si="73"/>
        <v>2020</v>
      </c>
      <c r="N198" s="38" t="str">
        <f t="shared" si="74"/>
        <v>Replenish</v>
      </c>
      <c r="O198" s="36" t="s">
        <v>2116</v>
      </c>
      <c r="P198" s="38"/>
      <c r="Q198" s="38" t="s">
        <v>121</v>
      </c>
      <c r="R198" s="56">
        <v>1</v>
      </c>
      <c r="S198" s="38" t="s">
        <v>1511</v>
      </c>
      <c r="T198" s="57" t="s">
        <v>2143</v>
      </c>
      <c r="U198" s="38">
        <v>50640735</v>
      </c>
      <c r="V198" s="20">
        <v>404046697</v>
      </c>
      <c r="W198" s="37">
        <v>43874</v>
      </c>
      <c r="X198" s="38" t="s">
        <v>105</v>
      </c>
      <c r="Y198" s="147" t="s">
        <v>2144</v>
      </c>
      <c r="Z198" s="148">
        <v>43875</v>
      </c>
      <c r="AA198" s="149" t="s">
        <v>2145</v>
      </c>
      <c r="AB198" s="148">
        <v>43879</v>
      </c>
      <c r="AC198" s="148"/>
      <c r="AD198" s="38">
        <v>180235396</v>
      </c>
      <c r="AE198" s="37">
        <v>43885</v>
      </c>
      <c r="AF198" s="37"/>
      <c r="AG198" s="37">
        <v>43884</v>
      </c>
      <c r="AH198" s="37">
        <v>43885</v>
      </c>
      <c r="AI198" s="88" t="s">
        <v>2146</v>
      </c>
      <c r="AJ198" s="88"/>
      <c r="AK198" s="37">
        <v>43885</v>
      </c>
      <c r="AL198" s="36"/>
      <c r="AM198" s="36" t="s">
        <v>2116</v>
      </c>
      <c r="AN198" s="36" t="s">
        <v>2146</v>
      </c>
      <c r="AO198" s="36"/>
      <c r="AP198" s="103">
        <v>43901</v>
      </c>
      <c r="AQ198" s="36" t="s">
        <v>1996</v>
      </c>
      <c r="AR198" s="103">
        <v>43879</v>
      </c>
      <c r="AS198" s="23" t="str">
        <f t="shared" si="71"/>
        <v>ONTIME</v>
      </c>
      <c r="AT198" s="38"/>
      <c r="AU198" s="36"/>
      <c r="AV198" s="104"/>
      <c r="AW198" s="105"/>
      <c r="AX198" s="105"/>
      <c r="AY198" s="105"/>
      <c r="AZ198" s="114"/>
      <c r="BA198" s="115"/>
      <c r="BB198" s="105"/>
      <c r="BC198" s="105"/>
    </row>
    <row r="199" s="1" customFormat="1" ht="12" hidden="1" spans="2:55">
      <c r="B199" s="20">
        <v>189</v>
      </c>
      <c r="C199" s="21" t="str">
        <f t="shared" si="55"/>
        <v>AVAIL</v>
      </c>
      <c r="D199" s="22" t="str">
        <f t="shared" si="61"/>
        <v>CLOSED</v>
      </c>
      <c r="E199" s="23">
        <f ca="1" t="shared" si="67"/>
        <v>13</v>
      </c>
      <c r="F199" s="23">
        <f ca="1" t="shared" si="68"/>
        <v>3</v>
      </c>
      <c r="G199" s="23">
        <f ca="1" t="shared" si="69"/>
        <v>2</v>
      </c>
      <c r="H199" s="23" t="str">
        <f ca="1" t="shared" si="70"/>
        <v>ONTIME</v>
      </c>
      <c r="I199" s="23"/>
      <c r="J199" s="36" t="s">
        <v>2147</v>
      </c>
      <c r="K199" s="37">
        <v>43882</v>
      </c>
      <c r="L199" s="38">
        <f t="shared" si="72"/>
        <v>2</v>
      </c>
      <c r="M199" s="38">
        <f t="shared" si="73"/>
        <v>2020</v>
      </c>
      <c r="N199" s="38" t="str">
        <f t="shared" si="74"/>
        <v>Replenish</v>
      </c>
      <c r="O199" s="36" t="s">
        <v>221</v>
      </c>
      <c r="P199" s="38"/>
      <c r="Q199" s="38" t="s">
        <v>222</v>
      </c>
      <c r="R199" s="56">
        <v>1</v>
      </c>
      <c r="S199" s="38" t="s">
        <v>558</v>
      </c>
      <c r="T199" s="57" t="s">
        <v>104</v>
      </c>
      <c r="U199" s="38">
        <v>50641615</v>
      </c>
      <c r="V199" s="20">
        <v>404046788</v>
      </c>
      <c r="W199" s="37">
        <v>43882</v>
      </c>
      <c r="X199" s="38" t="s">
        <v>105</v>
      </c>
      <c r="Y199" s="147" t="s">
        <v>2148</v>
      </c>
      <c r="Z199" s="148">
        <v>43884</v>
      </c>
      <c r="AA199" s="149" t="s">
        <v>2108</v>
      </c>
      <c r="AB199" s="148">
        <v>43894</v>
      </c>
      <c r="AC199" s="148"/>
      <c r="AD199" s="38">
        <v>180236555</v>
      </c>
      <c r="AE199" s="37">
        <v>43893</v>
      </c>
      <c r="AF199" s="37"/>
      <c r="AG199" s="37">
        <v>43892</v>
      </c>
      <c r="AH199" s="37">
        <v>43895</v>
      </c>
      <c r="AI199" s="368" t="s">
        <v>278</v>
      </c>
      <c r="AJ199" s="88"/>
      <c r="AK199" s="37">
        <v>43895</v>
      </c>
      <c r="AL199" s="36"/>
      <c r="AM199" s="36" t="s">
        <v>221</v>
      </c>
      <c r="AN199" s="366" t="s">
        <v>2149</v>
      </c>
      <c r="AO199" s="36"/>
      <c r="AP199" s="37">
        <v>43882</v>
      </c>
      <c r="AQ199" s="36" t="s">
        <v>2150</v>
      </c>
      <c r="AR199" s="37">
        <v>43885</v>
      </c>
      <c r="AS199" s="23" t="str">
        <f t="shared" si="71"/>
        <v>ONTIME</v>
      </c>
      <c r="AT199" s="38"/>
      <c r="AU199" s="36"/>
      <c r="AV199" s="104"/>
      <c r="AW199" s="105"/>
      <c r="AX199" s="105"/>
      <c r="AY199" s="105"/>
      <c r="AZ199" s="114"/>
      <c r="BA199" s="115"/>
      <c r="BB199" s="105"/>
      <c r="BC199" s="105"/>
    </row>
    <row r="200" s="1" customFormat="1" ht="12" hidden="1" spans="2:55">
      <c r="B200" s="20">
        <v>193</v>
      </c>
      <c r="C200" s="21" t="str">
        <f t="shared" si="55"/>
        <v>AVAIL</v>
      </c>
      <c r="D200" s="22" t="str">
        <f t="shared" si="61"/>
        <v>CLOSED</v>
      </c>
      <c r="E200" s="23">
        <f ca="1" t="shared" si="67"/>
        <v>21</v>
      </c>
      <c r="F200" s="23">
        <f ca="1" t="shared" si="68"/>
        <v>3</v>
      </c>
      <c r="G200" s="23">
        <f ca="1" t="shared" si="69"/>
        <v>18</v>
      </c>
      <c r="H200" s="23" t="str">
        <f ca="1" t="shared" si="70"/>
        <v>LATE</v>
      </c>
      <c r="I200" s="23"/>
      <c r="J200" s="36" t="s">
        <v>2151</v>
      </c>
      <c r="K200" s="37">
        <v>43882</v>
      </c>
      <c r="L200" s="38">
        <f t="shared" si="72"/>
        <v>2</v>
      </c>
      <c r="M200" s="38">
        <f t="shared" si="73"/>
        <v>2020</v>
      </c>
      <c r="N200" s="38" t="str">
        <f t="shared" si="74"/>
        <v>Replenish</v>
      </c>
      <c r="O200" s="36" t="s">
        <v>221</v>
      </c>
      <c r="P200" s="38"/>
      <c r="Q200" s="38" t="s">
        <v>222</v>
      </c>
      <c r="R200" s="56">
        <v>1</v>
      </c>
      <c r="S200" s="38" t="s">
        <v>558</v>
      </c>
      <c r="T200" s="57" t="s">
        <v>104</v>
      </c>
      <c r="U200" s="38">
        <v>50641616</v>
      </c>
      <c r="V200" s="20">
        <v>404046789</v>
      </c>
      <c r="W200" s="37">
        <v>43882</v>
      </c>
      <c r="X200" s="38" t="s">
        <v>105</v>
      </c>
      <c r="Y200" s="147" t="s">
        <v>1763</v>
      </c>
      <c r="Z200" s="148">
        <v>43900</v>
      </c>
      <c r="AA200" s="149" t="s">
        <v>2114</v>
      </c>
      <c r="AB200" s="148">
        <v>43900</v>
      </c>
      <c r="AC200" s="148"/>
      <c r="AD200" s="38">
        <v>180238129</v>
      </c>
      <c r="AE200" s="37">
        <v>43902</v>
      </c>
      <c r="AF200" s="37"/>
      <c r="AG200" s="37">
        <v>43902</v>
      </c>
      <c r="AH200" s="37">
        <v>43903</v>
      </c>
      <c r="AI200" s="368" t="s">
        <v>2152</v>
      </c>
      <c r="AJ200" s="88"/>
      <c r="AK200" s="37">
        <v>43903</v>
      </c>
      <c r="AL200" s="36"/>
      <c r="AM200" s="36" t="s">
        <v>221</v>
      </c>
      <c r="AN200" s="366" t="s">
        <v>2153</v>
      </c>
      <c r="AO200" s="36"/>
      <c r="AP200" s="37">
        <v>43882</v>
      </c>
      <c r="AQ200" s="36" t="s">
        <v>2150</v>
      </c>
      <c r="AR200" s="37">
        <v>43885</v>
      </c>
      <c r="AS200" s="23" t="str">
        <f t="shared" si="71"/>
        <v>ONTIME</v>
      </c>
      <c r="AT200" s="38"/>
      <c r="AU200" s="36"/>
      <c r="AV200" s="104"/>
      <c r="AW200" s="105"/>
      <c r="AX200" s="105"/>
      <c r="AY200" s="105"/>
      <c r="AZ200" s="114"/>
      <c r="BA200" s="115"/>
      <c r="BB200" s="105"/>
      <c r="BC200" s="105"/>
    </row>
    <row r="201" s="1" customFormat="1" ht="12" spans="2:55">
      <c r="B201" s="20">
        <v>191</v>
      </c>
      <c r="C201" s="21" t="str">
        <f t="shared" si="55"/>
        <v>AVAIL</v>
      </c>
      <c r="D201" s="22" t="str">
        <f t="shared" si="61"/>
        <v>CLOSED</v>
      </c>
      <c r="E201" s="23">
        <f ca="1" t="shared" si="67"/>
        <v>10</v>
      </c>
      <c r="F201" s="23">
        <f ca="1" t="shared" si="68"/>
        <v>3</v>
      </c>
      <c r="G201" s="23">
        <f ca="1" t="shared" si="69"/>
        <v>4</v>
      </c>
      <c r="H201" s="23" t="str">
        <f ca="1" t="shared" si="70"/>
        <v>LATE</v>
      </c>
      <c r="I201" s="23"/>
      <c r="J201" s="36" t="s">
        <v>2154</v>
      </c>
      <c r="K201" s="37">
        <v>43882</v>
      </c>
      <c r="L201" s="38">
        <f t="shared" si="72"/>
        <v>2</v>
      </c>
      <c r="M201" s="38">
        <f t="shared" si="73"/>
        <v>2020</v>
      </c>
      <c r="N201" s="38" t="str">
        <f t="shared" si="74"/>
        <v>Replenish</v>
      </c>
      <c r="O201" s="36" t="s">
        <v>1075</v>
      </c>
      <c r="P201" s="38"/>
      <c r="Q201" s="38" t="s">
        <v>2155</v>
      </c>
      <c r="R201" s="56">
        <v>1</v>
      </c>
      <c r="S201" s="38" t="s">
        <v>103</v>
      </c>
      <c r="T201" s="57" t="s">
        <v>104</v>
      </c>
      <c r="U201" s="38">
        <v>50641618</v>
      </c>
      <c r="V201" s="20">
        <v>404046796</v>
      </c>
      <c r="W201" s="37">
        <v>43882</v>
      </c>
      <c r="X201" s="38" t="s">
        <v>105</v>
      </c>
      <c r="Y201" s="147" t="s">
        <v>1763</v>
      </c>
      <c r="Z201" s="148">
        <v>43886</v>
      </c>
      <c r="AA201" s="149" t="s">
        <v>2156</v>
      </c>
      <c r="AB201" s="148">
        <v>43886</v>
      </c>
      <c r="AC201" s="148"/>
      <c r="AD201" s="38">
        <v>180236090</v>
      </c>
      <c r="AE201" s="37">
        <v>43888</v>
      </c>
      <c r="AF201" s="37"/>
      <c r="AG201" s="37">
        <v>43891</v>
      </c>
      <c r="AH201" s="37">
        <v>43892</v>
      </c>
      <c r="AI201" s="88" t="s">
        <v>2157</v>
      </c>
      <c r="AJ201" s="88"/>
      <c r="AK201" s="37">
        <v>43892</v>
      </c>
      <c r="AL201" s="36"/>
      <c r="AM201" s="36" t="s">
        <v>1075</v>
      </c>
      <c r="AN201" s="366" t="s">
        <v>2158</v>
      </c>
      <c r="AO201" s="36"/>
      <c r="AP201" s="37">
        <v>43882</v>
      </c>
      <c r="AQ201" s="36" t="s">
        <v>2150</v>
      </c>
      <c r="AR201" s="37">
        <v>43885</v>
      </c>
      <c r="AS201" s="23" t="str">
        <f t="shared" si="71"/>
        <v>ONTIME</v>
      </c>
      <c r="AT201" s="38"/>
      <c r="AU201" s="36"/>
      <c r="AV201" s="104"/>
      <c r="AW201" s="105"/>
      <c r="AX201" s="105"/>
      <c r="AY201" s="105"/>
      <c r="AZ201" s="114"/>
      <c r="BA201" s="115"/>
      <c r="BB201" s="105"/>
      <c r="BC201" s="105"/>
    </row>
    <row r="202" s="1" customFormat="1" ht="12" hidden="1" spans="2:55">
      <c r="B202" s="20">
        <v>192</v>
      </c>
      <c r="C202" s="21" t="str">
        <f t="shared" si="55"/>
        <v>AVAIL</v>
      </c>
      <c r="D202" s="22" t="str">
        <f t="shared" si="61"/>
        <v>CLOSED</v>
      </c>
      <c r="E202" s="23">
        <f ca="1" t="shared" si="67"/>
        <v>17</v>
      </c>
      <c r="F202" s="23">
        <f ca="1" t="shared" si="68"/>
        <v>3</v>
      </c>
      <c r="G202" s="23">
        <f ca="1" t="shared" si="69"/>
        <v>3</v>
      </c>
      <c r="H202" s="23" t="str">
        <f ca="1" t="shared" si="70"/>
        <v>ONTIME</v>
      </c>
      <c r="I202" s="23"/>
      <c r="J202" s="36" t="s">
        <v>2159</v>
      </c>
      <c r="K202" s="37">
        <v>43882</v>
      </c>
      <c r="L202" s="38">
        <f t="shared" si="72"/>
        <v>2</v>
      </c>
      <c r="M202" s="38">
        <f t="shared" si="73"/>
        <v>2020</v>
      </c>
      <c r="N202" s="38" t="str">
        <f t="shared" si="74"/>
        <v>Replenish</v>
      </c>
      <c r="O202" s="36" t="s">
        <v>420</v>
      </c>
      <c r="P202" s="38"/>
      <c r="Q202" s="38" t="s">
        <v>422</v>
      </c>
      <c r="R202" s="56">
        <v>1</v>
      </c>
      <c r="S202" s="38" t="s">
        <v>332</v>
      </c>
      <c r="T202" s="57" t="s">
        <v>104</v>
      </c>
      <c r="U202" s="38">
        <v>50641619</v>
      </c>
      <c r="V202" s="20">
        <v>404046797</v>
      </c>
      <c r="W202" s="37">
        <v>43882</v>
      </c>
      <c r="X202" s="38" t="s">
        <v>105</v>
      </c>
      <c r="Y202" s="147" t="s">
        <v>2160</v>
      </c>
      <c r="Z202" s="148">
        <v>43885</v>
      </c>
      <c r="AA202" s="149" t="s">
        <v>2161</v>
      </c>
      <c r="AB202" s="148">
        <v>43893</v>
      </c>
      <c r="AC202" s="148"/>
      <c r="AD202" s="369" t="s">
        <v>2109</v>
      </c>
      <c r="AE202" s="37">
        <v>43894</v>
      </c>
      <c r="AF202" s="37"/>
      <c r="AG202" s="37">
        <v>43898</v>
      </c>
      <c r="AH202" s="37">
        <v>43899</v>
      </c>
      <c r="AI202" s="88" t="s">
        <v>1323</v>
      </c>
      <c r="AJ202" s="88"/>
      <c r="AK202" s="37">
        <v>43899</v>
      </c>
      <c r="AL202" s="36"/>
      <c r="AM202" s="36" t="s">
        <v>420</v>
      </c>
      <c r="AN202" s="36" t="s">
        <v>2162</v>
      </c>
      <c r="AO202" s="36"/>
      <c r="AP202" s="37">
        <v>43882</v>
      </c>
      <c r="AQ202" s="36" t="s">
        <v>2150</v>
      </c>
      <c r="AR202" s="37">
        <v>43885</v>
      </c>
      <c r="AS202" s="23" t="str">
        <f t="shared" si="71"/>
        <v>ONTIME</v>
      </c>
      <c r="AT202" s="38"/>
      <c r="AU202" s="36"/>
      <c r="AV202" s="104"/>
      <c r="AW202" s="105"/>
      <c r="AX202" s="105"/>
      <c r="AY202" s="105"/>
      <c r="AZ202" s="114"/>
      <c r="BA202" s="115"/>
      <c r="BB202" s="105"/>
      <c r="BC202" s="105"/>
    </row>
    <row r="203" s="1" customFormat="1" ht="12" hidden="1" spans="2:55">
      <c r="B203" s="20">
        <v>194</v>
      </c>
      <c r="C203" s="21" t="str">
        <f t="shared" si="55"/>
        <v>AVAIL</v>
      </c>
      <c r="D203" s="22" t="str">
        <f t="shared" si="61"/>
        <v>CLOSED</v>
      </c>
      <c r="E203" s="23">
        <f ca="1" t="shared" si="67"/>
        <v>13</v>
      </c>
      <c r="F203" s="23">
        <f ca="1" t="shared" si="68"/>
        <v>3</v>
      </c>
      <c r="G203" s="23">
        <f ca="1" t="shared" si="69"/>
        <v>3</v>
      </c>
      <c r="H203" s="23" t="str">
        <f ca="1" t="shared" si="70"/>
        <v>ONTIME</v>
      </c>
      <c r="I203" s="23"/>
      <c r="J203" s="36" t="s">
        <v>2163</v>
      </c>
      <c r="K203" s="37">
        <v>43882</v>
      </c>
      <c r="L203" s="38">
        <f t="shared" si="72"/>
        <v>2</v>
      </c>
      <c r="M203" s="38">
        <f t="shared" si="73"/>
        <v>2020</v>
      </c>
      <c r="N203" s="38" t="str">
        <f t="shared" si="74"/>
        <v>Replenish</v>
      </c>
      <c r="O203" s="36" t="s">
        <v>221</v>
      </c>
      <c r="P203" s="38"/>
      <c r="Q203" s="38" t="s">
        <v>222</v>
      </c>
      <c r="R203" s="56">
        <v>1</v>
      </c>
      <c r="S203" s="38" t="s">
        <v>1189</v>
      </c>
      <c r="T203" s="57" t="s">
        <v>104</v>
      </c>
      <c r="U203" s="38">
        <v>50641620</v>
      </c>
      <c r="V203" s="20">
        <v>404046798</v>
      </c>
      <c r="W203" s="37">
        <v>43882</v>
      </c>
      <c r="X203" s="38" t="s">
        <v>105</v>
      </c>
      <c r="Y203" s="147" t="s">
        <v>2160</v>
      </c>
      <c r="Z203" s="148">
        <v>43885</v>
      </c>
      <c r="AA203" s="149" t="s">
        <v>2161</v>
      </c>
      <c r="AB203" s="148">
        <v>43893</v>
      </c>
      <c r="AC203" s="148"/>
      <c r="AD203" s="38">
        <v>180236531</v>
      </c>
      <c r="AE203" s="37">
        <v>43892</v>
      </c>
      <c r="AF203" s="37"/>
      <c r="AG203" s="37">
        <v>43892</v>
      </c>
      <c r="AH203" s="37">
        <v>43895</v>
      </c>
      <c r="AI203" s="368" t="s">
        <v>2164</v>
      </c>
      <c r="AJ203" s="88"/>
      <c r="AK203" s="37">
        <v>43895</v>
      </c>
      <c r="AL203" s="36"/>
      <c r="AM203" s="36" t="s">
        <v>221</v>
      </c>
      <c r="AN203" s="366" t="s">
        <v>1870</v>
      </c>
      <c r="AO203" s="36"/>
      <c r="AP203" s="37">
        <v>43882</v>
      </c>
      <c r="AQ203" s="36" t="s">
        <v>2150</v>
      </c>
      <c r="AR203" s="37">
        <v>43885</v>
      </c>
      <c r="AS203" s="23" t="str">
        <f t="shared" si="71"/>
        <v>ONTIME</v>
      </c>
      <c r="AT203" s="38"/>
      <c r="AU203" s="36"/>
      <c r="AV203" s="104"/>
      <c r="AW203" s="105"/>
      <c r="AX203" s="105"/>
      <c r="AY203" s="105"/>
      <c r="AZ203" s="114"/>
      <c r="BA203" s="115"/>
      <c r="BB203" s="105"/>
      <c r="BC203" s="105"/>
    </row>
    <row r="204" s="1" customFormat="1" ht="12" hidden="1" spans="2:55">
      <c r="B204" s="20">
        <v>195</v>
      </c>
      <c r="C204" s="21" t="str">
        <f t="shared" si="55"/>
        <v>AVAIL</v>
      </c>
      <c r="D204" s="22" t="str">
        <f t="shared" si="61"/>
        <v>CLOSED</v>
      </c>
      <c r="E204" s="23">
        <f ca="1" t="shared" si="67"/>
        <v>10</v>
      </c>
      <c r="F204" s="23">
        <f ca="1" t="shared" si="68"/>
        <v>4</v>
      </c>
      <c r="G204" s="23">
        <f ca="1" t="shared" si="69"/>
        <v>4</v>
      </c>
      <c r="H204" s="23" t="str">
        <f ca="1" t="shared" si="70"/>
        <v>LATE</v>
      </c>
      <c r="I204" s="23"/>
      <c r="J204" s="36" t="s">
        <v>2165</v>
      </c>
      <c r="K204" s="37">
        <v>43882</v>
      </c>
      <c r="L204" s="38">
        <f t="shared" si="72"/>
        <v>2</v>
      </c>
      <c r="M204" s="38">
        <f t="shared" si="73"/>
        <v>2020</v>
      </c>
      <c r="N204" s="38" t="str">
        <f t="shared" si="74"/>
        <v>Replenish</v>
      </c>
      <c r="O204" s="36" t="s">
        <v>1715</v>
      </c>
      <c r="P204" s="38"/>
      <c r="Q204" s="38" t="s">
        <v>1716</v>
      </c>
      <c r="R204" s="56">
        <v>1</v>
      </c>
      <c r="S204" s="38" t="s">
        <v>345</v>
      </c>
      <c r="T204" s="57" t="s">
        <v>104</v>
      </c>
      <c r="U204" s="38">
        <v>50641681</v>
      </c>
      <c r="V204" s="20">
        <v>404046813</v>
      </c>
      <c r="W204" s="37">
        <v>43882</v>
      </c>
      <c r="X204" s="38" t="s">
        <v>105</v>
      </c>
      <c r="Y204" s="144" t="s">
        <v>1763</v>
      </c>
      <c r="Z204" s="145">
        <v>43886</v>
      </c>
      <c r="AA204" s="146" t="s">
        <v>2156</v>
      </c>
      <c r="AB204" s="145">
        <v>43886</v>
      </c>
      <c r="AC204" s="145"/>
      <c r="AD204" s="38">
        <v>180236090</v>
      </c>
      <c r="AE204" s="37">
        <v>43888</v>
      </c>
      <c r="AF204" s="37"/>
      <c r="AG204" s="37">
        <v>43891</v>
      </c>
      <c r="AH204" s="37">
        <v>43892</v>
      </c>
      <c r="AI204" s="88" t="s">
        <v>2166</v>
      </c>
      <c r="AJ204" s="88"/>
      <c r="AK204" s="37">
        <v>43892</v>
      </c>
      <c r="AL204" s="36"/>
      <c r="AM204" s="36" t="s">
        <v>1715</v>
      </c>
      <c r="AN204" s="142">
        <v>7757</v>
      </c>
      <c r="AO204" s="142"/>
      <c r="AP204" s="37">
        <v>43882</v>
      </c>
      <c r="AQ204" s="36" t="s">
        <v>2167</v>
      </c>
      <c r="AR204" s="37">
        <v>43886</v>
      </c>
      <c r="AS204" s="23" t="str">
        <f t="shared" si="71"/>
        <v>ONTIME</v>
      </c>
      <c r="AT204" s="38"/>
      <c r="AU204" s="36"/>
      <c r="AV204" s="104"/>
      <c r="AW204" s="105"/>
      <c r="AX204" s="105"/>
      <c r="AY204" s="105"/>
      <c r="AZ204" s="114"/>
      <c r="BA204" s="115"/>
      <c r="BB204" s="105"/>
      <c r="BC204" s="105"/>
    </row>
    <row r="205" s="1" customFormat="1" ht="12" hidden="1" spans="2:55">
      <c r="B205" s="20">
        <v>196</v>
      </c>
      <c r="C205" s="21" t="str">
        <f t="shared" si="55"/>
        <v>AVAIL</v>
      </c>
      <c r="D205" s="22" t="str">
        <f t="shared" si="61"/>
        <v>CLOSED</v>
      </c>
      <c r="E205" s="23">
        <f ca="1" t="shared" si="67"/>
        <v>17</v>
      </c>
      <c r="F205" s="23">
        <f ca="1" t="shared" si="68"/>
        <v>4</v>
      </c>
      <c r="G205" s="23">
        <f ca="1" t="shared" si="69"/>
        <v>2</v>
      </c>
      <c r="H205" s="23" t="str">
        <f ca="1" t="shared" si="70"/>
        <v>ONTIME</v>
      </c>
      <c r="I205" s="23"/>
      <c r="J205" s="36" t="s">
        <v>2168</v>
      </c>
      <c r="K205" s="37">
        <v>43882</v>
      </c>
      <c r="L205" s="38">
        <f t="shared" si="72"/>
        <v>2</v>
      </c>
      <c r="M205" s="38">
        <f t="shared" si="73"/>
        <v>2020</v>
      </c>
      <c r="N205" s="38" t="str">
        <f t="shared" si="74"/>
        <v>Replenish</v>
      </c>
      <c r="O205" s="36" t="s">
        <v>330</v>
      </c>
      <c r="P205" s="38"/>
      <c r="Q205" s="38" t="s">
        <v>331</v>
      </c>
      <c r="R205" s="56">
        <v>1</v>
      </c>
      <c r="S205" s="38" t="s">
        <v>1604</v>
      </c>
      <c r="T205" s="57" t="s">
        <v>104</v>
      </c>
      <c r="U205" s="38">
        <v>50641684</v>
      </c>
      <c r="V205" s="20">
        <v>404046814</v>
      </c>
      <c r="W205" s="37">
        <v>43882</v>
      </c>
      <c r="X205" s="38" t="s">
        <v>105</v>
      </c>
      <c r="Y205" s="147" t="s">
        <v>2148</v>
      </c>
      <c r="Z205" s="148">
        <v>43884</v>
      </c>
      <c r="AA205" s="149" t="s">
        <v>2108</v>
      </c>
      <c r="AB205" s="148">
        <v>43894</v>
      </c>
      <c r="AC205" s="148"/>
      <c r="AD205" s="369" t="s">
        <v>2109</v>
      </c>
      <c r="AE205" s="37">
        <v>43894</v>
      </c>
      <c r="AF205" s="37"/>
      <c r="AG205" s="37">
        <v>43898</v>
      </c>
      <c r="AH205" s="37">
        <v>43899</v>
      </c>
      <c r="AI205" s="368" t="s">
        <v>2169</v>
      </c>
      <c r="AJ205" s="88"/>
      <c r="AK205" s="37">
        <v>43899</v>
      </c>
      <c r="AL205" s="36"/>
      <c r="AM205" s="36" t="s">
        <v>330</v>
      </c>
      <c r="AN205" s="36" t="s">
        <v>2170</v>
      </c>
      <c r="AO205" s="36"/>
      <c r="AP205" s="37">
        <v>43882</v>
      </c>
      <c r="AQ205" s="36" t="s">
        <v>2167</v>
      </c>
      <c r="AR205" s="37">
        <v>43886</v>
      </c>
      <c r="AS205" s="23" t="str">
        <f t="shared" si="71"/>
        <v>ONTIME</v>
      </c>
      <c r="AT205" s="38"/>
      <c r="AU205" s="36"/>
      <c r="AV205" s="104"/>
      <c r="AW205" s="105"/>
      <c r="AX205" s="105"/>
      <c r="AY205" s="105"/>
      <c r="AZ205" s="114"/>
      <c r="BA205" s="115"/>
      <c r="BB205" s="105"/>
      <c r="BC205" s="105"/>
    </row>
    <row r="206" s="1" customFormat="1" ht="12" hidden="1" spans="2:55">
      <c r="B206" s="20">
        <v>197</v>
      </c>
      <c r="C206" s="21" t="str">
        <f t="shared" si="55"/>
        <v>AVAIL</v>
      </c>
      <c r="D206" s="22" t="str">
        <f t="shared" si="61"/>
        <v>CLOSED</v>
      </c>
      <c r="E206" s="23">
        <f ca="1" t="shared" si="67"/>
        <v>14</v>
      </c>
      <c r="F206" s="23">
        <f ca="1" t="shared" si="68"/>
        <v>1</v>
      </c>
      <c r="G206" s="23">
        <f ca="1" t="shared" si="69"/>
        <v>8</v>
      </c>
      <c r="H206" s="23" t="str">
        <f ca="1" t="shared" si="70"/>
        <v>LATE</v>
      </c>
      <c r="I206" s="23"/>
      <c r="J206" s="36" t="s">
        <v>2171</v>
      </c>
      <c r="K206" s="37">
        <v>43885</v>
      </c>
      <c r="L206" s="38">
        <f t="shared" si="72"/>
        <v>2</v>
      </c>
      <c r="M206" s="38">
        <f t="shared" si="73"/>
        <v>2020</v>
      </c>
      <c r="N206" s="38" t="str">
        <f t="shared" si="74"/>
        <v>Replenish</v>
      </c>
      <c r="O206" s="36" t="s">
        <v>416</v>
      </c>
      <c r="P206" s="38"/>
      <c r="Q206" s="38" t="s">
        <v>1526</v>
      </c>
      <c r="R206" s="56">
        <v>1</v>
      </c>
      <c r="S206" s="38" t="s">
        <v>103</v>
      </c>
      <c r="T206" s="57" t="s">
        <v>104</v>
      </c>
      <c r="U206" s="38">
        <v>50641871</v>
      </c>
      <c r="V206" s="20">
        <v>404046822</v>
      </c>
      <c r="W206" s="37">
        <v>43885</v>
      </c>
      <c r="X206" s="38" t="s">
        <v>105</v>
      </c>
      <c r="Y206" s="147" t="s">
        <v>1763</v>
      </c>
      <c r="Z206" s="148">
        <v>43893</v>
      </c>
      <c r="AA206" s="149" t="s">
        <v>2161</v>
      </c>
      <c r="AB206" s="148">
        <v>43893</v>
      </c>
      <c r="AC206" s="148"/>
      <c r="AD206" s="369" t="s">
        <v>2172</v>
      </c>
      <c r="AE206" s="372" t="s">
        <v>2173</v>
      </c>
      <c r="AF206" s="37"/>
      <c r="AG206" s="37">
        <v>43898</v>
      </c>
      <c r="AH206" s="37">
        <v>43899</v>
      </c>
      <c r="AI206" s="368" t="s">
        <v>2174</v>
      </c>
      <c r="AJ206" s="88"/>
      <c r="AK206" s="37">
        <v>43899</v>
      </c>
      <c r="AL206" s="36"/>
      <c r="AM206" s="36" t="str">
        <f>O206</f>
        <v>D97C00-664</v>
      </c>
      <c r="AN206" s="36" t="s">
        <v>2175</v>
      </c>
      <c r="AO206" s="36"/>
      <c r="AP206" s="103">
        <v>43885</v>
      </c>
      <c r="AQ206" s="36" t="s">
        <v>2167</v>
      </c>
      <c r="AR206" s="37">
        <v>43886</v>
      </c>
      <c r="AS206" s="23" t="str">
        <f t="shared" si="71"/>
        <v>ONTIME</v>
      </c>
      <c r="AT206" s="38"/>
      <c r="AU206" s="36"/>
      <c r="AV206" s="104"/>
      <c r="AW206" s="105"/>
      <c r="AX206" s="105"/>
      <c r="AY206" s="105"/>
      <c r="AZ206" s="114"/>
      <c r="BA206" s="115"/>
      <c r="BB206" s="105"/>
      <c r="BC206" s="105"/>
    </row>
    <row r="207" s="1" customFormat="1" ht="24" hidden="1" spans="2:55">
      <c r="B207" s="20">
        <v>198</v>
      </c>
      <c r="C207" s="21" t="str">
        <f t="shared" si="55"/>
        <v>AVAIL</v>
      </c>
      <c r="D207" s="22" t="str">
        <f t="shared" si="61"/>
        <v>CLOSED</v>
      </c>
      <c r="E207" s="23">
        <f ca="1" t="shared" si="67"/>
        <v>10</v>
      </c>
      <c r="F207" s="23">
        <f ca="1" t="shared" si="68"/>
        <v>1</v>
      </c>
      <c r="G207" s="23">
        <f ca="1" t="shared" si="69"/>
        <v>1</v>
      </c>
      <c r="H207" s="23" t="str">
        <f ca="1" t="shared" si="70"/>
        <v>ONTIME</v>
      </c>
      <c r="I207" s="23"/>
      <c r="J207" s="36" t="s">
        <v>2176</v>
      </c>
      <c r="K207" s="37">
        <v>43885</v>
      </c>
      <c r="L207" s="38">
        <f t="shared" si="72"/>
        <v>2</v>
      </c>
      <c r="M207" s="38">
        <f t="shared" si="73"/>
        <v>2020</v>
      </c>
      <c r="N207" s="38" t="str">
        <f t="shared" si="74"/>
        <v>Replenish</v>
      </c>
      <c r="O207" s="36" t="s">
        <v>2177</v>
      </c>
      <c r="P207" s="38"/>
      <c r="Q207" s="38" t="s">
        <v>2178</v>
      </c>
      <c r="R207" s="56">
        <v>1</v>
      </c>
      <c r="S207" s="38" t="s">
        <v>770</v>
      </c>
      <c r="T207" s="57" t="s">
        <v>104</v>
      </c>
      <c r="U207" s="38">
        <v>50641873</v>
      </c>
      <c r="V207" s="20">
        <v>404046823</v>
      </c>
      <c r="W207" s="37">
        <v>43885</v>
      </c>
      <c r="X207" s="38" t="s">
        <v>105</v>
      </c>
      <c r="Y207" s="147" t="s">
        <v>2179</v>
      </c>
      <c r="Z207" s="148">
        <v>43886</v>
      </c>
      <c r="AA207" s="149" t="s">
        <v>2108</v>
      </c>
      <c r="AB207" s="148">
        <v>43890</v>
      </c>
      <c r="AC207" s="148"/>
      <c r="AD207" s="369" t="s">
        <v>2180</v>
      </c>
      <c r="AE207" s="37">
        <v>43895</v>
      </c>
      <c r="AF207" s="37"/>
      <c r="AG207" s="37">
        <v>43894</v>
      </c>
      <c r="AH207" s="37">
        <v>43895</v>
      </c>
      <c r="AI207" s="368" t="s">
        <v>2181</v>
      </c>
      <c r="AJ207" s="88"/>
      <c r="AK207" s="37">
        <v>43895</v>
      </c>
      <c r="AL207" s="36"/>
      <c r="AM207" s="36" t="str">
        <f>O207</f>
        <v>84333-00-0305</v>
      </c>
      <c r="AN207" s="36" t="s">
        <v>2182</v>
      </c>
      <c r="AO207" s="36"/>
      <c r="AP207" s="103">
        <v>43885</v>
      </c>
      <c r="AQ207" s="36" t="s">
        <v>2167</v>
      </c>
      <c r="AR207" s="37">
        <v>43886</v>
      </c>
      <c r="AS207" s="23" t="str">
        <f t="shared" si="71"/>
        <v>ONTIME</v>
      </c>
      <c r="AT207" s="38"/>
      <c r="AU207" s="36"/>
      <c r="AV207" s="104"/>
      <c r="AW207" s="105"/>
      <c r="AX207" s="105"/>
      <c r="AY207" s="105"/>
      <c r="AZ207" s="114"/>
      <c r="BA207" s="115"/>
      <c r="BB207" s="105"/>
      <c r="BC207" s="105"/>
    </row>
    <row r="208" s="1" customFormat="1" ht="12" hidden="1" spans="2:55">
      <c r="B208" s="20">
        <v>199</v>
      </c>
      <c r="C208" s="21" t="str">
        <f t="shared" si="55"/>
        <v>AVAIL</v>
      </c>
      <c r="D208" s="22" t="str">
        <f t="shared" si="61"/>
        <v>CLOSED</v>
      </c>
      <c r="E208" s="23">
        <f ca="1" t="shared" si="67"/>
        <v>23</v>
      </c>
      <c r="F208" s="23">
        <f ca="1" t="shared" si="68"/>
        <v>6</v>
      </c>
      <c r="G208" s="23">
        <f ca="1" t="shared" si="69"/>
        <v>17</v>
      </c>
      <c r="H208" s="23" t="str">
        <f ca="1" t="shared" si="70"/>
        <v>LATE</v>
      </c>
      <c r="I208" s="23"/>
      <c r="J208" s="36" t="s">
        <v>2183</v>
      </c>
      <c r="K208" s="37">
        <v>43885</v>
      </c>
      <c r="L208" s="38">
        <f t="shared" si="72"/>
        <v>2</v>
      </c>
      <c r="M208" s="38">
        <f t="shared" si="73"/>
        <v>2020</v>
      </c>
      <c r="N208" s="38" t="str">
        <f t="shared" si="74"/>
        <v>Replenish</v>
      </c>
      <c r="O208" s="36" t="s">
        <v>221</v>
      </c>
      <c r="P208" s="38"/>
      <c r="Q208" s="38" t="s">
        <v>2184</v>
      </c>
      <c r="R208" s="56">
        <v>1</v>
      </c>
      <c r="S208" s="38" t="s">
        <v>2185</v>
      </c>
      <c r="T208" s="57" t="s">
        <v>104</v>
      </c>
      <c r="U208" s="38">
        <v>50641998</v>
      </c>
      <c r="V208" s="20">
        <v>404046867</v>
      </c>
      <c r="W208" s="37">
        <v>43886</v>
      </c>
      <c r="X208" s="38" t="s">
        <v>105</v>
      </c>
      <c r="Y208" s="147" t="s">
        <v>1763</v>
      </c>
      <c r="Z208" s="148">
        <v>43902</v>
      </c>
      <c r="AA208" s="149" t="s">
        <v>2186</v>
      </c>
      <c r="AB208" s="148">
        <v>43902</v>
      </c>
      <c r="AC208" s="148"/>
      <c r="AD208" s="38">
        <v>180238080</v>
      </c>
      <c r="AE208" s="37">
        <v>43902</v>
      </c>
      <c r="AF208" s="37"/>
      <c r="AG208" s="37">
        <v>43907</v>
      </c>
      <c r="AH208" s="37">
        <v>43908</v>
      </c>
      <c r="AI208" s="368" t="s">
        <v>2187</v>
      </c>
      <c r="AJ208" s="88"/>
      <c r="AK208" s="37">
        <v>43908</v>
      </c>
      <c r="AL208" s="36"/>
      <c r="AM208" s="36" t="str">
        <f>O208</f>
        <v>6764B040000</v>
      </c>
      <c r="AN208" s="366" t="s">
        <v>2188</v>
      </c>
      <c r="AO208" s="36"/>
      <c r="AP208" s="103">
        <v>43887</v>
      </c>
      <c r="AQ208" s="36" t="s">
        <v>2070</v>
      </c>
      <c r="AR208" s="103">
        <v>43892</v>
      </c>
      <c r="AS208" s="23" t="str">
        <f t="shared" si="71"/>
        <v>ONTIME</v>
      </c>
      <c r="AT208" s="38"/>
      <c r="AU208" s="36"/>
      <c r="AV208" s="104"/>
      <c r="AW208" s="105"/>
      <c r="AX208" s="105"/>
      <c r="AY208" s="105"/>
      <c r="AZ208" s="114"/>
      <c r="BA208" s="115"/>
      <c r="BB208" s="105"/>
      <c r="BC208" s="105"/>
    </row>
    <row r="209" s="1" customFormat="1" ht="12" hidden="1" spans="2:55">
      <c r="B209" s="20">
        <v>200</v>
      </c>
      <c r="C209" s="21" t="str">
        <f t="shared" si="55"/>
        <v>AVAIL</v>
      </c>
      <c r="D209" s="22" t="str">
        <f t="shared" si="61"/>
        <v>CLOSED</v>
      </c>
      <c r="E209" s="23">
        <f ca="1" t="shared" si="67"/>
        <v>23</v>
      </c>
      <c r="F209" s="23">
        <f ca="1" t="shared" si="68"/>
        <v>6</v>
      </c>
      <c r="G209" s="23">
        <f ca="1" t="shared" si="69"/>
        <v>17</v>
      </c>
      <c r="H209" s="23" t="str">
        <f ca="1" t="shared" si="70"/>
        <v>LATE</v>
      </c>
      <c r="I209" s="23"/>
      <c r="J209" s="36" t="s">
        <v>2189</v>
      </c>
      <c r="K209" s="37">
        <v>43885</v>
      </c>
      <c r="L209" s="38">
        <f t="shared" si="72"/>
        <v>2</v>
      </c>
      <c r="M209" s="38">
        <f t="shared" si="73"/>
        <v>2020</v>
      </c>
      <c r="N209" s="38" t="str">
        <f t="shared" si="74"/>
        <v>Replenish</v>
      </c>
      <c r="O209" s="36" t="s">
        <v>221</v>
      </c>
      <c r="P209" s="38"/>
      <c r="Q209" s="38" t="s">
        <v>2184</v>
      </c>
      <c r="R209" s="56">
        <v>1</v>
      </c>
      <c r="S209" s="38" t="s">
        <v>186</v>
      </c>
      <c r="T209" s="57" t="s">
        <v>104</v>
      </c>
      <c r="U209" s="38">
        <v>50641999</v>
      </c>
      <c r="V209" s="20">
        <v>404046868</v>
      </c>
      <c r="W209" s="37">
        <v>43886</v>
      </c>
      <c r="X209" s="38" t="s">
        <v>105</v>
      </c>
      <c r="Y209" s="147" t="s">
        <v>1763</v>
      </c>
      <c r="Z209" s="148">
        <v>43902</v>
      </c>
      <c r="AA209" s="149" t="s">
        <v>2186</v>
      </c>
      <c r="AB209" s="148">
        <v>43902</v>
      </c>
      <c r="AC209" s="148"/>
      <c r="AD209" s="38">
        <v>180238080</v>
      </c>
      <c r="AE209" s="37">
        <v>43902</v>
      </c>
      <c r="AF209" s="37"/>
      <c r="AG209" s="37">
        <v>43907</v>
      </c>
      <c r="AH209" s="37">
        <v>43908</v>
      </c>
      <c r="AI209" s="368" t="s">
        <v>1830</v>
      </c>
      <c r="AJ209" s="88"/>
      <c r="AK209" s="37">
        <v>43908</v>
      </c>
      <c r="AL209" s="36"/>
      <c r="AM209" s="36" t="str">
        <f>O209</f>
        <v>6764B040000</v>
      </c>
      <c r="AN209" s="36" t="s">
        <v>2190</v>
      </c>
      <c r="AO209" s="36"/>
      <c r="AP209" s="103">
        <v>43887</v>
      </c>
      <c r="AQ209" s="36" t="s">
        <v>2070</v>
      </c>
      <c r="AR209" s="103">
        <v>43892</v>
      </c>
      <c r="AS209" s="23" t="str">
        <f t="shared" si="71"/>
        <v>ONTIME</v>
      </c>
      <c r="AT209" s="38"/>
      <c r="AU209" s="36"/>
      <c r="AV209" s="104"/>
      <c r="AW209" s="105"/>
      <c r="AX209" s="105"/>
      <c r="AY209" s="105"/>
      <c r="AZ209" s="114"/>
      <c r="BA209" s="115"/>
      <c r="BB209" s="105"/>
      <c r="BC209" s="105"/>
    </row>
    <row r="210" s="1" customFormat="1" ht="12" hidden="1" spans="2:55">
      <c r="B210" s="20">
        <v>202</v>
      </c>
      <c r="C210" s="21" t="str">
        <f t="shared" ref="C210:C273" si="75">IFERROR(IF(O210="","",IF(V210="","NEED PO",IF(AA210="","NEED AWB",IF(AD210="","NEED IB",IF(AG210="","CUSTOMS",IF(AH210="","NEED GR",IF(AK210="","TQS","AVAIL"))))))),"N/A")</f>
        <v>AVAIL</v>
      </c>
      <c r="D210" s="22" t="str">
        <f t="shared" si="61"/>
        <v>CLOSED</v>
      </c>
      <c r="E210" s="23">
        <f ca="1" t="shared" si="67"/>
        <v>14</v>
      </c>
      <c r="F210" s="23">
        <f ca="1" t="shared" si="68"/>
        <v>6</v>
      </c>
      <c r="G210" s="23">
        <f ca="1" t="shared" si="69"/>
        <v>3</v>
      </c>
      <c r="H210" s="23" t="str">
        <f ca="1" t="shared" si="70"/>
        <v>ONTIME</v>
      </c>
      <c r="I210" s="23"/>
      <c r="J210" s="36" t="s">
        <v>2191</v>
      </c>
      <c r="K210" s="37">
        <v>43885</v>
      </c>
      <c r="L210" s="38">
        <f t="shared" si="72"/>
        <v>2</v>
      </c>
      <c r="M210" s="38">
        <f t="shared" si="73"/>
        <v>2020</v>
      </c>
      <c r="N210" s="38" t="str">
        <f t="shared" si="74"/>
        <v>Replenish</v>
      </c>
      <c r="O210" s="36" t="s">
        <v>206</v>
      </c>
      <c r="P210" s="38"/>
      <c r="Q210" s="38" t="s">
        <v>208</v>
      </c>
      <c r="R210" s="56">
        <v>1</v>
      </c>
      <c r="S210" s="38" t="s">
        <v>1656</v>
      </c>
      <c r="T210" s="57" t="s">
        <v>104</v>
      </c>
      <c r="U210" s="38">
        <v>50642002</v>
      </c>
      <c r="V210" s="20">
        <v>404046870</v>
      </c>
      <c r="W210" s="37">
        <v>43886</v>
      </c>
      <c r="X210" s="38" t="s">
        <v>105</v>
      </c>
      <c r="Y210" s="147" t="s">
        <v>2192</v>
      </c>
      <c r="Z210" s="148">
        <v>43888</v>
      </c>
      <c r="AA210" s="149" t="s">
        <v>2161</v>
      </c>
      <c r="AB210" s="148">
        <v>43893</v>
      </c>
      <c r="AC210" s="148"/>
      <c r="AD210" s="369" t="s">
        <v>2109</v>
      </c>
      <c r="AE210" s="37">
        <v>43894</v>
      </c>
      <c r="AF210" s="37"/>
      <c r="AG210" s="37">
        <v>43898</v>
      </c>
      <c r="AH210" s="37">
        <v>43899</v>
      </c>
      <c r="AI210" s="368" t="s">
        <v>2193</v>
      </c>
      <c r="AJ210" s="88"/>
      <c r="AK210" s="37">
        <v>43899</v>
      </c>
      <c r="AL210" s="36"/>
      <c r="AM210" s="38" t="s">
        <v>207</v>
      </c>
      <c r="AN210" s="36" t="s">
        <v>209</v>
      </c>
      <c r="AO210" s="36"/>
      <c r="AP210" s="103">
        <v>43887</v>
      </c>
      <c r="AQ210" s="36" t="s">
        <v>2070</v>
      </c>
      <c r="AR210" s="103">
        <v>43892</v>
      </c>
      <c r="AS210" s="23" t="str">
        <f t="shared" si="71"/>
        <v>ONTIME</v>
      </c>
      <c r="AT210" s="38"/>
      <c r="AU210" s="36"/>
      <c r="AV210" s="104"/>
      <c r="AW210" s="105"/>
      <c r="AX210" s="105"/>
      <c r="AY210" s="105"/>
      <c r="AZ210" s="114"/>
      <c r="BA210" s="115"/>
      <c r="BB210" s="105"/>
      <c r="BC210" s="105"/>
    </row>
    <row r="211" s="1" customFormat="1" ht="24" hidden="1" spans="2:55">
      <c r="B211" s="20">
        <v>203</v>
      </c>
      <c r="C211" s="21" t="str">
        <f t="shared" si="75"/>
        <v>AVAIL</v>
      </c>
      <c r="D211" s="22" t="str">
        <f t="shared" si="61"/>
        <v>CLOSED</v>
      </c>
      <c r="E211" s="23">
        <f ca="1" t="shared" si="67"/>
        <v>12</v>
      </c>
      <c r="F211" s="23">
        <f ca="1" t="shared" si="68"/>
        <v>5</v>
      </c>
      <c r="G211" s="23">
        <f ca="1" t="shared" si="69"/>
        <v>1</v>
      </c>
      <c r="H211" s="23" t="str">
        <f ca="1" t="shared" si="70"/>
        <v>ONTIME</v>
      </c>
      <c r="I211" s="23"/>
      <c r="J211" s="36" t="s">
        <v>2194</v>
      </c>
      <c r="K211" s="37">
        <v>43887</v>
      </c>
      <c r="L211" s="38">
        <f t="shared" si="72"/>
        <v>2</v>
      </c>
      <c r="M211" s="38">
        <f t="shared" si="73"/>
        <v>2020</v>
      </c>
      <c r="N211" s="38" t="str">
        <f t="shared" si="74"/>
        <v>Replenish</v>
      </c>
      <c r="O211" s="36" t="s">
        <v>840</v>
      </c>
      <c r="P211" s="38"/>
      <c r="Q211" s="38" t="s">
        <v>2195</v>
      </c>
      <c r="R211" s="56">
        <v>1</v>
      </c>
      <c r="S211" s="38" t="s">
        <v>306</v>
      </c>
      <c r="T211" s="57" t="s">
        <v>104</v>
      </c>
      <c r="U211" s="38">
        <v>50642261</v>
      </c>
      <c r="V211" s="20">
        <v>404046880</v>
      </c>
      <c r="W211" s="37">
        <v>43887</v>
      </c>
      <c r="X211" s="38" t="s">
        <v>105</v>
      </c>
      <c r="Y211" s="147" t="s">
        <v>2196</v>
      </c>
      <c r="Z211" s="148">
        <v>43888</v>
      </c>
      <c r="AA211" s="149" t="s">
        <v>2161</v>
      </c>
      <c r="AB211" s="148">
        <v>43893</v>
      </c>
      <c r="AC211" s="148"/>
      <c r="AD211" s="369" t="s">
        <v>2109</v>
      </c>
      <c r="AE211" s="37">
        <v>43894</v>
      </c>
      <c r="AF211" s="37"/>
      <c r="AG211" s="37">
        <v>43898</v>
      </c>
      <c r="AH211" s="37">
        <v>43899</v>
      </c>
      <c r="AI211" s="368" t="s">
        <v>2197</v>
      </c>
      <c r="AJ211" s="88"/>
      <c r="AK211" s="37">
        <v>43899</v>
      </c>
      <c r="AL211" s="36"/>
      <c r="AM211" s="36" t="s">
        <v>840</v>
      </c>
      <c r="AN211" s="36" t="s">
        <v>2198</v>
      </c>
      <c r="AO211" s="36"/>
      <c r="AP211" s="103">
        <v>43887</v>
      </c>
      <c r="AQ211" s="36" t="s">
        <v>2070</v>
      </c>
      <c r="AR211" s="103">
        <v>43892</v>
      </c>
      <c r="AS211" s="23" t="str">
        <f t="shared" si="71"/>
        <v>ONTIME</v>
      </c>
      <c r="AT211" s="38"/>
      <c r="AU211" s="36"/>
      <c r="AV211" s="104"/>
      <c r="AW211" s="105"/>
      <c r="AX211" s="105"/>
      <c r="AY211" s="105"/>
      <c r="AZ211" s="114"/>
      <c r="BA211" s="115"/>
      <c r="BB211" s="105"/>
      <c r="BC211" s="105"/>
    </row>
    <row r="212" s="1" customFormat="1" ht="12" hidden="1" spans="2:55">
      <c r="B212" s="20">
        <v>205</v>
      </c>
      <c r="C212" s="21" t="str">
        <f t="shared" si="75"/>
        <v>AVAIL</v>
      </c>
      <c r="D212" s="22" t="str">
        <f t="shared" si="61"/>
        <v>CLOSED</v>
      </c>
      <c r="E212" s="23">
        <f ca="1" t="shared" si="67"/>
        <v>10</v>
      </c>
      <c r="F212" s="23">
        <f ca="1" t="shared" si="68"/>
        <v>2</v>
      </c>
      <c r="G212" s="23">
        <f ca="1" t="shared" si="69"/>
        <v>3</v>
      </c>
      <c r="H212" s="23" t="str">
        <f ca="1" t="shared" si="70"/>
        <v>ONTIME</v>
      </c>
      <c r="I212" s="23"/>
      <c r="J212" s="36" t="s">
        <v>2199</v>
      </c>
      <c r="K212" s="37">
        <v>43893</v>
      </c>
      <c r="L212" s="38">
        <f t="shared" si="72"/>
        <v>3</v>
      </c>
      <c r="M212" s="38">
        <f t="shared" si="73"/>
        <v>2020</v>
      </c>
      <c r="N212" s="38" t="str">
        <f t="shared" si="74"/>
        <v>Replenish</v>
      </c>
      <c r="O212" s="36" t="s">
        <v>409</v>
      </c>
      <c r="P212" s="38"/>
      <c r="Q212" s="38" t="s">
        <v>410</v>
      </c>
      <c r="R212" s="56">
        <v>1</v>
      </c>
      <c r="S212" s="38" t="s">
        <v>1656</v>
      </c>
      <c r="T212" s="57" t="s">
        <v>104</v>
      </c>
      <c r="U212" s="38">
        <v>50642887</v>
      </c>
      <c r="V212" s="20">
        <v>404046944</v>
      </c>
      <c r="W212" s="37">
        <v>43893</v>
      </c>
      <c r="X212" s="38" t="s">
        <v>105</v>
      </c>
      <c r="Y212" s="147" t="s">
        <v>1763</v>
      </c>
      <c r="Z212" s="148">
        <v>43896</v>
      </c>
      <c r="AA212" s="149" t="s">
        <v>2200</v>
      </c>
      <c r="AB212" s="148">
        <v>43896</v>
      </c>
      <c r="AC212" s="148"/>
      <c r="AD212" s="38">
        <v>180238310</v>
      </c>
      <c r="AE212" s="37">
        <v>43903</v>
      </c>
      <c r="AF212" s="37"/>
      <c r="AG212" s="37">
        <v>43902</v>
      </c>
      <c r="AH212" s="37">
        <v>43903</v>
      </c>
      <c r="AI212" s="368" t="s">
        <v>413</v>
      </c>
      <c r="AJ212" s="88"/>
      <c r="AK212" s="37">
        <v>43903</v>
      </c>
      <c r="AL212" s="36"/>
      <c r="AM212" s="36" t="s">
        <v>409</v>
      </c>
      <c r="AN212" s="36" t="s">
        <v>1393</v>
      </c>
      <c r="AO212" s="36"/>
      <c r="AP212" s="37">
        <v>43893</v>
      </c>
      <c r="AQ212" s="366" t="s">
        <v>2201</v>
      </c>
      <c r="AR212" s="103">
        <v>43895</v>
      </c>
      <c r="AS212" s="23" t="str">
        <f t="shared" si="71"/>
        <v>ONTIME</v>
      </c>
      <c r="AT212" s="38"/>
      <c r="AU212" s="36"/>
      <c r="AV212" s="104"/>
      <c r="AW212" s="105"/>
      <c r="AX212" s="105"/>
      <c r="AY212" s="105"/>
      <c r="AZ212" s="114"/>
      <c r="BA212" s="115"/>
      <c r="BB212" s="105"/>
      <c r="BC212" s="105"/>
    </row>
    <row r="213" s="1" customFormat="1" ht="12" hidden="1" spans="2:55">
      <c r="B213" s="20">
        <v>206</v>
      </c>
      <c r="C213" s="21" t="str">
        <f t="shared" si="75"/>
        <v>AVAIL</v>
      </c>
      <c r="D213" s="22" t="str">
        <f t="shared" si="61"/>
        <v>CLOSED</v>
      </c>
      <c r="E213" s="23">
        <f ca="1" t="shared" si="67"/>
        <v>14</v>
      </c>
      <c r="F213" s="23">
        <f ca="1" t="shared" si="68"/>
        <v>2</v>
      </c>
      <c r="G213" s="23">
        <f ca="1" t="shared" si="69"/>
        <v>3</v>
      </c>
      <c r="H213" s="23" t="str">
        <f ca="1" t="shared" si="70"/>
        <v>ONTIME</v>
      </c>
      <c r="I213" s="23"/>
      <c r="J213" s="36" t="s">
        <v>2202</v>
      </c>
      <c r="K213" s="37">
        <v>43893</v>
      </c>
      <c r="L213" s="38">
        <f t="shared" si="72"/>
        <v>3</v>
      </c>
      <c r="M213" s="38">
        <f t="shared" si="73"/>
        <v>2020</v>
      </c>
      <c r="N213" s="38" t="str">
        <f t="shared" si="74"/>
        <v>Replenish</v>
      </c>
      <c r="O213" s="36" t="s">
        <v>409</v>
      </c>
      <c r="P213" s="38"/>
      <c r="Q213" s="38" t="s">
        <v>410</v>
      </c>
      <c r="R213" s="56">
        <v>1</v>
      </c>
      <c r="S213" s="38" t="s">
        <v>1656</v>
      </c>
      <c r="T213" s="57" t="s">
        <v>104</v>
      </c>
      <c r="U213" s="38">
        <v>50642891</v>
      </c>
      <c r="V213" s="20">
        <v>404046945</v>
      </c>
      <c r="W213" s="37">
        <v>43893</v>
      </c>
      <c r="X213" s="38" t="s">
        <v>105</v>
      </c>
      <c r="Y213" s="147" t="s">
        <v>2203</v>
      </c>
      <c r="Z213" s="148">
        <v>43896</v>
      </c>
      <c r="AA213" s="149" t="s">
        <v>2204</v>
      </c>
      <c r="AB213" s="148">
        <v>43901</v>
      </c>
      <c r="AC213" s="148"/>
      <c r="AD213" s="38">
        <v>180238309</v>
      </c>
      <c r="AE213" s="37">
        <v>43903</v>
      </c>
      <c r="AF213" s="37"/>
      <c r="AG213" s="37">
        <v>43906</v>
      </c>
      <c r="AH213" s="37">
        <v>43907</v>
      </c>
      <c r="AI213" s="368" t="s">
        <v>2205</v>
      </c>
      <c r="AJ213" s="88"/>
      <c r="AK213" s="37">
        <v>43907</v>
      </c>
      <c r="AL213" s="36"/>
      <c r="AM213" s="36" t="s">
        <v>409</v>
      </c>
      <c r="AN213" s="36" t="s">
        <v>2206</v>
      </c>
      <c r="AO213" s="36"/>
      <c r="AP213" s="37">
        <v>43893</v>
      </c>
      <c r="AQ213" s="366" t="s">
        <v>2201</v>
      </c>
      <c r="AR213" s="103">
        <v>43895</v>
      </c>
      <c r="AS213" s="23" t="str">
        <f t="shared" si="71"/>
        <v>ONTIME</v>
      </c>
      <c r="AT213" s="38"/>
      <c r="AU213" s="36"/>
      <c r="AV213" s="104"/>
      <c r="AW213" s="105"/>
      <c r="AX213" s="105"/>
      <c r="AY213" s="105"/>
      <c r="AZ213" s="114"/>
      <c r="BA213" s="115"/>
      <c r="BB213" s="105"/>
      <c r="BC213" s="105"/>
    </row>
    <row r="214" s="1" customFormat="1" ht="12" hidden="1" spans="2:55">
      <c r="B214" s="20">
        <v>207</v>
      </c>
      <c r="C214" s="21" t="str">
        <f t="shared" si="75"/>
        <v>AVAIL</v>
      </c>
      <c r="D214" s="22" t="str">
        <f t="shared" si="61"/>
        <v>CLOSED</v>
      </c>
      <c r="E214" s="23">
        <f ca="1" t="shared" si="67"/>
        <v>10</v>
      </c>
      <c r="F214" s="23">
        <f ca="1" t="shared" si="68"/>
        <v>2</v>
      </c>
      <c r="G214" s="23">
        <f ca="1" t="shared" si="69"/>
        <v>7</v>
      </c>
      <c r="H214" s="23" t="str">
        <f ca="1" t="shared" si="70"/>
        <v>LATE</v>
      </c>
      <c r="I214" s="23"/>
      <c r="J214" s="36" t="s">
        <v>2207</v>
      </c>
      <c r="K214" s="37">
        <v>43893</v>
      </c>
      <c r="L214" s="38">
        <f t="shared" si="72"/>
        <v>3</v>
      </c>
      <c r="M214" s="38">
        <f t="shared" si="73"/>
        <v>2020</v>
      </c>
      <c r="N214" s="38" t="str">
        <f t="shared" si="74"/>
        <v>Replenish</v>
      </c>
      <c r="O214" s="36" t="s">
        <v>221</v>
      </c>
      <c r="P214" s="38"/>
      <c r="Q214" s="38" t="s">
        <v>222</v>
      </c>
      <c r="R214" s="56">
        <v>1</v>
      </c>
      <c r="S214" s="38" t="s">
        <v>116</v>
      </c>
      <c r="T214" s="57" t="s">
        <v>104</v>
      </c>
      <c r="U214" s="38">
        <v>50642893</v>
      </c>
      <c r="V214" s="20">
        <v>404046946</v>
      </c>
      <c r="W214" s="37">
        <v>43893</v>
      </c>
      <c r="X214" s="38" t="s">
        <v>105</v>
      </c>
      <c r="Y214" s="147" t="s">
        <v>1763</v>
      </c>
      <c r="Z214" s="148">
        <v>43900</v>
      </c>
      <c r="AA214" s="149" t="s">
        <v>2114</v>
      </c>
      <c r="AB214" s="148">
        <v>43900</v>
      </c>
      <c r="AC214" s="148"/>
      <c r="AD214" s="38">
        <v>180238116</v>
      </c>
      <c r="AE214" s="37">
        <v>43902</v>
      </c>
      <c r="AF214" s="37"/>
      <c r="AG214" s="37">
        <v>43902</v>
      </c>
      <c r="AH214" s="37">
        <v>43903</v>
      </c>
      <c r="AI214" s="368" t="s">
        <v>2208</v>
      </c>
      <c r="AJ214" s="88"/>
      <c r="AK214" s="37">
        <v>43903</v>
      </c>
      <c r="AL214" s="36"/>
      <c r="AM214" s="36" t="s">
        <v>221</v>
      </c>
      <c r="AN214" s="36" t="s">
        <v>2209</v>
      </c>
      <c r="AO214" s="36"/>
      <c r="AP214" s="37">
        <v>43893</v>
      </c>
      <c r="AQ214" s="366" t="s">
        <v>2201</v>
      </c>
      <c r="AR214" s="103">
        <v>43895</v>
      </c>
      <c r="AS214" s="23" t="str">
        <f t="shared" si="71"/>
        <v>ONTIME</v>
      </c>
      <c r="AT214" s="38"/>
      <c r="AU214" s="36"/>
      <c r="AV214" s="104"/>
      <c r="AW214" s="105"/>
      <c r="AX214" s="105"/>
      <c r="AY214" s="105"/>
      <c r="AZ214" s="114"/>
      <c r="BA214" s="115"/>
      <c r="BB214" s="105"/>
      <c r="BC214" s="105"/>
    </row>
    <row r="215" s="1" customFormat="1" ht="24" hidden="1" spans="2:55">
      <c r="B215" s="20">
        <v>208</v>
      </c>
      <c r="C215" s="21" t="str">
        <f t="shared" si="75"/>
        <v>AVAIL</v>
      </c>
      <c r="D215" s="22" t="str">
        <f t="shared" si="61"/>
        <v>CLOSED</v>
      </c>
      <c r="E215" s="23">
        <f ca="1" t="shared" si="67"/>
        <v>10</v>
      </c>
      <c r="F215" s="23">
        <f ca="1" t="shared" si="68"/>
        <v>2</v>
      </c>
      <c r="G215" s="23">
        <f ca="1" t="shared" si="69"/>
        <v>7</v>
      </c>
      <c r="H215" s="23" t="str">
        <f ca="1" t="shared" si="70"/>
        <v>LATE</v>
      </c>
      <c r="I215" s="23"/>
      <c r="J215" s="36" t="s">
        <v>2210</v>
      </c>
      <c r="K215" s="37">
        <v>43893</v>
      </c>
      <c r="L215" s="38">
        <f t="shared" si="72"/>
        <v>3</v>
      </c>
      <c r="M215" s="38">
        <f t="shared" si="73"/>
        <v>2020</v>
      </c>
      <c r="N215" s="38" t="str">
        <f t="shared" si="74"/>
        <v>Replenish</v>
      </c>
      <c r="O215" s="36" t="s">
        <v>1317</v>
      </c>
      <c r="P215" s="38"/>
      <c r="Q215" s="38" t="s">
        <v>1318</v>
      </c>
      <c r="R215" s="56">
        <v>1</v>
      </c>
      <c r="S215" s="38" t="s">
        <v>793</v>
      </c>
      <c r="T215" s="57" t="s">
        <v>104</v>
      </c>
      <c r="U215" s="38">
        <v>50642894</v>
      </c>
      <c r="V215" s="20">
        <v>404046947</v>
      </c>
      <c r="W215" s="37">
        <v>43893</v>
      </c>
      <c r="X215" s="38" t="s">
        <v>105</v>
      </c>
      <c r="Y215" s="147" t="s">
        <v>1763</v>
      </c>
      <c r="Z215" s="148">
        <v>43900</v>
      </c>
      <c r="AA215" s="149" t="s">
        <v>2114</v>
      </c>
      <c r="AB215" s="148">
        <v>43900</v>
      </c>
      <c r="AC215" s="148"/>
      <c r="AD215" s="38">
        <v>180238116</v>
      </c>
      <c r="AE215" s="37">
        <v>43902</v>
      </c>
      <c r="AF215" s="37"/>
      <c r="AG215" s="37">
        <v>43902</v>
      </c>
      <c r="AH215" s="37">
        <v>43903</v>
      </c>
      <c r="AI215" s="368" t="s">
        <v>2211</v>
      </c>
      <c r="AJ215" s="88"/>
      <c r="AK215" s="37">
        <v>43903</v>
      </c>
      <c r="AL215" s="36"/>
      <c r="AM215" s="36" t="s">
        <v>1317</v>
      </c>
      <c r="AN215" s="36" t="s">
        <v>2212</v>
      </c>
      <c r="AO215" s="36"/>
      <c r="AP215" s="37">
        <v>43893</v>
      </c>
      <c r="AQ215" s="366" t="s">
        <v>2213</v>
      </c>
      <c r="AR215" s="103">
        <v>43895</v>
      </c>
      <c r="AS215" s="23" t="str">
        <f t="shared" si="71"/>
        <v>ONTIME</v>
      </c>
      <c r="AT215" s="38"/>
      <c r="AU215" s="36"/>
      <c r="AV215" s="104"/>
      <c r="AW215" s="105"/>
      <c r="AX215" s="105"/>
      <c r="AY215" s="105"/>
      <c r="AZ215" s="114"/>
      <c r="BA215" s="115"/>
      <c r="BB215" s="105"/>
      <c r="BC215" s="105"/>
    </row>
    <row r="216" s="1" customFormat="1" ht="12" hidden="1" spans="2:55">
      <c r="B216" s="20">
        <v>209</v>
      </c>
      <c r="C216" s="21" t="str">
        <f t="shared" si="75"/>
        <v>AVAIL</v>
      </c>
      <c r="D216" s="22" t="str">
        <f t="shared" si="61"/>
        <v>CLOSED</v>
      </c>
      <c r="E216" s="23">
        <f ca="1" t="shared" si="67"/>
        <v>10</v>
      </c>
      <c r="F216" s="23">
        <f ca="1" t="shared" si="68"/>
        <v>2</v>
      </c>
      <c r="G216" s="23">
        <f ca="1" t="shared" si="69"/>
        <v>7</v>
      </c>
      <c r="H216" s="23" t="str">
        <f ca="1" t="shared" si="70"/>
        <v>LATE</v>
      </c>
      <c r="I216" s="23"/>
      <c r="J216" s="36" t="s">
        <v>2214</v>
      </c>
      <c r="K216" s="37">
        <v>43893</v>
      </c>
      <c r="L216" s="38">
        <f t="shared" si="72"/>
        <v>3</v>
      </c>
      <c r="M216" s="38">
        <f t="shared" si="73"/>
        <v>2020</v>
      </c>
      <c r="N216" s="38" t="str">
        <f t="shared" si="74"/>
        <v>Replenish</v>
      </c>
      <c r="O216" s="36" t="s">
        <v>315</v>
      </c>
      <c r="P216" s="38"/>
      <c r="Q216" s="38" t="s">
        <v>316</v>
      </c>
      <c r="R216" s="56">
        <v>1</v>
      </c>
      <c r="S216" s="38" t="s">
        <v>173</v>
      </c>
      <c r="T216" s="57" t="s">
        <v>104</v>
      </c>
      <c r="U216" s="38">
        <v>50642895</v>
      </c>
      <c r="V216" s="20">
        <v>404046948</v>
      </c>
      <c r="W216" s="37">
        <v>43893</v>
      </c>
      <c r="X216" s="38" t="s">
        <v>105</v>
      </c>
      <c r="Y216" s="147" t="s">
        <v>1763</v>
      </c>
      <c r="Z216" s="148">
        <v>43900</v>
      </c>
      <c r="AA216" s="149" t="s">
        <v>2114</v>
      </c>
      <c r="AB216" s="148">
        <v>43900</v>
      </c>
      <c r="AC216" s="148"/>
      <c r="AD216" s="38">
        <v>180238116</v>
      </c>
      <c r="AE216" s="37">
        <v>43902</v>
      </c>
      <c r="AF216" s="37"/>
      <c r="AG216" s="37">
        <v>43902</v>
      </c>
      <c r="AH216" s="37">
        <v>43903</v>
      </c>
      <c r="AI216" s="368" t="s">
        <v>2215</v>
      </c>
      <c r="AJ216" s="88"/>
      <c r="AK216" s="37">
        <v>43903</v>
      </c>
      <c r="AL216" s="36"/>
      <c r="AM216" s="36" t="s">
        <v>315</v>
      </c>
      <c r="AN216" s="36" t="s">
        <v>2216</v>
      </c>
      <c r="AO216" s="36"/>
      <c r="AP216" s="37">
        <v>43893</v>
      </c>
      <c r="AQ216" s="366" t="s">
        <v>2201</v>
      </c>
      <c r="AR216" s="103">
        <v>43895</v>
      </c>
      <c r="AS216" s="23" t="str">
        <f t="shared" si="71"/>
        <v>ONTIME</v>
      </c>
      <c r="AT216" s="38"/>
      <c r="AU216" s="36"/>
      <c r="AV216" s="104"/>
      <c r="AW216" s="105"/>
      <c r="AX216" s="105"/>
      <c r="AY216" s="105"/>
      <c r="AZ216" s="114"/>
      <c r="BA216" s="115"/>
      <c r="BB216" s="105"/>
      <c r="BC216" s="105"/>
    </row>
    <row r="217" s="1" customFormat="1" ht="12" hidden="1" spans="2:55">
      <c r="B217" s="20">
        <v>210</v>
      </c>
      <c r="C217" s="21" t="str">
        <f t="shared" si="75"/>
        <v>AVAIL</v>
      </c>
      <c r="D217" s="22" t="str">
        <f t="shared" si="61"/>
        <v>CLOSED</v>
      </c>
      <c r="E217" s="23">
        <f ca="1" t="shared" si="67"/>
        <v>14</v>
      </c>
      <c r="F217" s="23">
        <f ca="1" t="shared" si="68"/>
        <v>2</v>
      </c>
      <c r="G217" s="23">
        <f ca="1" t="shared" si="69"/>
        <v>0</v>
      </c>
      <c r="H217" s="23" t="str">
        <f ca="1" t="shared" si="70"/>
        <v>ONTIME</v>
      </c>
      <c r="I217" s="23"/>
      <c r="J217" s="36" t="s">
        <v>2217</v>
      </c>
      <c r="K217" s="37">
        <v>43893</v>
      </c>
      <c r="L217" s="38">
        <f t="shared" si="72"/>
        <v>3</v>
      </c>
      <c r="M217" s="38">
        <f t="shared" si="73"/>
        <v>2020</v>
      </c>
      <c r="N217" s="38" t="str">
        <f t="shared" si="74"/>
        <v>Replenish</v>
      </c>
      <c r="O217" s="36" t="s">
        <v>1008</v>
      </c>
      <c r="P217" s="38"/>
      <c r="Q217" s="38" t="s">
        <v>2218</v>
      </c>
      <c r="R217" s="56">
        <v>1</v>
      </c>
      <c r="S217" s="38" t="s">
        <v>143</v>
      </c>
      <c r="T217" s="57" t="s">
        <v>104</v>
      </c>
      <c r="U217" s="38">
        <v>50642896</v>
      </c>
      <c r="V217" s="20">
        <v>404046950</v>
      </c>
      <c r="W217" s="37">
        <v>43893</v>
      </c>
      <c r="X217" s="38" t="s">
        <v>105</v>
      </c>
      <c r="Y217" s="147" t="s">
        <v>2219</v>
      </c>
      <c r="Z217" s="148">
        <v>43893</v>
      </c>
      <c r="AA217" s="149" t="s">
        <v>2220</v>
      </c>
      <c r="AB217" s="148">
        <v>43899</v>
      </c>
      <c r="AC217" s="148"/>
      <c r="AD217" s="38">
        <v>180238576</v>
      </c>
      <c r="AE217" s="37">
        <v>43906</v>
      </c>
      <c r="AF217" s="37"/>
      <c r="AG217" s="37">
        <v>43906</v>
      </c>
      <c r="AH217" s="37">
        <v>43907</v>
      </c>
      <c r="AI217" s="368" t="s">
        <v>2221</v>
      </c>
      <c r="AJ217" s="88"/>
      <c r="AK217" s="37">
        <v>43907</v>
      </c>
      <c r="AL217" s="36"/>
      <c r="AM217" s="36" t="s">
        <v>1008</v>
      </c>
      <c r="AN217" s="36" t="s">
        <v>2222</v>
      </c>
      <c r="AO217" s="36"/>
      <c r="AP217" s="37">
        <v>43893</v>
      </c>
      <c r="AQ217" s="366" t="s">
        <v>2201</v>
      </c>
      <c r="AR217" s="103">
        <v>43895</v>
      </c>
      <c r="AS217" s="23" t="str">
        <f t="shared" si="71"/>
        <v>ONTIME</v>
      </c>
      <c r="AT217" s="38"/>
      <c r="AU217" s="36"/>
      <c r="AV217" s="104"/>
      <c r="AW217" s="105"/>
      <c r="AX217" s="105"/>
      <c r="AY217" s="105"/>
      <c r="AZ217" s="114"/>
      <c r="BA217" s="115"/>
      <c r="BB217" s="105"/>
      <c r="BC217" s="105"/>
    </row>
    <row r="218" s="1" customFormat="1" ht="12" hidden="1" spans="2:55">
      <c r="B218" s="20">
        <v>211</v>
      </c>
      <c r="C218" s="21" t="str">
        <f t="shared" si="75"/>
        <v>AVAIL</v>
      </c>
      <c r="D218" s="22" t="str">
        <f t="shared" si="61"/>
        <v>CLOSED</v>
      </c>
      <c r="E218" s="23">
        <f ca="1" t="shared" si="67"/>
        <v>11</v>
      </c>
      <c r="F218" s="23">
        <f ca="1" t="shared" si="68"/>
        <v>3</v>
      </c>
      <c r="G218" s="23">
        <f ca="1" t="shared" si="69"/>
        <v>2</v>
      </c>
      <c r="H218" s="23" t="str">
        <f ca="1" t="shared" si="70"/>
        <v>ONTIME</v>
      </c>
      <c r="I218" s="23"/>
      <c r="J218" s="36" t="s">
        <v>2223</v>
      </c>
      <c r="K218" s="37">
        <v>43900</v>
      </c>
      <c r="L218" s="38">
        <f t="shared" si="72"/>
        <v>3</v>
      </c>
      <c r="M218" s="38">
        <f t="shared" si="73"/>
        <v>2020</v>
      </c>
      <c r="N218" s="38" t="str">
        <f t="shared" si="74"/>
        <v>Replenish</v>
      </c>
      <c r="O218" s="36" t="s">
        <v>1618</v>
      </c>
      <c r="P218" s="38"/>
      <c r="Q218" s="38" t="s">
        <v>1188</v>
      </c>
      <c r="R218" s="56">
        <v>1</v>
      </c>
      <c r="S218" s="38" t="s">
        <v>793</v>
      </c>
      <c r="T218" s="57" t="s">
        <v>104</v>
      </c>
      <c r="U218" s="38">
        <v>50643645</v>
      </c>
      <c r="V218" s="20">
        <v>404047058</v>
      </c>
      <c r="W218" s="37">
        <v>43900</v>
      </c>
      <c r="X218" s="38" t="s">
        <v>105</v>
      </c>
      <c r="Y218" s="147" t="s">
        <v>2224</v>
      </c>
      <c r="Z218" s="148">
        <v>43902</v>
      </c>
      <c r="AA218" s="149" t="s">
        <v>2225</v>
      </c>
      <c r="AB218" s="148">
        <v>43906</v>
      </c>
      <c r="AC218" s="148"/>
      <c r="AD218" s="369" t="s">
        <v>2226</v>
      </c>
      <c r="AE218" s="37">
        <v>43910</v>
      </c>
      <c r="AF218" s="37"/>
      <c r="AG218" s="37">
        <v>43910</v>
      </c>
      <c r="AH218" s="37">
        <v>43911</v>
      </c>
      <c r="AI218" s="368" t="s">
        <v>2227</v>
      </c>
      <c r="AJ218" s="88"/>
      <c r="AK218" s="37">
        <v>43911</v>
      </c>
      <c r="AL218" s="36"/>
      <c r="AM218" s="36" t="s">
        <v>1618</v>
      </c>
      <c r="AN218" s="36" t="s">
        <v>2228</v>
      </c>
      <c r="AO218" s="36"/>
      <c r="AP218" s="37">
        <v>43900</v>
      </c>
      <c r="AQ218" s="36" t="s">
        <v>2077</v>
      </c>
      <c r="AR218" s="37">
        <v>43903</v>
      </c>
      <c r="AS218" s="23" t="str">
        <f t="shared" si="71"/>
        <v>ONTIME</v>
      </c>
      <c r="AT218" s="38"/>
      <c r="AU218" s="36"/>
      <c r="AV218" s="104"/>
      <c r="AW218" s="105"/>
      <c r="AX218" s="105"/>
      <c r="AY218" s="105"/>
      <c r="AZ218" s="114"/>
      <c r="BA218" s="115"/>
      <c r="BB218" s="105"/>
      <c r="BC218" s="105"/>
    </row>
    <row r="219" s="1" customFormat="1" ht="12" hidden="1" spans="2:55">
      <c r="B219" s="20">
        <v>213</v>
      </c>
      <c r="C219" s="21" t="str">
        <f t="shared" si="75"/>
        <v>AVAIL</v>
      </c>
      <c r="D219" s="22" t="str">
        <f t="shared" si="61"/>
        <v>CLOSED</v>
      </c>
      <c r="E219" s="23">
        <f ca="1" t="shared" si="67"/>
        <v>11</v>
      </c>
      <c r="F219" s="23">
        <f ca="1" t="shared" si="68"/>
        <v>3</v>
      </c>
      <c r="G219" s="23">
        <f ca="1" t="shared" si="69"/>
        <v>2</v>
      </c>
      <c r="H219" s="23" t="str">
        <f ca="1" t="shared" si="70"/>
        <v>ONTIME</v>
      </c>
      <c r="I219" s="23"/>
      <c r="J219" s="36" t="s">
        <v>2229</v>
      </c>
      <c r="K219" s="37">
        <v>43900</v>
      </c>
      <c r="L219" s="38">
        <f t="shared" si="72"/>
        <v>3</v>
      </c>
      <c r="M219" s="38">
        <f t="shared" si="73"/>
        <v>2020</v>
      </c>
      <c r="N219" s="38" t="str">
        <f t="shared" si="74"/>
        <v>Replenish</v>
      </c>
      <c r="O219" s="36" t="s">
        <v>221</v>
      </c>
      <c r="P219" s="38"/>
      <c r="Q219" s="38" t="s">
        <v>222</v>
      </c>
      <c r="R219" s="56">
        <v>1</v>
      </c>
      <c r="S219" s="38" t="s">
        <v>1604</v>
      </c>
      <c r="T219" s="57" t="s">
        <v>104</v>
      </c>
      <c r="U219" s="38">
        <v>50643648</v>
      </c>
      <c r="V219" s="20">
        <v>404047060</v>
      </c>
      <c r="W219" s="37">
        <v>43900</v>
      </c>
      <c r="X219" s="38" t="s">
        <v>105</v>
      </c>
      <c r="Y219" s="144" t="s">
        <v>2224</v>
      </c>
      <c r="Z219" s="145">
        <v>43902</v>
      </c>
      <c r="AA219" s="146" t="s">
        <v>2225</v>
      </c>
      <c r="AB219" s="145">
        <v>43906</v>
      </c>
      <c r="AC219" s="145"/>
      <c r="AD219" s="369" t="s">
        <v>2226</v>
      </c>
      <c r="AE219" s="37">
        <v>43910</v>
      </c>
      <c r="AF219" s="37"/>
      <c r="AG219" s="37">
        <v>43910</v>
      </c>
      <c r="AH219" s="37">
        <v>43911</v>
      </c>
      <c r="AI219" s="368" t="s">
        <v>511</v>
      </c>
      <c r="AJ219" s="88"/>
      <c r="AK219" s="37">
        <v>43911</v>
      </c>
      <c r="AL219" s="36"/>
      <c r="AM219" s="36" t="s">
        <v>221</v>
      </c>
      <c r="AN219" s="36" t="s">
        <v>2230</v>
      </c>
      <c r="AO219" s="36"/>
      <c r="AP219" s="37">
        <v>43900</v>
      </c>
      <c r="AQ219" s="36" t="s">
        <v>2077</v>
      </c>
      <c r="AR219" s="37">
        <v>43903</v>
      </c>
      <c r="AS219" s="23" t="str">
        <f t="shared" si="71"/>
        <v>ONTIME</v>
      </c>
      <c r="AT219" s="38"/>
      <c r="AU219" s="36"/>
      <c r="AV219" s="104"/>
      <c r="AW219" s="105"/>
      <c r="AX219" s="105"/>
      <c r="AY219" s="105"/>
      <c r="AZ219" s="114"/>
      <c r="BA219" s="115"/>
      <c r="BB219" s="105"/>
      <c r="BC219" s="105"/>
    </row>
    <row r="220" s="1" customFormat="1" ht="12" hidden="1" spans="2:55">
      <c r="B220" s="20">
        <v>214</v>
      </c>
      <c r="C220" s="21" t="str">
        <f t="shared" si="75"/>
        <v>AVAIL</v>
      </c>
      <c r="D220" s="22" t="str">
        <f t="shared" si="61"/>
        <v>CLOSED</v>
      </c>
      <c r="E220" s="23">
        <f ca="1" t="shared" si="67"/>
        <v>10</v>
      </c>
      <c r="F220" s="23">
        <f ca="1" t="shared" si="68"/>
        <v>3</v>
      </c>
      <c r="G220" s="23">
        <f ca="1" t="shared" si="69"/>
        <v>7</v>
      </c>
      <c r="H220" s="23" t="str">
        <f ca="1" t="shared" si="70"/>
        <v>LATE</v>
      </c>
      <c r="I220" s="23"/>
      <c r="J220" s="36" t="s">
        <v>2231</v>
      </c>
      <c r="K220" s="37">
        <v>43900</v>
      </c>
      <c r="L220" s="38">
        <f t="shared" si="72"/>
        <v>3</v>
      </c>
      <c r="M220" s="38">
        <f t="shared" si="73"/>
        <v>2020</v>
      </c>
      <c r="N220" s="38" t="str">
        <f t="shared" si="74"/>
        <v>Replenish</v>
      </c>
      <c r="O220" s="36" t="s">
        <v>221</v>
      </c>
      <c r="P220" s="38"/>
      <c r="Q220" s="38" t="s">
        <v>222</v>
      </c>
      <c r="R220" s="56">
        <v>1</v>
      </c>
      <c r="S220" s="38" t="s">
        <v>332</v>
      </c>
      <c r="T220" s="57" t="s">
        <v>104</v>
      </c>
      <c r="U220" s="38">
        <v>50643649</v>
      </c>
      <c r="V220" s="20">
        <v>404047061</v>
      </c>
      <c r="W220" s="37">
        <v>43900</v>
      </c>
      <c r="X220" s="38" t="s">
        <v>105</v>
      </c>
      <c r="Y220" s="147" t="s">
        <v>1763</v>
      </c>
      <c r="Z220" s="148">
        <v>43907</v>
      </c>
      <c r="AA220" s="149" t="s">
        <v>2232</v>
      </c>
      <c r="AB220" s="148">
        <v>43907</v>
      </c>
      <c r="AC220" s="148"/>
      <c r="AD220" s="38">
        <v>180239262</v>
      </c>
      <c r="AE220" s="37">
        <v>43909</v>
      </c>
      <c r="AF220" s="37"/>
      <c r="AG220" s="37">
        <v>43909</v>
      </c>
      <c r="AH220" s="37">
        <v>43910</v>
      </c>
      <c r="AI220" s="368" t="s">
        <v>1888</v>
      </c>
      <c r="AJ220" s="88"/>
      <c r="AK220" s="37">
        <v>43910</v>
      </c>
      <c r="AL220" s="36"/>
      <c r="AM220" s="36" t="s">
        <v>221</v>
      </c>
      <c r="AN220" s="36" t="s">
        <v>2233</v>
      </c>
      <c r="AO220" s="36"/>
      <c r="AP220" s="37">
        <v>43900</v>
      </c>
      <c r="AQ220" s="36" t="s">
        <v>2077</v>
      </c>
      <c r="AR220" s="37">
        <v>43903</v>
      </c>
      <c r="AS220" s="23" t="str">
        <f t="shared" si="71"/>
        <v>ONTIME</v>
      </c>
      <c r="AT220" s="38"/>
      <c r="AU220" s="36"/>
      <c r="AV220" s="104"/>
      <c r="AW220" s="105"/>
      <c r="AX220" s="105"/>
      <c r="AY220" s="105"/>
      <c r="AZ220" s="114"/>
      <c r="BA220" s="115"/>
      <c r="BB220" s="105"/>
      <c r="BC220" s="105"/>
    </row>
    <row r="221" s="1" customFormat="1" ht="12" hidden="1" spans="2:55">
      <c r="B221" s="20">
        <v>144</v>
      </c>
      <c r="C221" s="21" t="str">
        <f t="shared" si="75"/>
        <v>AVAIL</v>
      </c>
      <c r="D221" s="22" t="str">
        <f t="shared" si="61"/>
        <v>CLOSED</v>
      </c>
      <c r="E221" s="23">
        <f ca="1" t="shared" si="67"/>
        <v>29</v>
      </c>
      <c r="F221" s="23">
        <f ca="1" t="shared" si="68"/>
        <v>3</v>
      </c>
      <c r="G221" s="23">
        <f ca="1" t="shared" si="69"/>
        <v>1</v>
      </c>
      <c r="H221" s="23" t="str">
        <f ca="1" t="shared" si="70"/>
        <v>ONTIME</v>
      </c>
      <c r="I221" s="23"/>
      <c r="J221" s="36" t="s">
        <v>2234</v>
      </c>
      <c r="K221" s="37">
        <v>43858</v>
      </c>
      <c r="L221" s="38">
        <f t="shared" si="72"/>
        <v>1</v>
      </c>
      <c r="M221" s="38">
        <f t="shared" si="73"/>
        <v>2020</v>
      </c>
      <c r="N221" s="38" t="str">
        <f t="shared" si="74"/>
        <v>Replenish</v>
      </c>
      <c r="O221" s="36" t="s">
        <v>1603</v>
      </c>
      <c r="P221" s="38"/>
      <c r="Q221" s="38" t="s">
        <v>197</v>
      </c>
      <c r="R221" s="56">
        <v>1</v>
      </c>
      <c r="S221" s="38" t="s">
        <v>345</v>
      </c>
      <c r="T221" s="57" t="s">
        <v>104</v>
      </c>
      <c r="U221" s="38">
        <v>50638103</v>
      </c>
      <c r="V221" s="20">
        <v>404046398</v>
      </c>
      <c r="W221" s="37">
        <v>43858</v>
      </c>
      <c r="X221" s="38" t="s">
        <v>105</v>
      </c>
      <c r="Y221" s="147" t="s">
        <v>2235</v>
      </c>
      <c r="Z221" s="148">
        <v>43859</v>
      </c>
      <c r="AA221" s="149" t="s">
        <v>2236</v>
      </c>
      <c r="AB221" s="148">
        <v>43882</v>
      </c>
      <c r="AC221" s="148"/>
      <c r="AD221" s="369" t="s">
        <v>2001</v>
      </c>
      <c r="AE221" s="37">
        <v>43865</v>
      </c>
      <c r="AF221" s="37"/>
      <c r="AG221" s="37">
        <v>43885</v>
      </c>
      <c r="AH221" s="37">
        <v>43887</v>
      </c>
      <c r="AI221" s="88" t="s">
        <v>2237</v>
      </c>
      <c r="AJ221" s="88"/>
      <c r="AK221" s="37">
        <v>43887</v>
      </c>
      <c r="AL221" s="36"/>
      <c r="AM221" s="36" t="s">
        <v>1603</v>
      </c>
      <c r="AN221" s="36" t="s">
        <v>2238</v>
      </c>
      <c r="AO221" s="36"/>
      <c r="AP221" s="103">
        <v>43859</v>
      </c>
      <c r="AQ221" s="366" t="s">
        <v>1837</v>
      </c>
      <c r="AR221" s="103">
        <v>43861</v>
      </c>
      <c r="AS221" s="23" t="str">
        <f t="shared" si="71"/>
        <v>ONTIME</v>
      </c>
      <c r="AT221" s="38"/>
      <c r="AU221" s="36"/>
      <c r="AV221" s="104"/>
      <c r="AW221" s="105"/>
      <c r="AX221" s="105"/>
      <c r="AY221" s="105"/>
      <c r="AZ221" s="114"/>
      <c r="BA221" s="115"/>
      <c r="BB221" s="105"/>
      <c r="BC221" s="105"/>
    </row>
    <row r="222" s="1" customFormat="1" ht="12" hidden="1" spans="2:55">
      <c r="B222" s="20">
        <v>147</v>
      </c>
      <c r="C222" s="21" t="str">
        <f t="shared" si="75"/>
        <v>AVAIL</v>
      </c>
      <c r="D222" s="22" t="str">
        <f t="shared" si="61"/>
        <v>CLOSED</v>
      </c>
      <c r="E222" s="23">
        <f ca="1" t="shared" si="67"/>
        <v>60</v>
      </c>
      <c r="F222" s="23">
        <f ca="1" t="shared" si="68"/>
        <v>3</v>
      </c>
      <c r="G222" s="23">
        <f ca="1" t="shared" si="69"/>
        <v>59</v>
      </c>
      <c r="H222" s="23" t="str">
        <f ca="1" t="shared" si="70"/>
        <v>LATE</v>
      </c>
      <c r="I222" s="23"/>
      <c r="J222" s="36" t="s">
        <v>2239</v>
      </c>
      <c r="K222" s="37">
        <v>43858</v>
      </c>
      <c r="L222" s="38">
        <f t="shared" si="72"/>
        <v>1</v>
      </c>
      <c r="M222" s="38">
        <f t="shared" si="73"/>
        <v>2020</v>
      </c>
      <c r="N222" s="38" t="str">
        <f t="shared" si="74"/>
        <v>Replenish</v>
      </c>
      <c r="O222" s="36" t="s">
        <v>1890</v>
      </c>
      <c r="P222" s="38"/>
      <c r="Q222" s="38" t="s">
        <v>1891</v>
      </c>
      <c r="R222" s="56">
        <v>1</v>
      </c>
      <c r="S222" s="38" t="s">
        <v>223</v>
      </c>
      <c r="T222" s="57" t="s">
        <v>104</v>
      </c>
      <c r="U222" s="38">
        <v>50638117</v>
      </c>
      <c r="V222" s="20">
        <v>404046401</v>
      </c>
      <c r="W222" s="37">
        <v>43858</v>
      </c>
      <c r="X222" s="38" t="s">
        <v>105</v>
      </c>
      <c r="Y222" s="147" t="s">
        <v>1763</v>
      </c>
      <c r="Z222" s="148">
        <v>43917</v>
      </c>
      <c r="AA222" s="149" t="s">
        <v>2240</v>
      </c>
      <c r="AB222" s="148">
        <v>43917</v>
      </c>
      <c r="AC222" s="148"/>
      <c r="AD222" s="369" t="s">
        <v>2241</v>
      </c>
      <c r="AE222" s="37">
        <v>43918</v>
      </c>
      <c r="AF222" s="37"/>
      <c r="AG222" s="37">
        <v>43917</v>
      </c>
      <c r="AH222" s="37">
        <v>43918</v>
      </c>
      <c r="AI222" s="88" t="s">
        <v>2242</v>
      </c>
      <c r="AJ222" s="88"/>
      <c r="AK222" s="37">
        <v>43918</v>
      </c>
      <c r="AL222" s="36"/>
      <c r="AM222" s="36" t="s">
        <v>1890</v>
      </c>
      <c r="AN222" s="36" t="s">
        <v>2243</v>
      </c>
      <c r="AO222" s="36"/>
      <c r="AP222" s="103">
        <v>43859</v>
      </c>
      <c r="AQ222" s="366" t="s">
        <v>1837</v>
      </c>
      <c r="AR222" s="103">
        <v>43861</v>
      </c>
      <c r="AS222" s="23" t="str">
        <f t="shared" si="71"/>
        <v>ONTIME</v>
      </c>
      <c r="AT222" s="38"/>
      <c r="AU222" s="36"/>
      <c r="AV222" s="104"/>
      <c r="AW222" s="105"/>
      <c r="AX222" s="105"/>
      <c r="AY222" s="105"/>
      <c r="AZ222" s="114"/>
      <c r="BA222" s="115"/>
      <c r="BB222" s="105"/>
      <c r="BC222" s="105"/>
    </row>
    <row r="223" s="1" customFormat="1" ht="12" hidden="1" spans="2:55">
      <c r="B223" s="20">
        <v>190</v>
      </c>
      <c r="C223" s="21" t="str">
        <f t="shared" si="75"/>
        <v>AVAIL</v>
      </c>
      <c r="D223" s="22" t="str">
        <f t="shared" si="61"/>
        <v>CLOSED</v>
      </c>
      <c r="E223" s="23">
        <f ca="1" t="shared" si="67"/>
        <v>35</v>
      </c>
      <c r="F223" s="23">
        <f ca="1" t="shared" si="68"/>
        <v>3</v>
      </c>
      <c r="G223" s="23">
        <f ca="1" t="shared" si="69"/>
        <v>28</v>
      </c>
      <c r="H223" s="23" t="str">
        <f ca="1" t="shared" si="70"/>
        <v>LATE</v>
      </c>
      <c r="I223" s="23"/>
      <c r="J223" s="36" t="s">
        <v>2244</v>
      </c>
      <c r="K223" s="37">
        <v>43882</v>
      </c>
      <c r="L223" s="38">
        <f t="shared" si="72"/>
        <v>2</v>
      </c>
      <c r="M223" s="38">
        <f t="shared" si="73"/>
        <v>2020</v>
      </c>
      <c r="N223" s="38" t="str">
        <f t="shared" si="74"/>
        <v>Replenish</v>
      </c>
      <c r="O223" s="36" t="s">
        <v>395</v>
      </c>
      <c r="P223" s="38"/>
      <c r="Q223" s="38" t="s">
        <v>396</v>
      </c>
      <c r="R223" s="56">
        <v>1</v>
      </c>
      <c r="S223" s="38" t="s">
        <v>1161</v>
      </c>
      <c r="T223" s="57" t="s">
        <v>104</v>
      </c>
      <c r="U223" s="38">
        <v>50641617</v>
      </c>
      <c r="V223" s="20">
        <v>404046795</v>
      </c>
      <c r="W223" s="37">
        <v>43882</v>
      </c>
      <c r="X223" s="38" t="s">
        <v>105</v>
      </c>
      <c r="Y223" s="147" t="s">
        <v>2245</v>
      </c>
      <c r="Z223" s="148">
        <v>43910</v>
      </c>
      <c r="AA223" s="149" t="s">
        <v>2246</v>
      </c>
      <c r="AB223" s="148">
        <v>43914</v>
      </c>
      <c r="AC223" s="148"/>
      <c r="AD223" s="369" t="s">
        <v>2247</v>
      </c>
      <c r="AE223" s="37">
        <v>43917</v>
      </c>
      <c r="AF223" s="37"/>
      <c r="AG223" s="37">
        <v>43915</v>
      </c>
      <c r="AH223" s="37">
        <v>43917</v>
      </c>
      <c r="AI223" s="368" t="s">
        <v>1968</v>
      </c>
      <c r="AJ223" s="88"/>
      <c r="AK223" s="37">
        <v>43917</v>
      </c>
      <c r="AL223" s="36"/>
      <c r="AM223" s="36" t="s">
        <v>395</v>
      </c>
      <c r="AN223" s="36" t="s">
        <v>2248</v>
      </c>
      <c r="AO223" s="36"/>
      <c r="AP223" s="37">
        <v>43882</v>
      </c>
      <c r="AQ223" s="36" t="s">
        <v>2150</v>
      </c>
      <c r="AR223" s="37">
        <v>43885</v>
      </c>
      <c r="AS223" s="23" t="str">
        <f t="shared" si="71"/>
        <v>ONTIME</v>
      </c>
      <c r="AT223" s="38"/>
      <c r="AU223" s="36"/>
      <c r="AV223" s="104"/>
      <c r="AW223" s="105"/>
      <c r="AX223" s="105"/>
      <c r="AY223" s="105"/>
      <c r="AZ223" s="114"/>
      <c r="BA223" s="115"/>
      <c r="BB223" s="105"/>
      <c r="BC223" s="105"/>
    </row>
    <row r="224" s="1" customFormat="1" ht="24" hidden="1" spans="2:55">
      <c r="B224" s="20">
        <v>215</v>
      </c>
      <c r="C224" s="21" t="str">
        <f t="shared" si="75"/>
        <v>AVAIL</v>
      </c>
      <c r="D224" s="22" t="str">
        <f t="shared" si="61"/>
        <v>CLOSED</v>
      </c>
      <c r="E224" s="23">
        <f ca="1" t="shared" si="67"/>
        <v>13</v>
      </c>
      <c r="F224" s="23">
        <f ca="1" t="shared" si="68"/>
        <v>5</v>
      </c>
      <c r="G224" s="23">
        <f ca="1" t="shared" si="69"/>
        <v>4</v>
      </c>
      <c r="H224" s="23" t="str">
        <f ca="1" t="shared" si="70"/>
        <v>LATE</v>
      </c>
      <c r="I224" s="23"/>
      <c r="J224" s="36" t="s">
        <v>2249</v>
      </c>
      <c r="K224" s="37">
        <v>43903</v>
      </c>
      <c r="L224" s="38">
        <f t="shared" si="72"/>
        <v>3</v>
      </c>
      <c r="M224" s="38">
        <f t="shared" si="73"/>
        <v>2020</v>
      </c>
      <c r="N224" s="38" t="str">
        <f t="shared" si="74"/>
        <v>Replenish</v>
      </c>
      <c r="O224" s="36" t="s">
        <v>221</v>
      </c>
      <c r="P224" s="38"/>
      <c r="Q224" s="38" t="s">
        <v>222</v>
      </c>
      <c r="R224" s="56">
        <v>1</v>
      </c>
      <c r="S224" s="38" t="s">
        <v>793</v>
      </c>
      <c r="T224" s="57" t="s">
        <v>104</v>
      </c>
      <c r="U224" s="38">
        <v>50644110</v>
      </c>
      <c r="V224" s="20">
        <v>404047133</v>
      </c>
      <c r="W224" s="37">
        <v>43903</v>
      </c>
      <c r="X224" s="38" t="s">
        <v>105</v>
      </c>
      <c r="Y224" s="147" t="s">
        <v>2250</v>
      </c>
      <c r="Z224" s="148">
        <v>43907</v>
      </c>
      <c r="AA224" s="149" t="s">
        <v>2251</v>
      </c>
      <c r="AB224" s="148">
        <v>43910</v>
      </c>
      <c r="AC224" s="148"/>
      <c r="AD224" s="369" t="s">
        <v>2252</v>
      </c>
      <c r="AE224" s="37">
        <v>43910</v>
      </c>
      <c r="AF224" s="37"/>
      <c r="AG224" s="37">
        <v>43915</v>
      </c>
      <c r="AH224" s="37">
        <v>43916</v>
      </c>
      <c r="AI224" s="368" t="s">
        <v>2253</v>
      </c>
      <c r="AJ224" s="88"/>
      <c r="AK224" s="37">
        <v>43916</v>
      </c>
      <c r="AL224" s="36"/>
      <c r="AM224" s="36" t="s">
        <v>221</v>
      </c>
      <c r="AN224" s="36" t="s">
        <v>2254</v>
      </c>
      <c r="AO224" s="36"/>
      <c r="AP224" s="37">
        <v>43903</v>
      </c>
      <c r="AQ224" s="366" t="s">
        <v>2101</v>
      </c>
      <c r="AR224" s="103">
        <v>43908</v>
      </c>
      <c r="AS224" s="23" t="str">
        <f t="shared" si="71"/>
        <v>ONTIME</v>
      </c>
      <c r="AT224" s="38"/>
      <c r="AU224" s="36"/>
      <c r="AV224" s="104"/>
      <c r="AW224" s="105"/>
      <c r="AX224" s="105"/>
      <c r="AY224" s="105"/>
      <c r="AZ224" s="114"/>
      <c r="BA224" s="115"/>
      <c r="BB224" s="105"/>
      <c r="BC224" s="105"/>
    </row>
    <row r="225" s="1" customFormat="1" ht="24" hidden="1" spans="2:55">
      <c r="B225" s="20">
        <v>217</v>
      </c>
      <c r="C225" s="21" t="str">
        <f t="shared" si="75"/>
        <v>AVAIL</v>
      </c>
      <c r="D225" s="22" t="str">
        <f t="shared" si="61"/>
        <v>CLOSED</v>
      </c>
      <c r="E225" s="23">
        <f ca="1" t="shared" si="67"/>
        <v>13</v>
      </c>
      <c r="F225" s="23">
        <f ca="1" t="shared" si="68"/>
        <v>5</v>
      </c>
      <c r="G225" s="23">
        <f ca="1" t="shared" si="69"/>
        <v>4</v>
      </c>
      <c r="H225" s="23" t="str">
        <f ca="1" t="shared" si="70"/>
        <v>LATE</v>
      </c>
      <c r="I225" s="23"/>
      <c r="J225" s="36" t="s">
        <v>2255</v>
      </c>
      <c r="K225" s="37">
        <v>43903</v>
      </c>
      <c r="L225" s="38">
        <f t="shared" si="72"/>
        <v>3</v>
      </c>
      <c r="M225" s="38">
        <f t="shared" si="73"/>
        <v>2020</v>
      </c>
      <c r="N225" s="38" t="str">
        <f t="shared" si="74"/>
        <v>Replenish</v>
      </c>
      <c r="O225" s="36" t="s">
        <v>409</v>
      </c>
      <c r="P225" s="38"/>
      <c r="Q225" s="38" t="s">
        <v>410</v>
      </c>
      <c r="R225" s="56">
        <v>1</v>
      </c>
      <c r="S225" s="38" t="s">
        <v>332</v>
      </c>
      <c r="T225" s="57" t="s">
        <v>104</v>
      </c>
      <c r="U225" s="38">
        <v>50644127</v>
      </c>
      <c r="V225" s="20">
        <v>404047135</v>
      </c>
      <c r="W225" s="37">
        <v>43903</v>
      </c>
      <c r="X225" s="38" t="s">
        <v>105</v>
      </c>
      <c r="Y225" s="147" t="s">
        <v>2256</v>
      </c>
      <c r="Z225" s="148">
        <v>43907</v>
      </c>
      <c r="AA225" s="149" t="s">
        <v>2251</v>
      </c>
      <c r="AB225" s="148">
        <v>43910</v>
      </c>
      <c r="AC225" s="148"/>
      <c r="AD225" s="369" t="s">
        <v>2252</v>
      </c>
      <c r="AE225" s="37">
        <v>43910</v>
      </c>
      <c r="AF225" s="37"/>
      <c r="AG225" s="37">
        <v>43915</v>
      </c>
      <c r="AH225" s="37">
        <v>43916</v>
      </c>
      <c r="AI225" s="368" t="s">
        <v>1585</v>
      </c>
      <c r="AJ225" s="88"/>
      <c r="AK225" s="37">
        <v>43916</v>
      </c>
      <c r="AL225" s="36"/>
      <c r="AM225" s="36" t="s">
        <v>409</v>
      </c>
      <c r="AN225" s="36" t="s">
        <v>2257</v>
      </c>
      <c r="AO225" s="36"/>
      <c r="AP225" s="37">
        <v>43903</v>
      </c>
      <c r="AQ225" s="366" t="s">
        <v>2101</v>
      </c>
      <c r="AR225" s="103">
        <v>43908</v>
      </c>
      <c r="AS225" s="23" t="str">
        <f t="shared" si="71"/>
        <v>ONTIME</v>
      </c>
      <c r="AT225" s="38"/>
      <c r="AU225" s="36"/>
      <c r="AV225" s="104"/>
      <c r="AW225" s="105"/>
      <c r="AX225" s="105"/>
      <c r="AY225" s="105"/>
      <c r="AZ225" s="114"/>
      <c r="BA225" s="115"/>
      <c r="BB225" s="105"/>
      <c r="BC225" s="105"/>
    </row>
    <row r="226" s="1" customFormat="1" ht="12" hidden="1" spans="2:55">
      <c r="B226" s="20">
        <v>224</v>
      </c>
      <c r="C226" s="21" t="str">
        <f t="shared" si="75"/>
        <v>AVAIL</v>
      </c>
      <c r="D226" s="22" t="str">
        <f t="shared" si="61"/>
        <v>CLOSED</v>
      </c>
      <c r="E226" s="23">
        <f ca="1" t="shared" si="67"/>
        <v>10</v>
      </c>
      <c r="F226" s="23">
        <f ca="1" t="shared" si="68"/>
        <v>7</v>
      </c>
      <c r="G226" s="23">
        <f ca="1" t="shared" si="69"/>
        <v>3</v>
      </c>
      <c r="H226" s="23" t="str">
        <f ca="1" t="shared" si="70"/>
        <v>ONTIME</v>
      </c>
      <c r="I226" s="23"/>
      <c r="J226" s="36" t="s">
        <v>2258</v>
      </c>
      <c r="K226" s="37">
        <v>43907</v>
      </c>
      <c r="L226" s="38">
        <f t="shared" si="72"/>
        <v>3</v>
      </c>
      <c r="M226" s="38">
        <f t="shared" si="73"/>
        <v>2020</v>
      </c>
      <c r="N226" s="38" t="str">
        <f t="shared" si="74"/>
        <v>Replenish</v>
      </c>
      <c r="O226" s="118" t="s">
        <v>706</v>
      </c>
      <c r="P226" s="118" t="s">
        <v>630</v>
      </c>
      <c r="Q226" s="38" t="s">
        <v>2259</v>
      </c>
      <c r="R226" s="56">
        <v>1</v>
      </c>
      <c r="S226" s="38" t="s">
        <v>793</v>
      </c>
      <c r="T226" s="57" t="s">
        <v>104</v>
      </c>
      <c r="U226" s="38">
        <v>50644733</v>
      </c>
      <c r="V226" s="20">
        <v>404047179</v>
      </c>
      <c r="W226" s="37">
        <v>43907</v>
      </c>
      <c r="X226" s="38" t="s">
        <v>105</v>
      </c>
      <c r="Y226" s="147" t="s">
        <v>2260</v>
      </c>
      <c r="Z226" s="148">
        <v>43910</v>
      </c>
      <c r="AA226" s="149" t="s">
        <v>2261</v>
      </c>
      <c r="AB226" s="148">
        <v>43914</v>
      </c>
      <c r="AC226" s="148"/>
      <c r="AD226" s="369" t="s">
        <v>2262</v>
      </c>
      <c r="AE226" s="37">
        <v>43914</v>
      </c>
      <c r="AF226" s="37"/>
      <c r="AG226" s="37">
        <v>43916</v>
      </c>
      <c r="AH226" s="37">
        <v>43917</v>
      </c>
      <c r="AI226" s="368" t="s">
        <v>2263</v>
      </c>
      <c r="AJ226" s="88"/>
      <c r="AK226" s="37">
        <v>43917</v>
      </c>
      <c r="AL226" s="36"/>
      <c r="AM226" s="135" t="s">
        <v>706</v>
      </c>
      <c r="AN226" s="118" t="s">
        <v>2264</v>
      </c>
      <c r="AO226" s="155"/>
      <c r="AP226" s="37">
        <v>43909</v>
      </c>
      <c r="AQ226" s="36" t="s">
        <v>2265</v>
      </c>
      <c r="AR226" s="103">
        <v>43914</v>
      </c>
      <c r="AS226" s="23" t="str">
        <f t="shared" si="71"/>
        <v>ONTIME</v>
      </c>
      <c r="AT226" s="38"/>
      <c r="AU226" s="36"/>
      <c r="AV226" s="104"/>
      <c r="AW226" s="105"/>
      <c r="AX226" s="105"/>
      <c r="AY226" s="105"/>
      <c r="AZ226" s="114"/>
      <c r="BA226" s="115"/>
      <c r="BB226" s="105"/>
      <c r="BC226" s="105"/>
    </row>
    <row r="227" s="1" customFormat="1" ht="12" hidden="1" spans="2:55">
      <c r="B227" s="20">
        <v>225</v>
      </c>
      <c r="C227" s="21" t="str">
        <f t="shared" si="75"/>
        <v>AVAIL</v>
      </c>
      <c r="D227" s="22" t="str">
        <f t="shared" si="61"/>
        <v>CLOSED</v>
      </c>
      <c r="E227" s="23">
        <f ca="1" t="shared" si="67"/>
        <v>10</v>
      </c>
      <c r="F227" s="23">
        <f ca="1" t="shared" si="68"/>
        <v>7</v>
      </c>
      <c r="G227" s="23">
        <f ca="1" t="shared" si="69"/>
        <v>3</v>
      </c>
      <c r="H227" s="23" t="str">
        <f ca="1" t="shared" si="70"/>
        <v>ONTIME</v>
      </c>
      <c r="I227" s="23"/>
      <c r="J227" s="36" t="s">
        <v>2266</v>
      </c>
      <c r="K227" s="37">
        <v>43907</v>
      </c>
      <c r="L227" s="38">
        <f t="shared" si="72"/>
        <v>3</v>
      </c>
      <c r="M227" s="38">
        <f t="shared" si="73"/>
        <v>2020</v>
      </c>
      <c r="N227" s="38" t="str">
        <f t="shared" si="74"/>
        <v>Replenish</v>
      </c>
      <c r="O227" s="118" t="s">
        <v>706</v>
      </c>
      <c r="P227" s="118" t="s">
        <v>630</v>
      </c>
      <c r="Q227" s="38" t="s">
        <v>2259</v>
      </c>
      <c r="R227" s="56">
        <v>1</v>
      </c>
      <c r="S227" s="38" t="s">
        <v>223</v>
      </c>
      <c r="T227" s="57" t="s">
        <v>104</v>
      </c>
      <c r="U227" s="38">
        <v>50644738</v>
      </c>
      <c r="V227" s="20">
        <v>404047180</v>
      </c>
      <c r="W227" s="37">
        <v>43907</v>
      </c>
      <c r="X227" s="38" t="s">
        <v>105</v>
      </c>
      <c r="Y227" s="147" t="s">
        <v>2267</v>
      </c>
      <c r="Z227" s="148">
        <v>43910</v>
      </c>
      <c r="AA227" s="149" t="s">
        <v>2261</v>
      </c>
      <c r="AB227" s="148">
        <v>43914</v>
      </c>
      <c r="AC227" s="148"/>
      <c r="AD227" s="369" t="s">
        <v>2262</v>
      </c>
      <c r="AE227" s="37">
        <v>43914</v>
      </c>
      <c r="AF227" s="37"/>
      <c r="AG227" s="37">
        <v>43916</v>
      </c>
      <c r="AH227" s="37">
        <v>43917</v>
      </c>
      <c r="AI227" s="368" t="s">
        <v>2268</v>
      </c>
      <c r="AJ227" s="88"/>
      <c r="AK227" s="37">
        <v>43917</v>
      </c>
      <c r="AL227" s="36"/>
      <c r="AM227" s="135" t="s">
        <v>630</v>
      </c>
      <c r="AN227" s="118" t="s">
        <v>2269</v>
      </c>
      <c r="AO227" s="155"/>
      <c r="AP227" s="37">
        <v>43909</v>
      </c>
      <c r="AQ227" s="36" t="s">
        <v>2265</v>
      </c>
      <c r="AR227" s="103">
        <v>43914</v>
      </c>
      <c r="AS227" s="23" t="str">
        <f t="shared" si="71"/>
        <v>ONTIME</v>
      </c>
      <c r="AT227" s="38"/>
      <c r="AU227" s="36"/>
      <c r="AV227" s="104"/>
      <c r="AW227" s="105"/>
      <c r="AX227" s="105"/>
      <c r="AY227" s="105"/>
      <c r="AZ227" s="114"/>
      <c r="BA227" s="115"/>
      <c r="BB227" s="105"/>
      <c r="BC227" s="105"/>
    </row>
    <row r="228" s="1" customFormat="1" ht="24" hidden="1" spans="2:55">
      <c r="B228" s="20">
        <v>227</v>
      </c>
      <c r="C228" s="21" t="str">
        <f t="shared" si="75"/>
        <v>AVAIL</v>
      </c>
      <c r="D228" s="22" t="str">
        <f t="shared" si="61"/>
        <v>CLOSED</v>
      </c>
      <c r="E228" s="23">
        <f ca="1" t="shared" si="67"/>
        <v>10</v>
      </c>
      <c r="F228" s="23">
        <f ca="1" t="shared" si="68"/>
        <v>7</v>
      </c>
      <c r="G228" s="23">
        <f ca="1" t="shared" si="69"/>
        <v>3</v>
      </c>
      <c r="H228" s="23" t="str">
        <f ca="1" t="shared" si="70"/>
        <v>ONTIME</v>
      </c>
      <c r="I228" s="23"/>
      <c r="J228" s="36" t="s">
        <v>2270</v>
      </c>
      <c r="K228" s="37">
        <v>43907</v>
      </c>
      <c r="L228" s="38">
        <f t="shared" si="72"/>
        <v>3</v>
      </c>
      <c r="M228" s="38">
        <f t="shared" si="73"/>
        <v>2020</v>
      </c>
      <c r="N228" s="38" t="str">
        <f t="shared" si="74"/>
        <v>Replenish</v>
      </c>
      <c r="O228" s="36" t="s">
        <v>1724</v>
      </c>
      <c r="P228" s="38"/>
      <c r="Q228" s="38" t="s">
        <v>1725</v>
      </c>
      <c r="R228" s="56">
        <v>1</v>
      </c>
      <c r="S228" s="38" t="s">
        <v>116</v>
      </c>
      <c r="T228" s="57" t="s">
        <v>104</v>
      </c>
      <c r="U228" s="38">
        <v>50644744</v>
      </c>
      <c r="V228" s="20">
        <v>404047182</v>
      </c>
      <c r="W228" s="37">
        <v>43907</v>
      </c>
      <c r="X228" s="38" t="s">
        <v>105</v>
      </c>
      <c r="Y228" s="147" t="s">
        <v>2271</v>
      </c>
      <c r="Z228" s="148">
        <v>43910</v>
      </c>
      <c r="AA228" s="149" t="s">
        <v>2261</v>
      </c>
      <c r="AB228" s="148">
        <v>43914</v>
      </c>
      <c r="AC228" s="148"/>
      <c r="AD228" s="369" t="s">
        <v>2262</v>
      </c>
      <c r="AE228" s="37">
        <v>43914</v>
      </c>
      <c r="AF228" s="37"/>
      <c r="AG228" s="37">
        <v>43916</v>
      </c>
      <c r="AH228" s="37">
        <v>43917</v>
      </c>
      <c r="AI228" s="368" t="s">
        <v>2272</v>
      </c>
      <c r="AJ228" s="88"/>
      <c r="AK228" s="37">
        <v>43917</v>
      </c>
      <c r="AL228" s="36"/>
      <c r="AM228" s="36" t="s">
        <v>1724</v>
      </c>
      <c r="AN228" s="36" t="s">
        <v>2273</v>
      </c>
      <c r="AO228" s="36"/>
      <c r="AP228" s="37">
        <v>43909</v>
      </c>
      <c r="AQ228" s="36" t="s">
        <v>2265</v>
      </c>
      <c r="AR228" s="103">
        <v>43914</v>
      </c>
      <c r="AS228" s="23" t="str">
        <f t="shared" si="71"/>
        <v>ONTIME</v>
      </c>
      <c r="AT228" s="38"/>
      <c r="AU228" s="36"/>
      <c r="AV228" s="104"/>
      <c r="AW228" s="105"/>
      <c r="AX228" s="105"/>
      <c r="AY228" s="105"/>
      <c r="AZ228" s="114"/>
      <c r="BA228" s="115"/>
      <c r="BB228" s="105"/>
      <c r="BC228" s="105"/>
    </row>
    <row r="229" s="1" customFormat="1" ht="12" hidden="1" spans="2:55">
      <c r="B229" s="20">
        <v>230</v>
      </c>
      <c r="C229" s="21" t="str">
        <f t="shared" si="75"/>
        <v>AVAIL</v>
      </c>
      <c r="D229" s="22" t="str">
        <f t="shared" si="61"/>
        <v>CLOSED</v>
      </c>
      <c r="E229" s="23">
        <f ca="1" t="shared" si="67"/>
        <v>10</v>
      </c>
      <c r="F229" s="23">
        <f ca="1" t="shared" si="68"/>
        <v>7</v>
      </c>
      <c r="G229" s="23">
        <f ca="1" t="shared" si="69"/>
        <v>3</v>
      </c>
      <c r="H229" s="23" t="str">
        <f ca="1" t="shared" si="70"/>
        <v>ONTIME</v>
      </c>
      <c r="I229" s="23"/>
      <c r="J229" s="36" t="s">
        <v>2274</v>
      </c>
      <c r="K229" s="37">
        <v>43907</v>
      </c>
      <c r="L229" s="38">
        <f t="shared" si="72"/>
        <v>3</v>
      </c>
      <c r="M229" s="38">
        <f t="shared" si="73"/>
        <v>2020</v>
      </c>
      <c r="N229" s="38" t="str">
        <f t="shared" si="74"/>
        <v>Replenish</v>
      </c>
      <c r="O229" s="36" t="s">
        <v>840</v>
      </c>
      <c r="P229" s="38"/>
      <c r="Q229" s="38" t="s">
        <v>2053</v>
      </c>
      <c r="R229" s="56">
        <v>1</v>
      </c>
      <c r="S229" s="38" t="s">
        <v>306</v>
      </c>
      <c r="T229" s="57" t="s">
        <v>104</v>
      </c>
      <c r="U229" s="38">
        <v>50644968</v>
      </c>
      <c r="V229" s="20">
        <v>404047236</v>
      </c>
      <c r="W229" s="37">
        <v>43907</v>
      </c>
      <c r="X229" s="38" t="s">
        <v>105</v>
      </c>
      <c r="Y229" s="147" t="s">
        <v>2260</v>
      </c>
      <c r="Z229" s="148">
        <v>43910</v>
      </c>
      <c r="AA229" s="149" t="s">
        <v>2261</v>
      </c>
      <c r="AB229" s="148">
        <v>43914</v>
      </c>
      <c r="AC229" s="148"/>
      <c r="AD229" s="369" t="s">
        <v>2262</v>
      </c>
      <c r="AE229" s="37">
        <v>43914</v>
      </c>
      <c r="AF229" s="37"/>
      <c r="AG229" s="37">
        <v>43916</v>
      </c>
      <c r="AH229" s="37">
        <v>43917</v>
      </c>
      <c r="AI229" s="368" t="s">
        <v>2275</v>
      </c>
      <c r="AJ229" s="88"/>
      <c r="AK229" s="37">
        <v>43917</v>
      </c>
      <c r="AL229" s="36"/>
      <c r="AM229" s="36" t="s">
        <v>840</v>
      </c>
      <c r="AN229" s="36" t="s">
        <v>2276</v>
      </c>
      <c r="AO229" s="36"/>
      <c r="AP229" s="37">
        <v>43909</v>
      </c>
      <c r="AQ229" s="36" t="s">
        <v>2265</v>
      </c>
      <c r="AR229" s="103">
        <v>43914</v>
      </c>
      <c r="AS229" s="23" t="str">
        <f t="shared" si="71"/>
        <v>ONTIME</v>
      </c>
      <c r="AT229" s="38"/>
      <c r="AU229" s="36"/>
      <c r="AV229" s="104"/>
      <c r="AW229" s="105"/>
      <c r="AX229" s="105"/>
      <c r="AY229" s="105"/>
      <c r="AZ229" s="114"/>
      <c r="BA229" s="115"/>
      <c r="BB229" s="105"/>
      <c r="BC229" s="105"/>
    </row>
    <row r="230" s="1" customFormat="1" ht="12" hidden="1" spans="2:55">
      <c r="B230" s="20">
        <v>52</v>
      </c>
      <c r="C230" s="21" t="str">
        <f t="shared" si="75"/>
        <v>AVAIL</v>
      </c>
      <c r="D230" s="22" t="str">
        <f t="shared" si="61"/>
        <v>CLOSED</v>
      </c>
      <c r="E230" s="23">
        <f ca="1" t="shared" si="67"/>
        <v>24</v>
      </c>
      <c r="F230" s="23">
        <f ca="1" t="shared" si="68"/>
        <v>45</v>
      </c>
      <c r="G230" s="23">
        <f ca="1" t="shared" si="69"/>
        <v>21</v>
      </c>
      <c r="H230" s="23" t="str">
        <f ca="1" t="shared" si="70"/>
        <v>LATE</v>
      </c>
      <c r="I230" s="23"/>
      <c r="J230" s="36" t="s">
        <v>2277</v>
      </c>
      <c r="K230" s="37">
        <v>43879</v>
      </c>
      <c r="L230" s="38">
        <f t="shared" si="72"/>
        <v>2</v>
      </c>
      <c r="M230" s="38">
        <f t="shared" si="73"/>
        <v>2020</v>
      </c>
      <c r="N230" s="38" t="str">
        <f t="shared" si="74"/>
        <v>Critical</v>
      </c>
      <c r="O230" s="36" t="s">
        <v>2278</v>
      </c>
      <c r="P230" s="38"/>
      <c r="Q230" s="38" t="s">
        <v>2279</v>
      </c>
      <c r="R230" s="56">
        <v>1</v>
      </c>
      <c r="S230" s="38" t="s">
        <v>793</v>
      </c>
      <c r="T230" s="57" t="s">
        <v>2280</v>
      </c>
      <c r="U230" s="38">
        <v>50641386</v>
      </c>
      <c r="V230" s="20">
        <v>404046764</v>
      </c>
      <c r="W230" s="37">
        <v>43880</v>
      </c>
      <c r="X230" s="38" t="s">
        <v>105</v>
      </c>
      <c r="Y230" s="147" t="s">
        <v>1763</v>
      </c>
      <c r="Z230" s="148">
        <v>43900</v>
      </c>
      <c r="AA230" s="149" t="s">
        <v>2114</v>
      </c>
      <c r="AB230" s="148">
        <v>43900</v>
      </c>
      <c r="AC230" s="148"/>
      <c r="AD230" s="38">
        <v>180238116</v>
      </c>
      <c r="AE230" s="37">
        <v>43902</v>
      </c>
      <c r="AF230" s="37"/>
      <c r="AG230" s="37">
        <v>43902</v>
      </c>
      <c r="AH230" s="37">
        <v>43903</v>
      </c>
      <c r="AI230" s="368" t="s">
        <v>2281</v>
      </c>
      <c r="AJ230" s="88"/>
      <c r="AK230" s="37">
        <v>43903</v>
      </c>
      <c r="AL230" s="36"/>
      <c r="AM230" s="36" t="s">
        <v>2278</v>
      </c>
      <c r="AN230" s="36" t="s">
        <v>2281</v>
      </c>
      <c r="AO230" s="36"/>
      <c r="AP230" s="37">
        <v>43914</v>
      </c>
      <c r="AQ230" s="36" t="s">
        <v>2282</v>
      </c>
      <c r="AR230" s="37">
        <v>43925</v>
      </c>
      <c r="AS230" s="23" t="str">
        <f t="shared" si="71"/>
        <v>LATE</v>
      </c>
      <c r="AT230" s="38"/>
      <c r="AU230" s="36"/>
      <c r="AV230" s="104">
        <f t="shared" ref="AV230:AV239" si="76">IF(OR(W230="",AB230=""),"",AB230-W230)</f>
        <v>20</v>
      </c>
      <c r="AW230" s="105" t="e">
        <f>IF(OR(#REF!="",AB230=""),"",#REF!-AB230)</f>
        <v>#REF!</v>
      </c>
      <c r="AX230" s="105" t="e">
        <f>IF(OR(#REF!="",#REF!=""),"",#REF!-#REF!)</f>
        <v>#REF!</v>
      </c>
      <c r="AY230" s="105" t="e">
        <f>IF(OR(AP230="",#REF!=""),"",AP230-#REF!)</f>
        <v>#REF!</v>
      </c>
      <c r="AZ230" s="114">
        <f t="shared" ref="AZ230:AZ239" si="77">IF(OR(AR230="",AP230=""),"",AR230-AP230)</f>
        <v>11</v>
      </c>
      <c r="BA230" s="115" t="e">
        <f t="shared" ref="BA230:BA239" si="78">IF(AV230="","",SUM(AV230:AZ230))</f>
        <v>#REF!</v>
      </c>
      <c r="BB230" s="105">
        <f t="shared" ref="BB230:BB239" si="79">IF(AR230="","",WEEKNUM(AR230))</f>
        <v>14</v>
      </c>
      <c r="BC230" s="105">
        <f t="shared" ref="BC230:BC239" si="80">IF(AR230="","",YEAR(AR230))</f>
        <v>2020</v>
      </c>
    </row>
    <row r="231" s="1" customFormat="1" ht="12" hidden="1" spans="2:55">
      <c r="B231" s="20">
        <v>53</v>
      </c>
      <c r="C231" s="21" t="str">
        <f t="shared" si="75"/>
        <v>AVAIL</v>
      </c>
      <c r="D231" s="22" t="str">
        <f t="shared" ref="D231:D294" si="81">IF(LEFT(V231,2)="45","CLOSED",IF(C231="","",IF(AQ231&lt;&gt;"","CLOSED",IF(AP231&lt;&gt;"","IN PROGRESS","OPEN"))))</f>
        <v>CLOSED</v>
      </c>
      <c r="E231" s="23">
        <f ca="1" t="shared" si="67"/>
        <v>17</v>
      </c>
      <c r="F231" s="23">
        <f ca="1" t="shared" si="68"/>
        <v>45</v>
      </c>
      <c r="G231" s="23">
        <f ca="1" t="shared" si="69"/>
        <v>6</v>
      </c>
      <c r="H231" s="23" t="str">
        <f ca="1" t="shared" si="70"/>
        <v>LATE</v>
      </c>
      <c r="I231" s="23"/>
      <c r="J231" s="36" t="s">
        <v>2283</v>
      </c>
      <c r="K231" s="37">
        <v>43879</v>
      </c>
      <c r="L231" s="38">
        <f t="shared" si="72"/>
        <v>2</v>
      </c>
      <c r="M231" s="38">
        <f t="shared" si="73"/>
        <v>2020</v>
      </c>
      <c r="N231" s="38" t="str">
        <f t="shared" si="74"/>
        <v>Critical</v>
      </c>
      <c r="O231" s="36" t="s">
        <v>2278</v>
      </c>
      <c r="P231" s="38"/>
      <c r="Q231" s="38" t="s">
        <v>2279</v>
      </c>
      <c r="R231" s="56">
        <v>1</v>
      </c>
      <c r="S231" s="38" t="s">
        <v>793</v>
      </c>
      <c r="T231" s="57" t="s">
        <v>2284</v>
      </c>
      <c r="U231" s="38">
        <v>50641387</v>
      </c>
      <c r="V231" s="20">
        <v>404046765</v>
      </c>
      <c r="W231" s="37">
        <v>43880</v>
      </c>
      <c r="X231" s="38" t="s">
        <v>105</v>
      </c>
      <c r="Y231" s="144" t="s">
        <v>2285</v>
      </c>
      <c r="Z231" s="145">
        <v>43885</v>
      </c>
      <c r="AA231" s="146" t="s">
        <v>2138</v>
      </c>
      <c r="AB231" s="145">
        <v>43885</v>
      </c>
      <c r="AC231" s="145"/>
      <c r="AD231" s="369" t="s">
        <v>2286</v>
      </c>
      <c r="AE231" s="37">
        <v>43888</v>
      </c>
      <c r="AF231" s="37"/>
      <c r="AG231" s="37">
        <v>43896</v>
      </c>
      <c r="AH231" s="37">
        <v>43896</v>
      </c>
      <c r="AI231" s="368" t="s">
        <v>2287</v>
      </c>
      <c r="AJ231" s="88"/>
      <c r="AK231" s="37">
        <v>43896</v>
      </c>
      <c r="AL231" s="36"/>
      <c r="AM231" s="36" t="s">
        <v>2278</v>
      </c>
      <c r="AN231" s="36" t="s">
        <v>2287</v>
      </c>
      <c r="AO231" s="36"/>
      <c r="AP231" s="37">
        <v>43914</v>
      </c>
      <c r="AQ231" s="36" t="s">
        <v>2282</v>
      </c>
      <c r="AR231" s="37">
        <v>43925</v>
      </c>
      <c r="AS231" s="23" t="str">
        <f t="shared" si="71"/>
        <v>LATE</v>
      </c>
      <c r="AT231" s="38"/>
      <c r="AU231" s="36"/>
      <c r="AV231" s="104">
        <f t="shared" si="76"/>
        <v>5</v>
      </c>
      <c r="AW231" s="105" t="e">
        <f>IF(OR(#REF!="",AB231=""),"",#REF!-AB231)</f>
        <v>#REF!</v>
      </c>
      <c r="AX231" s="105" t="e">
        <f>IF(OR(#REF!="",#REF!=""),"",#REF!-#REF!)</f>
        <v>#REF!</v>
      </c>
      <c r="AY231" s="105" t="e">
        <f>IF(OR(AP231="",#REF!=""),"",AP231-#REF!)</f>
        <v>#REF!</v>
      </c>
      <c r="AZ231" s="114">
        <f t="shared" si="77"/>
        <v>11</v>
      </c>
      <c r="BA231" s="115" t="e">
        <f t="shared" si="78"/>
        <v>#REF!</v>
      </c>
      <c r="BB231" s="105">
        <f t="shared" si="79"/>
        <v>14</v>
      </c>
      <c r="BC231" s="105">
        <f t="shared" si="80"/>
        <v>2020</v>
      </c>
    </row>
    <row r="232" s="1" customFormat="1" ht="12" hidden="1" spans="2:55">
      <c r="B232" s="20">
        <v>54</v>
      </c>
      <c r="C232" s="21" t="str">
        <f t="shared" si="75"/>
        <v>AVAIL</v>
      </c>
      <c r="D232" s="22" t="str">
        <f t="shared" si="81"/>
        <v>CLOSED</v>
      </c>
      <c r="E232" s="23">
        <f ca="1" t="shared" si="67"/>
        <v>8</v>
      </c>
      <c r="F232" s="23">
        <f ca="1" t="shared" si="68"/>
        <v>45</v>
      </c>
      <c r="G232" s="23">
        <f ca="1" t="shared" si="69"/>
        <v>6</v>
      </c>
      <c r="H232" s="23" t="str">
        <f ca="1" t="shared" si="70"/>
        <v>LATE</v>
      </c>
      <c r="I232" s="23"/>
      <c r="J232" s="36" t="s">
        <v>2288</v>
      </c>
      <c r="K232" s="37">
        <v>43879</v>
      </c>
      <c r="L232" s="38">
        <f t="shared" si="72"/>
        <v>2</v>
      </c>
      <c r="M232" s="38">
        <f t="shared" si="73"/>
        <v>2020</v>
      </c>
      <c r="N232" s="38" t="str">
        <f t="shared" si="74"/>
        <v>Critical</v>
      </c>
      <c r="O232" s="36" t="s">
        <v>2278</v>
      </c>
      <c r="P232" s="38"/>
      <c r="Q232" s="38" t="s">
        <v>2279</v>
      </c>
      <c r="R232" s="56">
        <v>1</v>
      </c>
      <c r="S232" s="38" t="s">
        <v>793</v>
      </c>
      <c r="T232" s="57" t="s">
        <v>2289</v>
      </c>
      <c r="U232" s="38">
        <v>50641388</v>
      </c>
      <c r="V232" s="20">
        <v>404046766</v>
      </c>
      <c r="W232" s="37">
        <v>43880</v>
      </c>
      <c r="X232" s="38" t="s">
        <v>105</v>
      </c>
      <c r="Y232" s="147" t="s">
        <v>2285</v>
      </c>
      <c r="Z232" s="148">
        <v>43885</v>
      </c>
      <c r="AA232" s="149" t="s">
        <v>2138</v>
      </c>
      <c r="AB232" s="148">
        <v>43885</v>
      </c>
      <c r="AC232" s="148"/>
      <c r="AD232" s="369" t="s">
        <v>2286</v>
      </c>
      <c r="AE232" s="37">
        <v>43888</v>
      </c>
      <c r="AF232" s="37"/>
      <c r="AG232" s="37">
        <v>43886</v>
      </c>
      <c r="AH232" s="37">
        <v>43887</v>
      </c>
      <c r="AI232" s="368" t="s">
        <v>2290</v>
      </c>
      <c r="AJ232" s="88"/>
      <c r="AK232" s="37">
        <v>43887</v>
      </c>
      <c r="AL232" s="36"/>
      <c r="AM232" s="36" t="s">
        <v>2278</v>
      </c>
      <c r="AN232" s="36" t="s">
        <v>2290</v>
      </c>
      <c r="AO232" s="36"/>
      <c r="AP232" s="37">
        <v>43914</v>
      </c>
      <c r="AQ232" s="36" t="s">
        <v>2282</v>
      </c>
      <c r="AR232" s="37">
        <v>43925</v>
      </c>
      <c r="AS232" s="23" t="str">
        <f t="shared" si="71"/>
        <v>LATE</v>
      </c>
      <c r="AT232" s="38"/>
      <c r="AU232" s="36"/>
      <c r="AV232" s="104">
        <f t="shared" si="76"/>
        <v>5</v>
      </c>
      <c r="AW232" s="105" t="e">
        <f>IF(OR(#REF!="",AB232=""),"",#REF!-AB232)</f>
        <v>#REF!</v>
      </c>
      <c r="AX232" s="105" t="e">
        <f>IF(OR(#REF!="",#REF!=""),"",#REF!-#REF!)</f>
        <v>#REF!</v>
      </c>
      <c r="AY232" s="105" t="e">
        <f>IF(OR(AP232="",#REF!=""),"",AP232-#REF!)</f>
        <v>#REF!</v>
      </c>
      <c r="AZ232" s="114">
        <f t="shared" si="77"/>
        <v>11</v>
      </c>
      <c r="BA232" s="115" t="e">
        <f t="shared" si="78"/>
        <v>#REF!</v>
      </c>
      <c r="BB232" s="105">
        <f t="shared" si="79"/>
        <v>14</v>
      </c>
      <c r="BC232" s="105">
        <f t="shared" si="80"/>
        <v>2020</v>
      </c>
    </row>
    <row r="233" s="1" customFormat="1" ht="12" hidden="1" spans="2:55">
      <c r="B233" s="20">
        <v>55</v>
      </c>
      <c r="C233" s="21" t="str">
        <f t="shared" si="75"/>
        <v>AVAIL</v>
      </c>
      <c r="D233" s="22" t="str">
        <f t="shared" si="81"/>
        <v>CLOSED</v>
      </c>
      <c r="E233" s="23">
        <f ca="1" t="shared" si="67"/>
        <v>7</v>
      </c>
      <c r="F233" s="23">
        <f ca="1" t="shared" si="68"/>
        <v>23</v>
      </c>
      <c r="G233" s="23">
        <f ca="1" t="shared" si="69"/>
        <v>6</v>
      </c>
      <c r="H233" s="23" t="str">
        <f ca="1" t="shared" si="70"/>
        <v>LATE</v>
      </c>
      <c r="I233" s="23"/>
      <c r="J233" s="36" t="s">
        <v>2291</v>
      </c>
      <c r="K233" s="37">
        <v>43879</v>
      </c>
      <c r="L233" s="38">
        <f t="shared" si="72"/>
        <v>2</v>
      </c>
      <c r="M233" s="38">
        <f t="shared" si="73"/>
        <v>2020</v>
      </c>
      <c r="N233" s="38" t="str">
        <f t="shared" si="74"/>
        <v>Critical</v>
      </c>
      <c r="O233" s="36" t="s">
        <v>2292</v>
      </c>
      <c r="P233" s="38"/>
      <c r="Q233" s="38" t="s">
        <v>2293</v>
      </c>
      <c r="R233" s="56">
        <v>1</v>
      </c>
      <c r="S233" s="38" t="s">
        <v>793</v>
      </c>
      <c r="T233" s="57" t="s">
        <v>2294</v>
      </c>
      <c r="U233" s="38">
        <v>50641389</v>
      </c>
      <c r="V233" s="20">
        <v>404046767</v>
      </c>
      <c r="W233" s="37">
        <v>43880</v>
      </c>
      <c r="X233" s="38" t="s">
        <v>105</v>
      </c>
      <c r="Y233" s="147" t="s">
        <v>2285</v>
      </c>
      <c r="Z233" s="148">
        <v>43885</v>
      </c>
      <c r="AA233" s="149" t="s">
        <v>2138</v>
      </c>
      <c r="AB233" s="148">
        <v>43885</v>
      </c>
      <c r="AC233" s="148"/>
      <c r="AD233" s="369" t="s">
        <v>2286</v>
      </c>
      <c r="AE233" s="37">
        <v>43888</v>
      </c>
      <c r="AF233" s="37"/>
      <c r="AG233" s="37">
        <v>43885</v>
      </c>
      <c r="AH233" s="37">
        <v>43886</v>
      </c>
      <c r="AI233" s="88" t="s">
        <v>168</v>
      </c>
      <c r="AJ233" s="88"/>
      <c r="AK233" s="37">
        <v>43886</v>
      </c>
      <c r="AL233" s="36"/>
      <c r="AM233" s="38">
        <v>4305990071</v>
      </c>
      <c r="AN233" s="36" t="s">
        <v>2295</v>
      </c>
      <c r="AO233" s="36"/>
      <c r="AP233" s="37">
        <v>43900</v>
      </c>
      <c r="AQ233" s="36" t="s">
        <v>2296</v>
      </c>
      <c r="AR233" s="37">
        <v>43903</v>
      </c>
      <c r="AS233" s="23" t="str">
        <f t="shared" si="71"/>
        <v>LATE</v>
      </c>
      <c r="AT233" s="38"/>
      <c r="AU233" s="36"/>
      <c r="AV233" s="104">
        <f t="shared" si="76"/>
        <v>5</v>
      </c>
      <c r="AW233" s="105" t="e">
        <f>IF(OR(#REF!="",AB233=""),"",#REF!-AB233)</f>
        <v>#REF!</v>
      </c>
      <c r="AX233" s="105" t="e">
        <f>IF(OR(#REF!="",#REF!=""),"",#REF!-#REF!)</f>
        <v>#REF!</v>
      </c>
      <c r="AY233" s="105" t="e">
        <f>IF(OR(AP233="",#REF!=""),"",AP233-#REF!)</f>
        <v>#REF!</v>
      </c>
      <c r="AZ233" s="114">
        <f t="shared" si="77"/>
        <v>3</v>
      </c>
      <c r="BA233" s="115" t="e">
        <f t="shared" si="78"/>
        <v>#REF!</v>
      </c>
      <c r="BB233" s="105">
        <f t="shared" si="79"/>
        <v>11</v>
      </c>
      <c r="BC233" s="105">
        <f t="shared" si="80"/>
        <v>2020</v>
      </c>
    </row>
    <row r="234" s="1" customFormat="1" ht="12" hidden="1" spans="2:55">
      <c r="B234" s="20">
        <v>50</v>
      </c>
      <c r="C234" s="21" t="str">
        <f t="shared" si="75"/>
        <v>AVAIL</v>
      </c>
      <c r="D234" s="22" t="str">
        <f t="shared" si="81"/>
        <v>CLOSED</v>
      </c>
      <c r="E234" s="23">
        <f ca="1" t="shared" si="67"/>
        <v>17</v>
      </c>
      <c r="F234" s="23">
        <f ca="1" t="shared" si="68"/>
        <v>65</v>
      </c>
      <c r="G234" s="23">
        <f ca="1" t="shared" si="69"/>
        <v>10</v>
      </c>
      <c r="H234" s="23" t="str">
        <f ca="1" t="shared" si="70"/>
        <v>LATE</v>
      </c>
      <c r="I234" s="23"/>
      <c r="J234" s="36" t="s">
        <v>2297</v>
      </c>
      <c r="K234" s="37">
        <v>43873</v>
      </c>
      <c r="L234" s="38">
        <f t="shared" si="72"/>
        <v>2</v>
      </c>
      <c r="M234" s="38">
        <f t="shared" si="73"/>
        <v>2020</v>
      </c>
      <c r="N234" s="38" t="str">
        <f t="shared" si="74"/>
        <v>AOG</v>
      </c>
      <c r="O234" s="36" t="s">
        <v>141</v>
      </c>
      <c r="P234" s="38"/>
      <c r="Q234" s="38" t="s">
        <v>142</v>
      </c>
      <c r="R234" s="56">
        <v>1</v>
      </c>
      <c r="S234" s="38" t="s">
        <v>1255</v>
      </c>
      <c r="T234" s="57" t="s">
        <v>2298</v>
      </c>
      <c r="U234" s="38">
        <v>803440226</v>
      </c>
      <c r="V234" s="20">
        <v>404046689</v>
      </c>
      <c r="W234" s="37">
        <v>43874</v>
      </c>
      <c r="X234" s="38" t="s">
        <v>105</v>
      </c>
      <c r="Y234" s="147" t="s">
        <v>1763</v>
      </c>
      <c r="Z234" s="148">
        <v>43883</v>
      </c>
      <c r="AA234" s="149" t="s">
        <v>2299</v>
      </c>
      <c r="AB234" s="148">
        <v>43883</v>
      </c>
      <c r="AC234" s="148"/>
      <c r="AD234" s="38">
        <v>180235395</v>
      </c>
      <c r="AE234" s="37">
        <v>43885</v>
      </c>
      <c r="AF234" s="37"/>
      <c r="AG234" s="37">
        <v>43890</v>
      </c>
      <c r="AH234" s="37">
        <v>43890</v>
      </c>
      <c r="AI234" s="368" t="s">
        <v>2300</v>
      </c>
      <c r="AJ234" s="88"/>
      <c r="AK234" s="37">
        <v>43890</v>
      </c>
      <c r="AL234" s="36"/>
      <c r="AM234" s="36" t="s">
        <v>141</v>
      </c>
      <c r="AN234" s="36" t="s">
        <v>2300</v>
      </c>
      <c r="AO234" s="36"/>
      <c r="AP234" s="37">
        <v>43916</v>
      </c>
      <c r="AQ234" s="36" t="s">
        <v>2301</v>
      </c>
      <c r="AR234" s="103">
        <v>43939</v>
      </c>
      <c r="AS234" s="23" t="str">
        <f t="shared" si="71"/>
        <v>LATE</v>
      </c>
      <c r="AT234" s="38"/>
      <c r="AU234" s="36"/>
      <c r="AV234" s="104">
        <f t="shared" si="76"/>
        <v>9</v>
      </c>
      <c r="AW234" s="105" t="e">
        <f>IF(OR(#REF!="",AB234=""),"",#REF!-AB234)</f>
        <v>#REF!</v>
      </c>
      <c r="AX234" s="105" t="e">
        <f>IF(OR(#REF!="",#REF!=""),"",#REF!-#REF!)</f>
        <v>#REF!</v>
      </c>
      <c r="AY234" s="105" t="e">
        <f>IF(OR(AP234="",#REF!=""),"",AP234-#REF!)</f>
        <v>#REF!</v>
      </c>
      <c r="AZ234" s="114">
        <f t="shared" si="77"/>
        <v>23</v>
      </c>
      <c r="BA234" s="115" t="e">
        <f t="shared" si="78"/>
        <v>#REF!</v>
      </c>
      <c r="BB234" s="105">
        <f t="shared" si="79"/>
        <v>16</v>
      </c>
      <c r="BC234" s="105">
        <f t="shared" si="80"/>
        <v>2020</v>
      </c>
    </row>
    <row r="235" s="1" customFormat="1" ht="12" hidden="1" spans="2:55">
      <c r="B235" s="20">
        <v>59</v>
      </c>
      <c r="C235" s="21" t="str">
        <f t="shared" si="75"/>
        <v>AVAIL</v>
      </c>
      <c r="D235" s="22" t="str">
        <f t="shared" si="81"/>
        <v>CLOSED</v>
      </c>
      <c r="E235" s="23">
        <f ca="1" t="shared" si="67"/>
        <v>10</v>
      </c>
      <c r="F235" s="23">
        <f ca="1" t="shared" si="68"/>
        <v>42</v>
      </c>
      <c r="G235" s="23">
        <f ca="1" t="shared" si="69"/>
        <v>5</v>
      </c>
      <c r="H235" s="23" t="str">
        <f ca="1" t="shared" si="70"/>
        <v>LATE</v>
      </c>
      <c r="I235" s="23"/>
      <c r="J235" s="36" t="s">
        <v>2302</v>
      </c>
      <c r="K235" s="37">
        <v>43897</v>
      </c>
      <c r="L235" s="38">
        <f t="shared" si="72"/>
        <v>3</v>
      </c>
      <c r="M235" s="38">
        <f t="shared" si="73"/>
        <v>2020</v>
      </c>
      <c r="N235" s="38" t="str">
        <f t="shared" si="74"/>
        <v>Critical</v>
      </c>
      <c r="O235" s="36" t="s">
        <v>1596</v>
      </c>
      <c r="P235" s="38"/>
      <c r="Q235" s="38" t="s">
        <v>1384</v>
      </c>
      <c r="R235" s="56">
        <v>1</v>
      </c>
      <c r="S235" s="38" t="s">
        <v>325</v>
      </c>
      <c r="T235" s="57" t="s">
        <v>2303</v>
      </c>
      <c r="U235" s="38">
        <v>803517038</v>
      </c>
      <c r="V235" s="20">
        <v>404047019</v>
      </c>
      <c r="W235" s="37">
        <v>43897</v>
      </c>
      <c r="X235" s="38" t="s">
        <v>105</v>
      </c>
      <c r="Y235" s="147" t="s">
        <v>1763</v>
      </c>
      <c r="Z235" s="148">
        <v>43902</v>
      </c>
      <c r="AA235" s="149" t="s">
        <v>2186</v>
      </c>
      <c r="AB235" s="148">
        <v>43902</v>
      </c>
      <c r="AC235" s="148"/>
      <c r="AD235" s="38">
        <v>180238081</v>
      </c>
      <c r="AE235" s="37">
        <v>43902</v>
      </c>
      <c r="AF235" s="37"/>
      <c r="AG235" s="37">
        <v>43905</v>
      </c>
      <c r="AH235" s="37">
        <v>43907</v>
      </c>
      <c r="AI235" s="89" t="s">
        <v>2304</v>
      </c>
      <c r="AJ235" s="89"/>
      <c r="AK235" s="37">
        <v>43907</v>
      </c>
      <c r="AL235" s="36"/>
      <c r="AM235" s="36" t="s">
        <v>1596</v>
      </c>
      <c r="AN235" s="36" t="s">
        <v>2305</v>
      </c>
      <c r="AO235" s="36"/>
      <c r="AP235" s="37">
        <v>43916</v>
      </c>
      <c r="AQ235" s="36" t="s">
        <v>2301</v>
      </c>
      <c r="AR235" s="103">
        <v>43939</v>
      </c>
      <c r="AS235" s="23" t="str">
        <f t="shared" si="71"/>
        <v>LATE</v>
      </c>
      <c r="AT235" s="38"/>
      <c r="AU235" s="36"/>
      <c r="AV235" s="104">
        <f t="shared" si="76"/>
        <v>5</v>
      </c>
      <c r="AW235" s="105" t="e">
        <f>IF(OR(#REF!="",AB235=""),"",#REF!-AB235)</f>
        <v>#REF!</v>
      </c>
      <c r="AX235" s="105" t="e">
        <f>IF(OR(#REF!="",#REF!=""),"",#REF!-#REF!)</f>
        <v>#REF!</v>
      </c>
      <c r="AY235" s="105" t="e">
        <f>IF(OR(AP235="",#REF!=""),"",AP235-#REF!)</f>
        <v>#REF!</v>
      </c>
      <c r="AZ235" s="114">
        <f t="shared" si="77"/>
        <v>23</v>
      </c>
      <c r="BA235" s="115" t="e">
        <f t="shared" si="78"/>
        <v>#REF!</v>
      </c>
      <c r="BB235" s="105">
        <f t="shared" si="79"/>
        <v>16</v>
      </c>
      <c r="BC235" s="105">
        <f t="shared" si="80"/>
        <v>2020</v>
      </c>
    </row>
    <row r="236" s="1" customFormat="1" ht="12" hidden="1" spans="2:55">
      <c r="B236" s="20">
        <v>60</v>
      </c>
      <c r="C236" s="21" t="str">
        <f t="shared" si="75"/>
        <v>AVAIL</v>
      </c>
      <c r="D236" s="22" t="str">
        <f t="shared" si="81"/>
        <v>CLOSED</v>
      </c>
      <c r="E236" s="23">
        <f ca="1" t="shared" si="67"/>
        <v>11</v>
      </c>
      <c r="F236" s="23">
        <f ca="1" t="shared" si="68"/>
        <v>42</v>
      </c>
      <c r="G236" s="23">
        <f ca="1" t="shared" si="69"/>
        <v>5</v>
      </c>
      <c r="H236" s="23" t="str">
        <f ca="1" t="shared" si="70"/>
        <v>LATE</v>
      </c>
      <c r="I236" s="23"/>
      <c r="J236" s="36" t="s">
        <v>2306</v>
      </c>
      <c r="K236" s="37">
        <v>43897</v>
      </c>
      <c r="L236" s="38">
        <f t="shared" si="72"/>
        <v>3</v>
      </c>
      <c r="M236" s="38">
        <f t="shared" si="73"/>
        <v>2020</v>
      </c>
      <c r="N236" s="38" t="str">
        <f t="shared" si="74"/>
        <v>Critical</v>
      </c>
      <c r="O236" s="36" t="s">
        <v>1596</v>
      </c>
      <c r="P236" s="38"/>
      <c r="Q236" s="38" t="s">
        <v>1384</v>
      </c>
      <c r="R236" s="56">
        <v>1</v>
      </c>
      <c r="S236" s="38" t="s">
        <v>325</v>
      </c>
      <c r="T236" s="57" t="s">
        <v>2307</v>
      </c>
      <c r="U236" s="38">
        <v>803517035</v>
      </c>
      <c r="V236" s="20">
        <v>404047020</v>
      </c>
      <c r="W236" s="37">
        <v>43897</v>
      </c>
      <c r="X236" s="38" t="s">
        <v>105</v>
      </c>
      <c r="Y236" s="147" t="s">
        <v>2308</v>
      </c>
      <c r="Z236" s="148">
        <v>43902</v>
      </c>
      <c r="AA236" s="149" t="s">
        <v>2309</v>
      </c>
      <c r="AB236" s="148">
        <v>43904</v>
      </c>
      <c r="AC236" s="148"/>
      <c r="AD236" s="38">
        <v>180238467</v>
      </c>
      <c r="AE236" s="37">
        <v>43906</v>
      </c>
      <c r="AF236" s="37"/>
      <c r="AG236" s="37">
        <v>43907</v>
      </c>
      <c r="AH236" s="37">
        <v>43908</v>
      </c>
      <c r="AI236" s="368" t="s">
        <v>2310</v>
      </c>
      <c r="AJ236" s="88"/>
      <c r="AK236" s="37">
        <v>43908</v>
      </c>
      <c r="AL236" s="36"/>
      <c r="AM236" s="38" t="s">
        <v>1596</v>
      </c>
      <c r="AN236" s="36" t="s">
        <v>2311</v>
      </c>
      <c r="AO236" s="36"/>
      <c r="AP236" s="37">
        <v>43916</v>
      </c>
      <c r="AQ236" s="36" t="s">
        <v>2301</v>
      </c>
      <c r="AR236" s="103">
        <v>43939</v>
      </c>
      <c r="AS236" s="23" t="str">
        <f t="shared" si="71"/>
        <v>LATE</v>
      </c>
      <c r="AT236" s="38"/>
      <c r="AU236" s="36"/>
      <c r="AV236" s="104">
        <f t="shared" si="76"/>
        <v>7</v>
      </c>
      <c r="AW236" s="105" t="e">
        <f>IF(OR(#REF!="",AB236=""),"",#REF!-AB236)</f>
        <v>#REF!</v>
      </c>
      <c r="AX236" s="105" t="e">
        <f>IF(OR(#REF!="",#REF!=""),"",#REF!-#REF!)</f>
        <v>#REF!</v>
      </c>
      <c r="AY236" s="105" t="e">
        <f>IF(OR(AP236="",#REF!=""),"",AP236-#REF!)</f>
        <v>#REF!</v>
      </c>
      <c r="AZ236" s="114">
        <f t="shared" si="77"/>
        <v>23</v>
      </c>
      <c r="BA236" s="115" t="e">
        <f t="shared" si="78"/>
        <v>#REF!</v>
      </c>
      <c r="BB236" s="105">
        <f t="shared" si="79"/>
        <v>16</v>
      </c>
      <c r="BC236" s="105">
        <f t="shared" si="80"/>
        <v>2020</v>
      </c>
    </row>
    <row r="237" s="1" customFormat="1" ht="24" hidden="1" spans="2:55">
      <c r="B237" s="20">
        <v>61</v>
      </c>
      <c r="C237" s="21" t="str">
        <f t="shared" si="75"/>
        <v>AVAIL</v>
      </c>
      <c r="D237" s="22" t="str">
        <f t="shared" si="81"/>
        <v>CLOSED</v>
      </c>
      <c r="E237" s="23">
        <f ca="1" t="shared" si="67"/>
        <v>9</v>
      </c>
      <c r="F237" s="23">
        <f ca="1" t="shared" si="68"/>
        <v>40</v>
      </c>
      <c r="G237" s="23">
        <f ca="1" t="shared" si="69"/>
        <v>2</v>
      </c>
      <c r="H237" s="23" t="str">
        <f ca="1" t="shared" si="70"/>
        <v>ONTIME</v>
      </c>
      <c r="I237" s="23"/>
      <c r="J237" s="36" t="s">
        <v>2312</v>
      </c>
      <c r="K237" s="37">
        <v>43898</v>
      </c>
      <c r="L237" s="38">
        <f t="shared" si="72"/>
        <v>3</v>
      </c>
      <c r="M237" s="38">
        <f t="shared" si="73"/>
        <v>2020</v>
      </c>
      <c r="N237" s="38" t="str">
        <f t="shared" si="74"/>
        <v>Critical</v>
      </c>
      <c r="O237" s="36" t="s">
        <v>162</v>
      </c>
      <c r="P237" s="38"/>
      <c r="Q237" s="38" t="s">
        <v>163</v>
      </c>
      <c r="R237" s="56">
        <v>1</v>
      </c>
      <c r="S237" s="38" t="s">
        <v>1656</v>
      </c>
      <c r="T237" s="57" t="s">
        <v>2313</v>
      </c>
      <c r="U237" s="38">
        <v>803529892</v>
      </c>
      <c r="V237" s="20">
        <v>404047023</v>
      </c>
      <c r="W237" s="37">
        <v>43899</v>
      </c>
      <c r="X237" s="38" t="s">
        <v>105</v>
      </c>
      <c r="Y237" s="147" t="s">
        <v>1763</v>
      </c>
      <c r="Z237" s="148">
        <v>43900</v>
      </c>
      <c r="AA237" s="149" t="s">
        <v>2314</v>
      </c>
      <c r="AB237" s="148">
        <v>43900</v>
      </c>
      <c r="AC237" s="148"/>
      <c r="AD237" s="38">
        <v>180238440</v>
      </c>
      <c r="AE237" s="37">
        <v>43906</v>
      </c>
      <c r="AF237" s="37"/>
      <c r="AG237" s="37">
        <v>43906</v>
      </c>
      <c r="AH237" s="37">
        <v>43907</v>
      </c>
      <c r="AI237" s="89" t="s">
        <v>2315</v>
      </c>
      <c r="AJ237" s="89"/>
      <c r="AK237" s="37">
        <v>43907</v>
      </c>
      <c r="AL237" s="36"/>
      <c r="AM237" s="36" t="s">
        <v>162</v>
      </c>
      <c r="AN237" s="36" t="s">
        <v>2316</v>
      </c>
      <c r="AO237" s="36"/>
      <c r="AP237" s="37">
        <v>43916</v>
      </c>
      <c r="AQ237" s="36" t="s">
        <v>2301</v>
      </c>
      <c r="AR237" s="103">
        <v>43939</v>
      </c>
      <c r="AS237" s="23" t="str">
        <f t="shared" si="71"/>
        <v>LATE</v>
      </c>
      <c r="AT237" s="38"/>
      <c r="AU237" s="36"/>
      <c r="AV237" s="104">
        <f t="shared" si="76"/>
        <v>1</v>
      </c>
      <c r="AW237" s="105" t="e">
        <f>IF(OR(#REF!="",AB237=""),"",#REF!-AB237)</f>
        <v>#REF!</v>
      </c>
      <c r="AX237" s="105" t="e">
        <f>IF(OR(#REF!="",#REF!=""),"",#REF!-#REF!)</f>
        <v>#REF!</v>
      </c>
      <c r="AY237" s="105" t="e">
        <f>IF(OR(AP237="",#REF!=""),"",AP237-#REF!)</f>
        <v>#REF!</v>
      </c>
      <c r="AZ237" s="114">
        <f t="shared" si="77"/>
        <v>23</v>
      </c>
      <c r="BA237" s="115" t="e">
        <f t="shared" si="78"/>
        <v>#REF!</v>
      </c>
      <c r="BB237" s="105">
        <f t="shared" si="79"/>
        <v>16</v>
      </c>
      <c r="BC237" s="105">
        <f t="shared" si="80"/>
        <v>2020</v>
      </c>
    </row>
    <row r="238" s="1" customFormat="1" ht="12" hidden="1" spans="2:55">
      <c r="B238" s="20">
        <v>67</v>
      </c>
      <c r="C238" s="21" t="str">
        <f t="shared" si="75"/>
        <v>AVAIL</v>
      </c>
      <c r="D238" s="22" t="str">
        <f t="shared" si="81"/>
        <v>CLOSED</v>
      </c>
      <c r="E238" s="23">
        <f ca="1" t="shared" si="67"/>
        <v>7</v>
      </c>
      <c r="F238" s="23">
        <f ca="1" t="shared" si="68"/>
        <v>26</v>
      </c>
      <c r="G238" s="23">
        <f ca="1" t="shared" si="69"/>
        <v>1</v>
      </c>
      <c r="H238" s="23" t="str">
        <f ca="1" t="shared" si="70"/>
        <v>ONTIME</v>
      </c>
      <c r="I238" s="23"/>
      <c r="J238" s="36" t="s">
        <v>2317</v>
      </c>
      <c r="K238" s="37">
        <v>43906</v>
      </c>
      <c r="L238" s="38">
        <f t="shared" si="72"/>
        <v>3</v>
      </c>
      <c r="M238" s="38">
        <f t="shared" si="73"/>
        <v>2020</v>
      </c>
      <c r="N238" s="38" t="str">
        <f t="shared" si="74"/>
        <v>AOG</v>
      </c>
      <c r="O238" s="36" t="s">
        <v>834</v>
      </c>
      <c r="P238" s="38"/>
      <c r="Q238" s="38" t="s">
        <v>2318</v>
      </c>
      <c r="R238" s="56">
        <v>1</v>
      </c>
      <c r="S238" s="38" t="s">
        <v>896</v>
      </c>
      <c r="T238" s="57" t="s">
        <v>2319</v>
      </c>
      <c r="U238" s="38">
        <v>803547682</v>
      </c>
      <c r="V238" s="20">
        <v>404047262</v>
      </c>
      <c r="W238" s="37">
        <v>43913</v>
      </c>
      <c r="X238" s="38" t="s">
        <v>105</v>
      </c>
      <c r="Y238" s="147" t="s">
        <v>2320</v>
      </c>
      <c r="Z238" s="148">
        <v>43907</v>
      </c>
      <c r="AA238" s="149" t="s">
        <v>2321</v>
      </c>
      <c r="AB238" s="148">
        <v>43911</v>
      </c>
      <c r="AC238" s="148"/>
      <c r="AD238" s="36" t="s">
        <v>2322</v>
      </c>
      <c r="AE238" s="37">
        <v>43913</v>
      </c>
      <c r="AF238" s="37"/>
      <c r="AG238" s="37">
        <v>43913</v>
      </c>
      <c r="AH238" s="37">
        <v>43913</v>
      </c>
      <c r="AI238" s="89" t="s">
        <v>2025</v>
      </c>
      <c r="AJ238" s="89"/>
      <c r="AK238" s="37">
        <v>43913</v>
      </c>
      <c r="AL238" s="36"/>
      <c r="AM238" s="36" t="s">
        <v>834</v>
      </c>
      <c r="AN238" s="366" t="s">
        <v>2323</v>
      </c>
      <c r="AO238" s="36"/>
      <c r="AP238" s="37">
        <v>43916</v>
      </c>
      <c r="AQ238" s="36" t="s">
        <v>2301</v>
      </c>
      <c r="AR238" s="103">
        <v>43939</v>
      </c>
      <c r="AS238" s="23" t="str">
        <f t="shared" si="71"/>
        <v>LATE</v>
      </c>
      <c r="AT238" s="38"/>
      <c r="AU238" s="36"/>
      <c r="AV238" s="104">
        <f t="shared" si="76"/>
        <v>-2</v>
      </c>
      <c r="AW238" s="105" t="e">
        <f>IF(OR(#REF!="",AB238=""),"",#REF!-AB238)</f>
        <v>#REF!</v>
      </c>
      <c r="AX238" s="105" t="e">
        <f>IF(OR(#REF!="",#REF!=""),"",#REF!-#REF!)</f>
        <v>#REF!</v>
      </c>
      <c r="AY238" s="105" t="e">
        <f>IF(OR(AP238="",#REF!=""),"",AP238-#REF!)</f>
        <v>#REF!</v>
      </c>
      <c r="AZ238" s="114">
        <f t="shared" si="77"/>
        <v>23</v>
      </c>
      <c r="BA238" s="115" t="e">
        <f t="shared" si="78"/>
        <v>#REF!</v>
      </c>
      <c r="BB238" s="105">
        <f t="shared" si="79"/>
        <v>16</v>
      </c>
      <c r="BC238" s="105">
        <f t="shared" si="80"/>
        <v>2020</v>
      </c>
    </row>
    <row r="239" s="1" customFormat="1" ht="12" hidden="1" spans="2:55">
      <c r="B239" s="20">
        <v>68</v>
      </c>
      <c r="C239" s="21" t="str">
        <f t="shared" si="75"/>
        <v>AVAIL</v>
      </c>
      <c r="D239" s="22" t="str">
        <f t="shared" si="81"/>
        <v>CLOSED</v>
      </c>
      <c r="E239" s="23">
        <f ca="1" t="shared" si="67"/>
        <v>6</v>
      </c>
      <c r="F239" s="23">
        <f ca="1" t="shared" si="68"/>
        <v>26</v>
      </c>
      <c r="G239" s="23">
        <f ca="1" t="shared" si="69"/>
        <v>2</v>
      </c>
      <c r="H239" s="23" t="str">
        <f ca="1" t="shared" si="70"/>
        <v>ONTIME</v>
      </c>
      <c r="I239" s="23"/>
      <c r="J239" s="36" t="s">
        <v>2324</v>
      </c>
      <c r="K239" s="37">
        <v>43907</v>
      </c>
      <c r="L239" s="38">
        <f t="shared" si="72"/>
        <v>3</v>
      </c>
      <c r="M239" s="38">
        <f t="shared" si="73"/>
        <v>2020</v>
      </c>
      <c r="N239" s="38" t="str">
        <f t="shared" si="74"/>
        <v>AOG</v>
      </c>
      <c r="O239" s="36" t="s">
        <v>834</v>
      </c>
      <c r="P239" s="38"/>
      <c r="Q239" s="38" t="s">
        <v>2318</v>
      </c>
      <c r="R239" s="56">
        <v>1</v>
      </c>
      <c r="S239" s="38" t="s">
        <v>1568</v>
      </c>
      <c r="T239" s="57" t="s">
        <v>2325</v>
      </c>
      <c r="U239" s="38">
        <v>803550287</v>
      </c>
      <c r="V239" s="20">
        <v>404047263</v>
      </c>
      <c r="W239" s="37">
        <v>43913</v>
      </c>
      <c r="X239" s="38" t="s">
        <v>105</v>
      </c>
      <c r="Y239" s="147" t="s">
        <v>1763</v>
      </c>
      <c r="Z239" s="148">
        <v>43909</v>
      </c>
      <c r="AA239" s="149" t="s">
        <v>2326</v>
      </c>
      <c r="AB239" s="148">
        <v>43909</v>
      </c>
      <c r="AC239" s="148"/>
      <c r="AD239" s="38">
        <v>180239056</v>
      </c>
      <c r="AE239" s="37">
        <v>43908</v>
      </c>
      <c r="AF239" s="37"/>
      <c r="AG239" s="37">
        <v>43908</v>
      </c>
      <c r="AH239" s="37">
        <v>43913</v>
      </c>
      <c r="AI239" s="89" t="s">
        <v>2327</v>
      </c>
      <c r="AJ239" s="89"/>
      <c r="AK239" s="37">
        <v>43913</v>
      </c>
      <c r="AL239" s="36"/>
      <c r="AM239" s="36" t="str">
        <f>O239</f>
        <v>TLS755-01-0102A</v>
      </c>
      <c r="AN239" s="36" t="s">
        <v>2328</v>
      </c>
      <c r="AO239" s="36"/>
      <c r="AP239" s="37">
        <v>43916</v>
      </c>
      <c r="AQ239" s="36" t="s">
        <v>2301</v>
      </c>
      <c r="AR239" s="103">
        <v>43939</v>
      </c>
      <c r="AS239" s="23" t="str">
        <f t="shared" si="71"/>
        <v>LATE</v>
      </c>
      <c r="AT239" s="38"/>
      <c r="AU239" s="36"/>
      <c r="AV239" s="104">
        <f t="shared" si="76"/>
        <v>-4</v>
      </c>
      <c r="AW239" s="105" t="e">
        <f>IF(OR(#REF!="",AB239=""),"",#REF!-AB239)</f>
        <v>#REF!</v>
      </c>
      <c r="AX239" s="105" t="e">
        <f>IF(OR(#REF!="",#REF!=""),"",#REF!-#REF!)</f>
        <v>#REF!</v>
      </c>
      <c r="AY239" s="105" t="e">
        <f>IF(OR(AP239="",#REF!=""),"",AP239-#REF!)</f>
        <v>#REF!</v>
      </c>
      <c r="AZ239" s="114">
        <f t="shared" si="77"/>
        <v>23</v>
      </c>
      <c r="BA239" s="115" t="e">
        <f t="shared" si="78"/>
        <v>#REF!</v>
      </c>
      <c r="BB239" s="105">
        <f t="shared" si="79"/>
        <v>16</v>
      </c>
      <c r="BC239" s="105">
        <f t="shared" si="80"/>
        <v>2020</v>
      </c>
    </row>
    <row r="240" s="1" customFormat="1" ht="12" hidden="1" spans="2:55">
      <c r="B240" s="20">
        <v>56</v>
      </c>
      <c r="C240" s="21" t="str">
        <f t="shared" si="75"/>
        <v>AVAIL</v>
      </c>
      <c r="D240" s="22" t="str">
        <f t="shared" si="81"/>
        <v>CLOSED</v>
      </c>
      <c r="E240" s="23">
        <f ca="1" t="shared" si="67"/>
        <v>9</v>
      </c>
      <c r="F240" s="23">
        <f ca="1" t="shared" si="68"/>
        <v>100</v>
      </c>
      <c r="G240" s="23">
        <f ca="1" t="shared" si="69"/>
        <v>0</v>
      </c>
      <c r="H240" s="23" t="str">
        <f ca="1" t="shared" si="70"/>
        <v>ONTIME</v>
      </c>
      <c r="I240" s="23"/>
      <c r="J240" s="36" t="s">
        <v>2329</v>
      </c>
      <c r="K240" s="37">
        <v>43880</v>
      </c>
      <c r="L240" s="38">
        <f t="shared" si="72"/>
        <v>2</v>
      </c>
      <c r="M240" s="38">
        <f t="shared" si="73"/>
        <v>2020</v>
      </c>
      <c r="N240" s="38" t="str">
        <f t="shared" si="74"/>
        <v>AOG</v>
      </c>
      <c r="O240" s="36" t="s">
        <v>2330</v>
      </c>
      <c r="P240" s="38"/>
      <c r="Q240" s="38" t="s">
        <v>121</v>
      </c>
      <c r="R240" s="56">
        <v>1</v>
      </c>
      <c r="S240" s="38" t="s">
        <v>663</v>
      </c>
      <c r="T240" s="57" t="s">
        <v>2331</v>
      </c>
      <c r="U240" s="38">
        <v>803494378</v>
      </c>
      <c r="V240" s="20">
        <v>404046834</v>
      </c>
      <c r="W240" s="37">
        <v>43885</v>
      </c>
      <c r="X240" s="38" t="s">
        <v>105</v>
      </c>
      <c r="Y240" s="147" t="s">
        <v>2332</v>
      </c>
      <c r="Z240" s="148">
        <v>43880</v>
      </c>
      <c r="AA240" s="149" t="s">
        <v>2104</v>
      </c>
      <c r="AB240" s="148">
        <v>43886</v>
      </c>
      <c r="AC240" s="148"/>
      <c r="AD240" s="38">
        <v>180235510</v>
      </c>
      <c r="AE240" s="37">
        <v>43885</v>
      </c>
      <c r="AF240" s="37"/>
      <c r="AG240" s="37">
        <v>43888</v>
      </c>
      <c r="AH240" s="37">
        <v>43889</v>
      </c>
      <c r="AI240" s="88" t="s">
        <v>2333</v>
      </c>
      <c r="AJ240" s="88"/>
      <c r="AK240" s="37">
        <v>43889</v>
      </c>
      <c r="AL240" s="36"/>
      <c r="AM240" s="38" t="s">
        <v>2330</v>
      </c>
      <c r="AN240" s="36" t="s">
        <v>2333</v>
      </c>
      <c r="AO240" s="36"/>
      <c r="AP240" s="37">
        <v>43937</v>
      </c>
      <c r="AQ240" s="36" t="s">
        <v>2334</v>
      </c>
      <c r="AR240" s="103">
        <v>43985</v>
      </c>
      <c r="AS240" s="23" t="str">
        <f t="shared" si="71"/>
        <v>LATE</v>
      </c>
      <c r="AT240" s="38"/>
      <c r="AU240" s="36"/>
      <c r="AV240" s="104"/>
      <c r="AW240" s="105"/>
      <c r="AX240" s="105"/>
      <c r="AY240" s="105"/>
      <c r="AZ240" s="114"/>
      <c r="BA240" s="115"/>
      <c r="BB240" s="105"/>
      <c r="BC240" s="105"/>
    </row>
    <row r="241" s="1" customFormat="1" ht="12" hidden="1" spans="2:55">
      <c r="B241" s="20">
        <v>71</v>
      </c>
      <c r="C241" s="21" t="str">
        <f t="shared" si="75"/>
        <v>AVAIL</v>
      </c>
      <c r="D241" s="22" t="str">
        <f t="shared" si="81"/>
        <v>CLOSED</v>
      </c>
      <c r="E241" s="23">
        <f ca="1" t="shared" si="67"/>
        <v>76</v>
      </c>
      <c r="F241" s="23">
        <f ca="1" t="shared" si="68"/>
        <v>874.706030092595</v>
      </c>
      <c r="G241" s="23">
        <f ca="1" t="shared" si="69"/>
        <v>4</v>
      </c>
      <c r="H241" s="23" t="str">
        <f ca="1" t="shared" si="70"/>
        <v>LATE</v>
      </c>
      <c r="I241" s="23"/>
      <c r="J241" s="36" t="s">
        <v>2335</v>
      </c>
      <c r="K241" s="37">
        <v>43852</v>
      </c>
      <c r="L241" s="38">
        <f t="shared" si="72"/>
        <v>1</v>
      </c>
      <c r="M241" s="38">
        <f t="shared" si="73"/>
        <v>2020</v>
      </c>
      <c r="N241" s="38" t="str">
        <f t="shared" si="74"/>
        <v>AOG</v>
      </c>
      <c r="O241" s="36" t="s">
        <v>2336</v>
      </c>
      <c r="P241" s="38"/>
      <c r="Q241" s="38" t="s">
        <v>2337</v>
      </c>
      <c r="R241" s="56">
        <v>1</v>
      </c>
      <c r="S241" s="38" t="s">
        <v>1568</v>
      </c>
      <c r="T241" s="57" t="s">
        <v>2338</v>
      </c>
      <c r="U241" s="38">
        <v>803563826</v>
      </c>
      <c r="V241" s="20">
        <v>404047321</v>
      </c>
      <c r="W241" s="37">
        <v>43916</v>
      </c>
      <c r="X241" s="38" t="s">
        <v>105</v>
      </c>
      <c r="Y241" s="144" t="s">
        <v>1763</v>
      </c>
      <c r="Z241" s="145">
        <v>43856</v>
      </c>
      <c r="AA241" s="146" t="s">
        <v>2339</v>
      </c>
      <c r="AB241" s="145">
        <v>43856</v>
      </c>
      <c r="AC241" s="145"/>
      <c r="AD241" s="38">
        <v>180240268</v>
      </c>
      <c r="AE241" s="37">
        <v>43920</v>
      </c>
      <c r="AF241" s="37"/>
      <c r="AG241" s="37">
        <v>43923</v>
      </c>
      <c r="AH241" s="37">
        <v>43928</v>
      </c>
      <c r="AI241" s="89" t="s">
        <v>2340</v>
      </c>
      <c r="AJ241" s="89"/>
      <c r="AK241" s="37">
        <v>43928</v>
      </c>
      <c r="AL241" s="36"/>
      <c r="AM241" s="36" t="s">
        <v>2336</v>
      </c>
      <c r="AN241" s="36" t="s">
        <v>2341</v>
      </c>
      <c r="AO241" s="36"/>
      <c r="AP241" s="37">
        <v>43921</v>
      </c>
      <c r="AQ241" s="36" t="s">
        <v>2342</v>
      </c>
      <c r="AR241" s="103"/>
      <c r="AS241" s="23" t="str">
        <f t="shared" si="71"/>
        <v>ONTIME</v>
      </c>
      <c r="AT241" s="38"/>
      <c r="AU241" s="36"/>
      <c r="AV241" s="104">
        <f>IF(OR(W241="",AB241=""),"",AB241-W241)</f>
        <v>-60</v>
      </c>
      <c r="AW241" s="105" t="e">
        <f>IF(OR(#REF!="",AB241=""),"",#REF!-AB241)</f>
        <v>#REF!</v>
      </c>
      <c r="AX241" s="105" t="e">
        <f>IF(OR(#REF!="",#REF!=""),"",#REF!-#REF!)</f>
        <v>#REF!</v>
      </c>
      <c r="AY241" s="105" t="e">
        <f>IF(OR(AP241="",#REF!=""),"",AP241-#REF!)</f>
        <v>#REF!</v>
      </c>
      <c r="AZ241" s="114" t="str">
        <f>IF(OR(AR241="",AP241=""),"",AR241-AP241)</f>
        <v/>
      </c>
      <c r="BA241" s="115" t="e">
        <f>IF(AV241="","",SUM(AV241:AZ241))</f>
        <v>#REF!</v>
      </c>
      <c r="BB241" s="105" t="str">
        <f>IF(AR241="","",WEEKNUM(AR241))</f>
        <v/>
      </c>
      <c r="BC241" s="105" t="str">
        <f>IF(AR241="","",YEAR(AR241))</f>
        <v/>
      </c>
    </row>
    <row r="242" s="1" customFormat="1" ht="12" hidden="1" spans="2:55">
      <c r="B242" s="20">
        <v>137</v>
      </c>
      <c r="C242" s="21" t="str">
        <f t="shared" si="75"/>
        <v>AVAIL</v>
      </c>
      <c r="D242" s="22" t="str">
        <f t="shared" si="81"/>
        <v>CLOSED</v>
      </c>
      <c r="E242" s="23">
        <f ca="1" t="shared" si="67"/>
        <v>97</v>
      </c>
      <c r="F242" s="23">
        <f ca="1" t="shared" si="68"/>
        <v>6</v>
      </c>
      <c r="G242" s="23">
        <f ca="1" t="shared" si="69"/>
        <v>83</v>
      </c>
      <c r="H242" s="23" t="str">
        <f ca="1" t="shared" si="70"/>
        <v>LATE</v>
      </c>
      <c r="I242" s="23"/>
      <c r="J242" s="36" t="s">
        <v>2343</v>
      </c>
      <c r="K242" s="37">
        <v>43852</v>
      </c>
      <c r="L242" s="38">
        <f t="shared" si="72"/>
        <v>1</v>
      </c>
      <c r="M242" s="38">
        <f t="shared" si="73"/>
        <v>2020</v>
      </c>
      <c r="N242" s="38" t="str">
        <f t="shared" si="74"/>
        <v>Replenish</v>
      </c>
      <c r="O242" s="36" t="s">
        <v>395</v>
      </c>
      <c r="P242" s="38"/>
      <c r="Q242" s="38" t="s">
        <v>396</v>
      </c>
      <c r="R242" s="56">
        <v>1</v>
      </c>
      <c r="S242" s="38" t="s">
        <v>223</v>
      </c>
      <c r="T242" s="57" t="s">
        <v>104</v>
      </c>
      <c r="U242" s="38">
        <v>50637339</v>
      </c>
      <c r="V242" s="20">
        <v>404046306</v>
      </c>
      <c r="W242" s="37">
        <v>43852</v>
      </c>
      <c r="X242" s="38" t="s">
        <v>105</v>
      </c>
      <c r="Y242" s="147" t="s">
        <v>1763</v>
      </c>
      <c r="Z242" s="148">
        <v>43935</v>
      </c>
      <c r="AA242" s="149" t="s">
        <v>2344</v>
      </c>
      <c r="AB242" s="148">
        <v>43935</v>
      </c>
      <c r="AC242" s="148"/>
      <c r="AD242" s="38">
        <v>180241893</v>
      </c>
      <c r="AE242" s="37">
        <v>43949</v>
      </c>
      <c r="AF242" s="37"/>
      <c r="AG242" s="37">
        <v>43949</v>
      </c>
      <c r="AH242" s="37">
        <v>43949</v>
      </c>
      <c r="AI242" s="89" t="s">
        <v>217</v>
      </c>
      <c r="AJ242" s="89"/>
      <c r="AK242" s="37">
        <v>43949</v>
      </c>
      <c r="AL242" s="36"/>
      <c r="AM242" s="36" t="s">
        <v>395</v>
      </c>
      <c r="AN242" s="36" t="s">
        <v>2345</v>
      </c>
      <c r="AO242" s="36"/>
      <c r="AP242" s="103">
        <v>43854</v>
      </c>
      <c r="AQ242" s="36" t="s">
        <v>1758</v>
      </c>
      <c r="AR242" s="103">
        <v>43858</v>
      </c>
      <c r="AS242" s="23" t="str">
        <f t="shared" si="71"/>
        <v>ONTIME</v>
      </c>
      <c r="AT242" s="38"/>
      <c r="AU242" s="36"/>
      <c r="AV242" s="104"/>
      <c r="AW242" s="105"/>
      <c r="AX242" s="105"/>
      <c r="AY242" s="105"/>
      <c r="AZ242" s="114"/>
      <c r="BA242" s="115"/>
      <c r="BB242" s="105"/>
      <c r="BC242" s="105"/>
    </row>
    <row r="243" s="1" customFormat="1" ht="12" hidden="1" spans="2:55">
      <c r="B243" s="20">
        <v>220</v>
      </c>
      <c r="C243" s="21" t="str">
        <f t="shared" si="75"/>
        <v>AVAIL</v>
      </c>
      <c r="D243" s="22" t="str">
        <f t="shared" si="81"/>
        <v>CLOSED</v>
      </c>
      <c r="E243" s="23">
        <f ca="1" t="shared" si="67"/>
        <v>46</v>
      </c>
      <c r="F243" s="23">
        <f ca="1" t="shared" si="68"/>
        <v>5</v>
      </c>
      <c r="G243" s="23">
        <f ca="1" t="shared" si="69"/>
        <v>32</v>
      </c>
      <c r="H243" s="23" t="str">
        <f ca="1" t="shared" si="70"/>
        <v>LATE</v>
      </c>
      <c r="I243" s="23"/>
      <c r="J243" s="36" t="s">
        <v>2346</v>
      </c>
      <c r="K243" s="37">
        <v>43903</v>
      </c>
      <c r="L243" s="38">
        <f t="shared" si="72"/>
        <v>3</v>
      </c>
      <c r="M243" s="38">
        <f t="shared" si="73"/>
        <v>2020</v>
      </c>
      <c r="N243" s="38" t="str">
        <f t="shared" si="74"/>
        <v>Replenish</v>
      </c>
      <c r="O243" s="36" t="s">
        <v>2347</v>
      </c>
      <c r="P243" s="38"/>
      <c r="Q243" s="38" t="s">
        <v>1533</v>
      </c>
      <c r="R243" s="56">
        <v>1</v>
      </c>
      <c r="S243" s="38" t="s">
        <v>1604</v>
      </c>
      <c r="T243" s="57" t="s">
        <v>104</v>
      </c>
      <c r="U243" s="38">
        <v>50644135</v>
      </c>
      <c r="V243" s="20">
        <v>404047137</v>
      </c>
      <c r="W243" s="37">
        <v>43903</v>
      </c>
      <c r="X243" s="38" t="s">
        <v>105</v>
      </c>
      <c r="Y243" s="147" t="s">
        <v>1763</v>
      </c>
      <c r="Z243" s="148">
        <v>43935</v>
      </c>
      <c r="AA243" s="149" t="s">
        <v>2344</v>
      </c>
      <c r="AB243" s="148">
        <v>43935</v>
      </c>
      <c r="AC243" s="148"/>
      <c r="AD243" s="38">
        <v>180241917</v>
      </c>
      <c r="AE243" s="37">
        <v>43949</v>
      </c>
      <c r="AF243" s="37"/>
      <c r="AG243" s="37">
        <v>43949</v>
      </c>
      <c r="AH243" s="37">
        <v>43949</v>
      </c>
      <c r="AI243" s="89" t="s">
        <v>2348</v>
      </c>
      <c r="AJ243" s="89"/>
      <c r="AK243" s="37">
        <v>43949</v>
      </c>
      <c r="AL243" s="36"/>
      <c r="AM243" s="36" t="s">
        <v>2347</v>
      </c>
      <c r="AN243" s="36" t="s">
        <v>2349</v>
      </c>
      <c r="AO243" s="36"/>
      <c r="AP243" s="37">
        <v>43903</v>
      </c>
      <c r="AQ243" s="366" t="s">
        <v>2101</v>
      </c>
      <c r="AR243" s="103">
        <v>43908</v>
      </c>
      <c r="AS243" s="23" t="str">
        <f t="shared" si="71"/>
        <v>ONTIME</v>
      </c>
      <c r="AT243" s="38"/>
      <c r="AU243" s="36"/>
      <c r="AV243" s="104"/>
      <c r="AW243" s="105"/>
      <c r="AX243" s="105"/>
      <c r="AY243" s="105"/>
      <c r="AZ243" s="114"/>
      <c r="BA243" s="115"/>
      <c r="BB243" s="105"/>
      <c r="BC243" s="105"/>
    </row>
    <row r="244" s="1" customFormat="1" ht="12" hidden="1" spans="2:55">
      <c r="B244" s="20">
        <v>228</v>
      </c>
      <c r="C244" s="21" t="str">
        <f t="shared" si="75"/>
        <v>AVAIL</v>
      </c>
      <c r="D244" s="22" t="str">
        <f t="shared" si="81"/>
        <v>CLOSED</v>
      </c>
      <c r="E244" s="23">
        <f ca="1" t="shared" si="67"/>
        <v>42</v>
      </c>
      <c r="F244" s="23">
        <f ca="1" t="shared" si="68"/>
        <v>7</v>
      </c>
      <c r="G244" s="23">
        <f ca="1" t="shared" si="69"/>
        <v>28</v>
      </c>
      <c r="H244" s="23" t="str">
        <f ca="1" t="shared" si="70"/>
        <v>LATE</v>
      </c>
      <c r="I244" s="23"/>
      <c r="J244" s="36" t="s">
        <v>2350</v>
      </c>
      <c r="K244" s="37">
        <v>43907</v>
      </c>
      <c r="L244" s="38">
        <f t="shared" si="72"/>
        <v>3</v>
      </c>
      <c r="M244" s="38">
        <f t="shared" si="73"/>
        <v>2020</v>
      </c>
      <c r="N244" s="38" t="str">
        <f t="shared" si="74"/>
        <v>Replenish</v>
      </c>
      <c r="O244" s="36" t="s">
        <v>315</v>
      </c>
      <c r="P244" s="38"/>
      <c r="Q244" s="38" t="s">
        <v>316</v>
      </c>
      <c r="R244" s="56">
        <v>1</v>
      </c>
      <c r="S244" s="38" t="s">
        <v>122</v>
      </c>
      <c r="T244" s="57" t="s">
        <v>104</v>
      </c>
      <c r="U244" s="38">
        <v>50644966</v>
      </c>
      <c r="V244" s="20">
        <v>404047234</v>
      </c>
      <c r="W244" s="37">
        <v>43907</v>
      </c>
      <c r="X244" s="38" t="s">
        <v>105</v>
      </c>
      <c r="Y244" s="147" t="s">
        <v>1763</v>
      </c>
      <c r="Z244" s="148">
        <v>43935</v>
      </c>
      <c r="AA244" s="149" t="s">
        <v>2344</v>
      </c>
      <c r="AB244" s="148">
        <v>43935</v>
      </c>
      <c r="AC244" s="148"/>
      <c r="AD244" s="38">
        <v>180241920</v>
      </c>
      <c r="AE244" s="37">
        <v>43949</v>
      </c>
      <c r="AF244" s="37"/>
      <c r="AG244" s="37">
        <v>43949</v>
      </c>
      <c r="AH244" s="37">
        <v>43949</v>
      </c>
      <c r="AI244" s="89" t="s">
        <v>2351</v>
      </c>
      <c r="AJ244" s="89"/>
      <c r="AK244" s="37">
        <v>43949</v>
      </c>
      <c r="AL244" s="36"/>
      <c r="AM244" s="36" t="s">
        <v>315</v>
      </c>
      <c r="AN244" s="36" t="s">
        <v>2352</v>
      </c>
      <c r="AO244" s="36"/>
      <c r="AP244" s="37">
        <v>43909</v>
      </c>
      <c r="AQ244" s="36" t="s">
        <v>2265</v>
      </c>
      <c r="AR244" s="103">
        <v>43914</v>
      </c>
      <c r="AS244" s="23" t="str">
        <f t="shared" si="71"/>
        <v>ONTIME</v>
      </c>
      <c r="AT244" s="38"/>
      <c r="AU244" s="36"/>
      <c r="AV244" s="104"/>
      <c r="AW244" s="105"/>
      <c r="AX244" s="105"/>
      <c r="AY244" s="105"/>
      <c r="AZ244" s="114"/>
      <c r="BA244" s="115"/>
      <c r="BB244" s="105"/>
      <c r="BC244" s="105"/>
    </row>
    <row r="245" s="1" customFormat="1" ht="12" hidden="1" spans="2:55">
      <c r="B245" s="20">
        <v>229</v>
      </c>
      <c r="C245" s="21" t="str">
        <f t="shared" si="75"/>
        <v>AVAIL</v>
      </c>
      <c r="D245" s="22" t="str">
        <f t="shared" si="81"/>
        <v>CLOSED</v>
      </c>
      <c r="E245" s="23">
        <f ca="1" t="shared" si="67"/>
        <v>41</v>
      </c>
      <c r="F245" s="23">
        <f ca="1" t="shared" si="68"/>
        <v>7</v>
      </c>
      <c r="G245" s="23">
        <f ca="1" t="shared" si="69"/>
        <v>28</v>
      </c>
      <c r="H245" s="23" t="str">
        <f ca="1" t="shared" si="70"/>
        <v>LATE</v>
      </c>
      <c r="I245" s="23"/>
      <c r="J245" s="36" t="s">
        <v>2353</v>
      </c>
      <c r="K245" s="37">
        <v>43907</v>
      </c>
      <c r="L245" s="38">
        <f t="shared" si="72"/>
        <v>3</v>
      </c>
      <c r="M245" s="38">
        <f t="shared" si="73"/>
        <v>2020</v>
      </c>
      <c r="N245" s="38" t="str">
        <f t="shared" si="74"/>
        <v>Replenish</v>
      </c>
      <c r="O245" s="36" t="s">
        <v>1321</v>
      </c>
      <c r="P245" s="38"/>
      <c r="Q245" s="38" t="s">
        <v>422</v>
      </c>
      <c r="R245" s="56">
        <v>1</v>
      </c>
      <c r="S245" s="38" t="s">
        <v>345</v>
      </c>
      <c r="T245" s="57" t="s">
        <v>104</v>
      </c>
      <c r="U245" s="38">
        <v>50644967</v>
      </c>
      <c r="V245" s="20">
        <v>404047235</v>
      </c>
      <c r="W245" s="37">
        <v>43907</v>
      </c>
      <c r="X245" s="38" t="s">
        <v>105</v>
      </c>
      <c r="Y245" s="147" t="s">
        <v>1763</v>
      </c>
      <c r="Z245" s="148">
        <v>43935</v>
      </c>
      <c r="AA245" s="149" t="s">
        <v>2344</v>
      </c>
      <c r="AB245" s="148">
        <v>43935</v>
      </c>
      <c r="AC245" s="148"/>
      <c r="AD245" s="38">
        <v>180241876</v>
      </c>
      <c r="AE245" s="37">
        <v>43948</v>
      </c>
      <c r="AF245" s="37"/>
      <c r="AG245" s="37">
        <v>43948</v>
      </c>
      <c r="AH245" s="37">
        <v>43948</v>
      </c>
      <c r="AI245" s="89" t="s">
        <v>2354</v>
      </c>
      <c r="AJ245" s="89"/>
      <c r="AK245" s="37">
        <v>43948</v>
      </c>
      <c r="AL245" s="36"/>
      <c r="AM245" s="36" t="s">
        <v>1321</v>
      </c>
      <c r="AN245" s="36" t="s">
        <v>1322</v>
      </c>
      <c r="AO245" s="36"/>
      <c r="AP245" s="37">
        <v>43909</v>
      </c>
      <c r="AQ245" s="36" t="s">
        <v>2265</v>
      </c>
      <c r="AR245" s="103">
        <v>43914</v>
      </c>
      <c r="AS245" s="23" t="str">
        <f t="shared" si="71"/>
        <v>ONTIME</v>
      </c>
      <c r="AT245" s="38"/>
      <c r="AU245" s="36"/>
      <c r="AV245" s="104"/>
      <c r="AW245" s="105"/>
      <c r="AX245" s="105"/>
      <c r="AY245" s="105"/>
      <c r="AZ245" s="114"/>
      <c r="BA245" s="115"/>
      <c r="BB245" s="105"/>
      <c r="BC245" s="105"/>
    </row>
    <row r="246" s="1" customFormat="1" ht="12" hidden="1" spans="2:55">
      <c r="B246" s="20">
        <v>232</v>
      </c>
      <c r="C246" s="21" t="str">
        <f t="shared" si="75"/>
        <v>AVAIL</v>
      </c>
      <c r="D246" s="22" t="str">
        <f t="shared" si="81"/>
        <v>CLOSED</v>
      </c>
      <c r="E246" s="23">
        <f ca="1" t="shared" si="67"/>
        <v>34</v>
      </c>
      <c r="F246" s="23">
        <f ca="1" t="shared" si="68"/>
        <v>11</v>
      </c>
      <c r="G246" s="23">
        <f ca="1" t="shared" si="69"/>
        <v>7</v>
      </c>
      <c r="H246" s="23" t="str">
        <f ca="1" t="shared" si="70"/>
        <v>LATE</v>
      </c>
      <c r="I246" s="23"/>
      <c r="J246" s="36" t="s">
        <v>2355</v>
      </c>
      <c r="K246" s="37">
        <v>43914</v>
      </c>
      <c r="L246" s="38">
        <f t="shared" si="72"/>
        <v>3</v>
      </c>
      <c r="M246" s="38">
        <f t="shared" si="73"/>
        <v>2020</v>
      </c>
      <c r="N246" s="38" t="str">
        <f t="shared" si="74"/>
        <v>Replenish</v>
      </c>
      <c r="O246" s="36" t="s">
        <v>304</v>
      </c>
      <c r="P246" s="38"/>
      <c r="Q246" s="38" t="s">
        <v>305</v>
      </c>
      <c r="R246" s="56">
        <v>1</v>
      </c>
      <c r="S246" s="38" t="s">
        <v>1656</v>
      </c>
      <c r="T246" s="57" t="s">
        <v>104</v>
      </c>
      <c r="U246" s="38">
        <v>50645351</v>
      </c>
      <c r="V246" s="20">
        <v>404047287</v>
      </c>
      <c r="W246" s="37">
        <v>43914</v>
      </c>
      <c r="X246" s="38" t="s">
        <v>105</v>
      </c>
      <c r="Y246" s="147" t="s">
        <v>2356</v>
      </c>
      <c r="Z246" s="148">
        <v>43921</v>
      </c>
      <c r="AA246" s="149" t="s">
        <v>2344</v>
      </c>
      <c r="AB246" s="148">
        <v>43935</v>
      </c>
      <c r="AC246" s="148"/>
      <c r="AD246" s="38">
        <v>180241855</v>
      </c>
      <c r="AE246" s="37">
        <v>43948</v>
      </c>
      <c r="AF246" s="37"/>
      <c r="AG246" s="37">
        <v>43948</v>
      </c>
      <c r="AH246" s="37">
        <v>43948</v>
      </c>
      <c r="AI246" s="89" t="s">
        <v>2357</v>
      </c>
      <c r="AJ246" s="89"/>
      <c r="AK246" s="37">
        <v>43948</v>
      </c>
      <c r="AL246" s="36"/>
      <c r="AM246" s="36" t="s">
        <v>304</v>
      </c>
      <c r="AN246" s="36" t="s">
        <v>2358</v>
      </c>
      <c r="AO246" s="36"/>
      <c r="AP246" s="37">
        <v>43914</v>
      </c>
      <c r="AQ246" s="36" t="s">
        <v>2359</v>
      </c>
      <c r="AR246" s="103">
        <v>43925</v>
      </c>
      <c r="AS246" s="23" t="str">
        <f t="shared" si="71"/>
        <v>ONTIME</v>
      </c>
      <c r="AT246" s="38"/>
      <c r="AU246" s="36"/>
      <c r="AV246" s="104"/>
      <c r="AW246" s="105"/>
      <c r="AX246" s="105"/>
      <c r="AY246" s="105"/>
      <c r="AZ246" s="114"/>
      <c r="BA246" s="115"/>
      <c r="BB246" s="105"/>
      <c r="BC246" s="105"/>
    </row>
    <row r="247" s="1" customFormat="1" ht="12" hidden="1" spans="2:55">
      <c r="B247" s="20">
        <v>222</v>
      </c>
      <c r="C247" s="21" t="str">
        <f t="shared" si="75"/>
        <v>AVAIL</v>
      </c>
      <c r="D247" s="22" t="str">
        <f t="shared" si="81"/>
        <v>CLOSED</v>
      </c>
      <c r="E247" s="23">
        <f ca="1" t="shared" si="67"/>
        <v>35</v>
      </c>
      <c r="F247" s="23">
        <f ca="1" t="shared" si="68"/>
        <v>11</v>
      </c>
      <c r="G247" s="23">
        <f ca="1" t="shared" si="69"/>
        <v>7</v>
      </c>
      <c r="H247" s="23" t="str">
        <f ca="1" t="shared" si="70"/>
        <v>LATE</v>
      </c>
      <c r="I247" s="23"/>
      <c r="J247" s="36" t="s">
        <v>2360</v>
      </c>
      <c r="K247" s="37">
        <v>43914</v>
      </c>
      <c r="L247" s="38">
        <f t="shared" si="72"/>
        <v>3</v>
      </c>
      <c r="M247" s="38">
        <f t="shared" si="73"/>
        <v>2020</v>
      </c>
      <c r="N247" s="38" t="str">
        <f t="shared" si="74"/>
        <v>Replenish</v>
      </c>
      <c r="O247" s="36" t="s">
        <v>1688</v>
      </c>
      <c r="P247" s="38"/>
      <c r="Q247" s="38" t="s">
        <v>1689</v>
      </c>
      <c r="R247" s="56">
        <v>1</v>
      </c>
      <c r="S247" s="38" t="s">
        <v>1511</v>
      </c>
      <c r="T247" s="57" t="s">
        <v>104</v>
      </c>
      <c r="U247" s="38">
        <v>50645352</v>
      </c>
      <c r="V247" s="20">
        <v>404047289</v>
      </c>
      <c r="W247" s="37">
        <v>43914</v>
      </c>
      <c r="X247" s="38" t="s">
        <v>105</v>
      </c>
      <c r="Y247" s="147" t="s">
        <v>2356</v>
      </c>
      <c r="Z247" s="148">
        <v>43921</v>
      </c>
      <c r="AA247" s="149" t="s">
        <v>2344</v>
      </c>
      <c r="AB247" s="148">
        <v>43935</v>
      </c>
      <c r="AC247" s="148"/>
      <c r="AD247" s="38">
        <v>180241919</v>
      </c>
      <c r="AE247" s="37">
        <v>43949</v>
      </c>
      <c r="AF247" s="37"/>
      <c r="AG247" s="37">
        <v>43949</v>
      </c>
      <c r="AH247" s="37">
        <v>43949</v>
      </c>
      <c r="AI247" s="89" t="s">
        <v>2361</v>
      </c>
      <c r="AJ247" s="89"/>
      <c r="AK247" s="37">
        <v>43949</v>
      </c>
      <c r="AL247" s="36"/>
      <c r="AM247" s="36" t="s">
        <v>1688</v>
      </c>
      <c r="AN247" s="142">
        <v>180612</v>
      </c>
      <c r="AO247" s="142"/>
      <c r="AP247" s="37">
        <v>43914</v>
      </c>
      <c r="AQ247" s="36" t="s">
        <v>2359</v>
      </c>
      <c r="AR247" s="103">
        <v>43925</v>
      </c>
      <c r="AS247" s="23" t="str">
        <f t="shared" si="71"/>
        <v>ONTIME</v>
      </c>
      <c r="AT247" s="38"/>
      <c r="AU247" s="36"/>
      <c r="AV247" s="104"/>
      <c r="AW247" s="105"/>
      <c r="AX247" s="105"/>
      <c r="AY247" s="105"/>
      <c r="AZ247" s="114"/>
      <c r="BA247" s="115"/>
      <c r="BB247" s="105"/>
      <c r="BC247" s="105"/>
    </row>
    <row r="248" s="1" customFormat="1" ht="12" hidden="1" spans="2:55">
      <c r="B248" s="20">
        <v>234</v>
      </c>
      <c r="C248" s="21" t="str">
        <f t="shared" si="75"/>
        <v>AVAIL</v>
      </c>
      <c r="D248" s="22" t="str">
        <f t="shared" si="81"/>
        <v>CLOSED</v>
      </c>
      <c r="E248" s="23">
        <f ca="1" t="shared" si="67"/>
        <v>35</v>
      </c>
      <c r="F248" s="23">
        <f ca="1" t="shared" si="68"/>
        <v>11</v>
      </c>
      <c r="G248" s="23">
        <f ca="1" t="shared" si="69"/>
        <v>21</v>
      </c>
      <c r="H248" s="23" t="str">
        <f ca="1" t="shared" si="70"/>
        <v>LATE</v>
      </c>
      <c r="I248" s="23"/>
      <c r="J248" s="36" t="s">
        <v>2362</v>
      </c>
      <c r="K248" s="37">
        <v>43914</v>
      </c>
      <c r="L248" s="38">
        <f t="shared" si="72"/>
        <v>3</v>
      </c>
      <c r="M248" s="38">
        <f t="shared" si="73"/>
        <v>2020</v>
      </c>
      <c r="N248" s="38" t="str">
        <f t="shared" si="74"/>
        <v>Replenish</v>
      </c>
      <c r="O248" s="36" t="s">
        <v>221</v>
      </c>
      <c r="P248" s="38"/>
      <c r="Q248" s="38" t="s">
        <v>222</v>
      </c>
      <c r="R248" s="56">
        <v>1</v>
      </c>
      <c r="S248" s="38" t="s">
        <v>1511</v>
      </c>
      <c r="T248" s="57" t="s">
        <v>104</v>
      </c>
      <c r="U248" s="38">
        <v>50645355</v>
      </c>
      <c r="V248" s="20">
        <v>404047297</v>
      </c>
      <c r="W248" s="37">
        <v>43914</v>
      </c>
      <c r="X248" s="38" t="s">
        <v>105</v>
      </c>
      <c r="Y248" s="147" t="s">
        <v>1763</v>
      </c>
      <c r="Z248" s="148">
        <v>43935</v>
      </c>
      <c r="AA248" s="149" t="s">
        <v>2344</v>
      </c>
      <c r="AB248" s="148">
        <v>43935</v>
      </c>
      <c r="AC248" s="148"/>
      <c r="AD248" s="38">
        <v>180241922</v>
      </c>
      <c r="AE248" s="37">
        <v>43949</v>
      </c>
      <c r="AF248" s="37"/>
      <c r="AG248" s="37">
        <v>43949</v>
      </c>
      <c r="AH248" s="37">
        <v>43949</v>
      </c>
      <c r="AI248" s="89" t="s">
        <v>2041</v>
      </c>
      <c r="AJ248" s="89"/>
      <c r="AK248" s="37">
        <v>43949</v>
      </c>
      <c r="AL248" s="36"/>
      <c r="AM248" s="36" t="s">
        <v>221</v>
      </c>
      <c r="AN248" s="36" t="s">
        <v>2363</v>
      </c>
      <c r="AO248" s="36"/>
      <c r="AP248" s="37">
        <v>43914</v>
      </c>
      <c r="AQ248" s="36" t="s">
        <v>2359</v>
      </c>
      <c r="AR248" s="103">
        <v>43925</v>
      </c>
      <c r="AS248" s="23" t="str">
        <f t="shared" si="71"/>
        <v>ONTIME</v>
      </c>
      <c r="AT248" s="38"/>
      <c r="AU248" s="36"/>
      <c r="AV248" s="104"/>
      <c r="AW248" s="105"/>
      <c r="AX248" s="105"/>
      <c r="AY248" s="105"/>
      <c r="AZ248" s="114"/>
      <c r="BA248" s="115"/>
      <c r="BB248" s="105"/>
      <c r="BC248" s="105"/>
    </row>
    <row r="249" s="1" customFormat="1" ht="12" hidden="1" spans="2:55">
      <c r="B249" s="20">
        <v>119</v>
      </c>
      <c r="C249" s="21" t="str">
        <f t="shared" si="75"/>
        <v>AVAIL</v>
      </c>
      <c r="D249" s="22" t="str">
        <f t="shared" si="81"/>
        <v>CLOSED</v>
      </c>
      <c r="E249" s="23">
        <f ca="1" t="shared" si="67"/>
        <v>108</v>
      </c>
      <c r="F249" s="23">
        <f ca="1" t="shared" si="68"/>
        <v>7</v>
      </c>
      <c r="G249" s="23">
        <f ca="1" t="shared" si="69"/>
        <v>43</v>
      </c>
      <c r="H249" s="23" t="str">
        <f ca="1" t="shared" si="70"/>
        <v>LATE</v>
      </c>
      <c r="I249" s="23"/>
      <c r="J249" s="36" t="s">
        <v>2364</v>
      </c>
      <c r="K249" s="37">
        <v>43847</v>
      </c>
      <c r="L249" s="38">
        <f t="shared" si="72"/>
        <v>1</v>
      </c>
      <c r="M249" s="38">
        <f t="shared" si="73"/>
        <v>2020</v>
      </c>
      <c r="N249" s="38" t="str">
        <f t="shared" si="74"/>
        <v>Replenish</v>
      </c>
      <c r="O249" s="36" t="s">
        <v>1572</v>
      </c>
      <c r="P249" s="38"/>
      <c r="Q249" s="38" t="s">
        <v>1573</v>
      </c>
      <c r="R249" s="56">
        <v>1</v>
      </c>
      <c r="S249" s="38" t="s">
        <v>345</v>
      </c>
      <c r="T249" s="57" t="s">
        <v>104</v>
      </c>
      <c r="U249" s="38">
        <v>50636728</v>
      </c>
      <c r="V249" s="20">
        <v>404046226</v>
      </c>
      <c r="W249" s="37">
        <v>43847</v>
      </c>
      <c r="X249" s="38" t="s">
        <v>105</v>
      </c>
      <c r="Y249" s="147" t="s">
        <v>1763</v>
      </c>
      <c r="Z249" s="148">
        <v>43890</v>
      </c>
      <c r="AA249" s="149" t="s">
        <v>2365</v>
      </c>
      <c r="AB249" s="148">
        <v>43890</v>
      </c>
      <c r="AC249" s="148"/>
      <c r="AD249" s="38">
        <v>180236521</v>
      </c>
      <c r="AE249" s="37">
        <v>43892</v>
      </c>
      <c r="AF249" s="37"/>
      <c r="AG249" s="37">
        <v>43952</v>
      </c>
      <c r="AH249" s="37">
        <v>43955</v>
      </c>
      <c r="AI249" s="89" t="s">
        <v>2366</v>
      </c>
      <c r="AJ249" s="89"/>
      <c r="AK249" s="37">
        <v>43955</v>
      </c>
      <c r="AL249" s="36"/>
      <c r="AM249" s="36" t="s">
        <v>1572</v>
      </c>
      <c r="AN249" s="366" t="s">
        <v>2367</v>
      </c>
      <c r="AO249" s="36"/>
      <c r="AP249" s="37">
        <v>43847</v>
      </c>
      <c r="AQ249" s="36" t="s">
        <v>1804</v>
      </c>
      <c r="AR249" s="103">
        <v>43854</v>
      </c>
      <c r="AS249" s="23" t="str">
        <f t="shared" si="71"/>
        <v>ONTIME</v>
      </c>
      <c r="AT249" s="38"/>
      <c r="AU249" s="36"/>
      <c r="AV249" s="104"/>
      <c r="AW249" s="105"/>
      <c r="AX249" s="105"/>
      <c r="AY249" s="105"/>
      <c r="AZ249" s="114"/>
      <c r="BA249" s="115"/>
      <c r="BB249" s="105"/>
      <c r="BC249" s="105"/>
    </row>
    <row r="250" s="1" customFormat="1" ht="12" hidden="1" spans="2:55">
      <c r="B250" s="20">
        <v>165</v>
      </c>
      <c r="C250" s="21" t="str">
        <f t="shared" si="75"/>
        <v>AVAIL</v>
      </c>
      <c r="D250" s="22" t="str">
        <f t="shared" si="81"/>
        <v>CLOSED</v>
      </c>
      <c r="E250" s="23">
        <f ca="1" t="shared" si="67"/>
        <v>81</v>
      </c>
      <c r="F250" s="23">
        <f ca="1" t="shared" si="68"/>
        <v>4</v>
      </c>
      <c r="G250" s="23">
        <f ca="1" t="shared" si="69"/>
        <v>73</v>
      </c>
      <c r="H250" s="23" t="str">
        <f ca="1" t="shared" si="70"/>
        <v>LATE</v>
      </c>
      <c r="I250" s="23"/>
      <c r="J250" s="36" t="s">
        <v>2368</v>
      </c>
      <c r="K250" s="37">
        <v>43861</v>
      </c>
      <c r="L250" s="38">
        <f t="shared" si="72"/>
        <v>1</v>
      </c>
      <c r="M250" s="38">
        <f t="shared" si="73"/>
        <v>2020</v>
      </c>
      <c r="N250" s="38" t="str">
        <f t="shared" si="74"/>
        <v>Replenish</v>
      </c>
      <c r="O250" s="36" t="s">
        <v>395</v>
      </c>
      <c r="P250" s="38"/>
      <c r="Q250" s="38" t="s">
        <v>396</v>
      </c>
      <c r="R250" s="56">
        <v>1</v>
      </c>
      <c r="S250" s="38" t="s">
        <v>1161</v>
      </c>
      <c r="T250" s="57" t="s">
        <v>104</v>
      </c>
      <c r="U250" s="38">
        <v>50638646</v>
      </c>
      <c r="V250" s="20">
        <v>404046508</v>
      </c>
      <c r="W250" s="37">
        <v>43861</v>
      </c>
      <c r="X250" s="38" t="s">
        <v>105</v>
      </c>
      <c r="Y250" s="147" t="s">
        <v>2369</v>
      </c>
      <c r="Z250" s="148">
        <v>43934</v>
      </c>
      <c r="AA250" s="149" t="s">
        <v>2370</v>
      </c>
      <c r="AB250" s="148">
        <v>43936</v>
      </c>
      <c r="AC250" s="148"/>
      <c r="AD250" s="38">
        <v>180241490</v>
      </c>
      <c r="AE250" s="37">
        <v>43937</v>
      </c>
      <c r="AF250" s="37"/>
      <c r="AG250" s="37">
        <v>43939</v>
      </c>
      <c r="AH250" s="37">
        <v>43942</v>
      </c>
      <c r="AI250" s="89" t="s">
        <v>2248</v>
      </c>
      <c r="AJ250" s="89"/>
      <c r="AK250" s="37">
        <v>43942</v>
      </c>
      <c r="AL250" s="36"/>
      <c r="AM250" s="38"/>
      <c r="AN250" s="36" t="s">
        <v>217</v>
      </c>
      <c r="AO250" s="36"/>
      <c r="AP250" s="103">
        <v>43862</v>
      </c>
      <c r="AQ250" s="36" t="s">
        <v>1937</v>
      </c>
      <c r="AR250" s="103">
        <v>43865</v>
      </c>
      <c r="AS250" s="23" t="str">
        <f t="shared" si="71"/>
        <v>ONTIME</v>
      </c>
      <c r="AT250" s="38"/>
      <c r="AU250" s="36"/>
      <c r="AV250" s="104"/>
      <c r="AW250" s="105"/>
      <c r="AX250" s="105"/>
      <c r="AY250" s="105"/>
      <c r="AZ250" s="114"/>
      <c r="BA250" s="115"/>
      <c r="BB250" s="105"/>
      <c r="BC250" s="105"/>
    </row>
    <row r="251" s="1" customFormat="1" ht="12" hidden="1" spans="2:55">
      <c r="B251" s="20">
        <v>235</v>
      </c>
      <c r="C251" s="21" t="str">
        <f t="shared" si="75"/>
        <v>AVAIL</v>
      </c>
      <c r="D251" s="22" t="str">
        <f t="shared" si="81"/>
        <v>CLOSED</v>
      </c>
      <c r="E251" s="23">
        <f ca="1" t="shared" si="67"/>
        <v>22</v>
      </c>
      <c r="F251" s="23">
        <f ca="1" t="shared" si="68"/>
        <v>10</v>
      </c>
      <c r="G251" s="23">
        <f ca="1" t="shared" si="69"/>
        <v>9</v>
      </c>
      <c r="H251" s="23" t="str">
        <f ca="1" t="shared" si="70"/>
        <v>LATE</v>
      </c>
      <c r="I251" s="23"/>
      <c r="J251" s="36" t="s">
        <v>2371</v>
      </c>
      <c r="K251" s="37">
        <v>43921</v>
      </c>
      <c r="L251" s="38">
        <f t="shared" si="72"/>
        <v>3</v>
      </c>
      <c r="M251" s="38">
        <f t="shared" si="73"/>
        <v>2020</v>
      </c>
      <c r="N251" s="38" t="str">
        <f t="shared" si="74"/>
        <v>Replenish</v>
      </c>
      <c r="O251" s="36" t="s">
        <v>1680</v>
      </c>
      <c r="P251" s="38"/>
      <c r="Q251" s="38" t="s">
        <v>1681</v>
      </c>
      <c r="R251" s="56">
        <v>1</v>
      </c>
      <c r="S251" s="38" t="s">
        <v>770</v>
      </c>
      <c r="T251" s="57" t="s">
        <v>104</v>
      </c>
      <c r="U251" s="38">
        <v>50645675</v>
      </c>
      <c r="V251" s="20">
        <v>404047357</v>
      </c>
      <c r="W251" s="37">
        <v>43921</v>
      </c>
      <c r="X251" s="38" t="s">
        <v>105</v>
      </c>
      <c r="Y251" s="147" t="s">
        <v>2372</v>
      </c>
      <c r="Z251" s="148">
        <v>43930</v>
      </c>
      <c r="AA251" s="149" t="s">
        <v>2370</v>
      </c>
      <c r="AB251" s="148">
        <v>43936</v>
      </c>
      <c r="AC251" s="148"/>
      <c r="AD251" s="38">
        <v>180241490</v>
      </c>
      <c r="AE251" s="37">
        <v>43937</v>
      </c>
      <c r="AF251" s="37"/>
      <c r="AG251" s="37">
        <v>43939</v>
      </c>
      <c r="AH251" s="37">
        <v>43943</v>
      </c>
      <c r="AI251" s="89" t="s">
        <v>1362</v>
      </c>
      <c r="AJ251" s="89"/>
      <c r="AK251" s="37">
        <v>43943</v>
      </c>
      <c r="AL251" s="36"/>
      <c r="AM251" s="36" t="s">
        <v>1680</v>
      </c>
      <c r="AN251" s="36" t="s">
        <v>2373</v>
      </c>
      <c r="AO251" s="36"/>
      <c r="AP251" s="37">
        <v>43921</v>
      </c>
      <c r="AQ251" s="36" t="s">
        <v>2374</v>
      </c>
      <c r="AR251" s="103">
        <v>43931</v>
      </c>
      <c r="AS251" s="23" t="str">
        <f t="shared" si="71"/>
        <v>ONTIME</v>
      </c>
      <c r="AT251" s="38"/>
      <c r="AU251" s="36"/>
      <c r="AV251" s="104"/>
      <c r="AW251" s="105"/>
      <c r="AX251" s="105"/>
      <c r="AY251" s="105"/>
      <c r="AZ251" s="114"/>
      <c r="BA251" s="115"/>
      <c r="BB251" s="105"/>
      <c r="BC251" s="105"/>
    </row>
    <row r="252" s="1" customFormat="1" ht="12" hidden="1" spans="2:55">
      <c r="B252" s="20">
        <v>236</v>
      </c>
      <c r="C252" s="21" t="str">
        <f t="shared" si="75"/>
        <v>AVAIL</v>
      </c>
      <c r="D252" s="22" t="str">
        <f t="shared" si="81"/>
        <v>CLOSED</v>
      </c>
      <c r="E252" s="23">
        <f ca="1" t="shared" si="67"/>
        <v>22</v>
      </c>
      <c r="F252" s="23">
        <f ca="1" t="shared" si="68"/>
        <v>10</v>
      </c>
      <c r="G252" s="23">
        <f ca="1" t="shared" si="69"/>
        <v>9</v>
      </c>
      <c r="H252" s="23" t="str">
        <f ca="1" t="shared" si="70"/>
        <v>LATE</v>
      </c>
      <c r="I252" s="23"/>
      <c r="J252" s="36" t="s">
        <v>2375</v>
      </c>
      <c r="K252" s="37">
        <v>43921</v>
      </c>
      <c r="L252" s="38">
        <f t="shared" si="72"/>
        <v>3</v>
      </c>
      <c r="M252" s="38">
        <f t="shared" si="73"/>
        <v>2020</v>
      </c>
      <c r="N252" s="38" t="str">
        <f t="shared" si="74"/>
        <v>Replenish</v>
      </c>
      <c r="O252" s="36" t="s">
        <v>1680</v>
      </c>
      <c r="P252" s="38"/>
      <c r="Q252" s="38" t="s">
        <v>1681</v>
      </c>
      <c r="R252" s="56">
        <v>1</v>
      </c>
      <c r="S252" s="38" t="s">
        <v>770</v>
      </c>
      <c r="T252" s="57" t="s">
        <v>104</v>
      </c>
      <c r="U252" s="38">
        <v>50645676</v>
      </c>
      <c r="V252" s="20">
        <v>404047358</v>
      </c>
      <c r="W252" s="37">
        <v>43921</v>
      </c>
      <c r="X252" s="38" t="s">
        <v>105</v>
      </c>
      <c r="Y252" s="147" t="s">
        <v>2372</v>
      </c>
      <c r="Z252" s="148">
        <v>43930</v>
      </c>
      <c r="AA252" s="149" t="s">
        <v>2370</v>
      </c>
      <c r="AB252" s="148">
        <v>43936</v>
      </c>
      <c r="AC252" s="148"/>
      <c r="AD252" s="38">
        <v>180241490</v>
      </c>
      <c r="AE252" s="37">
        <v>43937</v>
      </c>
      <c r="AF252" s="37"/>
      <c r="AG252" s="37">
        <v>43939</v>
      </c>
      <c r="AH252" s="37">
        <v>43943</v>
      </c>
      <c r="AI252" s="89" t="s">
        <v>2376</v>
      </c>
      <c r="AJ252" s="89"/>
      <c r="AK252" s="37">
        <v>43943</v>
      </c>
      <c r="AL252" s="36"/>
      <c r="AM252" s="36" t="s">
        <v>1680</v>
      </c>
      <c r="AN252" s="36" t="s">
        <v>2377</v>
      </c>
      <c r="AO252" s="36"/>
      <c r="AP252" s="37">
        <v>43921</v>
      </c>
      <c r="AQ252" s="36" t="s">
        <v>2374</v>
      </c>
      <c r="AR252" s="103">
        <v>43931</v>
      </c>
      <c r="AS252" s="23" t="str">
        <f t="shared" si="71"/>
        <v>ONTIME</v>
      </c>
      <c r="AT252" s="38"/>
      <c r="AU252" s="36"/>
      <c r="AV252" s="104"/>
      <c r="AW252" s="105"/>
      <c r="AX252" s="105"/>
      <c r="AY252" s="105"/>
      <c r="AZ252" s="114"/>
      <c r="BA252" s="115"/>
      <c r="BB252" s="105"/>
      <c r="BC252" s="105"/>
    </row>
    <row r="253" s="1" customFormat="1" ht="24" hidden="1" spans="2:55">
      <c r="B253" s="20">
        <v>237</v>
      </c>
      <c r="C253" s="21" t="str">
        <f t="shared" si="75"/>
        <v>AVAIL</v>
      </c>
      <c r="D253" s="22" t="str">
        <f t="shared" si="81"/>
        <v>CLOSED</v>
      </c>
      <c r="E253" s="23">
        <f ca="1" t="shared" si="67"/>
        <v>22</v>
      </c>
      <c r="F253" s="23">
        <f ca="1" t="shared" si="68"/>
        <v>10</v>
      </c>
      <c r="G253" s="23">
        <f ca="1" t="shared" si="69"/>
        <v>15</v>
      </c>
      <c r="H253" s="23" t="str">
        <f ca="1" t="shared" si="70"/>
        <v>LATE</v>
      </c>
      <c r="I253" s="23"/>
      <c r="J253" s="36" t="s">
        <v>2378</v>
      </c>
      <c r="K253" s="37">
        <v>43921</v>
      </c>
      <c r="L253" s="38">
        <f t="shared" si="72"/>
        <v>3</v>
      </c>
      <c r="M253" s="38">
        <f t="shared" si="73"/>
        <v>2020</v>
      </c>
      <c r="N253" s="38" t="str">
        <f t="shared" si="74"/>
        <v>Replenish</v>
      </c>
      <c r="O253" s="36" t="s">
        <v>2177</v>
      </c>
      <c r="P253" s="38"/>
      <c r="Q253" s="38" t="s">
        <v>2178</v>
      </c>
      <c r="R253" s="56">
        <v>1</v>
      </c>
      <c r="S253" s="38" t="s">
        <v>770</v>
      </c>
      <c r="T253" s="57" t="s">
        <v>104</v>
      </c>
      <c r="U253" s="38">
        <v>50645677</v>
      </c>
      <c r="V253" s="20">
        <v>404047359</v>
      </c>
      <c r="W253" s="37">
        <v>43921</v>
      </c>
      <c r="X253" s="38" t="s">
        <v>105</v>
      </c>
      <c r="Y253" s="144" t="s">
        <v>1763</v>
      </c>
      <c r="Z253" s="145">
        <v>43936</v>
      </c>
      <c r="AA253" s="146" t="s">
        <v>2370</v>
      </c>
      <c r="AB253" s="145">
        <v>43936</v>
      </c>
      <c r="AC253" s="145"/>
      <c r="AD253" s="38">
        <v>180241490</v>
      </c>
      <c r="AE253" s="37">
        <v>43937</v>
      </c>
      <c r="AF253" s="37"/>
      <c r="AG253" s="37">
        <v>43939</v>
      </c>
      <c r="AH253" s="37">
        <v>43943</v>
      </c>
      <c r="AI253" s="89" t="s">
        <v>2379</v>
      </c>
      <c r="AJ253" s="89"/>
      <c r="AK253" s="37">
        <v>43943</v>
      </c>
      <c r="AL253" s="36"/>
      <c r="AM253" s="36" t="s">
        <v>2177</v>
      </c>
      <c r="AN253" s="36" t="s">
        <v>2380</v>
      </c>
      <c r="AO253" s="36"/>
      <c r="AP253" s="37">
        <v>43921</v>
      </c>
      <c r="AQ253" s="36" t="s">
        <v>2374</v>
      </c>
      <c r="AR253" s="103">
        <v>43931</v>
      </c>
      <c r="AS253" s="23" t="str">
        <f t="shared" si="71"/>
        <v>ONTIME</v>
      </c>
      <c r="AT253" s="38"/>
      <c r="AU253" s="36"/>
      <c r="AV253" s="104"/>
      <c r="AW253" s="105"/>
      <c r="AX253" s="105"/>
      <c r="AY253" s="105"/>
      <c r="AZ253" s="114"/>
      <c r="BA253" s="115"/>
      <c r="BB253" s="105"/>
      <c r="BC253" s="105"/>
    </row>
    <row r="254" s="1" customFormat="1" ht="12" hidden="1" spans="2:55">
      <c r="B254" s="20">
        <v>238</v>
      </c>
      <c r="C254" s="21" t="str">
        <f t="shared" si="75"/>
        <v>AVAIL</v>
      </c>
      <c r="D254" s="22" t="str">
        <f t="shared" si="81"/>
        <v>CLOSED</v>
      </c>
      <c r="E254" s="23">
        <f ca="1" t="shared" si="67"/>
        <v>34</v>
      </c>
      <c r="F254" s="23">
        <f ca="1" t="shared" si="68"/>
        <v>10</v>
      </c>
      <c r="G254" s="23">
        <f ca="1" t="shared" si="69"/>
        <v>9</v>
      </c>
      <c r="H254" s="23" t="str">
        <f ca="1" t="shared" si="70"/>
        <v>LATE</v>
      </c>
      <c r="I254" s="23"/>
      <c r="J254" s="36" t="s">
        <v>2381</v>
      </c>
      <c r="K254" s="37">
        <v>43921</v>
      </c>
      <c r="L254" s="38">
        <f t="shared" si="72"/>
        <v>3</v>
      </c>
      <c r="M254" s="38">
        <f t="shared" si="73"/>
        <v>2020</v>
      </c>
      <c r="N254" s="38" t="str">
        <f t="shared" si="74"/>
        <v>Replenish</v>
      </c>
      <c r="O254" s="36" t="s">
        <v>834</v>
      </c>
      <c r="P254" s="38"/>
      <c r="Q254" s="38" t="s">
        <v>1988</v>
      </c>
      <c r="R254" s="56">
        <v>1</v>
      </c>
      <c r="S254" s="38" t="s">
        <v>896</v>
      </c>
      <c r="T254" s="57" t="s">
        <v>104</v>
      </c>
      <c r="U254" s="38">
        <v>50645678</v>
      </c>
      <c r="V254" s="20">
        <v>404047360</v>
      </c>
      <c r="W254" s="37">
        <v>43921</v>
      </c>
      <c r="X254" s="38" t="s">
        <v>105</v>
      </c>
      <c r="Y254" s="147" t="s">
        <v>2372</v>
      </c>
      <c r="Z254" s="148">
        <v>43930</v>
      </c>
      <c r="AA254" s="149" t="s">
        <v>2370</v>
      </c>
      <c r="AB254" s="148">
        <v>43936</v>
      </c>
      <c r="AC254" s="148"/>
      <c r="AD254" s="38">
        <v>180241490</v>
      </c>
      <c r="AE254" s="37">
        <v>43937</v>
      </c>
      <c r="AF254" s="37"/>
      <c r="AG254" s="37">
        <v>43952</v>
      </c>
      <c r="AH254" s="37">
        <v>43955</v>
      </c>
      <c r="AI254" s="89" t="s">
        <v>2382</v>
      </c>
      <c r="AJ254" s="89"/>
      <c r="AK254" s="37">
        <v>43955</v>
      </c>
      <c r="AL254" s="36"/>
      <c r="AM254" s="36" t="s">
        <v>834</v>
      </c>
      <c r="AN254" s="36" t="s">
        <v>2383</v>
      </c>
      <c r="AO254" s="36"/>
      <c r="AP254" s="37">
        <v>43921</v>
      </c>
      <c r="AQ254" s="36" t="s">
        <v>2374</v>
      </c>
      <c r="AR254" s="103">
        <v>43931</v>
      </c>
      <c r="AS254" s="23" t="str">
        <f t="shared" si="71"/>
        <v>ONTIME</v>
      </c>
      <c r="AT254" s="38"/>
      <c r="AU254" s="36"/>
      <c r="AV254" s="104"/>
      <c r="AW254" s="105"/>
      <c r="AX254" s="105"/>
      <c r="AY254" s="105"/>
      <c r="AZ254" s="114"/>
      <c r="BA254" s="115"/>
      <c r="BB254" s="105"/>
      <c r="BC254" s="105"/>
    </row>
    <row r="255" s="1" customFormat="1" ht="12" hidden="1" spans="2:55">
      <c r="B255" s="20">
        <v>143</v>
      </c>
      <c r="C255" s="21" t="str">
        <f t="shared" si="75"/>
        <v>AVAIL</v>
      </c>
      <c r="D255" s="22" t="str">
        <f t="shared" si="81"/>
        <v>CLOSED</v>
      </c>
      <c r="E255" s="23">
        <f ca="1" t="shared" si="67"/>
        <v>105</v>
      </c>
      <c r="F255" s="23">
        <f ca="1" t="shared" si="68"/>
        <v>3</v>
      </c>
      <c r="G255" s="23">
        <f ca="1" t="shared" si="69"/>
        <v>4</v>
      </c>
      <c r="H255" s="23" t="str">
        <f ca="1" t="shared" si="70"/>
        <v>LATE</v>
      </c>
      <c r="I255" s="23"/>
      <c r="J255" s="36" t="s">
        <v>2384</v>
      </c>
      <c r="K255" s="37">
        <v>43858</v>
      </c>
      <c r="L255" s="38">
        <f t="shared" si="72"/>
        <v>1</v>
      </c>
      <c r="M255" s="38">
        <f t="shared" si="73"/>
        <v>2020</v>
      </c>
      <c r="N255" s="38" t="str">
        <f t="shared" si="74"/>
        <v>Replenish</v>
      </c>
      <c r="O255" s="36" t="s">
        <v>1026</v>
      </c>
      <c r="P255" s="38"/>
      <c r="Q255" s="38" t="s">
        <v>1716</v>
      </c>
      <c r="R255" s="56">
        <v>1</v>
      </c>
      <c r="S255" s="38" t="s">
        <v>223</v>
      </c>
      <c r="T255" s="57" t="s">
        <v>104</v>
      </c>
      <c r="U255" s="38">
        <v>50638102</v>
      </c>
      <c r="V255" s="20">
        <v>404046397</v>
      </c>
      <c r="W255" s="37">
        <v>43858</v>
      </c>
      <c r="X255" s="38" t="s">
        <v>105</v>
      </c>
      <c r="Y255" s="147" t="s">
        <v>2385</v>
      </c>
      <c r="Z255" s="148">
        <v>43862</v>
      </c>
      <c r="AA255" s="149" t="s">
        <v>1934</v>
      </c>
      <c r="AB255" s="148">
        <v>43865</v>
      </c>
      <c r="AC255" s="148"/>
      <c r="AD255" s="369" t="s">
        <v>1894</v>
      </c>
      <c r="AE255" s="37">
        <v>43865</v>
      </c>
      <c r="AF255" s="37"/>
      <c r="AG255" s="37">
        <v>43866</v>
      </c>
      <c r="AH255" s="37">
        <v>43963</v>
      </c>
      <c r="AI255" s="88" t="s">
        <v>2386</v>
      </c>
      <c r="AJ255" s="88"/>
      <c r="AK255" s="37">
        <v>43963</v>
      </c>
      <c r="AL255" s="36"/>
      <c r="AM255" s="36" t="s">
        <v>1026</v>
      </c>
      <c r="AN255" s="36" t="s">
        <v>2387</v>
      </c>
      <c r="AO255" s="36"/>
      <c r="AP255" s="103">
        <v>43859</v>
      </c>
      <c r="AQ255" s="366" t="s">
        <v>1837</v>
      </c>
      <c r="AR255" s="103">
        <v>43861</v>
      </c>
      <c r="AS255" s="23" t="str">
        <f t="shared" si="71"/>
        <v>ONTIME</v>
      </c>
      <c r="AT255" s="38"/>
      <c r="AU255" s="36"/>
      <c r="AV255" s="104"/>
      <c r="AW255" s="105"/>
      <c r="AX255" s="105"/>
      <c r="AY255" s="105"/>
      <c r="AZ255" s="114"/>
      <c r="BA255" s="115"/>
      <c r="BB255" s="105"/>
      <c r="BC255" s="105"/>
    </row>
    <row r="256" s="1" customFormat="1" ht="12" hidden="1" spans="2:55">
      <c r="B256" s="20">
        <v>185</v>
      </c>
      <c r="C256" s="21" t="str">
        <f t="shared" si="75"/>
        <v>AVAIL</v>
      </c>
      <c r="D256" s="22" t="str">
        <f t="shared" si="81"/>
        <v>CLOSED</v>
      </c>
      <c r="E256" s="23">
        <f ca="1" t="shared" si="67"/>
        <v>104</v>
      </c>
      <c r="F256" s="23">
        <f ca="1" t="shared" si="68"/>
        <v>7</v>
      </c>
      <c r="G256" s="23">
        <f ca="1" t="shared" si="69"/>
        <v>42</v>
      </c>
      <c r="H256" s="23" t="str">
        <f ca="1" t="shared" si="70"/>
        <v>LATE</v>
      </c>
      <c r="I256" s="23"/>
      <c r="J256" s="36" t="s">
        <v>2388</v>
      </c>
      <c r="K256" s="37">
        <v>43865</v>
      </c>
      <c r="L256" s="38">
        <f t="shared" si="72"/>
        <v>2</v>
      </c>
      <c r="M256" s="38">
        <f t="shared" si="73"/>
        <v>2020</v>
      </c>
      <c r="N256" s="38" t="str">
        <f t="shared" si="74"/>
        <v>Replenish</v>
      </c>
      <c r="O256" s="36" t="s">
        <v>2059</v>
      </c>
      <c r="P256" s="38"/>
      <c r="Q256" s="38" t="s">
        <v>244</v>
      </c>
      <c r="R256" s="56">
        <v>1</v>
      </c>
      <c r="S256" s="38" t="s">
        <v>223</v>
      </c>
      <c r="T256" s="57" t="s">
        <v>104</v>
      </c>
      <c r="U256" s="38">
        <v>50639147</v>
      </c>
      <c r="V256" s="20">
        <v>404046547</v>
      </c>
      <c r="W256" s="37">
        <v>43865</v>
      </c>
      <c r="X256" s="38" t="s">
        <v>105</v>
      </c>
      <c r="Y256" s="147" t="s">
        <v>1763</v>
      </c>
      <c r="Z256" s="148">
        <v>43907</v>
      </c>
      <c r="AA256" s="149" t="s">
        <v>2232</v>
      </c>
      <c r="AB256" s="148">
        <v>43907</v>
      </c>
      <c r="AC256" s="148"/>
      <c r="AD256" s="38">
        <v>180239262</v>
      </c>
      <c r="AE256" s="37">
        <v>43909</v>
      </c>
      <c r="AF256" s="37"/>
      <c r="AG256" s="37">
        <v>43908</v>
      </c>
      <c r="AH256" s="37">
        <v>43969</v>
      </c>
      <c r="AI256" s="89" t="s">
        <v>2389</v>
      </c>
      <c r="AJ256" s="89"/>
      <c r="AK256" s="37">
        <v>43969</v>
      </c>
      <c r="AL256" s="36"/>
      <c r="AM256" s="36" t="s">
        <v>2059</v>
      </c>
      <c r="AN256" s="36" t="s">
        <v>1464</v>
      </c>
      <c r="AO256" s="36"/>
      <c r="AP256" s="103">
        <v>43866</v>
      </c>
      <c r="AQ256" s="36" t="s">
        <v>1961</v>
      </c>
      <c r="AR256" s="103">
        <v>43872</v>
      </c>
      <c r="AS256" s="23" t="str">
        <f t="shared" si="71"/>
        <v>ONTIME</v>
      </c>
      <c r="AT256" s="38"/>
      <c r="AU256" s="36"/>
      <c r="AV256" s="104"/>
      <c r="AW256" s="105"/>
      <c r="AX256" s="105"/>
      <c r="AY256" s="105"/>
      <c r="AZ256" s="114"/>
      <c r="BA256" s="115"/>
      <c r="BB256" s="105"/>
      <c r="BC256" s="105"/>
    </row>
    <row r="257" s="1" customFormat="1" ht="12" hidden="1" spans="2:55">
      <c r="B257" s="20">
        <v>204</v>
      </c>
      <c r="C257" s="21" t="str">
        <f t="shared" si="75"/>
        <v>AVAIL</v>
      </c>
      <c r="D257" s="22" t="str">
        <f t="shared" si="81"/>
        <v>CLOSED</v>
      </c>
      <c r="E257" s="23">
        <f ca="1" t="shared" si="67"/>
        <v>76</v>
      </c>
      <c r="F257" s="23">
        <f ca="1" t="shared" si="68"/>
        <v>7</v>
      </c>
      <c r="G257" s="23">
        <f ca="1" t="shared" si="69"/>
        <v>9</v>
      </c>
      <c r="H257" s="23" t="str">
        <f ca="1" t="shared" si="70"/>
        <v>LATE</v>
      </c>
      <c r="I257" s="23"/>
      <c r="J257" s="36" t="s">
        <v>2390</v>
      </c>
      <c r="K257" s="37">
        <v>43893</v>
      </c>
      <c r="L257" s="38">
        <f t="shared" si="72"/>
        <v>3</v>
      </c>
      <c r="M257" s="38">
        <f t="shared" si="73"/>
        <v>2020</v>
      </c>
      <c r="N257" s="38" t="str">
        <f t="shared" si="74"/>
        <v>Replenish</v>
      </c>
      <c r="O257" s="36" t="s">
        <v>2059</v>
      </c>
      <c r="P257" s="38"/>
      <c r="Q257" s="38" t="s">
        <v>244</v>
      </c>
      <c r="R257" s="56">
        <v>1</v>
      </c>
      <c r="S257" s="38" t="s">
        <v>1656</v>
      </c>
      <c r="T257" s="57" t="s">
        <v>104</v>
      </c>
      <c r="U257" s="38">
        <v>50642885</v>
      </c>
      <c r="V257" s="20">
        <v>404046884</v>
      </c>
      <c r="W257" s="37">
        <v>43888</v>
      </c>
      <c r="X257" s="38" t="s">
        <v>105</v>
      </c>
      <c r="Y257" s="147" t="s">
        <v>2391</v>
      </c>
      <c r="Z257" s="148">
        <v>43902</v>
      </c>
      <c r="AA257" s="149" t="s">
        <v>2232</v>
      </c>
      <c r="AB257" s="148">
        <v>43907</v>
      </c>
      <c r="AC257" s="148"/>
      <c r="AD257" s="38">
        <v>180239262</v>
      </c>
      <c r="AE257" s="37">
        <v>43909</v>
      </c>
      <c r="AF257" s="37"/>
      <c r="AG257" s="37">
        <v>43908</v>
      </c>
      <c r="AH257" s="37">
        <v>43969</v>
      </c>
      <c r="AI257" s="89" t="s">
        <v>2392</v>
      </c>
      <c r="AJ257" s="89"/>
      <c r="AK257" s="37">
        <v>43969</v>
      </c>
      <c r="AL257" s="36"/>
      <c r="AM257" s="36" t="s">
        <v>2059</v>
      </c>
      <c r="AN257" s="36" t="s">
        <v>2393</v>
      </c>
      <c r="AO257" s="36"/>
      <c r="AP257" s="37">
        <v>43893</v>
      </c>
      <c r="AQ257" s="366" t="s">
        <v>2201</v>
      </c>
      <c r="AR257" s="103">
        <v>43895</v>
      </c>
      <c r="AS257" s="23" t="str">
        <f t="shared" si="71"/>
        <v>ONTIME</v>
      </c>
      <c r="AT257" s="38"/>
      <c r="AU257" s="36"/>
      <c r="AV257" s="104"/>
      <c r="AW257" s="105"/>
      <c r="AX257" s="105"/>
      <c r="AY257" s="105"/>
      <c r="AZ257" s="114"/>
      <c r="BA257" s="115"/>
      <c r="BB257" s="105"/>
      <c r="BC257" s="105"/>
    </row>
    <row r="258" s="1" customFormat="1" ht="12" hidden="1" spans="2:55">
      <c r="B258" s="20">
        <v>218</v>
      </c>
      <c r="C258" s="21" t="str">
        <f t="shared" si="75"/>
        <v>AVAIL</v>
      </c>
      <c r="D258" s="22" t="str">
        <f t="shared" si="81"/>
        <v>CLOSED</v>
      </c>
      <c r="E258" s="23">
        <f ca="1" t="shared" si="67"/>
        <v>60</v>
      </c>
      <c r="F258" s="23">
        <f ca="1" t="shared" si="68"/>
        <v>5</v>
      </c>
      <c r="G258" s="23">
        <f ca="1" t="shared" si="69"/>
        <v>9</v>
      </c>
      <c r="H258" s="23" t="str">
        <f ca="1" t="shared" si="70"/>
        <v>LATE</v>
      </c>
      <c r="I258" s="23"/>
      <c r="J258" s="36" t="s">
        <v>2394</v>
      </c>
      <c r="K258" s="37">
        <v>43903</v>
      </c>
      <c r="L258" s="38">
        <f t="shared" si="72"/>
        <v>3</v>
      </c>
      <c r="M258" s="38">
        <f t="shared" si="73"/>
        <v>2020</v>
      </c>
      <c r="N258" s="38" t="str">
        <f t="shared" si="74"/>
        <v>Replenish</v>
      </c>
      <c r="O258" s="36" t="s">
        <v>2059</v>
      </c>
      <c r="P258" s="38"/>
      <c r="Q258" s="38" t="s">
        <v>244</v>
      </c>
      <c r="R258" s="56">
        <v>1</v>
      </c>
      <c r="S258" s="38" t="s">
        <v>558</v>
      </c>
      <c r="T258" s="57" t="s">
        <v>104</v>
      </c>
      <c r="U258" s="38">
        <v>50644132</v>
      </c>
      <c r="V258" s="20">
        <v>404047136</v>
      </c>
      <c r="W258" s="37">
        <v>43903</v>
      </c>
      <c r="X258" s="38" t="s">
        <v>105</v>
      </c>
      <c r="Y258" s="147" t="s">
        <v>1763</v>
      </c>
      <c r="Z258" s="148">
        <v>43912</v>
      </c>
      <c r="AA258" s="149" t="s">
        <v>2395</v>
      </c>
      <c r="AB258" s="148">
        <v>43912</v>
      </c>
      <c r="AC258" s="148"/>
      <c r="AD258" s="38">
        <v>180242067</v>
      </c>
      <c r="AE258" s="37">
        <v>43949</v>
      </c>
      <c r="AF258" s="37"/>
      <c r="AG258" s="37">
        <v>43950</v>
      </c>
      <c r="AH258" s="37">
        <v>43963</v>
      </c>
      <c r="AI258" s="89" t="s">
        <v>2061</v>
      </c>
      <c r="AJ258" s="89"/>
      <c r="AK258" s="37">
        <v>43963</v>
      </c>
      <c r="AL258" s="36"/>
      <c r="AM258" s="36" t="s">
        <v>2059</v>
      </c>
      <c r="AN258" s="36" t="s">
        <v>2396</v>
      </c>
      <c r="AO258" s="36"/>
      <c r="AP258" s="37">
        <v>43903</v>
      </c>
      <c r="AQ258" s="366" t="s">
        <v>2101</v>
      </c>
      <c r="AR258" s="103">
        <v>43908</v>
      </c>
      <c r="AS258" s="23" t="str">
        <f t="shared" si="71"/>
        <v>ONTIME</v>
      </c>
      <c r="AT258" s="38"/>
      <c r="AU258" s="36"/>
      <c r="AV258" s="104"/>
      <c r="AW258" s="105"/>
      <c r="AX258" s="105"/>
      <c r="AY258" s="105"/>
      <c r="AZ258" s="114"/>
      <c r="BA258" s="115"/>
      <c r="BB258" s="105"/>
      <c r="BC258" s="105"/>
    </row>
    <row r="259" s="1" customFormat="1" ht="12" hidden="1" spans="2:55">
      <c r="B259" s="20">
        <v>223</v>
      </c>
      <c r="C259" s="21" t="str">
        <f t="shared" si="75"/>
        <v>AVAIL</v>
      </c>
      <c r="D259" s="22" t="str">
        <f t="shared" si="81"/>
        <v>CLOSED</v>
      </c>
      <c r="E259" s="23">
        <f ca="1" t="shared" si="67"/>
        <v>56</v>
      </c>
      <c r="F259" s="23">
        <f ca="1" t="shared" si="68"/>
        <v>7</v>
      </c>
      <c r="G259" s="23">
        <f ca="1" t="shared" si="69"/>
        <v>8</v>
      </c>
      <c r="H259" s="23" t="str">
        <f ca="1" t="shared" si="70"/>
        <v>LATE</v>
      </c>
      <c r="I259" s="23"/>
      <c r="J259" s="36" t="s">
        <v>2397</v>
      </c>
      <c r="K259" s="37">
        <v>43907</v>
      </c>
      <c r="L259" s="38">
        <f t="shared" si="72"/>
        <v>3</v>
      </c>
      <c r="M259" s="38">
        <f t="shared" si="73"/>
        <v>2020</v>
      </c>
      <c r="N259" s="38" t="str">
        <f t="shared" si="74"/>
        <v>Replenish</v>
      </c>
      <c r="O259" s="36" t="s">
        <v>447</v>
      </c>
      <c r="P259" s="38"/>
      <c r="Q259" s="38" t="s">
        <v>448</v>
      </c>
      <c r="R259" s="56">
        <v>1</v>
      </c>
      <c r="S259" s="38" t="s">
        <v>186</v>
      </c>
      <c r="T259" s="57" t="s">
        <v>104</v>
      </c>
      <c r="U259" s="38">
        <v>50644969</v>
      </c>
      <c r="V259" s="20">
        <v>404047237</v>
      </c>
      <c r="W259" s="37">
        <v>43907</v>
      </c>
      <c r="X259" s="38" t="s">
        <v>105</v>
      </c>
      <c r="Y259" s="147" t="s">
        <v>2398</v>
      </c>
      <c r="Z259" s="148">
        <v>43915</v>
      </c>
      <c r="AA259" s="149" t="s">
        <v>2399</v>
      </c>
      <c r="AB259" s="148">
        <v>43924</v>
      </c>
      <c r="AC259" s="148"/>
      <c r="AD259" s="38">
        <v>180240730</v>
      </c>
      <c r="AE259" s="37">
        <v>43927</v>
      </c>
      <c r="AF259" s="37"/>
      <c r="AG259" s="37">
        <v>43937</v>
      </c>
      <c r="AH259" s="37">
        <v>43963</v>
      </c>
      <c r="AI259" s="89" t="s">
        <v>1427</v>
      </c>
      <c r="AJ259" s="89"/>
      <c r="AK259" s="37">
        <v>43963</v>
      </c>
      <c r="AL259" s="36"/>
      <c r="AM259" s="36" t="s">
        <v>447</v>
      </c>
      <c r="AN259" s="366" t="s">
        <v>2400</v>
      </c>
      <c r="AO259" s="36"/>
      <c r="AP259" s="37">
        <v>43909</v>
      </c>
      <c r="AQ259" s="36" t="s">
        <v>2265</v>
      </c>
      <c r="AR259" s="103">
        <v>43914</v>
      </c>
      <c r="AS259" s="23" t="str">
        <f t="shared" si="71"/>
        <v>ONTIME</v>
      </c>
      <c r="AT259" s="38"/>
      <c r="AU259" s="36"/>
      <c r="AV259" s="104"/>
      <c r="AW259" s="105"/>
      <c r="AX259" s="105"/>
      <c r="AY259" s="105"/>
      <c r="AZ259" s="114"/>
      <c r="BA259" s="115"/>
      <c r="BB259" s="105"/>
      <c r="BC259" s="105"/>
    </row>
    <row r="260" s="1" customFormat="1" ht="12" hidden="1" spans="2:55">
      <c r="B260" s="20">
        <v>241</v>
      </c>
      <c r="C260" s="21" t="str">
        <f t="shared" si="75"/>
        <v>AVAIL</v>
      </c>
      <c r="D260" s="22" t="str">
        <f t="shared" si="81"/>
        <v>CLOSED</v>
      </c>
      <c r="E260" s="23">
        <f ca="1" t="shared" ref="E260:E323" si="82">IF(K260="","",IF(AK260&lt;&gt;"",AK260-K260,TODAY()-K260))</f>
        <v>42</v>
      </c>
      <c r="F260" s="23">
        <f ca="1" t="shared" ref="F260:F325" si="83">IF(J260="","",IF(AR260="",NOW()-W260,AR260-W260))</f>
        <v>10</v>
      </c>
      <c r="G260" s="23">
        <f ca="1" t="shared" ref="G260:G323" si="84">IFERROR(IF(K260="","",IF(Z260&lt;&gt;"",Z260-K260,TODAY()-K260)),IF(Z260="CANCELLED",0,"N/A"))</f>
        <v>15</v>
      </c>
      <c r="H260" s="23" t="str">
        <f ca="1" t="shared" ref="H260:H323" si="85">IF(G260&lt;=3,"ONTIME","LATE")</f>
        <v>LATE</v>
      </c>
      <c r="I260" s="23"/>
      <c r="J260" s="36" t="s">
        <v>2401</v>
      </c>
      <c r="K260" s="37">
        <v>43921</v>
      </c>
      <c r="L260" s="38">
        <f t="shared" si="72"/>
        <v>3</v>
      </c>
      <c r="M260" s="38">
        <f t="shared" si="73"/>
        <v>2020</v>
      </c>
      <c r="N260" s="38" t="str">
        <f t="shared" si="74"/>
        <v>Replenish</v>
      </c>
      <c r="O260" s="36" t="s">
        <v>735</v>
      </c>
      <c r="P260" s="38"/>
      <c r="Q260" s="38" t="s">
        <v>1203</v>
      </c>
      <c r="R260" s="56">
        <v>1</v>
      </c>
      <c r="S260" s="38" t="s">
        <v>223</v>
      </c>
      <c r="T260" s="57" t="s">
        <v>104</v>
      </c>
      <c r="U260" s="38">
        <v>50645681</v>
      </c>
      <c r="V260" s="20">
        <v>404047363</v>
      </c>
      <c r="W260" s="37">
        <v>43921</v>
      </c>
      <c r="X260" s="38" t="s">
        <v>105</v>
      </c>
      <c r="Y260" s="38" t="s">
        <v>2369</v>
      </c>
      <c r="Z260" s="37">
        <v>43936</v>
      </c>
      <c r="AA260" s="36" t="s">
        <v>2370</v>
      </c>
      <c r="AB260" s="37">
        <v>43936</v>
      </c>
      <c r="AC260" s="37"/>
      <c r="AD260" s="38">
        <v>180241490</v>
      </c>
      <c r="AE260" s="37">
        <v>43937</v>
      </c>
      <c r="AF260" s="37"/>
      <c r="AG260" s="37">
        <v>43938</v>
      </c>
      <c r="AH260" s="37">
        <v>43963</v>
      </c>
      <c r="AI260" s="89" t="s">
        <v>1342</v>
      </c>
      <c r="AJ260" s="89"/>
      <c r="AK260" s="37">
        <v>43963</v>
      </c>
      <c r="AL260" s="36"/>
      <c r="AM260" s="36" t="s">
        <v>735</v>
      </c>
      <c r="AN260" s="36" t="s">
        <v>846</v>
      </c>
      <c r="AO260" s="36"/>
      <c r="AP260" s="37">
        <v>43921</v>
      </c>
      <c r="AQ260" s="36" t="s">
        <v>2374</v>
      </c>
      <c r="AR260" s="103">
        <v>43931</v>
      </c>
      <c r="AS260" s="23" t="str">
        <f t="shared" ref="AS260:AS323" si="86">IF(AR260-K260&gt;12,"LATE","ONTIME")</f>
        <v>ONTIME</v>
      </c>
      <c r="AT260" s="38"/>
      <c r="AU260" s="36"/>
      <c r="AV260" s="104"/>
      <c r="AW260" s="105"/>
      <c r="AX260" s="105"/>
      <c r="AY260" s="105"/>
      <c r="AZ260" s="114"/>
      <c r="BA260" s="115"/>
      <c r="BB260" s="105"/>
      <c r="BC260" s="105"/>
    </row>
    <row r="261" s="1" customFormat="1" ht="12" hidden="1" spans="2:55">
      <c r="B261" s="20">
        <v>242</v>
      </c>
      <c r="C261" s="21" t="str">
        <f t="shared" si="75"/>
        <v>AVAIL</v>
      </c>
      <c r="D261" s="22" t="str">
        <f t="shared" si="81"/>
        <v>CLOSED</v>
      </c>
      <c r="E261" s="23">
        <f ca="1" t="shared" si="82"/>
        <v>35</v>
      </c>
      <c r="F261" s="23">
        <f ca="1" t="shared" si="83"/>
        <v>18</v>
      </c>
      <c r="G261" s="23">
        <f ca="1" t="shared" si="84"/>
        <v>10</v>
      </c>
      <c r="H261" s="23" t="str">
        <f ca="1" t="shared" si="85"/>
        <v>LATE</v>
      </c>
      <c r="I261" s="23"/>
      <c r="J261" s="36" t="s">
        <v>2402</v>
      </c>
      <c r="K261" s="37">
        <v>43928</v>
      </c>
      <c r="L261" s="38">
        <f t="shared" ref="L261:L324" si="87">MONTH(K261)</f>
        <v>4</v>
      </c>
      <c r="M261" s="38">
        <f t="shared" ref="M261:M324" si="88">YEAR(K261)</f>
        <v>2020</v>
      </c>
      <c r="N261" s="38" t="str">
        <f t="shared" ref="N261:N324" si="89">IF(LEFT(J261,4)="AFAX","AOG",IF(LEFT(J261,4)="AFAZ","Critical",IF(LEFT(J261,4)="AFAB","Replenish","")))</f>
        <v>Replenish</v>
      </c>
      <c r="O261" s="36" t="s">
        <v>221</v>
      </c>
      <c r="P261" s="38"/>
      <c r="Q261" s="38" t="s">
        <v>222</v>
      </c>
      <c r="R261" s="56">
        <v>1</v>
      </c>
      <c r="S261" s="38" t="s">
        <v>173</v>
      </c>
      <c r="T261" s="57" t="s">
        <v>104</v>
      </c>
      <c r="U261" s="38">
        <v>50645920</v>
      </c>
      <c r="V261" s="20">
        <v>404047442</v>
      </c>
      <c r="W261" s="37">
        <v>43928</v>
      </c>
      <c r="X261" s="38" t="s">
        <v>105</v>
      </c>
      <c r="Y261" s="38"/>
      <c r="Z261" s="37">
        <v>43938</v>
      </c>
      <c r="AA261" s="36" t="s">
        <v>2403</v>
      </c>
      <c r="AB261" s="37">
        <v>43938</v>
      </c>
      <c r="AC261" s="37"/>
      <c r="AD261" s="38">
        <v>180241598</v>
      </c>
      <c r="AE261" s="37">
        <v>43941</v>
      </c>
      <c r="AF261" s="37"/>
      <c r="AG261" s="37">
        <v>43943</v>
      </c>
      <c r="AH261" s="37">
        <v>43963</v>
      </c>
      <c r="AI261" s="89" t="s">
        <v>2064</v>
      </c>
      <c r="AJ261" s="89"/>
      <c r="AK261" s="37">
        <v>43963</v>
      </c>
      <c r="AL261" s="36"/>
      <c r="AM261" s="36" t="str">
        <f>O261</f>
        <v>6764B040000</v>
      </c>
      <c r="AN261" s="36" t="s">
        <v>2404</v>
      </c>
      <c r="AO261" s="36"/>
      <c r="AP261" s="37">
        <v>43928</v>
      </c>
      <c r="AQ261" s="36" t="s">
        <v>2405</v>
      </c>
      <c r="AR261" s="103">
        <v>43946</v>
      </c>
      <c r="AS261" s="23" t="str">
        <f t="shared" si="86"/>
        <v>LATE</v>
      </c>
      <c r="AT261" s="38"/>
      <c r="AU261" s="36"/>
      <c r="AV261" s="104"/>
      <c r="AW261" s="105"/>
      <c r="AX261" s="105"/>
      <c r="AY261" s="105"/>
      <c r="AZ261" s="114"/>
      <c r="BA261" s="115"/>
      <c r="BB261" s="105"/>
      <c r="BC261" s="105"/>
    </row>
    <row r="262" s="1" customFormat="1" ht="12" hidden="1" spans="2:55">
      <c r="B262" s="20">
        <v>243</v>
      </c>
      <c r="C262" s="21" t="str">
        <f t="shared" si="75"/>
        <v>AVAIL</v>
      </c>
      <c r="D262" s="22" t="str">
        <f t="shared" si="81"/>
        <v>CLOSED</v>
      </c>
      <c r="E262" s="23">
        <f ca="1" t="shared" si="82"/>
        <v>35</v>
      </c>
      <c r="F262" s="23">
        <f ca="1" t="shared" si="83"/>
        <v>18</v>
      </c>
      <c r="G262" s="23">
        <f ca="1" t="shared" si="84"/>
        <v>10</v>
      </c>
      <c r="H262" s="23" t="str">
        <f ca="1" t="shared" si="85"/>
        <v>LATE</v>
      </c>
      <c r="I262" s="23"/>
      <c r="J262" s="36" t="s">
        <v>2406</v>
      </c>
      <c r="K262" s="37">
        <v>43928</v>
      </c>
      <c r="L262" s="38">
        <f t="shared" si="87"/>
        <v>4</v>
      </c>
      <c r="M262" s="38">
        <f t="shared" si="88"/>
        <v>2020</v>
      </c>
      <c r="N262" s="38" t="str">
        <f t="shared" si="89"/>
        <v>Replenish</v>
      </c>
      <c r="O262" s="36" t="s">
        <v>420</v>
      </c>
      <c r="P262" s="38"/>
      <c r="Q262" s="38" t="s">
        <v>422</v>
      </c>
      <c r="R262" s="56">
        <v>1</v>
      </c>
      <c r="S262" s="38" t="s">
        <v>173</v>
      </c>
      <c r="T262" s="57" t="s">
        <v>104</v>
      </c>
      <c r="U262" s="38">
        <v>50645923</v>
      </c>
      <c r="V262" s="20">
        <v>404047443</v>
      </c>
      <c r="W262" s="37">
        <v>43928</v>
      </c>
      <c r="X262" s="38" t="s">
        <v>105</v>
      </c>
      <c r="Y262" s="38"/>
      <c r="Z262" s="37">
        <v>43938</v>
      </c>
      <c r="AA262" s="36" t="s">
        <v>2403</v>
      </c>
      <c r="AB262" s="37">
        <v>43938</v>
      </c>
      <c r="AC262" s="37"/>
      <c r="AD262" s="38">
        <v>180241598</v>
      </c>
      <c r="AE262" s="37">
        <v>43941</v>
      </c>
      <c r="AF262" s="37"/>
      <c r="AG262" s="37">
        <v>43943</v>
      </c>
      <c r="AH262" s="37">
        <v>43963</v>
      </c>
      <c r="AI262" s="89" t="s">
        <v>2034</v>
      </c>
      <c r="AJ262" s="89"/>
      <c r="AK262" s="37">
        <v>43963</v>
      </c>
      <c r="AL262" s="36"/>
      <c r="AM262" s="36" t="str">
        <f>O262</f>
        <v>979786-5</v>
      </c>
      <c r="AN262" s="36" t="s">
        <v>2407</v>
      </c>
      <c r="AO262" s="36"/>
      <c r="AP262" s="37">
        <v>43928</v>
      </c>
      <c r="AQ262" s="36" t="s">
        <v>2405</v>
      </c>
      <c r="AR262" s="103">
        <v>43946</v>
      </c>
      <c r="AS262" s="23" t="str">
        <f t="shared" si="86"/>
        <v>LATE</v>
      </c>
      <c r="AT262" s="38"/>
      <c r="AU262" s="36"/>
      <c r="AV262" s="104"/>
      <c r="AW262" s="105"/>
      <c r="AX262" s="105"/>
      <c r="AY262" s="105"/>
      <c r="AZ262" s="114"/>
      <c r="BA262" s="115"/>
      <c r="BB262" s="105"/>
      <c r="BC262" s="105"/>
    </row>
    <row r="263" s="1" customFormat="1" ht="12" hidden="1" spans="2:55">
      <c r="B263" s="20">
        <v>245</v>
      </c>
      <c r="C263" s="21" t="str">
        <f t="shared" si="75"/>
        <v>AVAIL</v>
      </c>
      <c r="D263" s="22" t="str">
        <f t="shared" si="81"/>
        <v>CLOSED</v>
      </c>
      <c r="E263" s="23">
        <f ca="1" t="shared" si="82"/>
        <v>34</v>
      </c>
      <c r="F263" s="23">
        <f ca="1" t="shared" si="83"/>
        <v>18</v>
      </c>
      <c r="G263" s="23">
        <f ca="1" t="shared" si="84"/>
        <v>15</v>
      </c>
      <c r="H263" s="23" t="str">
        <f ca="1" t="shared" si="85"/>
        <v>LATE</v>
      </c>
      <c r="I263" s="23"/>
      <c r="J263" s="36" t="s">
        <v>2408</v>
      </c>
      <c r="K263" s="37">
        <v>43928</v>
      </c>
      <c r="L263" s="38">
        <f t="shared" si="87"/>
        <v>4</v>
      </c>
      <c r="M263" s="38">
        <f t="shared" si="88"/>
        <v>2020</v>
      </c>
      <c r="N263" s="38" t="str">
        <f t="shared" si="89"/>
        <v>Replenish</v>
      </c>
      <c r="O263" s="36" t="s">
        <v>1596</v>
      </c>
      <c r="P263" s="38"/>
      <c r="Q263" s="38" t="s">
        <v>1384</v>
      </c>
      <c r="R263" s="56">
        <v>1</v>
      </c>
      <c r="S263" s="38" t="s">
        <v>325</v>
      </c>
      <c r="T263" s="57" t="s">
        <v>104</v>
      </c>
      <c r="U263" s="38">
        <v>50645925</v>
      </c>
      <c r="V263" s="20">
        <v>404047444</v>
      </c>
      <c r="W263" s="37">
        <v>43928</v>
      </c>
      <c r="X263" s="38" t="s">
        <v>105</v>
      </c>
      <c r="Y263" s="38"/>
      <c r="Z263" s="37">
        <v>43943</v>
      </c>
      <c r="AA263" s="36" t="s">
        <v>2409</v>
      </c>
      <c r="AB263" s="37">
        <v>43943</v>
      </c>
      <c r="AC263" s="37"/>
      <c r="AD263" s="38">
        <v>180242327</v>
      </c>
      <c r="AE263" s="37">
        <v>43959</v>
      </c>
      <c r="AF263" s="37"/>
      <c r="AG263" s="37">
        <v>43950</v>
      </c>
      <c r="AH263" s="37">
        <v>43962</v>
      </c>
      <c r="AI263" s="89" t="s">
        <v>2410</v>
      </c>
      <c r="AJ263" s="89"/>
      <c r="AK263" s="37">
        <v>43962</v>
      </c>
      <c r="AL263" s="36"/>
      <c r="AM263" s="36" t="s">
        <v>1596</v>
      </c>
      <c r="AN263" s="36" t="s">
        <v>2411</v>
      </c>
      <c r="AO263" s="36"/>
      <c r="AP263" s="37">
        <v>43928</v>
      </c>
      <c r="AQ263" s="36" t="s">
        <v>2405</v>
      </c>
      <c r="AR263" s="103">
        <v>43946</v>
      </c>
      <c r="AS263" s="23" t="str">
        <f t="shared" si="86"/>
        <v>LATE</v>
      </c>
      <c r="AT263" s="38"/>
      <c r="AU263" s="36"/>
      <c r="AV263" s="104"/>
      <c r="AW263" s="105"/>
      <c r="AX263" s="105"/>
      <c r="AY263" s="105"/>
      <c r="AZ263" s="114"/>
      <c r="BA263" s="115"/>
      <c r="BB263" s="105"/>
      <c r="BC263" s="105"/>
    </row>
    <row r="264" s="1" customFormat="1" ht="12" hidden="1" spans="2:55">
      <c r="B264" s="20">
        <v>246</v>
      </c>
      <c r="C264" s="21" t="str">
        <f t="shared" si="75"/>
        <v>AVAIL</v>
      </c>
      <c r="D264" s="22" t="str">
        <f t="shared" si="81"/>
        <v>CLOSED</v>
      </c>
      <c r="E264" s="23">
        <f ca="1" t="shared" si="82"/>
        <v>35</v>
      </c>
      <c r="F264" s="23">
        <f ca="1" t="shared" si="83"/>
        <v>18</v>
      </c>
      <c r="G264" s="23">
        <f ca="1" t="shared" si="84"/>
        <v>10</v>
      </c>
      <c r="H264" s="23" t="str">
        <f ca="1" t="shared" si="85"/>
        <v>LATE</v>
      </c>
      <c r="I264" s="23"/>
      <c r="J264" s="36" t="s">
        <v>2412</v>
      </c>
      <c r="K264" s="37">
        <v>43928</v>
      </c>
      <c r="L264" s="38">
        <f t="shared" si="87"/>
        <v>4</v>
      </c>
      <c r="M264" s="38">
        <f t="shared" si="88"/>
        <v>2020</v>
      </c>
      <c r="N264" s="38" t="str">
        <f t="shared" si="89"/>
        <v>Replenish</v>
      </c>
      <c r="O264" s="36" t="s">
        <v>272</v>
      </c>
      <c r="P264" s="38"/>
      <c r="Q264" s="38" t="s">
        <v>273</v>
      </c>
      <c r="R264" s="56">
        <v>1</v>
      </c>
      <c r="S264" s="38" t="s">
        <v>432</v>
      </c>
      <c r="T264" s="57" t="s">
        <v>104</v>
      </c>
      <c r="U264" s="38">
        <v>50645926</v>
      </c>
      <c r="V264" s="20">
        <v>404047445</v>
      </c>
      <c r="W264" s="37">
        <v>43928</v>
      </c>
      <c r="X264" s="38" t="s">
        <v>105</v>
      </c>
      <c r="Y264" s="144" t="s">
        <v>1763</v>
      </c>
      <c r="Z264" s="145">
        <v>43938</v>
      </c>
      <c r="AA264" s="146" t="s">
        <v>2403</v>
      </c>
      <c r="AB264" s="145">
        <v>43938</v>
      </c>
      <c r="AC264" s="145"/>
      <c r="AD264" s="38">
        <v>180242066</v>
      </c>
      <c r="AE264" s="37">
        <v>43951</v>
      </c>
      <c r="AF264" s="37"/>
      <c r="AG264" s="37">
        <v>43943</v>
      </c>
      <c r="AH264" s="37">
        <v>43963</v>
      </c>
      <c r="AI264" s="89" t="s">
        <v>2413</v>
      </c>
      <c r="AJ264" s="89"/>
      <c r="AK264" s="37">
        <v>43963</v>
      </c>
      <c r="AL264" s="36"/>
      <c r="AM264" s="36" t="s">
        <v>272</v>
      </c>
      <c r="AN264" s="36" t="s">
        <v>2414</v>
      </c>
      <c r="AO264" s="36"/>
      <c r="AP264" s="37">
        <v>43928</v>
      </c>
      <c r="AQ264" s="36" t="s">
        <v>2405</v>
      </c>
      <c r="AR264" s="103">
        <v>43946</v>
      </c>
      <c r="AS264" s="23" t="str">
        <f t="shared" si="86"/>
        <v>LATE</v>
      </c>
      <c r="AT264" s="38"/>
      <c r="AU264" s="36"/>
      <c r="AV264" s="104"/>
      <c r="AW264" s="105"/>
      <c r="AX264" s="105"/>
      <c r="AY264" s="105"/>
      <c r="AZ264" s="114"/>
      <c r="BA264" s="115"/>
      <c r="BB264" s="105"/>
      <c r="BC264" s="105"/>
    </row>
    <row r="265" s="1" customFormat="1" ht="12" hidden="1" spans="2:55">
      <c r="B265" s="20">
        <v>70</v>
      </c>
      <c r="C265" s="21" t="str">
        <f t="shared" si="75"/>
        <v>AVAIL</v>
      </c>
      <c r="D265" s="22" t="str">
        <f t="shared" si="81"/>
        <v>CLOSED</v>
      </c>
      <c r="E265" s="23">
        <f ca="1" t="shared" si="82"/>
        <v>36</v>
      </c>
      <c r="F265" s="23">
        <f ca="1" t="shared" si="83"/>
        <v>49</v>
      </c>
      <c r="G265" s="23">
        <f ca="1" t="shared" si="84"/>
        <v>22</v>
      </c>
      <c r="H265" s="23" t="str">
        <f ca="1" t="shared" si="85"/>
        <v>LATE</v>
      </c>
      <c r="I265" s="23"/>
      <c r="J265" s="36" t="s">
        <v>2415</v>
      </c>
      <c r="K265" s="37">
        <v>43913</v>
      </c>
      <c r="L265" s="38">
        <f t="shared" si="87"/>
        <v>3</v>
      </c>
      <c r="M265" s="38">
        <f t="shared" si="88"/>
        <v>2020</v>
      </c>
      <c r="N265" s="38" t="str">
        <f t="shared" si="89"/>
        <v>AOG</v>
      </c>
      <c r="O265" s="36" t="s">
        <v>987</v>
      </c>
      <c r="P265" s="38"/>
      <c r="Q265" s="38" t="s">
        <v>1775</v>
      </c>
      <c r="R265" s="56">
        <v>1</v>
      </c>
      <c r="S265" s="38" t="s">
        <v>1568</v>
      </c>
      <c r="T265" s="57" t="s">
        <v>2416</v>
      </c>
      <c r="U265" s="38" t="s">
        <v>2417</v>
      </c>
      <c r="V265" s="20">
        <v>404047320</v>
      </c>
      <c r="W265" s="37">
        <v>43916</v>
      </c>
      <c r="X265" s="38" t="s">
        <v>105</v>
      </c>
      <c r="Y265" s="147" t="s">
        <v>1763</v>
      </c>
      <c r="Z265" s="148">
        <v>43935</v>
      </c>
      <c r="AA265" s="149" t="s">
        <v>2344</v>
      </c>
      <c r="AB265" s="148">
        <v>43935</v>
      </c>
      <c r="AC265" s="148"/>
      <c r="AD265" s="38">
        <v>180241923</v>
      </c>
      <c r="AE265" s="37">
        <v>43949</v>
      </c>
      <c r="AF265" s="37"/>
      <c r="AG265" s="37">
        <v>43949</v>
      </c>
      <c r="AH265" s="37">
        <v>43949</v>
      </c>
      <c r="AI265" s="89" t="s">
        <v>2418</v>
      </c>
      <c r="AJ265" s="89"/>
      <c r="AK265" s="37">
        <v>43949</v>
      </c>
      <c r="AL265" s="36"/>
      <c r="AM265" s="38" t="s">
        <v>987</v>
      </c>
      <c r="AN265" s="36" t="s">
        <v>2419</v>
      </c>
      <c r="AO265" s="36"/>
      <c r="AP265" s="103">
        <v>43943</v>
      </c>
      <c r="AQ265" s="36" t="s">
        <v>2420</v>
      </c>
      <c r="AR265" s="103">
        <v>43965</v>
      </c>
      <c r="AS265" s="23" t="str">
        <f t="shared" si="86"/>
        <v>LATE</v>
      </c>
      <c r="AT265" s="38"/>
      <c r="AU265" s="36"/>
      <c r="AV265" s="104">
        <f>IF(OR(W265="",AB265=""),"",AB265-W265)</f>
        <v>19</v>
      </c>
      <c r="AW265" s="105" t="e">
        <f>IF(OR(#REF!="",AB265=""),"",#REF!-AB265)</f>
        <v>#REF!</v>
      </c>
      <c r="AX265" s="105" t="e">
        <f>IF(OR(#REF!="",#REF!=""),"",#REF!-#REF!)</f>
        <v>#REF!</v>
      </c>
      <c r="AY265" s="105" t="e">
        <f>IF(OR(AP265="",#REF!=""),"",AP265-#REF!)</f>
        <v>#REF!</v>
      </c>
      <c r="AZ265" s="114">
        <f t="shared" ref="AZ265:AZ269" si="90">IF(OR(AR265="",AP265=""),"",AR265-AP265)</f>
        <v>22</v>
      </c>
      <c r="BA265" s="115" t="e">
        <f t="shared" ref="BA265:BA269" si="91">IF(AV265="","",SUM(AV265:AZ265))</f>
        <v>#REF!</v>
      </c>
      <c r="BB265" s="105">
        <f t="shared" ref="BB265:BB269" si="92">IF(AR265="","",WEEKNUM(AR265))</f>
        <v>20</v>
      </c>
      <c r="BC265" s="105">
        <f t="shared" ref="BC265:BC269" si="93">IF(AR265="","",YEAR(AR265))</f>
        <v>2020</v>
      </c>
    </row>
    <row r="266" s="1" customFormat="1" ht="12" hidden="1" spans="2:55">
      <c r="B266" s="20">
        <v>72</v>
      </c>
      <c r="C266" s="21" t="str">
        <f t="shared" si="75"/>
        <v>AVAIL</v>
      </c>
      <c r="D266" s="22" t="str">
        <f t="shared" si="81"/>
        <v>CLOSED</v>
      </c>
      <c r="E266" s="23">
        <f ca="1" t="shared" si="82"/>
        <v>28</v>
      </c>
      <c r="F266" s="23">
        <f ca="1" t="shared" si="83"/>
        <v>30</v>
      </c>
      <c r="G266" s="23">
        <f ca="1" t="shared" si="84"/>
        <v>9</v>
      </c>
      <c r="H266" s="23" t="str">
        <f ca="1" t="shared" si="85"/>
        <v>LATE</v>
      </c>
      <c r="I266" s="23"/>
      <c r="J266" s="122" t="s">
        <v>2421</v>
      </c>
      <c r="K266" s="37">
        <v>43916</v>
      </c>
      <c r="L266" s="38">
        <f t="shared" si="87"/>
        <v>3</v>
      </c>
      <c r="M266" s="38">
        <f t="shared" si="88"/>
        <v>2020</v>
      </c>
      <c r="N266" s="38" t="str">
        <f t="shared" si="89"/>
        <v>AOG</v>
      </c>
      <c r="O266" s="36" t="s">
        <v>2422</v>
      </c>
      <c r="P266" s="38"/>
      <c r="Q266" s="38" t="s">
        <v>2423</v>
      </c>
      <c r="R266" s="56">
        <v>1</v>
      </c>
      <c r="S266" s="38" t="s">
        <v>793</v>
      </c>
      <c r="T266" s="57" t="s">
        <v>2424</v>
      </c>
      <c r="U266" s="38">
        <v>803568363</v>
      </c>
      <c r="V266" s="20">
        <v>404047510</v>
      </c>
      <c r="W266" s="37">
        <v>43935</v>
      </c>
      <c r="X266" s="38" t="s">
        <v>105</v>
      </c>
      <c r="Y266" s="147" t="s">
        <v>2425</v>
      </c>
      <c r="Z266" s="148">
        <v>43925</v>
      </c>
      <c r="AA266" s="149" t="s">
        <v>2344</v>
      </c>
      <c r="AB266" s="148">
        <v>43935</v>
      </c>
      <c r="AC266" s="148"/>
      <c r="AD266" s="38">
        <v>180241732</v>
      </c>
      <c r="AE266" s="37">
        <v>43944</v>
      </c>
      <c r="AF266" s="37"/>
      <c r="AG266" s="37">
        <v>43944</v>
      </c>
      <c r="AH266" s="37">
        <v>43944</v>
      </c>
      <c r="AI266" s="89" t="s">
        <v>2426</v>
      </c>
      <c r="AJ266" s="89"/>
      <c r="AK266" s="37">
        <v>43944</v>
      </c>
      <c r="AL266" s="36"/>
      <c r="AM266" s="38" t="s">
        <v>2422</v>
      </c>
      <c r="AN266" s="36" t="s">
        <v>2427</v>
      </c>
      <c r="AO266" s="36"/>
      <c r="AP266" s="103">
        <v>43956</v>
      </c>
      <c r="AQ266" s="36" t="s">
        <v>2428</v>
      </c>
      <c r="AR266" s="103">
        <v>43965</v>
      </c>
      <c r="AS266" s="23" t="str">
        <f t="shared" si="86"/>
        <v>LATE</v>
      </c>
      <c r="AT266" s="38"/>
      <c r="AU266" s="36"/>
      <c r="AV266" s="104">
        <f>IF(OR(W266="",AB266=""),"",AB266-W266)</f>
        <v>0</v>
      </c>
      <c r="AW266" s="105" t="e">
        <f>IF(OR(#REF!="",AB266=""),"",#REF!-AB266)</f>
        <v>#REF!</v>
      </c>
      <c r="AX266" s="105" t="e">
        <f>IF(OR(#REF!="",#REF!=""),"",#REF!-#REF!)</f>
        <v>#REF!</v>
      </c>
      <c r="AY266" s="105" t="e">
        <f>IF(OR(AP266="",#REF!=""),"",AP266-#REF!)</f>
        <v>#REF!</v>
      </c>
      <c r="AZ266" s="114">
        <f t="shared" si="90"/>
        <v>9</v>
      </c>
      <c r="BA266" s="115" t="e">
        <f t="shared" si="91"/>
        <v>#REF!</v>
      </c>
      <c r="BB266" s="105">
        <f t="shared" si="92"/>
        <v>20</v>
      </c>
      <c r="BC266" s="105">
        <f t="shared" si="93"/>
        <v>2020</v>
      </c>
    </row>
    <row r="267" s="1" customFormat="1" ht="12" hidden="1" spans="2:55">
      <c r="B267" s="20">
        <v>73</v>
      </c>
      <c r="C267" s="21" t="str">
        <f t="shared" si="75"/>
        <v>AVAIL</v>
      </c>
      <c r="D267" s="22" t="str">
        <f t="shared" si="81"/>
        <v>CLOSED</v>
      </c>
      <c r="E267" s="23">
        <f ca="1" t="shared" si="82"/>
        <v>22</v>
      </c>
      <c r="F267" s="23">
        <f ca="1" t="shared" si="83"/>
        <v>45</v>
      </c>
      <c r="G267" s="23">
        <f ca="1" t="shared" si="84"/>
        <v>0</v>
      </c>
      <c r="H267" s="23" t="str">
        <f ca="1" t="shared" si="85"/>
        <v>ONTIME</v>
      </c>
      <c r="I267" s="23"/>
      <c r="J267" s="36" t="s">
        <v>2429</v>
      </c>
      <c r="K267" s="37">
        <v>43912</v>
      </c>
      <c r="L267" s="38">
        <f t="shared" si="87"/>
        <v>3</v>
      </c>
      <c r="M267" s="38">
        <f t="shared" si="88"/>
        <v>2020</v>
      </c>
      <c r="N267" s="38" t="str">
        <f t="shared" si="89"/>
        <v>AOG</v>
      </c>
      <c r="O267" s="36" t="s">
        <v>1445</v>
      </c>
      <c r="P267" s="38"/>
      <c r="Q267" s="38" t="s">
        <v>1446</v>
      </c>
      <c r="R267" s="56">
        <v>1</v>
      </c>
      <c r="S267" s="38" t="s">
        <v>432</v>
      </c>
      <c r="T267" s="57" t="s">
        <v>2430</v>
      </c>
      <c r="U267" s="38">
        <v>803572879</v>
      </c>
      <c r="V267" s="20">
        <v>404047353</v>
      </c>
      <c r="W267" s="37">
        <v>43920</v>
      </c>
      <c r="X267" s="38" t="s">
        <v>105</v>
      </c>
      <c r="Y267" s="147" t="s">
        <v>1763</v>
      </c>
      <c r="Z267" s="148">
        <v>43912</v>
      </c>
      <c r="AA267" s="149" t="s">
        <v>2431</v>
      </c>
      <c r="AB267" s="148">
        <v>43912</v>
      </c>
      <c r="AC267" s="148"/>
      <c r="AD267" s="38">
        <v>180240503</v>
      </c>
      <c r="AE267" s="37">
        <v>43922</v>
      </c>
      <c r="AF267" s="37"/>
      <c r="AG267" s="37">
        <v>43928</v>
      </c>
      <c r="AH267" s="37">
        <v>43934</v>
      </c>
      <c r="AI267" s="89" t="s">
        <v>2432</v>
      </c>
      <c r="AJ267" s="89"/>
      <c r="AK267" s="37">
        <v>43934</v>
      </c>
      <c r="AL267" s="36"/>
      <c r="AM267" s="38" t="s">
        <v>1445</v>
      </c>
      <c r="AN267" s="36" t="s">
        <v>2433</v>
      </c>
      <c r="AO267" s="36"/>
      <c r="AP267" s="103">
        <v>43943</v>
      </c>
      <c r="AQ267" s="36" t="s">
        <v>2420</v>
      </c>
      <c r="AR267" s="103">
        <v>43965</v>
      </c>
      <c r="AS267" s="23" t="str">
        <f t="shared" si="86"/>
        <v>LATE</v>
      </c>
      <c r="AT267" s="38"/>
      <c r="AU267" s="36"/>
      <c r="AV267" s="104">
        <f>IF(OR(W267="",AB267=""),"",AB267-W267)</f>
        <v>-8</v>
      </c>
      <c r="AW267" s="105" t="e">
        <f>IF(OR(#REF!="",AB267=""),"",#REF!-AB267)</f>
        <v>#REF!</v>
      </c>
      <c r="AX267" s="105" t="e">
        <f>IF(OR(#REF!="",#REF!=""),"",#REF!-#REF!)</f>
        <v>#REF!</v>
      </c>
      <c r="AY267" s="105" t="e">
        <f>IF(OR(AP267="",#REF!=""),"",AP267-#REF!)</f>
        <v>#REF!</v>
      </c>
      <c r="AZ267" s="114">
        <f t="shared" si="90"/>
        <v>22</v>
      </c>
      <c r="BA267" s="115" t="e">
        <f t="shared" si="91"/>
        <v>#REF!</v>
      </c>
      <c r="BB267" s="105">
        <f t="shared" si="92"/>
        <v>20</v>
      </c>
      <c r="BC267" s="105">
        <f t="shared" si="93"/>
        <v>2020</v>
      </c>
    </row>
    <row r="268" s="1" customFormat="1" ht="12" hidden="1" spans="2:55">
      <c r="B268" s="20">
        <v>66</v>
      </c>
      <c r="C268" s="21" t="str">
        <f t="shared" si="75"/>
        <v>AVAIL</v>
      </c>
      <c r="D268" s="22" t="str">
        <f t="shared" si="81"/>
        <v>CLOSED</v>
      </c>
      <c r="E268" s="23">
        <f ca="1" t="shared" si="82"/>
        <v>23</v>
      </c>
      <c r="F268" s="23">
        <f ca="1" t="shared" si="83"/>
        <v>66</v>
      </c>
      <c r="G268" s="23">
        <f ca="1" t="shared" si="84"/>
        <v>1</v>
      </c>
      <c r="H268" s="23" t="str">
        <f ca="1" t="shared" si="85"/>
        <v>ONTIME</v>
      </c>
      <c r="I268" s="23"/>
      <c r="J268" s="36" t="s">
        <v>2434</v>
      </c>
      <c r="K268" s="37">
        <v>43899</v>
      </c>
      <c r="L268" s="38">
        <f t="shared" si="87"/>
        <v>3</v>
      </c>
      <c r="M268" s="38">
        <f t="shared" si="88"/>
        <v>2020</v>
      </c>
      <c r="N268" s="38" t="str">
        <f t="shared" si="89"/>
        <v>AOG</v>
      </c>
      <c r="O268" s="36" t="s">
        <v>2435</v>
      </c>
      <c r="P268" s="38"/>
      <c r="Q268" s="38" t="s">
        <v>2436</v>
      </c>
      <c r="R268" s="56">
        <v>1</v>
      </c>
      <c r="S268" s="38" t="s">
        <v>1604</v>
      </c>
      <c r="T268" s="57" t="s">
        <v>2437</v>
      </c>
      <c r="U268" s="38">
        <v>803532647</v>
      </c>
      <c r="V268" s="20">
        <v>404047261</v>
      </c>
      <c r="W268" s="37">
        <v>43913</v>
      </c>
      <c r="X268" s="38" t="s">
        <v>105</v>
      </c>
      <c r="Y268" s="147" t="s">
        <v>2438</v>
      </c>
      <c r="Z268" s="148">
        <v>43900</v>
      </c>
      <c r="AA268" s="149" t="s">
        <v>2439</v>
      </c>
      <c r="AB268" s="148">
        <v>43904</v>
      </c>
      <c r="AC268" s="148"/>
      <c r="AD268" s="38">
        <v>180240453</v>
      </c>
      <c r="AE268" s="37">
        <v>43922</v>
      </c>
      <c r="AF268" s="37"/>
      <c r="AG268" s="37">
        <v>43922</v>
      </c>
      <c r="AH268" s="37">
        <v>43922</v>
      </c>
      <c r="AI268" s="89" t="s">
        <v>2440</v>
      </c>
      <c r="AJ268" s="89"/>
      <c r="AK268" s="37">
        <v>43922</v>
      </c>
      <c r="AL268" s="36"/>
      <c r="AM268" s="36" t="s">
        <v>2435</v>
      </c>
      <c r="AN268" s="36" t="s">
        <v>2441</v>
      </c>
      <c r="AO268" s="36"/>
      <c r="AP268" s="103">
        <v>43966</v>
      </c>
      <c r="AQ268" s="36" t="s">
        <v>112</v>
      </c>
      <c r="AR268" s="103">
        <v>43979</v>
      </c>
      <c r="AS268" s="23" t="str">
        <f t="shared" si="86"/>
        <v>LATE</v>
      </c>
      <c r="AT268" s="38"/>
      <c r="AU268" s="36"/>
      <c r="AV268" s="104">
        <f>IF(OR(W268="",AB268=""),"",AB268-W268)</f>
        <v>-9</v>
      </c>
      <c r="AW268" s="105" t="e">
        <f>IF(OR(#REF!="",AB268=""),"",#REF!-AB268)</f>
        <v>#REF!</v>
      </c>
      <c r="AX268" s="105" t="e">
        <f>IF(OR(#REF!="",#REF!=""),"",#REF!-#REF!)</f>
        <v>#REF!</v>
      </c>
      <c r="AY268" s="105" t="e">
        <f>IF(OR(AP268="",#REF!=""),"",AP268-#REF!)</f>
        <v>#REF!</v>
      </c>
      <c r="AZ268" s="114">
        <f t="shared" si="90"/>
        <v>13</v>
      </c>
      <c r="BA268" s="115" t="e">
        <f t="shared" si="91"/>
        <v>#REF!</v>
      </c>
      <c r="BB268" s="105">
        <f t="shared" si="92"/>
        <v>22</v>
      </c>
      <c r="BC268" s="105">
        <f t="shared" si="93"/>
        <v>2020</v>
      </c>
    </row>
    <row r="269" s="1" customFormat="1" ht="12" hidden="1" spans="2:55">
      <c r="B269" s="20">
        <v>74</v>
      </c>
      <c r="C269" s="21" t="str">
        <f t="shared" si="75"/>
        <v>AVAIL</v>
      </c>
      <c r="D269" s="22" t="str">
        <f t="shared" si="81"/>
        <v>CLOSED</v>
      </c>
      <c r="E269" s="23">
        <f ca="1" t="shared" si="82"/>
        <v>21</v>
      </c>
      <c r="F269" s="23">
        <f ca="1" t="shared" si="83"/>
        <v>44</v>
      </c>
      <c r="G269" s="23">
        <f ca="1" t="shared" si="84"/>
        <v>5</v>
      </c>
      <c r="H269" s="23" t="str">
        <f ca="1" t="shared" si="85"/>
        <v>LATE</v>
      </c>
      <c r="I269" s="23"/>
      <c r="J269" s="36" t="s">
        <v>2442</v>
      </c>
      <c r="K269" s="37">
        <v>43930</v>
      </c>
      <c r="L269" s="38">
        <f t="shared" si="87"/>
        <v>4</v>
      </c>
      <c r="M269" s="38">
        <f t="shared" si="88"/>
        <v>2020</v>
      </c>
      <c r="N269" s="38" t="str">
        <f t="shared" si="89"/>
        <v>AOG</v>
      </c>
      <c r="O269" s="36" t="s">
        <v>1688</v>
      </c>
      <c r="P269" s="38"/>
      <c r="Q269" s="38" t="s">
        <v>2443</v>
      </c>
      <c r="R269" s="56">
        <v>1</v>
      </c>
      <c r="S269" s="38" t="s">
        <v>122</v>
      </c>
      <c r="T269" s="57" t="s">
        <v>2444</v>
      </c>
      <c r="U269" s="38">
        <v>803584644</v>
      </c>
      <c r="V269" s="20">
        <v>404047508</v>
      </c>
      <c r="W269" s="37">
        <v>43935</v>
      </c>
      <c r="X269" s="38" t="s">
        <v>105</v>
      </c>
      <c r="Y269" s="147" t="s">
        <v>2445</v>
      </c>
      <c r="Z269" s="148">
        <v>43935</v>
      </c>
      <c r="AA269" s="149" t="s">
        <v>2446</v>
      </c>
      <c r="AB269" s="148">
        <v>43935</v>
      </c>
      <c r="AC269" s="148"/>
      <c r="AD269" s="38">
        <v>180241630</v>
      </c>
      <c r="AE269" s="37">
        <v>43942</v>
      </c>
      <c r="AF269" s="37"/>
      <c r="AG269" s="37">
        <v>43949</v>
      </c>
      <c r="AH269" s="37">
        <v>43951</v>
      </c>
      <c r="AI269" s="89" t="s">
        <v>2447</v>
      </c>
      <c r="AJ269" s="89"/>
      <c r="AK269" s="37">
        <v>43951</v>
      </c>
      <c r="AL269" s="36"/>
      <c r="AM269" s="38" t="s">
        <v>1688</v>
      </c>
      <c r="AN269" s="36" t="s">
        <v>2448</v>
      </c>
      <c r="AO269" s="36"/>
      <c r="AP269" s="103">
        <v>43966</v>
      </c>
      <c r="AQ269" s="36" t="s">
        <v>112</v>
      </c>
      <c r="AR269" s="103">
        <v>43979</v>
      </c>
      <c r="AS269" s="23" t="str">
        <f t="shared" si="86"/>
        <v>LATE</v>
      </c>
      <c r="AT269" s="38"/>
      <c r="AU269" s="36"/>
      <c r="AV269" s="104">
        <f>IF(OR(W269="",AB269=""),"",AB269-W269)</f>
        <v>0</v>
      </c>
      <c r="AW269" s="105" t="e">
        <f>IF(OR(#REF!="",AB269=""),"",#REF!-AB269)</f>
        <v>#REF!</v>
      </c>
      <c r="AX269" s="105" t="e">
        <f>IF(OR(#REF!="",#REF!=""),"",#REF!-#REF!)</f>
        <v>#REF!</v>
      </c>
      <c r="AY269" s="105" t="e">
        <f>IF(OR(AP269="",#REF!=""),"",AP269-#REF!)</f>
        <v>#REF!</v>
      </c>
      <c r="AZ269" s="114">
        <f t="shared" si="90"/>
        <v>13</v>
      </c>
      <c r="BA269" s="115" t="e">
        <f t="shared" si="91"/>
        <v>#REF!</v>
      </c>
      <c r="BB269" s="105">
        <f t="shared" si="92"/>
        <v>22</v>
      </c>
      <c r="BC269" s="105">
        <f t="shared" si="93"/>
        <v>2020</v>
      </c>
    </row>
    <row r="270" s="1" customFormat="1" ht="12" hidden="1" spans="2:55">
      <c r="B270" s="20">
        <v>212</v>
      </c>
      <c r="C270" s="21" t="str">
        <f t="shared" si="75"/>
        <v>AVAIL</v>
      </c>
      <c r="D270" s="22" t="str">
        <f t="shared" si="81"/>
        <v>CLOSED</v>
      </c>
      <c r="E270" s="23">
        <f ca="1" t="shared" si="82"/>
        <v>104</v>
      </c>
      <c r="F270" s="23">
        <f ca="1" t="shared" si="83"/>
        <v>3</v>
      </c>
      <c r="G270" s="23">
        <f ca="1" t="shared" si="84"/>
        <v>35</v>
      </c>
      <c r="H270" s="23" t="str">
        <f ca="1" t="shared" si="85"/>
        <v>LATE</v>
      </c>
      <c r="I270" s="23"/>
      <c r="J270" s="36" t="s">
        <v>2449</v>
      </c>
      <c r="K270" s="37">
        <v>43900</v>
      </c>
      <c r="L270" s="38">
        <f t="shared" si="87"/>
        <v>3</v>
      </c>
      <c r="M270" s="38">
        <f t="shared" si="88"/>
        <v>2020</v>
      </c>
      <c r="N270" s="38" t="str">
        <f t="shared" si="89"/>
        <v>Replenish</v>
      </c>
      <c r="O270" s="36" t="s">
        <v>535</v>
      </c>
      <c r="P270" s="38"/>
      <c r="Q270" s="38" t="s">
        <v>2053</v>
      </c>
      <c r="R270" s="56">
        <v>1</v>
      </c>
      <c r="S270" s="38" t="s">
        <v>116</v>
      </c>
      <c r="T270" s="57" t="s">
        <v>104</v>
      </c>
      <c r="U270" s="38">
        <v>50643647</v>
      </c>
      <c r="V270" s="20">
        <v>404047059</v>
      </c>
      <c r="W270" s="37">
        <v>43900</v>
      </c>
      <c r="X270" s="38" t="s">
        <v>105</v>
      </c>
      <c r="Y270" s="147" t="s">
        <v>2450</v>
      </c>
      <c r="Z270" s="148">
        <v>43935</v>
      </c>
      <c r="AA270" s="149">
        <v>5013100492</v>
      </c>
      <c r="AB270" s="148">
        <v>43935</v>
      </c>
      <c r="AC270" s="148"/>
      <c r="AD270" s="38">
        <v>180243651</v>
      </c>
      <c r="AE270" s="37">
        <v>43990</v>
      </c>
      <c r="AF270" s="37"/>
      <c r="AG270" s="37">
        <v>44004</v>
      </c>
      <c r="AH270" s="37">
        <v>44004</v>
      </c>
      <c r="AI270" s="89" t="s">
        <v>2451</v>
      </c>
      <c r="AJ270" s="89"/>
      <c r="AK270" s="37">
        <v>44004</v>
      </c>
      <c r="AL270" s="36"/>
      <c r="AM270" s="36" t="s">
        <v>535</v>
      </c>
      <c r="AN270" s="36" t="s">
        <v>2451</v>
      </c>
      <c r="AO270" s="36"/>
      <c r="AP270" s="37">
        <v>43900</v>
      </c>
      <c r="AQ270" s="36" t="s">
        <v>2077</v>
      </c>
      <c r="AR270" s="37">
        <v>43903</v>
      </c>
      <c r="AS270" s="23" t="str">
        <f t="shared" si="86"/>
        <v>ONTIME</v>
      </c>
      <c r="AT270" s="38"/>
      <c r="AU270" s="36"/>
      <c r="AV270" s="104"/>
      <c r="AW270" s="105"/>
      <c r="AX270" s="105"/>
      <c r="AY270" s="105"/>
      <c r="AZ270" s="114"/>
      <c r="BA270" s="115"/>
      <c r="BB270" s="105"/>
      <c r="BC270" s="105"/>
    </row>
    <row r="271" s="1" customFormat="1" ht="12" hidden="1" spans="2:55">
      <c r="B271" s="20">
        <v>239</v>
      </c>
      <c r="C271" s="21" t="str">
        <f t="shared" si="75"/>
        <v>AVAIL</v>
      </c>
      <c r="D271" s="22" t="str">
        <f t="shared" si="81"/>
        <v>CLOSED</v>
      </c>
      <c r="E271" s="23">
        <f ca="1" t="shared" si="82"/>
        <v>80</v>
      </c>
      <c r="F271" s="23">
        <f ca="1" t="shared" si="83"/>
        <v>10</v>
      </c>
      <c r="G271" s="23">
        <f ca="1" t="shared" si="84"/>
        <v>9</v>
      </c>
      <c r="H271" s="23" t="str">
        <f ca="1" t="shared" si="85"/>
        <v>LATE</v>
      </c>
      <c r="I271" s="23"/>
      <c r="J271" s="36" t="s">
        <v>2452</v>
      </c>
      <c r="K271" s="37">
        <v>43921</v>
      </c>
      <c r="L271" s="38">
        <f t="shared" si="87"/>
        <v>3</v>
      </c>
      <c r="M271" s="38">
        <f t="shared" si="88"/>
        <v>2020</v>
      </c>
      <c r="N271" s="38" t="str">
        <f t="shared" si="89"/>
        <v>Replenish</v>
      </c>
      <c r="O271" s="36" t="s">
        <v>528</v>
      </c>
      <c r="P271" s="38"/>
      <c r="Q271" s="38" t="s">
        <v>2453</v>
      </c>
      <c r="R271" s="56">
        <v>1</v>
      </c>
      <c r="S271" s="38" t="s">
        <v>1161</v>
      </c>
      <c r="T271" s="57" t="s">
        <v>104</v>
      </c>
      <c r="U271" s="38">
        <v>50645679</v>
      </c>
      <c r="V271" s="20">
        <v>404047361</v>
      </c>
      <c r="W271" s="37">
        <v>43921</v>
      </c>
      <c r="X271" s="38" t="s">
        <v>105</v>
      </c>
      <c r="Y271" s="147" t="s">
        <v>2372</v>
      </c>
      <c r="Z271" s="148">
        <v>43930</v>
      </c>
      <c r="AA271" s="149" t="s">
        <v>2370</v>
      </c>
      <c r="AB271" s="148">
        <v>43936</v>
      </c>
      <c r="AC271" s="148"/>
      <c r="AD271" s="38">
        <v>180241490</v>
      </c>
      <c r="AE271" s="37">
        <v>43937</v>
      </c>
      <c r="AF271" s="37"/>
      <c r="AG271" s="37">
        <v>43938</v>
      </c>
      <c r="AH271" s="37">
        <v>44001</v>
      </c>
      <c r="AI271" s="89" t="s">
        <v>2454</v>
      </c>
      <c r="AJ271" s="89"/>
      <c r="AK271" s="37">
        <v>44001</v>
      </c>
      <c r="AL271" s="36"/>
      <c r="AM271" s="36" t="s">
        <v>528</v>
      </c>
      <c r="AN271" s="36" t="s">
        <v>2455</v>
      </c>
      <c r="AO271" s="36"/>
      <c r="AP271" s="37">
        <v>43921</v>
      </c>
      <c r="AQ271" s="36" t="s">
        <v>2374</v>
      </c>
      <c r="AR271" s="103">
        <v>43931</v>
      </c>
      <c r="AS271" s="23" t="str">
        <f t="shared" si="86"/>
        <v>ONTIME</v>
      </c>
      <c r="AT271" s="38"/>
      <c r="AU271" s="36"/>
      <c r="AV271" s="104"/>
      <c r="AW271" s="105"/>
      <c r="AX271" s="105"/>
      <c r="AY271" s="105"/>
      <c r="AZ271" s="114"/>
      <c r="BA271" s="115"/>
      <c r="BB271" s="105"/>
      <c r="BC271" s="105"/>
    </row>
    <row r="272" s="1" customFormat="1" ht="12" hidden="1" spans="2:55">
      <c r="B272" s="20">
        <v>240</v>
      </c>
      <c r="C272" s="21" t="str">
        <f t="shared" si="75"/>
        <v>AVAIL</v>
      </c>
      <c r="D272" s="22" t="str">
        <f t="shared" si="81"/>
        <v>CLOSED</v>
      </c>
      <c r="E272" s="23">
        <f ca="1" t="shared" si="82"/>
        <v>86</v>
      </c>
      <c r="F272" s="23">
        <f ca="1" t="shared" si="83"/>
        <v>10</v>
      </c>
      <c r="G272" s="23">
        <f ca="1" t="shared" si="84"/>
        <v>82</v>
      </c>
      <c r="H272" s="23" t="str">
        <f ca="1" t="shared" si="85"/>
        <v>LATE</v>
      </c>
      <c r="I272" s="23"/>
      <c r="J272" s="36" t="s">
        <v>2456</v>
      </c>
      <c r="K272" s="37">
        <v>43921</v>
      </c>
      <c r="L272" s="38">
        <f t="shared" si="87"/>
        <v>3</v>
      </c>
      <c r="M272" s="38">
        <f t="shared" si="88"/>
        <v>2020</v>
      </c>
      <c r="N272" s="38" t="str">
        <f t="shared" si="89"/>
        <v>Replenish</v>
      </c>
      <c r="O272" s="36" t="s">
        <v>535</v>
      </c>
      <c r="P272" s="38"/>
      <c r="Q272" s="38" t="s">
        <v>2053</v>
      </c>
      <c r="R272" s="56">
        <v>1</v>
      </c>
      <c r="S272" s="38" t="s">
        <v>223</v>
      </c>
      <c r="T272" s="57" t="s">
        <v>104</v>
      </c>
      <c r="U272" s="38">
        <v>50645680</v>
      </c>
      <c r="V272" s="20">
        <v>404047362</v>
      </c>
      <c r="W272" s="37">
        <v>43921</v>
      </c>
      <c r="X272" s="38" t="s">
        <v>105</v>
      </c>
      <c r="Y272" s="38"/>
      <c r="Z272" s="37">
        <v>44003</v>
      </c>
      <c r="AA272" s="36" t="s">
        <v>2457</v>
      </c>
      <c r="AB272" s="37">
        <v>44003</v>
      </c>
      <c r="AC272" s="37"/>
      <c r="AD272" s="38">
        <v>180244331</v>
      </c>
      <c r="AE272" s="37">
        <v>44003</v>
      </c>
      <c r="AF272" s="37"/>
      <c r="AG272" s="37">
        <v>44007</v>
      </c>
      <c r="AH272" s="37">
        <v>44007</v>
      </c>
      <c r="AI272" s="89" t="s">
        <v>2198</v>
      </c>
      <c r="AJ272" s="89"/>
      <c r="AK272" s="37">
        <v>44007</v>
      </c>
      <c r="AL272" s="36"/>
      <c r="AM272" s="36" t="s">
        <v>535</v>
      </c>
      <c r="AN272" s="36" t="s">
        <v>2029</v>
      </c>
      <c r="AO272" s="36"/>
      <c r="AP272" s="37">
        <v>43921</v>
      </c>
      <c r="AQ272" s="36" t="s">
        <v>2374</v>
      </c>
      <c r="AR272" s="103">
        <v>43931</v>
      </c>
      <c r="AS272" s="23" t="str">
        <f t="shared" si="86"/>
        <v>ONTIME</v>
      </c>
      <c r="AT272" s="38"/>
      <c r="AU272" s="36"/>
      <c r="AV272" s="104"/>
      <c r="AW272" s="105"/>
      <c r="AX272" s="105"/>
      <c r="AY272" s="105"/>
      <c r="AZ272" s="114"/>
      <c r="BA272" s="115"/>
      <c r="BB272" s="105"/>
      <c r="BC272" s="105"/>
    </row>
    <row r="273" s="1" customFormat="1" ht="12" hidden="1" spans="2:55">
      <c r="B273" s="20">
        <v>247</v>
      </c>
      <c r="C273" s="21" t="str">
        <f t="shared" si="75"/>
        <v>AVAIL</v>
      </c>
      <c r="D273" s="22" t="str">
        <f t="shared" si="81"/>
        <v>CLOSED</v>
      </c>
      <c r="E273" s="23">
        <f ca="1" t="shared" si="82"/>
        <v>41</v>
      </c>
      <c r="F273" s="23">
        <f ca="1" t="shared" si="83"/>
        <v>18</v>
      </c>
      <c r="G273" s="23">
        <f ca="1" t="shared" si="84"/>
        <v>36</v>
      </c>
      <c r="H273" s="23" t="str">
        <f ca="1" t="shared" si="85"/>
        <v>LATE</v>
      </c>
      <c r="I273" s="23"/>
      <c r="J273" s="36" t="s">
        <v>2458</v>
      </c>
      <c r="K273" s="37">
        <v>43928</v>
      </c>
      <c r="L273" s="38">
        <f t="shared" si="87"/>
        <v>4</v>
      </c>
      <c r="M273" s="38">
        <f t="shared" si="88"/>
        <v>2020</v>
      </c>
      <c r="N273" s="38" t="str">
        <f t="shared" si="89"/>
        <v>Replenish</v>
      </c>
      <c r="O273" s="36" t="s">
        <v>330</v>
      </c>
      <c r="P273" s="38"/>
      <c r="Q273" s="38" t="s">
        <v>1326</v>
      </c>
      <c r="R273" s="56">
        <v>1</v>
      </c>
      <c r="S273" s="38" t="s">
        <v>663</v>
      </c>
      <c r="T273" s="57" t="s">
        <v>104</v>
      </c>
      <c r="U273" s="38">
        <v>50645927</v>
      </c>
      <c r="V273" s="20">
        <v>404047446</v>
      </c>
      <c r="W273" s="37">
        <v>43928</v>
      </c>
      <c r="X273" s="38" t="s">
        <v>105</v>
      </c>
      <c r="Y273" s="38"/>
      <c r="Z273" s="37">
        <v>43964</v>
      </c>
      <c r="AA273" s="36" t="s">
        <v>2459</v>
      </c>
      <c r="AB273" s="37">
        <v>43964</v>
      </c>
      <c r="AC273" s="37"/>
      <c r="AD273" s="38">
        <v>180242561</v>
      </c>
      <c r="AE273" s="37">
        <v>43964</v>
      </c>
      <c r="AF273" s="37"/>
      <c r="AG273" s="37">
        <v>43969</v>
      </c>
      <c r="AH273" s="37">
        <v>43969</v>
      </c>
      <c r="AI273" s="89" t="s">
        <v>2460</v>
      </c>
      <c r="AJ273" s="89"/>
      <c r="AK273" s="37">
        <v>43969</v>
      </c>
      <c r="AL273" s="36"/>
      <c r="AM273" s="36" t="s">
        <v>330</v>
      </c>
      <c r="AN273" s="36" t="s">
        <v>2461</v>
      </c>
      <c r="AO273" s="36"/>
      <c r="AP273" s="37">
        <v>43928</v>
      </c>
      <c r="AQ273" s="36" t="s">
        <v>2405</v>
      </c>
      <c r="AR273" s="103">
        <v>43946</v>
      </c>
      <c r="AS273" s="23" t="str">
        <f t="shared" si="86"/>
        <v>LATE</v>
      </c>
      <c r="AT273" s="38"/>
      <c r="AU273" s="36"/>
      <c r="AV273" s="104"/>
      <c r="AW273" s="105"/>
      <c r="AX273" s="105"/>
      <c r="AY273" s="105"/>
      <c r="AZ273" s="114"/>
      <c r="BA273" s="115"/>
      <c r="BB273" s="105"/>
      <c r="BC273" s="105"/>
    </row>
    <row r="274" s="1" customFormat="1" ht="12" hidden="1" spans="2:55">
      <c r="B274" s="20">
        <v>254</v>
      </c>
      <c r="C274" s="21" t="str">
        <f t="shared" ref="C274:C325" si="94">IFERROR(IF(O274="","",IF(V274="","NEED PO",IF(AA274="","NEED AWB",IF(AD274="","NEED IB",IF(AG274="","CUSTOMS",IF(AH274="","NEED GR",IF(AK274="","TQS","AVAIL"))))))),"N/A")</f>
        <v>AVAIL</v>
      </c>
      <c r="D274" s="22" t="str">
        <f t="shared" si="81"/>
        <v>CLOSED</v>
      </c>
      <c r="E274" s="23">
        <f ca="1" t="shared" si="82"/>
        <v>61</v>
      </c>
      <c r="F274" s="23">
        <f ca="1" t="shared" si="83"/>
        <v>22</v>
      </c>
      <c r="G274" s="23">
        <f ca="1" t="shared" si="84"/>
        <v>53</v>
      </c>
      <c r="H274" s="23" t="str">
        <f ca="1" t="shared" si="85"/>
        <v>LATE</v>
      </c>
      <c r="I274" s="23"/>
      <c r="J274" s="36" t="s">
        <v>2462</v>
      </c>
      <c r="K274" s="37">
        <v>43943</v>
      </c>
      <c r="L274" s="38">
        <f t="shared" si="87"/>
        <v>4</v>
      </c>
      <c r="M274" s="38">
        <f t="shared" si="88"/>
        <v>2020</v>
      </c>
      <c r="N274" s="38" t="str">
        <f t="shared" si="89"/>
        <v>Replenish</v>
      </c>
      <c r="O274" s="36" t="s">
        <v>221</v>
      </c>
      <c r="P274" s="38"/>
      <c r="Q274" s="38" t="s">
        <v>222</v>
      </c>
      <c r="R274" s="56">
        <v>1</v>
      </c>
      <c r="S274" s="38" t="s">
        <v>663</v>
      </c>
      <c r="T274" s="57" t="s">
        <v>104</v>
      </c>
      <c r="U274" s="38">
        <v>50646257</v>
      </c>
      <c r="V274" s="20">
        <v>404047564</v>
      </c>
      <c r="W274" s="37">
        <v>43943</v>
      </c>
      <c r="X274" s="38" t="s">
        <v>105</v>
      </c>
      <c r="Y274" s="38" t="s">
        <v>2450</v>
      </c>
      <c r="Z274" s="37">
        <v>43996</v>
      </c>
      <c r="AA274" s="36" t="s">
        <v>2463</v>
      </c>
      <c r="AB274" s="37">
        <v>43996</v>
      </c>
      <c r="AC274" s="37"/>
      <c r="AD274" s="38">
        <v>180244021</v>
      </c>
      <c r="AE274" s="37">
        <v>43997</v>
      </c>
      <c r="AF274" s="37"/>
      <c r="AG274" s="37">
        <v>44004</v>
      </c>
      <c r="AH274" s="37">
        <v>44004</v>
      </c>
      <c r="AI274" s="89" t="s">
        <v>1870</v>
      </c>
      <c r="AJ274" s="89"/>
      <c r="AK274" s="37">
        <v>44004</v>
      </c>
      <c r="AL274" s="36"/>
      <c r="AM274" s="36" t="s">
        <v>221</v>
      </c>
      <c r="AN274" s="36" t="s">
        <v>2464</v>
      </c>
      <c r="AO274" s="36"/>
      <c r="AP274" s="37">
        <v>43943</v>
      </c>
      <c r="AQ274" s="36" t="s">
        <v>2420</v>
      </c>
      <c r="AR274" s="103">
        <v>43965</v>
      </c>
      <c r="AS274" s="23" t="str">
        <f t="shared" si="86"/>
        <v>LATE</v>
      </c>
      <c r="AT274" s="38"/>
      <c r="AU274" s="36"/>
      <c r="AV274" s="104"/>
      <c r="AW274" s="105"/>
      <c r="AX274" s="105"/>
      <c r="AY274" s="105"/>
      <c r="AZ274" s="114"/>
      <c r="BA274" s="115"/>
      <c r="BB274" s="105"/>
      <c r="BC274" s="105"/>
    </row>
    <row r="275" s="1" customFormat="1" ht="12" hidden="1" spans="2:55">
      <c r="B275" s="20">
        <v>258</v>
      </c>
      <c r="C275" s="21" t="str">
        <f t="shared" si="94"/>
        <v>AVAIL</v>
      </c>
      <c r="D275" s="22" t="str">
        <f t="shared" si="81"/>
        <v>CLOSED</v>
      </c>
      <c r="E275" s="23">
        <f ca="1" t="shared" si="82"/>
        <v>51</v>
      </c>
      <c r="F275" s="23">
        <f ca="1" t="shared" si="83"/>
        <v>840.706030092595</v>
      </c>
      <c r="G275" s="23">
        <f ca="1" t="shared" si="84"/>
        <v>35</v>
      </c>
      <c r="H275" s="23" t="str">
        <f ca="1" t="shared" si="85"/>
        <v>LATE</v>
      </c>
      <c r="I275" s="23"/>
      <c r="J275" s="36" t="s">
        <v>2465</v>
      </c>
      <c r="K275" s="37">
        <v>43950</v>
      </c>
      <c r="L275" s="38">
        <f t="shared" si="87"/>
        <v>4</v>
      </c>
      <c r="M275" s="38">
        <f t="shared" si="88"/>
        <v>2020</v>
      </c>
      <c r="N275" s="38" t="str">
        <f t="shared" si="89"/>
        <v>Replenish</v>
      </c>
      <c r="O275" s="36" t="s">
        <v>416</v>
      </c>
      <c r="P275" s="38"/>
      <c r="Q275" s="38" t="s">
        <v>1526</v>
      </c>
      <c r="R275" s="56">
        <v>1</v>
      </c>
      <c r="S275" s="38" t="s">
        <v>345</v>
      </c>
      <c r="T275" s="57" t="s">
        <v>104</v>
      </c>
      <c r="U275" s="38">
        <v>50646415</v>
      </c>
      <c r="V275" s="20">
        <v>404047611</v>
      </c>
      <c r="W275" s="37">
        <v>43950</v>
      </c>
      <c r="X275" s="38" t="s">
        <v>105</v>
      </c>
      <c r="Y275" s="38"/>
      <c r="Z275" s="37">
        <v>43985</v>
      </c>
      <c r="AA275" s="36" t="s">
        <v>2466</v>
      </c>
      <c r="AB275" s="37">
        <v>43985</v>
      </c>
      <c r="AC275" s="37"/>
      <c r="AD275" s="38">
        <v>180243872</v>
      </c>
      <c r="AE275" s="37">
        <v>43993</v>
      </c>
      <c r="AF275" s="37"/>
      <c r="AG275" s="37">
        <v>44001</v>
      </c>
      <c r="AH275" s="37">
        <v>44001</v>
      </c>
      <c r="AI275" s="89" t="s">
        <v>2467</v>
      </c>
      <c r="AJ275" s="89"/>
      <c r="AK275" s="37">
        <v>44001</v>
      </c>
      <c r="AL275" s="36"/>
      <c r="AM275" s="36" t="s">
        <v>416</v>
      </c>
      <c r="AN275" s="36" t="s">
        <v>2468</v>
      </c>
      <c r="AO275" s="36"/>
      <c r="AP275" s="37">
        <v>43950</v>
      </c>
      <c r="AQ275" s="36" t="s">
        <v>2469</v>
      </c>
      <c r="AR275" s="103"/>
      <c r="AS275" s="23" t="str">
        <f t="shared" si="86"/>
        <v>ONTIME</v>
      </c>
      <c r="AT275" s="38"/>
      <c r="AU275" s="36"/>
      <c r="AV275" s="104"/>
      <c r="AW275" s="105"/>
      <c r="AX275" s="105"/>
      <c r="AY275" s="105"/>
      <c r="AZ275" s="114"/>
      <c r="BA275" s="115"/>
      <c r="BB275" s="105"/>
      <c r="BC275" s="105"/>
    </row>
    <row r="276" s="1" customFormat="1" ht="12" hidden="1" spans="2:55">
      <c r="B276" s="20">
        <v>259</v>
      </c>
      <c r="C276" s="21" t="str">
        <f t="shared" si="94"/>
        <v>AVAIL</v>
      </c>
      <c r="D276" s="22" t="str">
        <f t="shared" si="81"/>
        <v>CLOSED</v>
      </c>
      <c r="E276" s="23">
        <f ca="1" t="shared" si="82"/>
        <v>37</v>
      </c>
      <c r="F276" s="23">
        <f ca="1" t="shared" si="83"/>
        <v>840.706030092595</v>
      </c>
      <c r="G276" s="23">
        <f ca="1" t="shared" si="84"/>
        <v>29</v>
      </c>
      <c r="H276" s="23" t="str">
        <f ca="1" t="shared" si="85"/>
        <v>LATE</v>
      </c>
      <c r="I276" s="23"/>
      <c r="J276" s="36" t="s">
        <v>2470</v>
      </c>
      <c r="K276" s="37">
        <v>43950</v>
      </c>
      <c r="L276" s="38">
        <f t="shared" si="87"/>
        <v>4</v>
      </c>
      <c r="M276" s="38">
        <f t="shared" si="88"/>
        <v>2020</v>
      </c>
      <c r="N276" s="38" t="str">
        <f t="shared" si="89"/>
        <v>Replenish</v>
      </c>
      <c r="O276" s="36" t="s">
        <v>395</v>
      </c>
      <c r="P276" s="38"/>
      <c r="Q276" s="38" t="s">
        <v>396</v>
      </c>
      <c r="R276" s="56">
        <v>1</v>
      </c>
      <c r="S276" s="38" t="s">
        <v>896</v>
      </c>
      <c r="T276" s="57" t="s">
        <v>104</v>
      </c>
      <c r="U276" s="38">
        <v>50646416</v>
      </c>
      <c r="V276" s="20">
        <v>404047612</v>
      </c>
      <c r="W276" s="37">
        <v>43950</v>
      </c>
      <c r="X276" s="38" t="s">
        <v>105</v>
      </c>
      <c r="Y276" s="38" t="s">
        <v>2471</v>
      </c>
      <c r="Z276" s="37">
        <v>43979</v>
      </c>
      <c r="AA276" s="36" t="s">
        <v>2472</v>
      </c>
      <c r="AB276" s="37">
        <v>43979</v>
      </c>
      <c r="AC276" s="37"/>
      <c r="AD276" s="38">
        <v>180243556</v>
      </c>
      <c r="AE276" s="37">
        <v>43987</v>
      </c>
      <c r="AF276" s="37"/>
      <c r="AG276" s="37">
        <v>43987</v>
      </c>
      <c r="AH276" s="37">
        <v>43987</v>
      </c>
      <c r="AI276" s="89" t="s">
        <v>2046</v>
      </c>
      <c r="AJ276" s="89"/>
      <c r="AK276" s="37">
        <v>43987</v>
      </c>
      <c r="AL276" s="36"/>
      <c r="AM276" s="36" t="s">
        <v>395</v>
      </c>
      <c r="AN276" s="36" t="s">
        <v>2473</v>
      </c>
      <c r="AO276" s="36"/>
      <c r="AP276" s="37">
        <v>43950</v>
      </c>
      <c r="AQ276" s="36" t="s">
        <v>2469</v>
      </c>
      <c r="AR276" s="103"/>
      <c r="AS276" s="23" t="str">
        <f t="shared" si="86"/>
        <v>ONTIME</v>
      </c>
      <c r="AT276" s="38"/>
      <c r="AU276" s="36"/>
      <c r="AV276" s="104"/>
      <c r="AW276" s="105"/>
      <c r="AX276" s="105"/>
      <c r="AY276" s="105"/>
      <c r="AZ276" s="114"/>
      <c r="BA276" s="115"/>
      <c r="BB276" s="105"/>
      <c r="BC276" s="105"/>
    </row>
    <row r="277" s="1" customFormat="1" ht="12" hidden="1" spans="2:55">
      <c r="B277" s="20">
        <v>267</v>
      </c>
      <c r="C277" s="21" t="str">
        <f t="shared" si="94"/>
        <v>AVAIL</v>
      </c>
      <c r="D277" s="22" t="str">
        <f t="shared" si="81"/>
        <v>CLOSED</v>
      </c>
      <c r="E277" s="23">
        <f ca="1" t="shared" si="82"/>
        <v>50</v>
      </c>
      <c r="F277" s="23">
        <f ca="1" t="shared" si="83"/>
        <v>835.706030092595</v>
      </c>
      <c r="G277" s="23">
        <f ca="1" t="shared" si="84"/>
        <v>44</v>
      </c>
      <c r="H277" s="23" t="str">
        <f ca="1" t="shared" si="85"/>
        <v>LATE</v>
      </c>
      <c r="I277" s="23"/>
      <c r="J277" s="36" t="s">
        <v>2474</v>
      </c>
      <c r="K277" s="37">
        <v>43955</v>
      </c>
      <c r="L277" s="38">
        <f t="shared" si="87"/>
        <v>5</v>
      </c>
      <c r="M277" s="38">
        <f t="shared" si="88"/>
        <v>2020</v>
      </c>
      <c r="N277" s="38" t="str">
        <f t="shared" si="89"/>
        <v>Replenish</v>
      </c>
      <c r="O277" s="36" t="s">
        <v>315</v>
      </c>
      <c r="P277" s="38"/>
      <c r="Q277" s="38" t="s">
        <v>316</v>
      </c>
      <c r="R277" s="56">
        <v>1</v>
      </c>
      <c r="S277" s="38" t="s">
        <v>122</v>
      </c>
      <c r="T277" s="57" t="s">
        <v>104</v>
      </c>
      <c r="U277" s="38">
        <v>50646531</v>
      </c>
      <c r="V277" s="20">
        <v>404047658</v>
      </c>
      <c r="W277" s="37">
        <v>43955</v>
      </c>
      <c r="X277" s="38" t="s">
        <v>105</v>
      </c>
      <c r="Y277" s="38"/>
      <c r="Z277" s="37">
        <v>43999</v>
      </c>
      <c r="AA277" s="36" t="s">
        <v>2475</v>
      </c>
      <c r="AB277" s="37">
        <v>43999</v>
      </c>
      <c r="AC277" s="37"/>
      <c r="AD277" s="38">
        <v>180244283</v>
      </c>
      <c r="AE277" s="37">
        <v>44004</v>
      </c>
      <c r="AF277" s="37"/>
      <c r="AG277" s="37">
        <v>44005</v>
      </c>
      <c r="AH277" s="37">
        <v>44005</v>
      </c>
      <c r="AI277" s="89" t="s">
        <v>2476</v>
      </c>
      <c r="AJ277" s="89"/>
      <c r="AK277" s="37">
        <v>44005</v>
      </c>
      <c r="AL277" s="36"/>
      <c r="AM277" s="36" t="str">
        <f>O277</f>
        <v>6763D090000</v>
      </c>
      <c r="AN277" s="36" t="s">
        <v>2477</v>
      </c>
      <c r="AO277" s="36"/>
      <c r="AP277" s="103">
        <v>43956</v>
      </c>
      <c r="AQ277" s="36" t="s">
        <v>2469</v>
      </c>
      <c r="AR277" s="103"/>
      <c r="AS277" s="23" t="str">
        <f t="shared" si="86"/>
        <v>ONTIME</v>
      </c>
      <c r="AT277" s="38"/>
      <c r="AU277" s="36"/>
      <c r="AV277" s="104"/>
      <c r="AW277" s="105"/>
      <c r="AX277" s="105"/>
      <c r="AY277" s="105"/>
      <c r="AZ277" s="114"/>
      <c r="BA277" s="115"/>
      <c r="BB277" s="105"/>
      <c r="BC277" s="105"/>
    </row>
    <row r="278" s="1" customFormat="1" ht="12" hidden="1" spans="2:55">
      <c r="B278" s="20">
        <v>248</v>
      </c>
      <c r="C278" s="21" t="str">
        <f t="shared" si="94"/>
        <v>AVAIL</v>
      </c>
      <c r="D278" s="22" t="str">
        <f t="shared" si="81"/>
        <v>CLOSED</v>
      </c>
      <c r="E278" s="23">
        <f ca="1" t="shared" si="82"/>
        <v>70</v>
      </c>
      <c r="F278" s="23">
        <f ca="1" t="shared" si="83"/>
        <v>77</v>
      </c>
      <c r="G278" s="23">
        <f ca="1" t="shared" si="84"/>
        <v>54</v>
      </c>
      <c r="H278" s="23" t="str">
        <f ca="1" t="shared" si="85"/>
        <v>LATE</v>
      </c>
      <c r="I278" s="23"/>
      <c r="J278" s="36" t="s">
        <v>2478</v>
      </c>
      <c r="K278" s="37">
        <v>43934</v>
      </c>
      <c r="L278" s="38">
        <f t="shared" si="87"/>
        <v>4</v>
      </c>
      <c r="M278" s="38">
        <f t="shared" si="88"/>
        <v>2020</v>
      </c>
      <c r="N278" s="38" t="str">
        <f t="shared" si="89"/>
        <v/>
      </c>
      <c r="O278" s="36" t="s">
        <v>1456</v>
      </c>
      <c r="P278" s="38"/>
      <c r="Q278" s="38" t="s">
        <v>244</v>
      </c>
      <c r="R278" s="56">
        <v>1</v>
      </c>
      <c r="S278" s="38" t="s">
        <v>1161</v>
      </c>
      <c r="T278" s="57" t="s">
        <v>2479</v>
      </c>
      <c r="U278" s="38">
        <v>50646077</v>
      </c>
      <c r="V278" s="20">
        <v>404047638</v>
      </c>
      <c r="W278" s="37">
        <v>43951</v>
      </c>
      <c r="X278" s="38" t="s">
        <v>105</v>
      </c>
      <c r="Y278" s="38" t="s">
        <v>2450</v>
      </c>
      <c r="Z278" s="37">
        <v>43988</v>
      </c>
      <c r="AA278" s="36" t="s">
        <v>2480</v>
      </c>
      <c r="AB278" s="37">
        <v>43988</v>
      </c>
      <c r="AC278" s="37"/>
      <c r="AD278" s="38">
        <v>180243651</v>
      </c>
      <c r="AE278" s="37">
        <v>43990</v>
      </c>
      <c r="AF278" s="37"/>
      <c r="AG278" s="37">
        <v>44004</v>
      </c>
      <c r="AH278" s="37">
        <v>44004</v>
      </c>
      <c r="AI278" s="89" t="s">
        <v>2481</v>
      </c>
      <c r="AJ278" s="89"/>
      <c r="AK278" s="37">
        <v>44004</v>
      </c>
      <c r="AL278" s="36"/>
      <c r="AM278" s="36" t="s">
        <v>1489</v>
      </c>
      <c r="AN278" s="36" t="s">
        <v>2482</v>
      </c>
      <c r="AO278" s="36"/>
      <c r="AP278" s="37">
        <v>44021</v>
      </c>
      <c r="AQ278" s="36" t="s">
        <v>2483</v>
      </c>
      <c r="AR278" s="103">
        <v>44028</v>
      </c>
      <c r="AS278" s="23" t="str">
        <f t="shared" si="86"/>
        <v>LATE</v>
      </c>
      <c r="AT278" s="38"/>
      <c r="AU278" s="36"/>
      <c r="AV278" s="104"/>
      <c r="AW278" s="105"/>
      <c r="AX278" s="105"/>
      <c r="AY278" s="105"/>
      <c r="AZ278" s="114"/>
      <c r="BA278" s="115"/>
      <c r="BB278" s="105"/>
      <c r="BC278" s="105"/>
    </row>
    <row r="279" s="1" customFormat="1" ht="12" hidden="1" spans="2:55">
      <c r="B279" s="20">
        <v>249</v>
      </c>
      <c r="C279" s="21" t="str">
        <f t="shared" si="94"/>
        <v>AVAIL</v>
      </c>
      <c r="D279" s="22" t="str">
        <f t="shared" si="81"/>
        <v>CLOSED</v>
      </c>
      <c r="E279" s="23">
        <f ca="1" t="shared" si="82"/>
        <v>59</v>
      </c>
      <c r="F279" s="23">
        <f ca="1" t="shared" si="83"/>
        <v>50</v>
      </c>
      <c r="G279" s="23">
        <f ca="1" t="shared" si="84"/>
        <v>33</v>
      </c>
      <c r="H279" s="23" t="str">
        <f ca="1" t="shared" si="85"/>
        <v>LATE</v>
      </c>
      <c r="I279" s="23"/>
      <c r="J279" s="36" t="s">
        <v>2484</v>
      </c>
      <c r="K279" s="37">
        <v>43934</v>
      </c>
      <c r="L279" s="38">
        <f t="shared" si="87"/>
        <v>4</v>
      </c>
      <c r="M279" s="38">
        <f t="shared" si="88"/>
        <v>2020</v>
      </c>
      <c r="N279" s="38" t="str">
        <f t="shared" si="89"/>
        <v/>
      </c>
      <c r="O279" s="36" t="s">
        <v>1456</v>
      </c>
      <c r="P279" s="38"/>
      <c r="Q279" s="38" t="s">
        <v>244</v>
      </c>
      <c r="R279" s="56">
        <v>1</v>
      </c>
      <c r="S279" s="38" t="s">
        <v>1161</v>
      </c>
      <c r="T279" s="57" t="s">
        <v>2485</v>
      </c>
      <c r="U279" s="38">
        <v>50646078</v>
      </c>
      <c r="V279" s="20">
        <v>404047639</v>
      </c>
      <c r="W279" s="37">
        <v>43951</v>
      </c>
      <c r="X279" s="38" t="s">
        <v>105</v>
      </c>
      <c r="Y279" s="38"/>
      <c r="Z279" s="37">
        <v>43967</v>
      </c>
      <c r="AA279" s="36" t="s">
        <v>2486</v>
      </c>
      <c r="AB279" s="37">
        <v>43967</v>
      </c>
      <c r="AC279" s="37"/>
      <c r="AD279" s="38">
        <v>180242717</v>
      </c>
      <c r="AE279" s="37">
        <v>43969</v>
      </c>
      <c r="AF279" s="37"/>
      <c r="AG279" s="37">
        <v>43993</v>
      </c>
      <c r="AH279" s="37">
        <v>43993</v>
      </c>
      <c r="AI279" s="89" t="s">
        <v>1490</v>
      </c>
      <c r="AJ279" s="89"/>
      <c r="AK279" s="37">
        <v>43993</v>
      </c>
      <c r="AL279" s="36"/>
      <c r="AM279" s="36" t="s">
        <v>657</v>
      </c>
      <c r="AN279" s="36" t="s">
        <v>1488</v>
      </c>
      <c r="AO279" s="36"/>
      <c r="AP279" s="37">
        <v>43986</v>
      </c>
      <c r="AQ279" s="36" t="s">
        <v>2487</v>
      </c>
      <c r="AR279" s="103">
        <v>44001</v>
      </c>
      <c r="AS279" s="23" t="str">
        <f t="shared" si="86"/>
        <v>LATE</v>
      </c>
      <c r="AT279" s="38"/>
      <c r="AU279" s="36"/>
      <c r="AV279" s="104"/>
      <c r="AW279" s="105"/>
      <c r="AX279" s="105"/>
      <c r="AY279" s="105"/>
      <c r="AZ279" s="114"/>
      <c r="BA279" s="115"/>
      <c r="BB279" s="105"/>
      <c r="BC279" s="105"/>
    </row>
    <row r="280" s="1" customFormat="1" ht="12" hidden="1" spans="2:55">
      <c r="B280" s="20">
        <v>252</v>
      </c>
      <c r="C280" s="21" t="str">
        <f t="shared" si="94"/>
        <v>AVAIL</v>
      </c>
      <c r="D280" s="22" t="str">
        <f t="shared" si="81"/>
        <v>CLOSED</v>
      </c>
      <c r="E280" s="23">
        <f ca="1" t="shared" si="82"/>
        <v>86</v>
      </c>
      <c r="F280" s="23">
        <f ca="1" t="shared" si="83"/>
        <v>78</v>
      </c>
      <c r="G280" s="23">
        <f ca="1" t="shared" si="84"/>
        <v>79</v>
      </c>
      <c r="H280" s="23" t="str">
        <f ca="1" t="shared" si="85"/>
        <v>LATE</v>
      </c>
      <c r="I280" s="23"/>
      <c r="J280" s="36" t="s">
        <v>2488</v>
      </c>
      <c r="K280" s="37">
        <v>43934</v>
      </c>
      <c r="L280" s="38">
        <f t="shared" si="87"/>
        <v>4</v>
      </c>
      <c r="M280" s="38">
        <f t="shared" si="88"/>
        <v>2020</v>
      </c>
      <c r="N280" s="38" t="str">
        <f t="shared" si="89"/>
        <v/>
      </c>
      <c r="O280" s="36" t="s">
        <v>1456</v>
      </c>
      <c r="P280" s="38"/>
      <c r="Q280" s="38" t="s">
        <v>244</v>
      </c>
      <c r="R280" s="56">
        <v>1</v>
      </c>
      <c r="S280" s="38" t="s">
        <v>1161</v>
      </c>
      <c r="T280" s="57" t="s">
        <v>2489</v>
      </c>
      <c r="U280" s="38">
        <v>50646081</v>
      </c>
      <c r="V280" s="20">
        <v>404047642</v>
      </c>
      <c r="W280" s="37">
        <v>43951</v>
      </c>
      <c r="X280" s="38" t="s">
        <v>105</v>
      </c>
      <c r="Y280" s="38"/>
      <c r="Z280" s="37">
        <v>44013</v>
      </c>
      <c r="AA280" s="36" t="s">
        <v>2490</v>
      </c>
      <c r="AB280" s="37">
        <v>44013</v>
      </c>
      <c r="AC280" s="37"/>
      <c r="AD280" s="38">
        <v>180244749</v>
      </c>
      <c r="AE280" s="37">
        <v>44013</v>
      </c>
      <c r="AF280" s="37"/>
      <c r="AG280" s="37">
        <v>44020</v>
      </c>
      <c r="AH280" s="37">
        <v>44020</v>
      </c>
      <c r="AI280" s="89" t="s">
        <v>2491</v>
      </c>
      <c r="AJ280" s="89"/>
      <c r="AK280" s="37">
        <v>44020</v>
      </c>
      <c r="AL280" s="36"/>
      <c r="AM280" s="36" t="s">
        <v>243</v>
      </c>
      <c r="AN280" s="36" t="s">
        <v>2492</v>
      </c>
      <c r="AO280" s="36"/>
      <c r="AP280" s="37">
        <v>44027</v>
      </c>
      <c r="AQ280" s="36" t="s">
        <v>2493</v>
      </c>
      <c r="AR280" s="103">
        <v>44029</v>
      </c>
      <c r="AS280" s="23" t="str">
        <f t="shared" si="86"/>
        <v>LATE</v>
      </c>
      <c r="AT280" s="38"/>
      <c r="AU280" s="36"/>
      <c r="AV280" s="104"/>
      <c r="AW280" s="105"/>
      <c r="AX280" s="105"/>
      <c r="AY280" s="105"/>
      <c r="AZ280" s="114"/>
      <c r="BA280" s="115"/>
      <c r="BB280" s="105"/>
      <c r="BC280" s="105"/>
    </row>
    <row r="281" s="1" customFormat="1" ht="12" hidden="1" spans="2:55">
      <c r="B281" s="20">
        <v>253</v>
      </c>
      <c r="C281" s="21" t="str">
        <f t="shared" si="94"/>
        <v>AVAIL</v>
      </c>
      <c r="D281" s="22" t="str">
        <f t="shared" si="81"/>
        <v>CLOSED</v>
      </c>
      <c r="E281" s="23">
        <f ca="1" t="shared" si="82"/>
        <v>56</v>
      </c>
      <c r="F281" s="23">
        <f ca="1" t="shared" si="83"/>
        <v>77</v>
      </c>
      <c r="G281" s="23">
        <f ca="1" t="shared" si="84"/>
        <v>16</v>
      </c>
      <c r="H281" s="23" t="str">
        <f ca="1" t="shared" si="85"/>
        <v>LATE</v>
      </c>
      <c r="I281" s="23"/>
      <c r="J281" s="36" t="s">
        <v>2494</v>
      </c>
      <c r="K281" s="37">
        <v>43934</v>
      </c>
      <c r="L281" s="38">
        <f t="shared" si="87"/>
        <v>4</v>
      </c>
      <c r="M281" s="38">
        <f t="shared" si="88"/>
        <v>2020</v>
      </c>
      <c r="N281" s="38" t="str">
        <f t="shared" si="89"/>
        <v/>
      </c>
      <c r="O281" s="36" t="s">
        <v>1750</v>
      </c>
      <c r="P281" s="38"/>
      <c r="Q281" s="38" t="s">
        <v>1917</v>
      </c>
      <c r="R281" s="56">
        <v>1</v>
      </c>
      <c r="S281" s="38" t="s">
        <v>1161</v>
      </c>
      <c r="T281" s="57" t="s">
        <v>2495</v>
      </c>
      <c r="U281" s="38">
        <v>50646082</v>
      </c>
      <c r="V281" s="20">
        <v>404047643</v>
      </c>
      <c r="W281" s="37">
        <v>43951</v>
      </c>
      <c r="X281" s="38" t="s">
        <v>105</v>
      </c>
      <c r="Y281" s="38"/>
      <c r="Z281" s="37">
        <v>43950</v>
      </c>
      <c r="AA281" s="36" t="s">
        <v>2496</v>
      </c>
      <c r="AB281" s="37">
        <v>43950</v>
      </c>
      <c r="AC281" s="37"/>
      <c r="AD281" s="38">
        <v>180242718</v>
      </c>
      <c r="AE281" s="37">
        <v>43969</v>
      </c>
      <c r="AF281" s="37"/>
      <c r="AG281" s="37">
        <v>43990</v>
      </c>
      <c r="AH281" s="37">
        <v>43990</v>
      </c>
      <c r="AI281" s="89" t="s">
        <v>2497</v>
      </c>
      <c r="AJ281" s="89"/>
      <c r="AK281" s="37">
        <v>43990</v>
      </c>
      <c r="AL281" s="36"/>
      <c r="AM281" s="36" t="s">
        <v>1750</v>
      </c>
      <c r="AN281" s="36" t="s">
        <v>2498</v>
      </c>
      <c r="AO281" s="36"/>
      <c r="AP281" s="37">
        <v>44021</v>
      </c>
      <c r="AQ281" s="36" t="s">
        <v>2483</v>
      </c>
      <c r="AR281" s="103">
        <v>44028</v>
      </c>
      <c r="AS281" s="23" t="str">
        <f t="shared" si="86"/>
        <v>LATE</v>
      </c>
      <c r="AT281" s="38"/>
      <c r="AU281" s="36"/>
      <c r="AV281" s="104"/>
      <c r="AW281" s="105"/>
      <c r="AX281" s="105"/>
      <c r="AY281" s="105"/>
      <c r="AZ281" s="114"/>
      <c r="BA281" s="115"/>
      <c r="BB281" s="105"/>
      <c r="BC281" s="105"/>
    </row>
    <row r="282" s="1" customFormat="1" ht="12" hidden="1" spans="2:55">
      <c r="B282" s="20">
        <v>254</v>
      </c>
      <c r="C282" s="21" t="str">
        <f t="shared" si="94"/>
        <v>AVAIL</v>
      </c>
      <c r="D282" s="22" t="str">
        <f t="shared" si="81"/>
        <v>CLOSED</v>
      </c>
      <c r="E282" s="23">
        <f ca="1" t="shared" si="82"/>
        <v>70</v>
      </c>
      <c r="F282" s="23">
        <f ca="1" t="shared" si="83"/>
        <v>77</v>
      </c>
      <c r="G282" s="23">
        <f ca="1" t="shared" si="84"/>
        <v>54</v>
      </c>
      <c r="H282" s="23" t="str">
        <f ca="1" t="shared" si="85"/>
        <v>LATE</v>
      </c>
      <c r="I282" s="23"/>
      <c r="J282" s="36" t="s">
        <v>2499</v>
      </c>
      <c r="K282" s="37">
        <v>43934</v>
      </c>
      <c r="L282" s="38">
        <f t="shared" si="87"/>
        <v>4</v>
      </c>
      <c r="M282" s="38">
        <f t="shared" si="88"/>
        <v>2020</v>
      </c>
      <c r="N282" s="38" t="str">
        <f t="shared" si="89"/>
        <v/>
      </c>
      <c r="O282" s="36" t="s">
        <v>1750</v>
      </c>
      <c r="P282" s="38"/>
      <c r="Q282" s="38" t="s">
        <v>1917</v>
      </c>
      <c r="R282" s="56">
        <v>1</v>
      </c>
      <c r="S282" s="38" t="s">
        <v>1161</v>
      </c>
      <c r="T282" s="57" t="s">
        <v>2500</v>
      </c>
      <c r="U282" s="38">
        <v>50646083</v>
      </c>
      <c r="V282" s="20">
        <v>404047644</v>
      </c>
      <c r="W282" s="37">
        <v>43951</v>
      </c>
      <c r="X282" s="38" t="s">
        <v>105</v>
      </c>
      <c r="Y282" s="38" t="s">
        <v>2450</v>
      </c>
      <c r="Z282" s="37">
        <v>43988</v>
      </c>
      <c r="AA282" s="36" t="s">
        <v>2480</v>
      </c>
      <c r="AB282" s="37">
        <v>43988</v>
      </c>
      <c r="AC282" s="37"/>
      <c r="AD282" s="38">
        <v>180243651</v>
      </c>
      <c r="AE282" s="37">
        <v>43990</v>
      </c>
      <c r="AF282" s="37"/>
      <c r="AG282" s="37">
        <v>44004</v>
      </c>
      <c r="AH282" s="37">
        <v>44004</v>
      </c>
      <c r="AI282" s="89" t="s">
        <v>1757</v>
      </c>
      <c r="AJ282" s="89"/>
      <c r="AK282" s="37">
        <v>44004</v>
      </c>
      <c r="AL282" s="36"/>
      <c r="AM282" s="36" t="s">
        <v>1750</v>
      </c>
      <c r="AN282" s="36" t="s">
        <v>2501</v>
      </c>
      <c r="AO282" s="36"/>
      <c r="AP282" s="37">
        <v>44021</v>
      </c>
      <c r="AQ282" s="36" t="s">
        <v>2483</v>
      </c>
      <c r="AR282" s="103">
        <v>44028</v>
      </c>
      <c r="AS282" s="23" t="str">
        <f t="shared" si="86"/>
        <v>LATE</v>
      </c>
      <c r="AT282" s="38"/>
      <c r="AU282" s="36"/>
      <c r="AV282" s="104"/>
      <c r="AW282" s="105"/>
      <c r="AX282" s="105"/>
      <c r="AY282" s="105"/>
      <c r="AZ282" s="114"/>
      <c r="BA282" s="115"/>
      <c r="BB282" s="105"/>
      <c r="BC282" s="105"/>
    </row>
    <row r="283" s="1" customFormat="1" ht="12" hidden="1" spans="2:55">
      <c r="B283" s="20">
        <v>255</v>
      </c>
      <c r="C283" s="21" t="str">
        <f t="shared" si="94"/>
        <v>AVAIL</v>
      </c>
      <c r="D283" s="22" t="str">
        <f t="shared" si="81"/>
        <v>CLOSED</v>
      </c>
      <c r="E283" s="23">
        <f ca="1" t="shared" si="82"/>
        <v>70</v>
      </c>
      <c r="F283" s="23">
        <f ca="1" t="shared" si="83"/>
        <v>77</v>
      </c>
      <c r="G283" s="23">
        <f ca="1" t="shared" si="84"/>
        <v>54</v>
      </c>
      <c r="H283" s="23" t="str">
        <f ca="1" t="shared" si="85"/>
        <v>LATE</v>
      </c>
      <c r="I283" s="23"/>
      <c r="J283" s="36" t="s">
        <v>2502</v>
      </c>
      <c r="K283" s="37">
        <v>43934</v>
      </c>
      <c r="L283" s="38">
        <f t="shared" si="87"/>
        <v>4</v>
      </c>
      <c r="M283" s="38">
        <f t="shared" si="88"/>
        <v>2020</v>
      </c>
      <c r="N283" s="38" t="str">
        <f t="shared" si="89"/>
        <v/>
      </c>
      <c r="O283" s="36" t="s">
        <v>1750</v>
      </c>
      <c r="P283" s="38"/>
      <c r="Q283" s="38" t="s">
        <v>1917</v>
      </c>
      <c r="R283" s="56">
        <v>1</v>
      </c>
      <c r="S283" s="38" t="s">
        <v>1161</v>
      </c>
      <c r="T283" s="57" t="s">
        <v>2503</v>
      </c>
      <c r="U283" s="38">
        <v>50646084</v>
      </c>
      <c r="V283" s="20">
        <v>404047645</v>
      </c>
      <c r="W283" s="37">
        <v>43951</v>
      </c>
      <c r="X283" s="38" t="s">
        <v>105</v>
      </c>
      <c r="Y283" s="38" t="s">
        <v>2450</v>
      </c>
      <c r="Z283" s="37">
        <v>43988</v>
      </c>
      <c r="AA283" s="36" t="s">
        <v>2480</v>
      </c>
      <c r="AB283" s="37">
        <v>43988</v>
      </c>
      <c r="AC283" s="37"/>
      <c r="AD283" s="38">
        <v>180243651</v>
      </c>
      <c r="AE283" s="37">
        <v>43990</v>
      </c>
      <c r="AF283" s="37"/>
      <c r="AG283" s="37">
        <v>44004</v>
      </c>
      <c r="AH283" s="37">
        <v>44004</v>
      </c>
      <c r="AI283" s="89" t="s">
        <v>2504</v>
      </c>
      <c r="AJ283" s="89"/>
      <c r="AK283" s="37">
        <v>44004</v>
      </c>
      <c r="AL283" s="36"/>
      <c r="AM283" s="36" t="s">
        <v>1750</v>
      </c>
      <c r="AN283" s="36" t="s">
        <v>2505</v>
      </c>
      <c r="AO283" s="36"/>
      <c r="AP283" s="37">
        <v>44021</v>
      </c>
      <c r="AQ283" s="36" t="s">
        <v>2483</v>
      </c>
      <c r="AR283" s="103">
        <v>44028</v>
      </c>
      <c r="AS283" s="23" t="str">
        <f t="shared" si="86"/>
        <v>LATE</v>
      </c>
      <c r="AT283" s="38"/>
      <c r="AU283" s="36"/>
      <c r="AV283" s="104"/>
      <c r="AW283" s="105"/>
      <c r="AX283" s="105"/>
      <c r="AY283" s="105"/>
      <c r="AZ283" s="114"/>
      <c r="BA283" s="115"/>
      <c r="BB283" s="105"/>
      <c r="BC283" s="105"/>
    </row>
    <row r="284" s="1" customFormat="1" ht="24" hidden="1" spans="2:55">
      <c r="B284" s="20">
        <v>256</v>
      </c>
      <c r="C284" s="21" t="str">
        <f t="shared" si="94"/>
        <v>AVAIL</v>
      </c>
      <c r="D284" s="22" t="str">
        <f t="shared" si="81"/>
        <v>CLOSED</v>
      </c>
      <c r="E284" s="23">
        <f ca="1" t="shared" si="82"/>
        <v>91</v>
      </c>
      <c r="F284" s="23">
        <f ca="1" t="shared" si="83"/>
        <v>29</v>
      </c>
      <c r="G284" s="23">
        <f ca="1" t="shared" si="84"/>
        <v>84</v>
      </c>
      <c r="H284" s="23" t="str">
        <f ca="1" t="shared" si="85"/>
        <v>LATE</v>
      </c>
      <c r="I284" s="23"/>
      <c r="J284" s="36" t="s">
        <v>2506</v>
      </c>
      <c r="K284" s="37">
        <v>43936</v>
      </c>
      <c r="L284" s="38">
        <f t="shared" si="87"/>
        <v>4</v>
      </c>
      <c r="M284" s="38">
        <f t="shared" si="88"/>
        <v>2020</v>
      </c>
      <c r="N284" s="38" t="str">
        <f t="shared" si="89"/>
        <v>Replenish</v>
      </c>
      <c r="O284" s="36" t="s">
        <v>535</v>
      </c>
      <c r="P284" s="38"/>
      <c r="Q284" s="38" t="s">
        <v>2507</v>
      </c>
      <c r="R284" s="56">
        <v>1</v>
      </c>
      <c r="S284" s="38" t="s">
        <v>116</v>
      </c>
      <c r="T284" s="57" t="s">
        <v>104</v>
      </c>
      <c r="U284" s="38">
        <v>50646137</v>
      </c>
      <c r="V284" s="20">
        <v>404047520</v>
      </c>
      <c r="W284" s="37">
        <v>43936</v>
      </c>
      <c r="X284" s="38" t="s">
        <v>105</v>
      </c>
      <c r="Y284" s="38"/>
      <c r="Z284" s="37">
        <v>44020</v>
      </c>
      <c r="AA284" s="36" t="s">
        <v>2508</v>
      </c>
      <c r="AB284" s="37">
        <v>44020</v>
      </c>
      <c r="AC284" s="37"/>
      <c r="AD284" s="38">
        <v>180245095</v>
      </c>
      <c r="AE284" s="37">
        <v>44021</v>
      </c>
      <c r="AF284" s="37"/>
      <c r="AG284" s="37">
        <v>44027</v>
      </c>
      <c r="AH284" s="37">
        <v>44027</v>
      </c>
      <c r="AI284" s="89" t="s">
        <v>2509</v>
      </c>
      <c r="AJ284" s="89"/>
      <c r="AK284" s="37">
        <v>44027</v>
      </c>
      <c r="AL284" s="36"/>
      <c r="AM284" s="36" t="s">
        <v>535</v>
      </c>
      <c r="AN284" s="36" t="s">
        <v>2510</v>
      </c>
      <c r="AO284" s="36"/>
      <c r="AP284" s="37">
        <v>43937</v>
      </c>
      <c r="AQ284" s="36" t="s">
        <v>2420</v>
      </c>
      <c r="AR284" s="103">
        <v>43965</v>
      </c>
      <c r="AS284" s="23" t="str">
        <f t="shared" si="86"/>
        <v>LATE</v>
      </c>
      <c r="AT284" s="38"/>
      <c r="AU284" s="36"/>
      <c r="AV284" s="104"/>
      <c r="AW284" s="105"/>
      <c r="AX284" s="105"/>
      <c r="AY284" s="105"/>
      <c r="AZ284" s="114"/>
      <c r="BA284" s="115"/>
      <c r="BB284" s="105"/>
      <c r="BC284" s="105"/>
    </row>
    <row r="285" s="1" customFormat="1" ht="12" hidden="1" spans="2:55">
      <c r="B285" s="20">
        <v>253</v>
      </c>
      <c r="C285" s="21" t="str">
        <f t="shared" si="94"/>
        <v>AVAIL</v>
      </c>
      <c r="D285" s="22" t="str">
        <f t="shared" si="81"/>
        <v>CLOSED</v>
      </c>
      <c r="E285" s="23">
        <f ca="1" t="shared" si="82"/>
        <v>83</v>
      </c>
      <c r="F285" s="23">
        <f ca="1" t="shared" si="83"/>
        <v>22</v>
      </c>
      <c r="G285" s="23">
        <f ca="1" t="shared" si="84"/>
        <v>77</v>
      </c>
      <c r="H285" s="23" t="str">
        <f ca="1" t="shared" si="85"/>
        <v>LATE</v>
      </c>
      <c r="I285" s="23"/>
      <c r="J285" s="36" t="s">
        <v>2511</v>
      </c>
      <c r="K285" s="37">
        <v>43943</v>
      </c>
      <c r="L285" s="38">
        <f t="shared" si="87"/>
        <v>4</v>
      </c>
      <c r="M285" s="38">
        <f t="shared" si="88"/>
        <v>2020</v>
      </c>
      <c r="N285" s="38" t="str">
        <f t="shared" si="89"/>
        <v>Replenish</v>
      </c>
      <c r="O285" s="36" t="s">
        <v>420</v>
      </c>
      <c r="P285" s="38"/>
      <c r="Q285" s="38" t="s">
        <v>422</v>
      </c>
      <c r="R285" s="56">
        <v>1</v>
      </c>
      <c r="S285" s="38" t="s">
        <v>332</v>
      </c>
      <c r="T285" s="57" t="s">
        <v>104</v>
      </c>
      <c r="U285" s="38">
        <v>50646256</v>
      </c>
      <c r="V285" s="20">
        <v>404047563</v>
      </c>
      <c r="W285" s="37">
        <v>43943</v>
      </c>
      <c r="X285" s="38" t="s">
        <v>105</v>
      </c>
      <c r="Y285" s="38" t="s">
        <v>2512</v>
      </c>
      <c r="Z285" s="37">
        <v>44020</v>
      </c>
      <c r="AA285" s="36" t="s">
        <v>2508</v>
      </c>
      <c r="AB285" s="37">
        <v>44020</v>
      </c>
      <c r="AC285" s="37"/>
      <c r="AD285" s="38">
        <v>180245095</v>
      </c>
      <c r="AE285" s="37">
        <v>44021</v>
      </c>
      <c r="AF285" s="37"/>
      <c r="AG285" s="37">
        <v>44026</v>
      </c>
      <c r="AH285" s="37">
        <v>44026</v>
      </c>
      <c r="AI285" s="89" t="s">
        <v>2513</v>
      </c>
      <c r="AJ285" s="89"/>
      <c r="AK285" s="37">
        <v>44026</v>
      </c>
      <c r="AL285" s="36"/>
      <c r="AM285" s="36" t="s">
        <v>420</v>
      </c>
      <c r="AN285" s="36" t="s">
        <v>2514</v>
      </c>
      <c r="AO285" s="36"/>
      <c r="AP285" s="37">
        <v>43938</v>
      </c>
      <c r="AQ285" s="36" t="s">
        <v>2420</v>
      </c>
      <c r="AR285" s="103">
        <v>43965</v>
      </c>
      <c r="AS285" s="23" t="str">
        <f t="shared" si="86"/>
        <v>LATE</v>
      </c>
      <c r="AT285" s="38"/>
      <c r="AU285" s="36"/>
      <c r="AV285" s="104"/>
      <c r="AW285" s="105"/>
      <c r="AX285" s="105"/>
      <c r="AY285" s="105"/>
      <c r="AZ285" s="114"/>
      <c r="BA285" s="115"/>
      <c r="BB285" s="105"/>
      <c r="BC285" s="105"/>
    </row>
    <row r="286" s="1" customFormat="1" ht="12" hidden="1" spans="2:55">
      <c r="B286" s="20">
        <v>256</v>
      </c>
      <c r="C286" s="21" t="str">
        <f t="shared" si="94"/>
        <v>AVAIL</v>
      </c>
      <c r="D286" s="22" t="str">
        <f t="shared" si="81"/>
        <v>CLOSED</v>
      </c>
      <c r="E286" s="23">
        <f ca="1" t="shared" si="82"/>
        <v>76</v>
      </c>
      <c r="F286" s="23">
        <f ca="1" t="shared" si="83"/>
        <v>840.706030092595</v>
      </c>
      <c r="G286" s="23">
        <f ca="1" t="shared" si="84"/>
        <v>72</v>
      </c>
      <c r="H286" s="23" t="str">
        <f ca="1" t="shared" si="85"/>
        <v>LATE</v>
      </c>
      <c r="I286" s="23"/>
      <c r="J286" s="36" t="s">
        <v>2515</v>
      </c>
      <c r="K286" s="37">
        <v>43950</v>
      </c>
      <c r="L286" s="38">
        <f t="shared" si="87"/>
        <v>4</v>
      </c>
      <c r="M286" s="38">
        <f t="shared" si="88"/>
        <v>2020</v>
      </c>
      <c r="N286" s="38" t="str">
        <f t="shared" si="89"/>
        <v>Replenish</v>
      </c>
      <c r="O286" s="36" t="s">
        <v>535</v>
      </c>
      <c r="P286" s="38"/>
      <c r="Q286" s="38" t="s">
        <v>2053</v>
      </c>
      <c r="R286" s="56">
        <v>1</v>
      </c>
      <c r="S286" s="38" t="s">
        <v>116</v>
      </c>
      <c r="T286" s="57" t="s">
        <v>104</v>
      </c>
      <c r="U286" s="38">
        <v>50646417</v>
      </c>
      <c r="V286" s="20">
        <v>404047613</v>
      </c>
      <c r="W286" s="37">
        <v>43950</v>
      </c>
      <c r="X286" s="38" t="s">
        <v>105</v>
      </c>
      <c r="Y286" s="144" t="s">
        <v>1763</v>
      </c>
      <c r="Z286" s="145">
        <v>44022</v>
      </c>
      <c r="AA286" s="146">
        <v>5610685124</v>
      </c>
      <c r="AB286" s="145">
        <v>44022</v>
      </c>
      <c r="AC286" s="145"/>
      <c r="AD286" s="38">
        <v>180245095</v>
      </c>
      <c r="AE286" s="37">
        <v>44021</v>
      </c>
      <c r="AF286" s="37"/>
      <c r="AG286" s="37">
        <v>44026</v>
      </c>
      <c r="AH286" s="37">
        <v>44026</v>
      </c>
      <c r="AI286" s="89" t="s">
        <v>592</v>
      </c>
      <c r="AJ286" s="89"/>
      <c r="AK286" s="37">
        <v>44026</v>
      </c>
      <c r="AL286" s="36"/>
      <c r="AM286" s="36" t="str">
        <f>O286</f>
        <v>LA2K01500AG0000</v>
      </c>
      <c r="AN286" s="36" t="s">
        <v>592</v>
      </c>
      <c r="AO286" s="36"/>
      <c r="AP286" s="37">
        <v>43950</v>
      </c>
      <c r="AQ286" s="36" t="s">
        <v>2469</v>
      </c>
      <c r="AR286" s="103"/>
      <c r="AS286" s="23" t="str">
        <f t="shared" si="86"/>
        <v>ONTIME</v>
      </c>
      <c r="AT286" s="38"/>
      <c r="AU286" s="36"/>
      <c r="AV286" s="104"/>
      <c r="AW286" s="105"/>
      <c r="AX286" s="105"/>
      <c r="AY286" s="105"/>
      <c r="AZ286" s="114"/>
      <c r="BA286" s="115"/>
      <c r="BB286" s="105"/>
      <c r="BC286" s="105"/>
    </row>
    <row r="287" s="1" customFormat="1" ht="12" hidden="1" spans="2:55">
      <c r="B287" s="20">
        <v>271</v>
      </c>
      <c r="C287" s="21" t="str">
        <f t="shared" si="94"/>
        <v>AVAIL</v>
      </c>
      <c r="D287" s="22" t="str">
        <f t="shared" si="81"/>
        <v>CLOSED</v>
      </c>
      <c r="E287" s="23">
        <f ca="1" t="shared" si="82"/>
        <v>60</v>
      </c>
      <c r="F287" s="23">
        <f ca="1" t="shared" si="83"/>
        <v>11</v>
      </c>
      <c r="G287" s="23">
        <f ca="1" t="shared" si="84"/>
        <v>54</v>
      </c>
      <c r="H287" s="23" t="str">
        <f ca="1" t="shared" si="85"/>
        <v>LATE</v>
      </c>
      <c r="I287" s="23"/>
      <c r="J287" s="122" t="s">
        <v>2516</v>
      </c>
      <c r="K287" s="37">
        <v>43966</v>
      </c>
      <c r="L287" s="38">
        <f t="shared" si="87"/>
        <v>5</v>
      </c>
      <c r="M287" s="38">
        <f t="shared" si="88"/>
        <v>2020</v>
      </c>
      <c r="N287" s="38" t="str">
        <f t="shared" si="89"/>
        <v>Replenish</v>
      </c>
      <c r="O287" s="36" t="s">
        <v>535</v>
      </c>
      <c r="P287" s="38"/>
      <c r="Q287" s="38" t="s">
        <v>2053</v>
      </c>
      <c r="R287" s="56">
        <v>1</v>
      </c>
      <c r="S287" s="38" t="s">
        <v>223</v>
      </c>
      <c r="T287" s="57" t="s">
        <v>104</v>
      </c>
      <c r="U287" s="38">
        <v>50646848</v>
      </c>
      <c r="V287" s="20">
        <v>404047694</v>
      </c>
      <c r="W287" s="37">
        <v>43966</v>
      </c>
      <c r="X287" s="38" t="s">
        <v>105</v>
      </c>
      <c r="Y287" s="38"/>
      <c r="Z287" s="37">
        <v>44020</v>
      </c>
      <c r="AA287" s="36" t="s">
        <v>2508</v>
      </c>
      <c r="AB287" s="37">
        <v>44020</v>
      </c>
      <c r="AC287" s="37"/>
      <c r="AD287" s="38">
        <v>180245095</v>
      </c>
      <c r="AE287" s="37">
        <v>44021</v>
      </c>
      <c r="AF287" s="37"/>
      <c r="AG287" s="37">
        <v>44026</v>
      </c>
      <c r="AH287" s="37">
        <v>44026</v>
      </c>
      <c r="AI287" s="89" t="s">
        <v>2029</v>
      </c>
      <c r="AJ287" s="89"/>
      <c r="AK287" s="37">
        <v>44026</v>
      </c>
      <c r="AL287" s="36"/>
      <c r="AM287" s="36" t="s">
        <v>535</v>
      </c>
      <c r="AN287" s="36" t="s">
        <v>1490</v>
      </c>
      <c r="AO287" s="36"/>
      <c r="AP287" s="37">
        <v>43966</v>
      </c>
      <c r="AQ287" s="36" t="s">
        <v>112</v>
      </c>
      <c r="AR287" s="103">
        <v>43977</v>
      </c>
      <c r="AS287" s="23" t="str">
        <f t="shared" si="86"/>
        <v>ONTIME</v>
      </c>
      <c r="AT287" s="38"/>
      <c r="AU287" s="36"/>
      <c r="AV287" s="104"/>
      <c r="AW287" s="105"/>
      <c r="AX287" s="105"/>
      <c r="AY287" s="105"/>
      <c r="AZ287" s="114"/>
      <c r="BA287" s="115"/>
      <c r="BB287" s="105"/>
      <c r="BC287" s="105"/>
    </row>
    <row r="288" s="1" customFormat="1" ht="12" hidden="1" spans="2:55">
      <c r="B288" s="20">
        <v>272</v>
      </c>
      <c r="C288" s="21" t="str">
        <f t="shared" si="94"/>
        <v>AVAIL</v>
      </c>
      <c r="D288" s="22" t="str">
        <f t="shared" si="81"/>
        <v>CLOSED</v>
      </c>
      <c r="E288" s="23">
        <f ca="1" t="shared" si="82"/>
        <v>60</v>
      </c>
      <c r="F288" s="23">
        <f ca="1" t="shared" si="83"/>
        <v>11</v>
      </c>
      <c r="G288" s="23">
        <f ca="1" t="shared" si="84"/>
        <v>47</v>
      </c>
      <c r="H288" s="23" t="str">
        <f ca="1" t="shared" si="85"/>
        <v>LATE</v>
      </c>
      <c r="I288" s="23"/>
      <c r="J288" s="36" t="s">
        <v>2517</v>
      </c>
      <c r="K288" s="37">
        <v>43966</v>
      </c>
      <c r="L288" s="38">
        <f t="shared" si="87"/>
        <v>5</v>
      </c>
      <c r="M288" s="38">
        <f t="shared" si="88"/>
        <v>2020</v>
      </c>
      <c r="N288" s="38" t="str">
        <f t="shared" si="89"/>
        <v>Replenish</v>
      </c>
      <c r="O288" s="36" t="s">
        <v>834</v>
      </c>
      <c r="P288" s="38"/>
      <c r="Q288" s="38" t="s">
        <v>1988</v>
      </c>
      <c r="R288" s="56">
        <v>1</v>
      </c>
      <c r="S288" s="38" t="s">
        <v>1656</v>
      </c>
      <c r="T288" s="57" t="s">
        <v>104</v>
      </c>
      <c r="U288" s="38">
        <v>50646849</v>
      </c>
      <c r="V288" s="20">
        <v>404047695</v>
      </c>
      <c r="W288" s="37">
        <v>43966</v>
      </c>
      <c r="X288" s="38" t="s">
        <v>105</v>
      </c>
      <c r="Y288" s="144" t="s">
        <v>1763</v>
      </c>
      <c r="Z288" s="145">
        <v>44013</v>
      </c>
      <c r="AA288" s="146" t="s">
        <v>2490</v>
      </c>
      <c r="AB288" s="145">
        <v>44013</v>
      </c>
      <c r="AC288" s="145"/>
      <c r="AD288" s="38">
        <v>180244833</v>
      </c>
      <c r="AE288" s="37">
        <v>44014</v>
      </c>
      <c r="AF288" s="37"/>
      <c r="AG288" s="37">
        <v>44026</v>
      </c>
      <c r="AH288" s="37">
        <v>44026</v>
      </c>
      <c r="AI288" s="89" t="s">
        <v>2518</v>
      </c>
      <c r="AJ288" s="89"/>
      <c r="AK288" s="37">
        <v>44026</v>
      </c>
      <c r="AL288" s="36"/>
      <c r="AM288" s="36" t="s">
        <v>834</v>
      </c>
      <c r="AN288" s="36" t="s">
        <v>2519</v>
      </c>
      <c r="AO288" s="36"/>
      <c r="AP288" s="37">
        <v>43966</v>
      </c>
      <c r="AQ288" s="36" t="s">
        <v>112</v>
      </c>
      <c r="AR288" s="103">
        <v>43977</v>
      </c>
      <c r="AS288" s="23" t="str">
        <f t="shared" si="86"/>
        <v>ONTIME</v>
      </c>
      <c r="AT288" s="38"/>
      <c r="AU288" s="36"/>
      <c r="AV288" s="104"/>
      <c r="AW288" s="105"/>
      <c r="AX288" s="105"/>
      <c r="AY288" s="105"/>
      <c r="AZ288" s="114"/>
      <c r="BA288" s="115"/>
      <c r="BB288" s="105"/>
      <c r="BC288" s="105"/>
    </row>
    <row r="289" s="1" customFormat="1" ht="24" hidden="1" spans="2:55">
      <c r="B289" s="20">
        <v>63</v>
      </c>
      <c r="C289" s="21" t="str">
        <f t="shared" si="94"/>
        <v>AVAIL</v>
      </c>
      <c r="D289" s="22" t="str">
        <f t="shared" si="81"/>
        <v>CLOSED</v>
      </c>
      <c r="E289" s="23">
        <f ca="1" t="shared" si="82"/>
        <v>11</v>
      </c>
      <c r="F289" s="23">
        <f ca="1" t="shared" si="83"/>
        <v>104</v>
      </c>
      <c r="G289" s="23">
        <f ca="1" t="shared" si="84"/>
        <v>2</v>
      </c>
      <c r="H289" s="23" t="str">
        <f ca="1" t="shared" si="85"/>
        <v>ONTIME</v>
      </c>
      <c r="I289" s="23"/>
      <c r="J289" s="36" t="s">
        <v>2520</v>
      </c>
      <c r="K289" s="37">
        <v>43906</v>
      </c>
      <c r="L289" s="38">
        <f t="shared" si="87"/>
        <v>3</v>
      </c>
      <c r="M289" s="38">
        <f t="shared" si="88"/>
        <v>2020</v>
      </c>
      <c r="N289" s="38" t="str">
        <f t="shared" si="89"/>
        <v>Critical</v>
      </c>
      <c r="O289" s="36" t="s">
        <v>2521</v>
      </c>
      <c r="P289" s="38"/>
      <c r="Q289" s="38" t="s">
        <v>2067</v>
      </c>
      <c r="R289" s="56">
        <v>1</v>
      </c>
      <c r="S289" s="38" t="s">
        <v>325</v>
      </c>
      <c r="T289" s="57" t="s">
        <v>2522</v>
      </c>
      <c r="U289" s="38">
        <v>803540340</v>
      </c>
      <c r="V289" s="20">
        <v>404047168</v>
      </c>
      <c r="W289" s="37">
        <v>43907</v>
      </c>
      <c r="X289" s="38" t="s">
        <v>105</v>
      </c>
      <c r="Y289" s="38" t="s">
        <v>2523</v>
      </c>
      <c r="Z289" s="37">
        <v>43908</v>
      </c>
      <c r="AA289" s="36" t="s">
        <v>2524</v>
      </c>
      <c r="AB289" s="37">
        <v>43912</v>
      </c>
      <c r="AC289" s="37"/>
      <c r="AD289" s="36">
        <v>180239590</v>
      </c>
      <c r="AE289" s="37">
        <v>43913</v>
      </c>
      <c r="AF289" s="37"/>
      <c r="AG289" s="37">
        <v>43913</v>
      </c>
      <c r="AH289" s="37">
        <v>43917</v>
      </c>
      <c r="AI289" s="89" t="s">
        <v>2525</v>
      </c>
      <c r="AJ289" s="89"/>
      <c r="AK289" s="37">
        <v>43917</v>
      </c>
      <c r="AL289" s="36"/>
      <c r="AM289" s="118" t="s">
        <v>2526</v>
      </c>
      <c r="AN289" s="118" t="s">
        <v>2527</v>
      </c>
      <c r="AO289" s="155"/>
      <c r="AP289" s="103">
        <v>44000</v>
      </c>
      <c r="AQ289" s="36" t="s">
        <v>2528</v>
      </c>
      <c r="AR289" s="103">
        <v>44011</v>
      </c>
      <c r="AS289" s="23" t="str">
        <f t="shared" si="86"/>
        <v>LATE</v>
      </c>
      <c r="AT289" s="38"/>
      <c r="AU289" s="36"/>
      <c r="AV289" s="104">
        <f>IF(OR(W289="",AB289=""),"",AB289-W289)</f>
        <v>5</v>
      </c>
      <c r="AW289" s="105" t="e">
        <f>IF(OR(#REF!="",AB289=""),"",#REF!-AB289)</f>
        <v>#REF!</v>
      </c>
      <c r="AX289" s="105" t="e">
        <f>IF(OR(#REF!="",#REF!=""),"",#REF!-#REF!)</f>
        <v>#REF!</v>
      </c>
      <c r="AY289" s="105" t="e">
        <f>IF(OR(AP289="",#REF!=""),"",AP289-#REF!)</f>
        <v>#REF!</v>
      </c>
      <c r="AZ289" s="114">
        <f>IF(OR(AR289="",AP289=""),"",AR289-AP289)</f>
        <v>11</v>
      </c>
      <c r="BA289" s="115" t="e">
        <f>IF(AV289="","",SUM(AV289:AZ289))</f>
        <v>#REF!</v>
      </c>
      <c r="BB289" s="105">
        <f>IF(AR289="","",WEEKNUM(AR289))</f>
        <v>27</v>
      </c>
      <c r="BC289" s="105">
        <f>IF(AR289="","",YEAR(AR289))</f>
        <v>2020</v>
      </c>
    </row>
    <row r="290" s="1" customFormat="1" ht="12" hidden="1" spans="2:55">
      <c r="B290" s="20">
        <v>76</v>
      </c>
      <c r="C290" s="21" t="str">
        <f t="shared" si="94"/>
        <v>AVAIL</v>
      </c>
      <c r="D290" s="22" t="str">
        <f t="shared" si="81"/>
        <v>CLOSED</v>
      </c>
      <c r="E290" s="23">
        <f ca="1" t="shared" si="82"/>
        <v>33</v>
      </c>
      <c r="F290" s="23">
        <f ca="1" t="shared" si="83"/>
        <v>31</v>
      </c>
      <c r="G290" s="23">
        <f ca="1" t="shared" si="84"/>
        <v>25</v>
      </c>
      <c r="H290" s="23" t="str">
        <f ca="1" t="shared" si="85"/>
        <v>LATE</v>
      </c>
      <c r="I290" s="23"/>
      <c r="J290" s="122" t="s">
        <v>2529</v>
      </c>
      <c r="K290" s="37">
        <v>43946</v>
      </c>
      <c r="L290" s="38">
        <f t="shared" si="87"/>
        <v>4</v>
      </c>
      <c r="M290" s="38">
        <f t="shared" si="88"/>
        <v>2020</v>
      </c>
      <c r="N290" s="38" t="str">
        <f t="shared" si="89"/>
        <v>AOG</v>
      </c>
      <c r="O290" s="36" t="s">
        <v>535</v>
      </c>
      <c r="P290" s="38"/>
      <c r="Q290" s="38" t="s">
        <v>2053</v>
      </c>
      <c r="R290" s="56">
        <v>1</v>
      </c>
      <c r="S290" s="38" t="s">
        <v>223</v>
      </c>
      <c r="T290" s="57" t="s">
        <v>2530</v>
      </c>
      <c r="U290" s="38">
        <v>803597341</v>
      </c>
      <c r="V290" s="20">
        <v>404047599</v>
      </c>
      <c r="W290" s="37">
        <v>43948</v>
      </c>
      <c r="X290" s="38" t="s">
        <v>105</v>
      </c>
      <c r="Y290" s="38"/>
      <c r="Z290" s="37">
        <v>43971</v>
      </c>
      <c r="AA290" s="36" t="s">
        <v>2531</v>
      </c>
      <c r="AB290" s="37">
        <v>43971</v>
      </c>
      <c r="AC290" s="37"/>
      <c r="AD290" s="36">
        <v>1417415005</v>
      </c>
      <c r="AE290" s="37">
        <v>43979</v>
      </c>
      <c r="AF290" s="37"/>
      <c r="AG290" s="37">
        <v>43979</v>
      </c>
      <c r="AH290" s="37">
        <v>43979</v>
      </c>
      <c r="AI290" s="89" t="s">
        <v>2057</v>
      </c>
      <c r="AJ290" s="89"/>
      <c r="AK290" s="37">
        <v>43979</v>
      </c>
      <c r="AL290" s="36"/>
      <c r="AM290" s="38" t="s">
        <v>535</v>
      </c>
      <c r="AN290" s="36" t="s">
        <v>1056</v>
      </c>
      <c r="AO290" s="36"/>
      <c r="AP290" s="103">
        <v>43956</v>
      </c>
      <c r="AQ290" s="36" t="s">
        <v>2532</v>
      </c>
      <c r="AR290" s="103">
        <v>43979</v>
      </c>
      <c r="AS290" s="23" t="str">
        <f t="shared" si="86"/>
        <v>LATE</v>
      </c>
      <c r="AT290" s="38"/>
      <c r="AU290" s="36"/>
      <c r="AV290" s="104">
        <f>IF(OR(W290="",AB290=""),"",AB290-W290)</f>
        <v>23</v>
      </c>
      <c r="AW290" s="105" t="e">
        <f>IF(OR(#REF!="",AB290=""),"",#REF!-AB290)</f>
        <v>#REF!</v>
      </c>
      <c r="AX290" s="105" t="e">
        <f>IF(OR(#REF!="",#REF!=""),"",#REF!-#REF!)</f>
        <v>#REF!</v>
      </c>
      <c r="AY290" s="105" t="e">
        <f>IF(OR(AP290="",#REF!=""),"",AP290-#REF!)</f>
        <v>#REF!</v>
      </c>
      <c r="AZ290" s="114">
        <f>IF(OR(AR290="",AP290=""),"",AR290-AP290)</f>
        <v>23</v>
      </c>
      <c r="BA290" s="115" t="e">
        <f>IF(AV290="","",SUM(AV290:AZ290))</f>
        <v>#REF!</v>
      </c>
      <c r="BB290" s="105">
        <f>IF(AR290="","",WEEKNUM(AR290))</f>
        <v>22</v>
      </c>
      <c r="BC290" s="105">
        <f>IF(AR290="","",YEAR(AR290))</f>
        <v>2020</v>
      </c>
    </row>
    <row r="291" s="1" customFormat="1" ht="12" hidden="1" spans="2:55">
      <c r="B291" s="20">
        <v>233</v>
      </c>
      <c r="C291" s="21" t="str">
        <f t="shared" si="94"/>
        <v>AVAIL</v>
      </c>
      <c r="D291" s="22" t="str">
        <f t="shared" si="81"/>
        <v>CLOSED</v>
      </c>
      <c r="E291" s="23">
        <f ca="1" t="shared" si="82"/>
        <v>56</v>
      </c>
      <c r="F291" s="23">
        <f ca="1" t="shared" si="83"/>
        <v>11</v>
      </c>
      <c r="G291" s="23">
        <f ca="1" t="shared" si="84"/>
        <v>55</v>
      </c>
      <c r="H291" s="23" t="str">
        <f ca="1" t="shared" si="85"/>
        <v>LATE</v>
      </c>
      <c r="I291" s="23"/>
      <c r="J291" s="36" t="s">
        <v>2533</v>
      </c>
      <c r="K291" s="37">
        <v>43914</v>
      </c>
      <c r="L291" s="38">
        <f t="shared" si="87"/>
        <v>3</v>
      </c>
      <c r="M291" s="38">
        <f t="shared" si="88"/>
        <v>2020</v>
      </c>
      <c r="N291" s="38" t="str">
        <f t="shared" si="89"/>
        <v>Replenish</v>
      </c>
      <c r="O291" s="36" t="s">
        <v>2534</v>
      </c>
      <c r="P291" s="38"/>
      <c r="Q291" s="38" t="s">
        <v>2535</v>
      </c>
      <c r="R291" s="56">
        <v>1</v>
      </c>
      <c r="S291" s="38" t="s">
        <v>793</v>
      </c>
      <c r="T291" s="57" t="s">
        <v>104</v>
      </c>
      <c r="U291" s="38">
        <v>50645354</v>
      </c>
      <c r="V291" s="20">
        <v>404047290</v>
      </c>
      <c r="W291" s="37">
        <v>43914</v>
      </c>
      <c r="X291" s="38" t="s">
        <v>105</v>
      </c>
      <c r="Y291" s="38"/>
      <c r="Z291" s="37">
        <v>43969</v>
      </c>
      <c r="AA291" s="36" t="s">
        <v>2344</v>
      </c>
      <c r="AB291" s="37">
        <v>43969</v>
      </c>
      <c r="AC291" s="37"/>
      <c r="AD291" s="38">
        <v>180242894</v>
      </c>
      <c r="AE291" s="37">
        <v>43970</v>
      </c>
      <c r="AF291" s="37"/>
      <c r="AG291" s="37">
        <v>43970</v>
      </c>
      <c r="AH291" s="37">
        <v>43970</v>
      </c>
      <c r="AI291" s="89" t="s">
        <v>2536</v>
      </c>
      <c r="AJ291" s="89"/>
      <c r="AK291" s="37">
        <v>43970</v>
      </c>
      <c r="AL291" s="36"/>
      <c r="AM291" s="36" t="s">
        <v>2534</v>
      </c>
      <c r="AN291" s="36" t="s">
        <v>2537</v>
      </c>
      <c r="AO291" s="36"/>
      <c r="AP291" s="37">
        <v>43914</v>
      </c>
      <c r="AQ291" s="36" t="s">
        <v>2359</v>
      </c>
      <c r="AR291" s="103">
        <v>43925</v>
      </c>
      <c r="AS291" s="23" t="str">
        <f t="shared" si="86"/>
        <v>ONTIME</v>
      </c>
      <c r="AT291" s="38"/>
      <c r="AU291" s="36"/>
      <c r="AV291" s="104"/>
      <c r="AW291" s="105"/>
      <c r="AX291" s="105"/>
      <c r="AY291" s="105"/>
      <c r="AZ291" s="114"/>
      <c r="BA291" s="115"/>
      <c r="BB291" s="105"/>
      <c r="BC291" s="105"/>
    </row>
    <row r="292" s="1" customFormat="1" ht="12" hidden="1" spans="2:55">
      <c r="B292" s="20">
        <v>252</v>
      </c>
      <c r="C292" s="21" t="str">
        <f t="shared" si="94"/>
        <v>AVAIL</v>
      </c>
      <c r="D292" s="22" t="str">
        <f t="shared" si="81"/>
        <v>CLOSED</v>
      </c>
      <c r="E292" s="23">
        <f ca="1" t="shared" si="82"/>
        <v>96</v>
      </c>
      <c r="F292" s="23">
        <f ca="1" t="shared" si="83"/>
        <v>29</v>
      </c>
      <c r="G292" s="23">
        <f ca="1" t="shared" si="84"/>
        <v>92</v>
      </c>
      <c r="H292" s="23" t="str">
        <f ca="1" t="shared" si="85"/>
        <v>LATE</v>
      </c>
      <c r="I292" s="23"/>
      <c r="J292" s="36" t="s">
        <v>2538</v>
      </c>
      <c r="K292" s="37">
        <v>43936</v>
      </c>
      <c r="L292" s="38">
        <f t="shared" si="87"/>
        <v>4</v>
      </c>
      <c r="M292" s="38">
        <f t="shared" si="88"/>
        <v>2020</v>
      </c>
      <c r="N292" s="38" t="str">
        <f t="shared" si="89"/>
        <v>Replenish</v>
      </c>
      <c r="O292" s="36" t="s">
        <v>221</v>
      </c>
      <c r="P292" s="38"/>
      <c r="Q292" s="38" t="s">
        <v>222</v>
      </c>
      <c r="R292" s="56">
        <v>1</v>
      </c>
      <c r="S292" s="38" t="s">
        <v>306</v>
      </c>
      <c r="T292" s="57" t="s">
        <v>104</v>
      </c>
      <c r="U292" s="38">
        <v>50646140</v>
      </c>
      <c r="V292" s="20">
        <v>404047523</v>
      </c>
      <c r="W292" s="37">
        <v>43936</v>
      </c>
      <c r="X292" s="38" t="s">
        <v>105</v>
      </c>
      <c r="Y292" s="156"/>
      <c r="Z292" s="156">
        <v>44028</v>
      </c>
      <c r="AA292" s="146">
        <v>4583390663</v>
      </c>
      <c r="AB292" s="37">
        <v>44026</v>
      </c>
      <c r="AC292" s="37"/>
      <c r="AD292" s="38">
        <v>180245365</v>
      </c>
      <c r="AE292" s="37">
        <v>44032</v>
      </c>
      <c r="AF292" s="37"/>
      <c r="AG292" s="37">
        <v>44032</v>
      </c>
      <c r="AH292" s="37">
        <v>44032</v>
      </c>
      <c r="AI292" s="89" t="s">
        <v>2149</v>
      </c>
      <c r="AJ292" s="89"/>
      <c r="AK292" s="37">
        <v>44032</v>
      </c>
      <c r="AL292" s="36"/>
      <c r="AM292" s="36" t="s">
        <v>221</v>
      </c>
      <c r="AN292" s="36" t="s">
        <v>2539</v>
      </c>
      <c r="AO292" s="36"/>
      <c r="AP292" s="37">
        <v>43937</v>
      </c>
      <c r="AQ292" s="36" t="s">
        <v>2420</v>
      </c>
      <c r="AR292" s="103">
        <v>43965</v>
      </c>
      <c r="AS292" s="23" t="str">
        <f t="shared" si="86"/>
        <v>LATE</v>
      </c>
      <c r="AT292" s="38"/>
      <c r="AU292" s="36"/>
      <c r="AV292" s="104"/>
      <c r="AW292" s="105"/>
      <c r="AX292" s="105"/>
      <c r="AY292" s="105"/>
      <c r="AZ292" s="114"/>
      <c r="BA292" s="115"/>
      <c r="BB292" s="105"/>
      <c r="BC292" s="105"/>
    </row>
    <row r="293" s="1" customFormat="1" ht="12" hidden="1" spans="2:55">
      <c r="B293" s="20">
        <v>277</v>
      </c>
      <c r="C293" s="21" t="str">
        <f t="shared" si="94"/>
        <v>AVAIL</v>
      </c>
      <c r="D293" s="22" t="str">
        <f t="shared" si="81"/>
        <v>CLOSED</v>
      </c>
      <c r="E293" s="23">
        <f ca="1" t="shared" si="82"/>
        <v>57</v>
      </c>
      <c r="F293" s="23">
        <f ca="1" t="shared" si="83"/>
        <v>15</v>
      </c>
      <c r="G293" s="23">
        <f ca="1" t="shared" si="84"/>
        <v>39</v>
      </c>
      <c r="H293" s="23" t="str">
        <f ca="1" t="shared" si="85"/>
        <v>LATE</v>
      </c>
      <c r="I293" s="23"/>
      <c r="J293" s="36" t="s">
        <v>2540</v>
      </c>
      <c r="K293" s="37">
        <v>43969</v>
      </c>
      <c r="L293" s="38">
        <f t="shared" si="87"/>
        <v>5</v>
      </c>
      <c r="M293" s="38">
        <f t="shared" si="88"/>
        <v>2020</v>
      </c>
      <c r="N293" s="38" t="str">
        <f t="shared" si="89"/>
        <v>Replenish</v>
      </c>
      <c r="O293" s="36" t="s">
        <v>1799</v>
      </c>
      <c r="P293" s="38"/>
      <c r="Q293" s="38" t="s">
        <v>1800</v>
      </c>
      <c r="R293" s="56">
        <v>1</v>
      </c>
      <c r="S293" s="38" t="s">
        <v>223</v>
      </c>
      <c r="T293" s="57" t="s">
        <v>104</v>
      </c>
      <c r="U293" s="38">
        <v>50646922</v>
      </c>
      <c r="V293" s="20">
        <v>404047702</v>
      </c>
      <c r="W293" s="37">
        <v>43969</v>
      </c>
      <c r="X293" s="38" t="s">
        <v>105</v>
      </c>
      <c r="Y293" s="38" t="s">
        <v>2541</v>
      </c>
      <c r="Z293" s="37">
        <v>44008</v>
      </c>
      <c r="AA293" s="36" t="s">
        <v>2508</v>
      </c>
      <c r="AB293" s="37">
        <v>44020</v>
      </c>
      <c r="AC293" s="37"/>
      <c r="AD293" s="38">
        <v>180245095</v>
      </c>
      <c r="AE293" s="37">
        <v>44021</v>
      </c>
      <c r="AF293" s="37"/>
      <c r="AG293" s="37">
        <v>44026</v>
      </c>
      <c r="AH293" s="37">
        <v>44026</v>
      </c>
      <c r="AI293" s="89" t="s">
        <v>2518</v>
      </c>
      <c r="AJ293" s="89"/>
      <c r="AK293" s="37">
        <v>44026</v>
      </c>
      <c r="AL293" s="36"/>
      <c r="AM293" s="36" t="s">
        <v>1799</v>
      </c>
      <c r="AN293" s="36" t="s">
        <v>2221</v>
      </c>
      <c r="AO293" s="36"/>
      <c r="AP293" s="103">
        <v>43969</v>
      </c>
      <c r="AQ293" s="36" t="s">
        <v>2542</v>
      </c>
      <c r="AR293" s="103">
        <v>43984</v>
      </c>
      <c r="AS293" s="23" t="str">
        <f t="shared" si="86"/>
        <v>LATE</v>
      </c>
      <c r="AT293" s="38"/>
      <c r="AU293" s="36"/>
      <c r="AV293" s="104"/>
      <c r="AW293" s="105"/>
      <c r="AX293" s="105"/>
      <c r="AY293" s="105"/>
      <c r="AZ293" s="114"/>
      <c r="BA293" s="115"/>
      <c r="BB293" s="105"/>
      <c r="BC293" s="105"/>
    </row>
    <row r="294" s="1" customFormat="1" ht="12" hidden="1" spans="2:55">
      <c r="B294" s="20">
        <v>280</v>
      </c>
      <c r="C294" s="21" t="str">
        <f t="shared" si="94"/>
        <v>AVAIL</v>
      </c>
      <c r="D294" s="22" t="str">
        <f t="shared" si="81"/>
        <v>CLOSED</v>
      </c>
      <c r="E294" s="23">
        <f ca="1" t="shared" si="82"/>
        <v>39</v>
      </c>
      <c r="F294" s="23">
        <f ca="1" t="shared" si="83"/>
        <v>7</v>
      </c>
      <c r="G294" s="23">
        <f ca="1" t="shared" si="84"/>
        <v>34</v>
      </c>
      <c r="H294" s="23" t="str">
        <f ca="1" t="shared" si="85"/>
        <v>LATE</v>
      </c>
      <c r="I294" s="23"/>
      <c r="J294" s="36" t="s">
        <v>2543</v>
      </c>
      <c r="K294" s="37">
        <v>43979</v>
      </c>
      <c r="L294" s="38">
        <f t="shared" si="87"/>
        <v>5</v>
      </c>
      <c r="M294" s="38">
        <f t="shared" si="88"/>
        <v>2020</v>
      </c>
      <c r="N294" s="38" t="str">
        <f t="shared" si="89"/>
        <v>Replenish</v>
      </c>
      <c r="O294" s="36" t="s">
        <v>221</v>
      </c>
      <c r="P294" s="38"/>
      <c r="Q294" s="38" t="s">
        <v>222</v>
      </c>
      <c r="R294" s="56">
        <v>1</v>
      </c>
      <c r="S294" s="38" t="s">
        <v>223</v>
      </c>
      <c r="T294" s="57" t="s">
        <v>104</v>
      </c>
      <c r="U294" s="38">
        <v>50647309</v>
      </c>
      <c r="V294" s="20">
        <v>404047751</v>
      </c>
      <c r="W294" s="37">
        <v>43979</v>
      </c>
      <c r="X294" s="38" t="s">
        <v>105</v>
      </c>
      <c r="Y294" s="38"/>
      <c r="Z294" s="37">
        <v>44013</v>
      </c>
      <c r="AA294" s="36" t="s">
        <v>2490</v>
      </c>
      <c r="AB294" s="37">
        <v>44013</v>
      </c>
      <c r="AC294" s="37"/>
      <c r="AD294" s="38">
        <v>180244758</v>
      </c>
      <c r="AE294" s="37">
        <v>44013</v>
      </c>
      <c r="AF294" s="37"/>
      <c r="AG294" s="37">
        <v>44018</v>
      </c>
      <c r="AH294" s="37">
        <v>44018</v>
      </c>
      <c r="AI294" s="89" t="s">
        <v>2141</v>
      </c>
      <c r="AJ294" s="89"/>
      <c r="AK294" s="37">
        <v>44018</v>
      </c>
      <c r="AL294" s="36"/>
      <c r="AM294" s="36" t="s">
        <v>221</v>
      </c>
      <c r="AN294" s="36" t="s">
        <v>2544</v>
      </c>
      <c r="AO294" s="36"/>
      <c r="AP294" s="103">
        <v>43979</v>
      </c>
      <c r="AQ294" s="36" t="s">
        <v>2545</v>
      </c>
      <c r="AR294" s="103">
        <v>43986</v>
      </c>
      <c r="AS294" s="23" t="str">
        <f t="shared" si="86"/>
        <v>ONTIME</v>
      </c>
      <c r="AT294" s="38"/>
      <c r="AU294" s="36"/>
      <c r="AV294" s="104"/>
      <c r="AW294" s="105"/>
      <c r="AX294" s="105"/>
      <c r="AY294" s="105"/>
      <c r="AZ294" s="114"/>
      <c r="BA294" s="115"/>
      <c r="BB294" s="105"/>
      <c r="BC294" s="105"/>
    </row>
    <row r="295" s="1" customFormat="1" ht="12" hidden="1" spans="2:55">
      <c r="B295" s="20">
        <v>286</v>
      </c>
      <c r="C295" s="21" t="str">
        <f t="shared" si="94"/>
        <v>AVAIL</v>
      </c>
      <c r="D295" s="22" t="str">
        <f t="shared" ref="D295:D325" si="95">IF(LEFT(V295,2)="45","CLOSED",IF(C295="","",IF(AQ295&lt;&gt;"","CLOSED",IF(AP295&lt;&gt;"","IN PROGRESS","OPEN"))))</f>
        <v>CLOSED</v>
      </c>
      <c r="E295" s="23">
        <f ca="1" t="shared" si="82"/>
        <v>27</v>
      </c>
      <c r="F295" s="23">
        <f ca="1" t="shared" si="83"/>
        <v>7</v>
      </c>
      <c r="G295" s="23">
        <f ca="1" t="shared" si="84"/>
        <v>20</v>
      </c>
      <c r="H295" s="23" t="str">
        <f ca="1" t="shared" si="85"/>
        <v>LATE</v>
      </c>
      <c r="I295" s="23"/>
      <c r="J295" s="36" t="s">
        <v>2546</v>
      </c>
      <c r="K295" s="37">
        <v>43993</v>
      </c>
      <c r="L295" s="38">
        <f t="shared" si="87"/>
        <v>6</v>
      </c>
      <c r="M295" s="38">
        <f t="shared" si="88"/>
        <v>2020</v>
      </c>
      <c r="N295" s="38" t="str">
        <f t="shared" si="89"/>
        <v>Replenish</v>
      </c>
      <c r="O295" s="36" t="s">
        <v>1603</v>
      </c>
      <c r="P295" s="38"/>
      <c r="Q295" s="38" t="s">
        <v>197</v>
      </c>
      <c r="R295" s="56">
        <v>1</v>
      </c>
      <c r="S295" s="38" t="s">
        <v>306</v>
      </c>
      <c r="T295" s="57" t="s">
        <v>104</v>
      </c>
      <c r="U295" s="38">
        <v>50648131</v>
      </c>
      <c r="V295" s="20">
        <v>404047807</v>
      </c>
      <c r="W295" s="37">
        <v>43993</v>
      </c>
      <c r="X295" s="38" t="s">
        <v>105</v>
      </c>
      <c r="Y295" s="38"/>
      <c r="Z295" s="37">
        <v>44013</v>
      </c>
      <c r="AA295" s="36" t="s">
        <v>2490</v>
      </c>
      <c r="AB295" s="37">
        <v>44013</v>
      </c>
      <c r="AC295" s="37"/>
      <c r="AD295" s="38">
        <v>180244758</v>
      </c>
      <c r="AE295" s="37">
        <v>44013</v>
      </c>
      <c r="AF295" s="37"/>
      <c r="AG295" s="37">
        <v>44013</v>
      </c>
      <c r="AH295" s="37">
        <v>44020</v>
      </c>
      <c r="AI295" s="89" t="s">
        <v>2547</v>
      </c>
      <c r="AJ295" s="89"/>
      <c r="AK295" s="37">
        <v>44020</v>
      </c>
      <c r="AL295" s="36"/>
      <c r="AM295" s="36" t="s">
        <v>1603</v>
      </c>
      <c r="AN295" s="36" t="s">
        <v>2548</v>
      </c>
      <c r="AO295" s="36"/>
      <c r="AP295" s="37">
        <v>43993</v>
      </c>
      <c r="AQ295" s="36" t="s">
        <v>2549</v>
      </c>
      <c r="AR295" s="103">
        <v>44000</v>
      </c>
      <c r="AS295" s="23" t="str">
        <f t="shared" si="86"/>
        <v>ONTIME</v>
      </c>
      <c r="AT295" s="38"/>
      <c r="AU295" s="36"/>
      <c r="AV295" s="104"/>
      <c r="AW295" s="105"/>
      <c r="AX295" s="105"/>
      <c r="AY295" s="105"/>
      <c r="AZ295" s="114"/>
      <c r="BA295" s="115"/>
      <c r="BB295" s="105"/>
      <c r="BC295" s="105"/>
    </row>
    <row r="296" s="1" customFormat="1" ht="12" hidden="1" spans="2:55">
      <c r="B296" s="20">
        <v>287</v>
      </c>
      <c r="C296" s="21" t="str">
        <f t="shared" si="94"/>
        <v>AVAIL</v>
      </c>
      <c r="D296" s="22" t="str">
        <f t="shared" si="95"/>
        <v>CLOSED</v>
      </c>
      <c r="E296" s="23">
        <f ca="1" t="shared" si="82"/>
        <v>21</v>
      </c>
      <c r="F296" s="23">
        <f ca="1" t="shared" si="83"/>
        <v>7</v>
      </c>
      <c r="G296" s="23">
        <f ca="1" t="shared" si="84"/>
        <v>17</v>
      </c>
      <c r="H296" s="23" t="str">
        <f ca="1" t="shared" si="85"/>
        <v>LATE</v>
      </c>
      <c r="I296" s="23"/>
      <c r="J296" s="36" t="s">
        <v>2550</v>
      </c>
      <c r="K296" s="37">
        <v>43993</v>
      </c>
      <c r="L296" s="38">
        <f t="shared" si="87"/>
        <v>6</v>
      </c>
      <c r="M296" s="38">
        <f t="shared" si="88"/>
        <v>2020</v>
      </c>
      <c r="N296" s="38" t="str">
        <f t="shared" si="89"/>
        <v>Replenish</v>
      </c>
      <c r="O296" s="36" t="s">
        <v>130</v>
      </c>
      <c r="P296" s="38"/>
      <c r="Q296" s="38" t="s">
        <v>131</v>
      </c>
      <c r="R296" s="56">
        <v>1</v>
      </c>
      <c r="S296" s="38" t="s">
        <v>186</v>
      </c>
      <c r="T296" s="57" t="s">
        <v>104</v>
      </c>
      <c r="U296" s="38">
        <v>50648132</v>
      </c>
      <c r="V296" s="20">
        <v>404047808</v>
      </c>
      <c r="W296" s="37">
        <v>43993</v>
      </c>
      <c r="X296" s="38" t="s">
        <v>105</v>
      </c>
      <c r="Y296" s="38"/>
      <c r="Z296" s="37">
        <v>44010</v>
      </c>
      <c r="AA296" s="36" t="s">
        <v>2551</v>
      </c>
      <c r="AB296" s="37">
        <v>44010</v>
      </c>
      <c r="AC296" s="37"/>
      <c r="AD296" s="38">
        <v>180244711</v>
      </c>
      <c r="AE296" s="37">
        <v>44011</v>
      </c>
      <c r="AF296" s="37"/>
      <c r="AG296" s="37">
        <v>44014</v>
      </c>
      <c r="AH296" s="37">
        <v>44014</v>
      </c>
      <c r="AI296" s="89" t="s">
        <v>2552</v>
      </c>
      <c r="AJ296" s="89"/>
      <c r="AK296" s="37">
        <v>44014</v>
      </c>
      <c r="AL296" s="36"/>
      <c r="AM296" s="36" t="s">
        <v>130</v>
      </c>
      <c r="AN296" s="36" t="s">
        <v>2553</v>
      </c>
      <c r="AO296" s="36"/>
      <c r="AP296" s="37">
        <v>43993</v>
      </c>
      <c r="AQ296" s="36" t="s">
        <v>2549</v>
      </c>
      <c r="AR296" s="103">
        <v>44000</v>
      </c>
      <c r="AS296" s="23" t="str">
        <f t="shared" si="86"/>
        <v>ONTIME</v>
      </c>
      <c r="AT296" s="38"/>
      <c r="AU296" s="36"/>
      <c r="AV296" s="104"/>
      <c r="AW296" s="105"/>
      <c r="AX296" s="105"/>
      <c r="AY296" s="105"/>
      <c r="AZ296" s="114"/>
      <c r="BA296" s="115"/>
      <c r="BB296" s="105"/>
      <c r="BC296" s="105"/>
    </row>
    <row r="297" s="1" customFormat="1" ht="12" hidden="1" spans="2:55">
      <c r="B297" s="20">
        <v>291</v>
      </c>
      <c r="C297" s="21" t="str">
        <f t="shared" si="94"/>
        <v>AVAIL</v>
      </c>
      <c r="D297" s="22" t="str">
        <f t="shared" si="95"/>
        <v>CLOSED</v>
      </c>
      <c r="E297" s="23">
        <f ca="1" t="shared" si="82"/>
        <v>27</v>
      </c>
      <c r="F297" s="23">
        <f ca="1" t="shared" si="83"/>
        <v>7</v>
      </c>
      <c r="G297" s="23">
        <f ca="1" t="shared" si="84"/>
        <v>23</v>
      </c>
      <c r="H297" s="23" t="str">
        <f ca="1" t="shared" si="85"/>
        <v>LATE</v>
      </c>
      <c r="I297" s="23"/>
      <c r="J297" s="36" t="s">
        <v>2554</v>
      </c>
      <c r="K297" s="37">
        <v>44008</v>
      </c>
      <c r="L297" s="38">
        <f t="shared" si="87"/>
        <v>6</v>
      </c>
      <c r="M297" s="38">
        <f t="shared" si="88"/>
        <v>2020</v>
      </c>
      <c r="N297" s="38" t="str">
        <f t="shared" si="89"/>
        <v>Replenish</v>
      </c>
      <c r="O297" s="36" t="s">
        <v>706</v>
      </c>
      <c r="P297" s="38"/>
      <c r="Q297" s="38" t="s">
        <v>2259</v>
      </c>
      <c r="R297" s="56">
        <v>1</v>
      </c>
      <c r="S297" s="38" t="s">
        <v>186</v>
      </c>
      <c r="T297" s="57" t="s">
        <v>104</v>
      </c>
      <c r="U297" s="38">
        <v>50649073</v>
      </c>
      <c r="V297" s="20">
        <v>404047866</v>
      </c>
      <c r="W297" s="37">
        <v>44008</v>
      </c>
      <c r="X297" s="38" t="s">
        <v>105</v>
      </c>
      <c r="Y297" s="38"/>
      <c r="Z297" s="37">
        <v>44031</v>
      </c>
      <c r="AA297" s="36" t="s">
        <v>2555</v>
      </c>
      <c r="AB297" s="37">
        <v>44031</v>
      </c>
      <c r="AC297" s="37"/>
      <c r="AD297" s="38">
        <v>180245438</v>
      </c>
      <c r="AE297" s="37">
        <v>44033</v>
      </c>
      <c r="AF297" s="37"/>
      <c r="AG297" s="37">
        <v>44033</v>
      </c>
      <c r="AH297" s="37">
        <v>44035</v>
      </c>
      <c r="AI297" s="89" t="s">
        <v>2264</v>
      </c>
      <c r="AJ297" s="89"/>
      <c r="AK297" s="37">
        <v>44035</v>
      </c>
      <c r="AL297" s="36"/>
      <c r="AM297" s="36" t="s">
        <v>706</v>
      </c>
      <c r="AN297" s="36" t="s">
        <v>2556</v>
      </c>
      <c r="AO297" s="36"/>
      <c r="AP297" s="37">
        <v>44008</v>
      </c>
      <c r="AQ297" s="36" t="s">
        <v>2557</v>
      </c>
      <c r="AR297" s="103">
        <v>44015</v>
      </c>
      <c r="AS297" s="23" t="str">
        <f t="shared" si="86"/>
        <v>ONTIME</v>
      </c>
      <c r="AT297" s="38"/>
      <c r="AU297" s="36"/>
      <c r="AV297" s="104"/>
      <c r="AW297" s="105"/>
      <c r="AX297" s="105"/>
      <c r="AY297" s="105"/>
      <c r="AZ297" s="114"/>
      <c r="BA297" s="115"/>
      <c r="BB297" s="105"/>
      <c r="BC297" s="105"/>
    </row>
    <row r="298" s="1" customFormat="1" ht="12" hidden="1" spans="2:55">
      <c r="B298" s="20">
        <v>249</v>
      </c>
      <c r="C298" s="21" t="str">
        <f t="shared" si="94"/>
        <v>AVAIL</v>
      </c>
      <c r="D298" s="22" t="str">
        <f t="shared" si="95"/>
        <v>CLOSED</v>
      </c>
      <c r="E298" s="23">
        <f ca="1" t="shared" si="82"/>
        <v>84</v>
      </c>
      <c r="F298" s="23">
        <f ca="1" t="shared" si="83"/>
        <v>99</v>
      </c>
      <c r="G298" s="23">
        <f ca="1" t="shared" si="84"/>
        <v>60</v>
      </c>
      <c r="H298" s="23" t="str">
        <f ca="1" t="shared" si="85"/>
        <v>LATE</v>
      </c>
      <c r="I298" s="23"/>
      <c r="J298" s="36" t="s">
        <v>2558</v>
      </c>
      <c r="K298" s="37">
        <v>43934</v>
      </c>
      <c r="L298" s="38">
        <f t="shared" si="87"/>
        <v>4</v>
      </c>
      <c r="M298" s="38">
        <f t="shared" si="88"/>
        <v>2020</v>
      </c>
      <c r="N298" s="38" t="str">
        <f t="shared" si="89"/>
        <v/>
      </c>
      <c r="O298" s="36" t="s">
        <v>1473</v>
      </c>
      <c r="P298" s="38"/>
      <c r="Q298" s="38" t="s">
        <v>1474</v>
      </c>
      <c r="R298" s="56">
        <v>1</v>
      </c>
      <c r="S298" s="38" t="s">
        <v>1161</v>
      </c>
      <c r="T298" s="57" t="s">
        <v>2559</v>
      </c>
      <c r="U298" s="38">
        <v>50646085</v>
      </c>
      <c r="V298" s="20">
        <v>404047646</v>
      </c>
      <c r="W298" s="37">
        <v>43951</v>
      </c>
      <c r="X298" s="38" t="s">
        <v>105</v>
      </c>
      <c r="Y298" s="38"/>
      <c r="Z298" s="37">
        <v>43994</v>
      </c>
      <c r="AA298" s="36" t="s">
        <v>2560</v>
      </c>
      <c r="AB298" s="37">
        <v>43994</v>
      </c>
      <c r="AC298" s="37"/>
      <c r="AD298" s="38">
        <v>180244007</v>
      </c>
      <c r="AE298" s="37">
        <v>43997</v>
      </c>
      <c r="AF298" s="37"/>
      <c r="AG298" s="37">
        <v>44018</v>
      </c>
      <c r="AH298" s="37">
        <v>44018</v>
      </c>
      <c r="AI298" s="89" t="s">
        <v>1478</v>
      </c>
      <c r="AJ298" s="89"/>
      <c r="AK298" s="37">
        <v>44018</v>
      </c>
      <c r="AL298" s="36"/>
      <c r="AM298" s="38" t="s">
        <v>1473</v>
      </c>
      <c r="AN298" s="36" t="s">
        <v>2561</v>
      </c>
      <c r="AO298" s="36"/>
      <c r="AP298" s="37">
        <v>44046</v>
      </c>
      <c r="AQ298" s="36" t="s">
        <v>2562</v>
      </c>
      <c r="AR298" s="37">
        <v>44050</v>
      </c>
      <c r="AS298" s="23" t="str">
        <f t="shared" si="86"/>
        <v>LATE</v>
      </c>
      <c r="AT298" s="38"/>
      <c r="AU298" s="36"/>
      <c r="AV298" s="104"/>
      <c r="AW298" s="105"/>
      <c r="AX298" s="105"/>
      <c r="AY298" s="105"/>
      <c r="AZ298" s="114"/>
      <c r="BA298" s="115"/>
      <c r="BB298" s="105"/>
      <c r="BC298" s="105"/>
    </row>
    <row r="299" s="1" customFormat="1" ht="11.25" hidden="1" customHeight="1" spans="2:55">
      <c r="B299" s="20">
        <v>266</v>
      </c>
      <c r="C299" s="21" t="str">
        <f t="shared" si="94"/>
        <v>AVAIL</v>
      </c>
      <c r="D299" s="22" t="str">
        <f t="shared" si="95"/>
        <v>CLOSED</v>
      </c>
      <c r="E299" s="23">
        <f ca="1" t="shared" si="82"/>
        <v>87</v>
      </c>
      <c r="F299" s="23">
        <f ca="1" t="shared" si="83"/>
        <v>835.706030092595</v>
      </c>
      <c r="G299" s="23">
        <f ca="1" t="shared" si="84"/>
        <v>75</v>
      </c>
      <c r="H299" s="23" t="str">
        <f ca="1" t="shared" si="85"/>
        <v>LATE</v>
      </c>
      <c r="I299" s="23"/>
      <c r="J299" s="122" t="s">
        <v>2563</v>
      </c>
      <c r="K299" s="37">
        <v>43955</v>
      </c>
      <c r="L299" s="38">
        <f t="shared" si="87"/>
        <v>5</v>
      </c>
      <c r="M299" s="38">
        <f t="shared" si="88"/>
        <v>2020</v>
      </c>
      <c r="N299" s="38" t="str">
        <f t="shared" si="89"/>
        <v>Replenish</v>
      </c>
      <c r="O299" s="36" t="s">
        <v>221</v>
      </c>
      <c r="P299" s="38"/>
      <c r="Q299" s="38" t="s">
        <v>222</v>
      </c>
      <c r="R299" s="56">
        <v>1</v>
      </c>
      <c r="S299" s="38" t="s">
        <v>122</v>
      </c>
      <c r="T299" s="57" t="s">
        <v>104</v>
      </c>
      <c r="U299" s="38">
        <v>50646530</v>
      </c>
      <c r="V299" s="20">
        <v>404047657</v>
      </c>
      <c r="W299" s="37">
        <v>43955</v>
      </c>
      <c r="X299" s="38" t="s">
        <v>105</v>
      </c>
      <c r="Y299" s="38" t="s">
        <v>2564</v>
      </c>
      <c r="Z299" s="37">
        <v>44030</v>
      </c>
      <c r="AA299" s="36" t="s">
        <v>2565</v>
      </c>
      <c r="AB299" s="37">
        <v>44030</v>
      </c>
      <c r="AC299" s="37"/>
      <c r="AD299" s="38">
        <v>180245621</v>
      </c>
      <c r="AE299" s="37">
        <v>44040</v>
      </c>
      <c r="AF299" s="37"/>
      <c r="AG299" s="37">
        <v>44040</v>
      </c>
      <c r="AH299" s="37">
        <v>44042</v>
      </c>
      <c r="AI299" s="89" t="s">
        <v>2233</v>
      </c>
      <c r="AJ299" s="89"/>
      <c r="AK299" s="37">
        <v>44042</v>
      </c>
      <c r="AL299" s="36"/>
      <c r="AM299" s="36" t="str">
        <f>O299</f>
        <v>6764B040000</v>
      </c>
      <c r="AN299" s="366" t="s">
        <v>2566</v>
      </c>
      <c r="AO299" s="36"/>
      <c r="AP299" s="103">
        <v>43956</v>
      </c>
      <c r="AQ299" s="36" t="s">
        <v>2469</v>
      </c>
      <c r="AR299" s="103"/>
      <c r="AS299" s="23" t="str">
        <f t="shared" si="86"/>
        <v>ONTIME</v>
      </c>
      <c r="AT299" s="38"/>
      <c r="AU299" s="36"/>
      <c r="AV299" s="104"/>
      <c r="AW299" s="105"/>
      <c r="AX299" s="105"/>
      <c r="AY299" s="105"/>
      <c r="AZ299" s="114"/>
      <c r="BA299" s="115"/>
      <c r="BB299" s="105"/>
      <c r="BC299" s="105"/>
    </row>
    <row r="300" s="1" customFormat="1" ht="12" hidden="1" spans="2:55">
      <c r="B300" s="20">
        <v>279</v>
      </c>
      <c r="C300" s="21" t="str">
        <f t="shared" si="94"/>
        <v>AVAIL</v>
      </c>
      <c r="D300" s="22" t="str">
        <f t="shared" si="95"/>
        <v>CLOSED</v>
      </c>
      <c r="E300" s="23">
        <f ca="1" t="shared" si="82"/>
        <v>53</v>
      </c>
      <c r="F300" s="23">
        <f ca="1" t="shared" si="83"/>
        <v>7</v>
      </c>
      <c r="G300" s="23">
        <f ca="1" t="shared" si="84"/>
        <v>47</v>
      </c>
      <c r="H300" s="23" t="str">
        <f ca="1" t="shared" si="85"/>
        <v>LATE</v>
      </c>
      <c r="I300" s="23"/>
      <c r="J300" s="36" t="s">
        <v>2567</v>
      </c>
      <c r="K300" s="37">
        <v>43979</v>
      </c>
      <c r="L300" s="38">
        <f t="shared" si="87"/>
        <v>5</v>
      </c>
      <c r="M300" s="38">
        <f t="shared" si="88"/>
        <v>2020</v>
      </c>
      <c r="N300" s="38" t="str">
        <f t="shared" si="89"/>
        <v>Replenish</v>
      </c>
      <c r="O300" s="36" t="s">
        <v>395</v>
      </c>
      <c r="P300" s="38"/>
      <c r="Q300" s="38" t="s">
        <v>396</v>
      </c>
      <c r="R300" s="56">
        <v>1</v>
      </c>
      <c r="S300" s="38" t="s">
        <v>325</v>
      </c>
      <c r="T300" s="57" t="s">
        <v>104</v>
      </c>
      <c r="U300" s="38">
        <v>50647308</v>
      </c>
      <c r="V300" s="20">
        <v>404047750</v>
      </c>
      <c r="W300" s="37">
        <v>43979</v>
      </c>
      <c r="X300" s="38" t="s">
        <v>105</v>
      </c>
      <c r="Y300" s="38"/>
      <c r="Z300" s="37">
        <v>44026</v>
      </c>
      <c r="AA300" s="36" t="s">
        <v>2568</v>
      </c>
      <c r="AB300" s="37">
        <v>44026</v>
      </c>
      <c r="AC300" s="37"/>
      <c r="AD300" s="38">
        <v>180245365</v>
      </c>
      <c r="AE300" s="37">
        <v>44032</v>
      </c>
      <c r="AF300" s="37"/>
      <c r="AG300" s="37">
        <v>44032</v>
      </c>
      <c r="AH300" s="37">
        <v>44032</v>
      </c>
      <c r="AI300" s="89" t="s">
        <v>2473</v>
      </c>
      <c r="AJ300" s="89"/>
      <c r="AK300" s="37">
        <v>44032</v>
      </c>
      <c r="AL300" s="36"/>
      <c r="AM300" s="36" t="s">
        <v>395</v>
      </c>
      <c r="AN300" s="36" t="s">
        <v>2569</v>
      </c>
      <c r="AO300" s="36"/>
      <c r="AP300" s="103">
        <v>43979</v>
      </c>
      <c r="AQ300" s="36" t="s">
        <v>2545</v>
      </c>
      <c r="AR300" s="103">
        <v>43986</v>
      </c>
      <c r="AS300" s="23" t="str">
        <f t="shared" si="86"/>
        <v>ONTIME</v>
      </c>
      <c r="AT300" s="38"/>
      <c r="AU300" s="36"/>
      <c r="AV300" s="104"/>
      <c r="AW300" s="105"/>
      <c r="AX300" s="105"/>
      <c r="AY300" s="105"/>
      <c r="AZ300" s="114"/>
      <c r="BA300" s="115"/>
      <c r="BB300" s="105"/>
      <c r="BC300" s="105"/>
    </row>
    <row r="301" s="1" customFormat="1" ht="12" hidden="1" spans="2:55">
      <c r="B301" s="20">
        <v>281</v>
      </c>
      <c r="C301" s="21" t="str">
        <f t="shared" si="94"/>
        <v>AVAIL</v>
      </c>
      <c r="D301" s="22" t="str">
        <f t="shared" si="95"/>
        <v>CLOSED</v>
      </c>
      <c r="E301" s="23">
        <f ca="1" t="shared" si="82"/>
        <v>28</v>
      </c>
      <c r="F301" s="23">
        <f ca="1" t="shared" si="83"/>
        <v>5</v>
      </c>
      <c r="G301" s="23">
        <f ca="1" t="shared" si="84"/>
        <v>46</v>
      </c>
      <c r="H301" s="23" t="str">
        <f ca="1" t="shared" si="85"/>
        <v>LATE</v>
      </c>
      <c r="I301" s="23"/>
      <c r="J301" s="36" t="s">
        <v>2570</v>
      </c>
      <c r="K301" s="37">
        <v>43986</v>
      </c>
      <c r="L301" s="38">
        <f t="shared" si="87"/>
        <v>6</v>
      </c>
      <c r="M301" s="38">
        <f t="shared" si="88"/>
        <v>2020</v>
      </c>
      <c r="N301" s="38" t="str">
        <f t="shared" si="89"/>
        <v>Replenish</v>
      </c>
      <c r="O301" s="36" t="s">
        <v>1603</v>
      </c>
      <c r="P301" s="38"/>
      <c r="Q301" s="38" t="s">
        <v>197</v>
      </c>
      <c r="R301" s="56">
        <v>1</v>
      </c>
      <c r="S301" s="38" t="s">
        <v>332</v>
      </c>
      <c r="T301" s="57" t="s">
        <v>104</v>
      </c>
      <c r="U301" s="38">
        <v>50647648</v>
      </c>
      <c r="V301" s="20">
        <v>404047767</v>
      </c>
      <c r="W301" s="37">
        <v>43986</v>
      </c>
      <c r="X301" s="38" t="s">
        <v>105</v>
      </c>
      <c r="Y301" s="38">
        <v>61878062692</v>
      </c>
      <c r="Z301" s="37">
        <v>44032</v>
      </c>
      <c r="AA301" s="36" t="s">
        <v>2571</v>
      </c>
      <c r="AB301" s="37">
        <v>44047</v>
      </c>
      <c r="AC301" s="37"/>
      <c r="AD301" s="38">
        <v>180245860</v>
      </c>
      <c r="AE301" s="37">
        <v>44048</v>
      </c>
      <c r="AF301" s="37"/>
      <c r="AG301" s="37">
        <v>44014</v>
      </c>
      <c r="AH301" s="37">
        <v>44014</v>
      </c>
      <c r="AI301" s="89" t="s">
        <v>2572</v>
      </c>
      <c r="AJ301" s="89"/>
      <c r="AK301" s="37">
        <v>44014</v>
      </c>
      <c r="AL301" s="36"/>
      <c r="AM301" s="36" t="s">
        <v>1603</v>
      </c>
      <c r="AN301" s="36" t="s">
        <v>2573</v>
      </c>
      <c r="AO301" s="36"/>
      <c r="AP301" s="103">
        <v>43986</v>
      </c>
      <c r="AQ301" s="36" t="s">
        <v>2487</v>
      </c>
      <c r="AR301" s="103">
        <v>43991</v>
      </c>
      <c r="AS301" s="23" t="str">
        <f t="shared" si="86"/>
        <v>ONTIME</v>
      </c>
      <c r="AT301" s="38"/>
      <c r="AU301" s="36"/>
      <c r="AV301" s="104"/>
      <c r="AW301" s="105"/>
      <c r="AX301" s="105"/>
      <c r="AY301" s="105"/>
      <c r="AZ301" s="114"/>
      <c r="BA301" s="115"/>
      <c r="BB301" s="105"/>
      <c r="BC301" s="105"/>
    </row>
    <row r="302" s="1" customFormat="1" ht="12" hidden="1" spans="2:55">
      <c r="B302" s="20">
        <v>285</v>
      </c>
      <c r="C302" s="21" t="str">
        <f t="shared" si="94"/>
        <v>AVAIL</v>
      </c>
      <c r="D302" s="22" t="str">
        <f t="shared" si="95"/>
        <v>CLOSED</v>
      </c>
      <c r="E302" s="23">
        <f ca="1" t="shared" si="82"/>
        <v>21</v>
      </c>
      <c r="F302" s="23">
        <f ca="1" t="shared" si="83"/>
        <v>7</v>
      </c>
      <c r="G302" s="23">
        <f ca="1" t="shared" si="84"/>
        <v>17</v>
      </c>
      <c r="H302" s="23" t="str">
        <f ca="1" t="shared" si="85"/>
        <v>LATE</v>
      </c>
      <c r="I302" s="23"/>
      <c r="J302" s="36" t="s">
        <v>2574</v>
      </c>
      <c r="K302" s="37">
        <v>43993</v>
      </c>
      <c r="L302" s="38">
        <f t="shared" si="87"/>
        <v>6</v>
      </c>
      <c r="M302" s="38">
        <f t="shared" si="88"/>
        <v>2020</v>
      </c>
      <c r="N302" s="38" t="str">
        <f t="shared" si="89"/>
        <v>Replenish</v>
      </c>
      <c r="O302" s="36" t="s">
        <v>237</v>
      </c>
      <c r="P302" s="38"/>
      <c r="Q302" s="38" t="s">
        <v>238</v>
      </c>
      <c r="R302" s="56">
        <v>1</v>
      </c>
      <c r="S302" s="38" t="s">
        <v>186</v>
      </c>
      <c r="T302" s="57" t="s">
        <v>104</v>
      </c>
      <c r="U302" s="38">
        <v>50648130</v>
      </c>
      <c r="V302" s="20">
        <v>404047805</v>
      </c>
      <c r="W302" s="37">
        <v>43993</v>
      </c>
      <c r="X302" s="38" t="s">
        <v>105</v>
      </c>
      <c r="Y302" s="38"/>
      <c r="Z302" s="37">
        <v>44010</v>
      </c>
      <c r="AA302" s="36" t="s">
        <v>2575</v>
      </c>
      <c r="AB302" s="37">
        <v>44010</v>
      </c>
      <c r="AC302" s="37"/>
      <c r="AD302" s="38">
        <v>180244710</v>
      </c>
      <c r="AE302" s="37">
        <v>44011</v>
      </c>
      <c r="AF302" s="37"/>
      <c r="AG302" s="37">
        <v>44014</v>
      </c>
      <c r="AH302" s="37">
        <v>44014</v>
      </c>
      <c r="AI302" s="89" t="s">
        <v>2572</v>
      </c>
      <c r="AJ302" s="89"/>
      <c r="AK302" s="37">
        <v>44014</v>
      </c>
      <c r="AL302" s="36"/>
      <c r="AM302" s="36" t="s">
        <v>237</v>
      </c>
      <c r="AN302" s="36" t="s">
        <v>2576</v>
      </c>
      <c r="AO302" s="36"/>
      <c r="AP302" s="37">
        <v>43993</v>
      </c>
      <c r="AQ302" s="36" t="s">
        <v>2549</v>
      </c>
      <c r="AR302" s="103">
        <v>44000</v>
      </c>
      <c r="AS302" s="23" t="str">
        <f t="shared" si="86"/>
        <v>ONTIME</v>
      </c>
      <c r="AT302" s="38"/>
      <c r="AU302" s="36"/>
      <c r="AV302" s="104"/>
      <c r="AW302" s="105"/>
      <c r="AX302" s="105"/>
      <c r="AY302" s="105"/>
      <c r="AZ302" s="114"/>
      <c r="BA302" s="115"/>
      <c r="BB302" s="105"/>
      <c r="BC302" s="105"/>
    </row>
    <row r="303" s="1" customFormat="1" ht="12" hidden="1" spans="2:55">
      <c r="B303" s="20">
        <v>288</v>
      </c>
      <c r="C303" s="21" t="str">
        <f t="shared" si="94"/>
        <v>AVAIL</v>
      </c>
      <c r="D303" s="22" t="str">
        <f t="shared" si="95"/>
        <v>CLOSED</v>
      </c>
      <c r="E303" s="23">
        <f ca="1" t="shared" si="82"/>
        <v>27</v>
      </c>
      <c r="F303" s="23">
        <f ca="1" t="shared" si="83"/>
        <v>6</v>
      </c>
      <c r="G303" s="23">
        <f ca="1" t="shared" si="84"/>
        <v>21</v>
      </c>
      <c r="H303" s="23" t="str">
        <f ca="1" t="shared" si="85"/>
        <v>LATE</v>
      </c>
      <c r="I303" s="23"/>
      <c r="J303" s="36" t="s">
        <v>2577</v>
      </c>
      <c r="K303" s="37">
        <v>43999</v>
      </c>
      <c r="L303" s="38">
        <f t="shared" si="87"/>
        <v>6</v>
      </c>
      <c r="M303" s="38">
        <f t="shared" si="88"/>
        <v>2020</v>
      </c>
      <c r="N303" s="38" t="str">
        <f t="shared" si="89"/>
        <v>Replenish</v>
      </c>
      <c r="O303" s="36" t="s">
        <v>648</v>
      </c>
      <c r="P303" s="38"/>
      <c r="Q303" s="38" t="s">
        <v>2578</v>
      </c>
      <c r="R303" s="56">
        <v>1</v>
      </c>
      <c r="S303" s="38" t="s">
        <v>1161</v>
      </c>
      <c r="T303" s="57" t="s">
        <v>104</v>
      </c>
      <c r="U303" s="38">
        <v>50648534</v>
      </c>
      <c r="V303" s="20">
        <v>404047824</v>
      </c>
      <c r="W303" s="37">
        <v>43999</v>
      </c>
      <c r="X303" s="38" t="s">
        <v>105</v>
      </c>
      <c r="Y303" s="38"/>
      <c r="Z303" s="37">
        <v>44020</v>
      </c>
      <c r="AA303" s="36" t="s">
        <v>2508</v>
      </c>
      <c r="AB303" s="37">
        <v>44020</v>
      </c>
      <c r="AC303" s="37"/>
      <c r="AD303" s="38">
        <v>180245095</v>
      </c>
      <c r="AE303" s="37">
        <v>44021</v>
      </c>
      <c r="AF303" s="37"/>
      <c r="AG303" s="37">
        <v>44026</v>
      </c>
      <c r="AH303" s="37">
        <v>44026</v>
      </c>
      <c r="AI303" s="89" t="s">
        <v>2579</v>
      </c>
      <c r="AJ303" s="89"/>
      <c r="AK303" s="37">
        <v>44026</v>
      </c>
      <c r="AL303" s="36"/>
      <c r="AM303" s="36" t="s">
        <v>648</v>
      </c>
      <c r="AN303" s="36" t="s">
        <v>2580</v>
      </c>
      <c r="AO303" s="36"/>
      <c r="AP303" s="103">
        <v>43999</v>
      </c>
      <c r="AQ303" s="36" t="s">
        <v>2581</v>
      </c>
      <c r="AR303" s="103">
        <v>44005</v>
      </c>
      <c r="AS303" s="23" t="str">
        <f t="shared" si="86"/>
        <v>ONTIME</v>
      </c>
      <c r="AT303" s="38"/>
      <c r="AU303" s="36"/>
      <c r="AV303" s="104"/>
      <c r="AW303" s="105"/>
      <c r="AX303" s="105"/>
      <c r="AY303" s="105"/>
      <c r="AZ303" s="114"/>
      <c r="BA303" s="115"/>
      <c r="BB303" s="105"/>
      <c r="BC303" s="105"/>
    </row>
    <row r="304" s="1" customFormat="1" ht="12" hidden="1" spans="2:55">
      <c r="B304" s="20">
        <v>289</v>
      </c>
      <c r="C304" s="21" t="str">
        <f t="shared" si="94"/>
        <v>AVAIL</v>
      </c>
      <c r="D304" s="22" t="str">
        <f t="shared" si="95"/>
        <v>CLOSED</v>
      </c>
      <c r="E304" s="23">
        <f ca="1" t="shared" si="82"/>
        <v>27</v>
      </c>
      <c r="F304" s="23">
        <f ca="1" t="shared" si="83"/>
        <v>6</v>
      </c>
      <c r="G304" s="23">
        <f ca="1" t="shared" si="84"/>
        <v>21</v>
      </c>
      <c r="H304" s="23" t="str">
        <f ca="1" t="shared" si="85"/>
        <v>LATE</v>
      </c>
      <c r="I304" s="23"/>
      <c r="J304" s="36" t="s">
        <v>2582</v>
      </c>
      <c r="K304" s="37">
        <v>43999</v>
      </c>
      <c r="L304" s="38">
        <f t="shared" si="87"/>
        <v>6</v>
      </c>
      <c r="M304" s="38">
        <f t="shared" si="88"/>
        <v>2020</v>
      </c>
      <c r="N304" s="38" t="str">
        <f t="shared" si="89"/>
        <v>Replenish</v>
      </c>
      <c r="O304" s="36" t="s">
        <v>409</v>
      </c>
      <c r="P304" s="38"/>
      <c r="Q304" s="38" t="s">
        <v>410</v>
      </c>
      <c r="R304" s="56">
        <v>1</v>
      </c>
      <c r="S304" s="38" t="s">
        <v>345</v>
      </c>
      <c r="T304" s="57" t="s">
        <v>104</v>
      </c>
      <c r="U304" s="38">
        <v>50648535</v>
      </c>
      <c r="V304" s="20">
        <v>404047825</v>
      </c>
      <c r="W304" s="37">
        <v>43999</v>
      </c>
      <c r="X304" s="38" t="s">
        <v>105</v>
      </c>
      <c r="Y304" s="38"/>
      <c r="Z304" s="37">
        <v>44020</v>
      </c>
      <c r="AA304" s="36" t="s">
        <v>2508</v>
      </c>
      <c r="AB304" s="37">
        <v>44020</v>
      </c>
      <c r="AC304" s="37"/>
      <c r="AD304" s="38">
        <v>180245095</v>
      </c>
      <c r="AE304" s="37">
        <v>44021</v>
      </c>
      <c r="AF304" s="37"/>
      <c r="AG304" s="37">
        <v>44026</v>
      </c>
      <c r="AH304" s="37">
        <v>44026</v>
      </c>
      <c r="AI304" s="89" t="s">
        <v>2583</v>
      </c>
      <c r="AJ304" s="89"/>
      <c r="AK304" s="37">
        <v>44026</v>
      </c>
      <c r="AL304" s="36"/>
      <c r="AM304" s="36" t="s">
        <v>409</v>
      </c>
      <c r="AN304" s="36" t="s">
        <v>413</v>
      </c>
      <c r="AO304" s="36"/>
      <c r="AP304" s="103">
        <v>43999</v>
      </c>
      <c r="AQ304" s="36" t="s">
        <v>2581</v>
      </c>
      <c r="AR304" s="103">
        <v>44005</v>
      </c>
      <c r="AS304" s="23" t="str">
        <f t="shared" si="86"/>
        <v>ONTIME</v>
      </c>
      <c r="AT304" s="38"/>
      <c r="AU304" s="36"/>
      <c r="AV304" s="104"/>
      <c r="AW304" s="105"/>
      <c r="AX304" s="105"/>
      <c r="AY304" s="105"/>
      <c r="AZ304" s="114"/>
      <c r="BA304" s="115"/>
      <c r="BB304" s="105"/>
      <c r="BC304" s="105"/>
    </row>
    <row r="305" s="1" customFormat="1" ht="12" hidden="1" spans="2:55">
      <c r="B305" s="20">
        <v>290</v>
      </c>
      <c r="C305" s="21" t="str">
        <f t="shared" si="94"/>
        <v>AVAIL</v>
      </c>
      <c r="D305" s="22" t="str">
        <f t="shared" si="95"/>
        <v>CLOSED</v>
      </c>
      <c r="E305" s="23">
        <f ca="1" t="shared" si="82"/>
        <v>34</v>
      </c>
      <c r="F305" s="23">
        <f ca="1" t="shared" si="83"/>
        <v>7</v>
      </c>
      <c r="G305" s="23">
        <f ca="1" t="shared" si="84"/>
        <v>19</v>
      </c>
      <c r="H305" s="23" t="str">
        <f ca="1" t="shared" si="85"/>
        <v>LATE</v>
      </c>
      <c r="I305" s="23"/>
      <c r="J305" s="36" t="s">
        <v>2584</v>
      </c>
      <c r="K305" s="37">
        <v>44008</v>
      </c>
      <c r="L305" s="38">
        <f t="shared" si="87"/>
        <v>6</v>
      </c>
      <c r="M305" s="38">
        <f t="shared" si="88"/>
        <v>2020</v>
      </c>
      <c r="N305" s="38" t="str">
        <f t="shared" si="89"/>
        <v>Replenish</v>
      </c>
      <c r="O305" s="36" t="s">
        <v>2585</v>
      </c>
      <c r="P305" s="38"/>
      <c r="Q305" s="38" t="s">
        <v>2586</v>
      </c>
      <c r="R305" s="56">
        <v>1</v>
      </c>
      <c r="S305" s="38" t="s">
        <v>186</v>
      </c>
      <c r="T305" s="57" t="s">
        <v>104</v>
      </c>
      <c r="U305" s="38">
        <v>50649071</v>
      </c>
      <c r="V305" s="20">
        <v>404047865</v>
      </c>
      <c r="W305" s="37">
        <v>44008</v>
      </c>
      <c r="X305" s="38" t="s">
        <v>105</v>
      </c>
      <c r="Y305" s="38" t="s">
        <v>2564</v>
      </c>
      <c r="Z305" s="37">
        <v>44027</v>
      </c>
      <c r="AA305" s="36" t="s">
        <v>2565</v>
      </c>
      <c r="AB305" s="37">
        <v>44029</v>
      </c>
      <c r="AC305" s="37"/>
      <c r="AD305" s="38">
        <v>180245621</v>
      </c>
      <c r="AE305" s="37">
        <v>44040</v>
      </c>
      <c r="AF305" s="37"/>
      <c r="AG305" s="37">
        <v>44042</v>
      </c>
      <c r="AH305" s="37">
        <v>44042</v>
      </c>
      <c r="AI305" s="89" t="s">
        <v>2587</v>
      </c>
      <c r="AJ305" s="89"/>
      <c r="AK305" s="37">
        <v>44042</v>
      </c>
      <c r="AL305" s="36"/>
      <c r="AM305" s="36" t="s">
        <v>2585</v>
      </c>
      <c r="AN305" s="36" t="s">
        <v>2588</v>
      </c>
      <c r="AO305" s="36"/>
      <c r="AP305" s="37">
        <v>44008</v>
      </c>
      <c r="AQ305" s="36" t="s">
        <v>2557</v>
      </c>
      <c r="AR305" s="103">
        <v>44015</v>
      </c>
      <c r="AS305" s="23" t="str">
        <f t="shared" si="86"/>
        <v>ONTIME</v>
      </c>
      <c r="AT305" s="38"/>
      <c r="AU305" s="36"/>
      <c r="AV305" s="104"/>
      <c r="AW305" s="105"/>
      <c r="AX305" s="105"/>
      <c r="AY305" s="105"/>
      <c r="AZ305" s="114"/>
      <c r="BA305" s="115"/>
      <c r="BB305" s="105"/>
      <c r="BC305" s="105"/>
    </row>
    <row r="306" s="1" customFormat="1" ht="12" hidden="1" spans="2:55">
      <c r="B306" s="20">
        <v>80</v>
      </c>
      <c r="C306" s="21" t="str">
        <f t="shared" si="94"/>
        <v>AVAIL</v>
      </c>
      <c r="D306" s="22" t="str">
        <f t="shared" si="95"/>
        <v>CLOSED</v>
      </c>
      <c r="E306" s="23">
        <f ca="1" t="shared" si="82"/>
        <v>9</v>
      </c>
      <c r="F306" s="23">
        <f ca="1" t="shared" si="83"/>
        <v>71</v>
      </c>
      <c r="G306" s="23">
        <f ca="1" t="shared" si="84"/>
        <v>2</v>
      </c>
      <c r="H306" s="23" t="str">
        <f ca="1" t="shared" si="85"/>
        <v>ONTIME</v>
      </c>
      <c r="I306" s="23"/>
      <c r="J306" s="36" t="s">
        <v>2589</v>
      </c>
      <c r="K306" s="37">
        <v>43978</v>
      </c>
      <c r="L306" s="38">
        <f t="shared" si="87"/>
        <v>5</v>
      </c>
      <c r="M306" s="38">
        <f t="shared" si="88"/>
        <v>2020</v>
      </c>
      <c r="N306" s="38" t="str">
        <f t="shared" si="89"/>
        <v>AOG</v>
      </c>
      <c r="O306" s="36" t="s">
        <v>2083</v>
      </c>
      <c r="P306" s="38"/>
      <c r="Q306" s="38" t="s">
        <v>2084</v>
      </c>
      <c r="R306" s="56">
        <v>1</v>
      </c>
      <c r="S306" s="38" t="s">
        <v>1568</v>
      </c>
      <c r="T306" s="57" t="s">
        <v>2590</v>
      </c>
      <c r="U306" s="38">
        <v>803470376</v>
      </c>
      <c r="V306" s="20">
        <v>404047749</v>
      </c>
      <c r="W306" s="37">
        <v>43979</v>
      </c>
      <c r="X306" s="38" t="s">
        <v>105</v>
      </c>
      <c r="Y306" s="38"/>
      <c r="Z306" s="37">
        <v>43980</v>
      </c>
      <c r="AA306" s="36" t="s">
        <v>2591</v>
      </c>
      <c r="AB306" s="37">
        <v>43980</v>
      </c>
      <c r="AC306" s="37"/>
      <c r="AD306" s="36" t="s">
        <v>2592</v>
      </c>
      <c r="AE306" s="37">
        <v>43985</v>
      </c>
      <c r="AF306" s="37"/>
      <c r="AG306" s="37">
        <v>43985</v>
      </c>
      <c r="AH306" s="37">
        <v>43987</v>
      </c>
      <c r="AI306" s="89" t="s">
        <v>2593</v>
      </c>
      <c r="AJ306" s="89"/>
      <c r="AK306" s="37">
        <v>43987</v>
      </c>
      <c r="AL306" s="36"/>
      <c r="AM306" s="38">
        <v>4305890050</v>
      </c>
      <c r="AN306" s="36" t="s">
        <v>2594</v>
      </c>
      <c r="AO306" s="36"/>
      <c r="AP306" s="103">
        <v>44046</v>
      </c>
      <c r="AQ306" s="36" t="s">
        <v>2562</v>
      </c>
      <c r="AR306" s="37">
        <v>44050</v>
      </c>
      <c r="AS306" s="23" t="str">
        <f t="shared" si="86"/>
        <v>LATE</v>
      </c>
      <c r="AT306" s="38"/>
      <c r="AU306" s="36"/>
      <c r="AV306" s="104">
        <f>IF(OR(W306="",AB306=""),"",AB306-W306)</f>
        <v>1</v>
      </c>
      <c r="AW306" s="105" t="e">
        <f>IF(OR(#REF!="",AB306=""),"",#REF!-AB306)</f>
        <v>#REF!</v>
      </c>
      <c r="AX306" s="105" t="e">
        <f>IF(OR(#REF!="",#REF!=""),"",#REF!-#REF!)</f>
        <v>#REF!</v>
      </c>
      <c r="AY306" s="105" t="e">
        <f>IF(OR(AP306="",#REF!=""),"",AP306-#REF!)</f>
        <v>#REF!</v>
      </c>
      <c r="AZ306" s="114">
        <f>IF(OR(AR306="",AP306=""),"",AR306-AP306)</f>
        <v>4</v>
      </c>
      <c r="BA306" s="115" t="e">
        <f>IF(AV306="","",SUM(AV306:AZ306))</f>
        <v>#REF!</v>
      </c>
      <c r="BB306" s="105">
        <f>IF(AR306="","",WEEKNUM(AR306))</f>
        <v>32</v>
      </c>
      <c r="BC306" s="105">
        <f>IF(AR306="","",YEAR(AR306))</f>
        <v>2020</v>
      </c>
    </row>
    <row r="307" s="1" customFormat="1" ht="12" hidden="1" spans="2:55">
      <c r="B307" s="20">
        <v>292</v>
      </c>
      <c r="C307" s="21" t="str">
        <f t="shared" si="94"/>
        <v>AVAIL</v>
      </c>
      <c r="D307" s="22" t="str">
        <f t="shared" si="95"/>
        <v>CLOSED</v>
      </c>
      <c r="E307" s="23">
        <f ca="1" t="shared" si="82"/>
        <v>32</v>
      </c>
      <c r="F307" s="23">
        <f ca="1" t="shared" si="83"/>
        <v>4</v>
      </c>
      <c r="G307" s="23">
        <f ca="1" t="shared" si="84"/>
        <v>22</v>
      </c>
      <c r="H307" s="23" t="str">
        <f ca="1" t="shared" si="85"/>
        <v>LATE</v>
      </c>
      <c r="I307" s="23"/>
      <c r="J307" s="36" t="s">
        <v>2595</v>
      </c>
      <c r="K307" s="37">
        <v>44025</v>
      </c>
      <c r="L307" s="38">
        <f t="shared" si="87"/>
        <v>7</v>
      </c>
      <c r="M307" s="38">
        <f t="shared" si="88"/>
        <v>2020</v>
      </c>
      <c r="N307" s="38" t="str">
        <f t="shared" si="89"/>
        <v>Replenish</v>
      </c>
      <c r="O307" s="36" t="s">
        <v>1187</v>
      </c>
      <c r="P307" s="38"/>
      <c r="Q307" s="38" t="s">
        <v>1188</v>
      </c>
      <c r="R307" s="56">
        <v>1</v>
      </c>
      <c r="S307" s="38" t="s">
        <v>793</v>
      </c>
      <c r="T307" s="57" t="s">
        <v>104</v>
      </c>
      <c r="U307" s="38">
        <v>50650025</v>
      </c>
      <c r="V307" s="20">
        <v>404047942</v>
      </c>
      <c r="W307" s="37">
        <v>44025</v>
      </c>
      <c r="X307" s="38" t="s">
        <v>105</v>
      </c>
      <c r="Y307" s="38"/>
      <c r="Z307" s="37">
        <v>44047</v>
      </c>
      <c r="AA307" s="36" t="s">
        <v>2571</v>
      </c>
      <c r="AB307" s="37">
        <v>44047</v>
      </c>
      <c r="AC307" s="37"/>
      <c r="AD307" s="38">
        <v>180245860</v>
      </c>
      <c r="AE307" s="37">
        <v>44048</v>
      </c>
      <c r="AF307" s="37"/>
      <c r="AG307" s="37">
        <v>44048</v>
      </c>
      <c r="AH307" s="37">
        <v>44057</v>
      </c>
      <c r="AI307" s="89" t="s">
        <v>2596</v>
      </c>
      <c r="AJ307" s="89"/>
      <c r="AK307" s="37">
        <v>44057</v>
      </c>
      <c r="AL307" s="36"/>
      <c r="AM307" s="36" t="s">
        <v>874</v>
      </c>
      <c r="AN307" s="36" t="s">
        <v>1434</v>
      </c>
      <c r="AO307" s="36"/>
      <c r="AP307" s="37">
        <v>44027</v>
      </c>
      <c r="AQ307" s="36" t="s">
        <v>2493</v>
      </c>
      <c r="AR307" s="103">
        <v>44029</v>
      </c>
      <c r="AS307" s="23" t="str">
        <f t="shared" si="86"/>
        <v>ONTIME</v>
      </c>
      <c r="AT307" s="38"/>
      <c r="AU307" s="36"/>
      <c r="AV307" s="104"/>
      <c r="AW307" s="105"/>
      <c r="AX307" s="105"/>
      <c r="AY307" s="105"/>
      <c r="AZ307" s="114"/>
      <c r="BA307" s="115"/>
      <c r="BB307" s="105"/>
      <c r="BC307" s="105"/>
    </row>
    <row r="308" s="1" customFormat="1" ht="12" hidden="1" spans="2:55">
      <c r="B308" s="20">
        <v>293</v>
      </c>
      <c r="C308" s="21" t="str">
        <f t="shared" si="94"/>
        <v>AVAIL</v>
      </c>
      <c r="D308" s="22" t="str">
        <f t="shared" si="95"/>
        <v>CLOSED</v>
      </c>
      <c r="E308" s="23">
        <f ca="1" t="shared" si="82"/>
        <v>28</v>
      </c>
      <c r="F308" s="23">
        <f ca="1" t="shared" si="83"/>
        <v>2</v>
      </c>
      <c r="G308" s="23">
        <f ca="1" t="shared" si="84"/>
        <v>20</v>
      </c>
      <c r="H308" s="23" t="str">
        <f ca="1" t="shared" si="85"/>
        <v>LATE</v>
      </c>
      <c r="I308" s="23"/>
      <c r="J308" s="36" t="s">
        <v>2597</v>
      </c>
      <c r="K308" s="37">
        <v>44027</v>
      </c>
      <c r="L308" s="38">
        <f t="shared" si="87"/>
        <v>7</v>
      </c>
      <c r="M308" s="38">
        <f t="shared" si="88"/>
        <v>2020</v>
      </c>
      <c r="N308" s="38" t="str">
        <f t="shared" si="89"/>
        <v>Replenish</v>
      </c>
      <c r="O308" s="36" t="s">
        <v>1383</v>
      </c>
      <c r="P308" s="38"/>
      <c r="Q308" s="38" t="s">
        <v>1384</v>
      </c>
      <c r="R308" s="56">
        <v>1</v>
      </c>
      <c r="S308" s="38" t="s">
        <v>116</v>
      </c>
      <c r="T308" s="57" t="s">
        <v>104</v>
      </c>
      <c r="U308" s="38">
        <v>50650189</v>
      </c>
      <c r="V308" s="20">
        <v>404047960</v>
      </c>
      <c r="W308" s="37">
        <v>44027</v>
      </c>
      <c r="X308" s="38" t="s">
        <v>105</v>
      </c>
      <c r="Y308" s="38"/>
      <c r="Z308" s="37">
        <v>44047</v>
      </c>
      <c r="AA308" s="36" t="s">
        <v>2571</v>
      </c>
      <c r="AB308" s="37">
        <v>44047</v>
      </c>
      <c r="AC308" s="37"/>
      <c r="AD308" s="38">
        <v>180245860</v>
      </c>
      <c r="AE308" s="37">
        <v>44048</v>
      </c>
      <c r="AF308" s="37"/>
      <c r="AG308" s="37">
        <v>44048</v>
      </c>
      <c r="AH308" s="37">
        <v>44055</v>
      </c>
      <c r="AI308" s="89" t="s">
        <v>2598</v>
      </c>
      <c r="AJ308" s="89"/>
      <c r="AK308" s="37">
        <v>44055</v>
      </c>
      <c r="AL308" s="36"/>
      <c r="AM308" s="36" t="s">
        <v>1383</v>
      </c>
      <c r="AN308" s="36" t="s">
        <v>2599</v>
      </c>
      <c r="AO308" s="36"/>
      <c r="AP308" s="37">
        <v>44027</v>
      </c>
      <c r="AQ308" s="36" t="s">
        <v>2493</v>
      </c>
      <c r="AR308" s="103">
        <v>44029</v>
      </c>
      <c r="AS308" s="23" t="str">
        <f t="shared" si="86"/>
        <v>ONTIME</v>
      </c>
      <c r="AT308" s="38"/>
      <c r="AU308" s="36"/>
      <c r="AV308" s="104"/>
      <c r="AW308" s="105"/>
      <c r="AX308" s="105"/>
      <c r="AY308" s="105"/>
      <c r="AZ308" s="114"/>
      <c r="BA308" s="115"/>
      <c r="BB308" s="105"/>
      <c r="BC308" s="105"/>
    </row>
    <row r="309" s="1" customFormat="1" ht="12" hidden="1" spans="2:55">
      <c r="B309" s="20">
        <v>294</v>
      </c>
      <c r="C309" s="21" t="str">
        <f t="shared" si="94"/>
        <v>AVAIL</v>
      </c>
      <c r="D309" s="22" t="str">
        <f t="shared" si="95"/>
        <v>CLOSED</v>
      </c>
      <c r="E309" s="23">
        <f ca="1" t="shared" si="82"/>
        <v>27</v>
      </c>
      <c r="F309" s="23">
        <f ca="1" t="shared" si="83"/>
        <v>2</v>
      </c>
      <c r="G309" s="23">
        <f ca="1" t="shared" si="84"/>
        <v>20</v>
      </c>
      <c r="H309" s="23" t="str">
        <f ca="1" t="shared" si="85"/>
        <v>LATE</v>
      </c>
      <c r="I309" s="23"/>
      <c r="J309" s="36" t="s">
        <v>2600</v>
      </c>
      <c r="K309" s="37">
        <v>44027</v>
      </c>
      <c r="L309" s="38">
        <f t="shared" si="87"/>
        <v>7</v>
      </c>
      <c r="M309" s="38">
        <f t="shared" si="88"/>
        <v>2020</v>
      </c>
      <c r="N309" s="38" t="str">
        <f t="shared" si="89"/>
        <v>Replenish</v>
      </c>
      <c r="O309" s="36" t="s">
        <v>221</v>
      </c>
      <c r="P309" s="38"/>
      <c r="Q309" s="38" t="s">
        <v>222</v>
      </c>
      <c r="R309" s="56">
        <v>1</v>
      </c>
      <c r="S309" s="38" t="s">
        <v>186</v>
      </c>
      <c r="T309" s="57" t="s">
        <v>104</v>
      </c>
      <c r="U309" s="38">
        <v>50650191</v>
      </c>
      <c r="V309" s="20">
        <v>404047961</v>
      </c>
      <c r="W309" s="37">
        <v>44027</v>
      </c>
      <c r="X309" s="38" t="s">
        <v>105</v>
      </c>
      <c r="Y309" s="38"/>
      <c r="Z309" s="37">
        <v>44047</v>
      </c>
      <c r="AA309" s="36" t="s">
        <v>2571</v>
      </c>
      <c r="AB309" s="37">
        <v>44047</v>
      </c>
      <c r="AC309" s="37"/>
      <c r="AD309" s="38">
        <v>180245855</v>
      </c>
      <c r="AE309" s="37">
        <v>44048</v>
      </c>
      <c r="AF309" s="37"/>
      <c r="AG309" s="37">
        <v>44048</v>
      </c>
      <c r="AH309" s="37">
        <v>44054</v>
      </c>
      <c r="AI309" s="89" t="s">
        <v>2254</v>
      </c>
      <c r="AJ309" s="89"/>
      <c r="AK309" s="37">
        <v>44054</v>
      </c>
      <c r="AL309" s="36"/>
      <c r="AM309" s="36" t="s">
        <v>221</v>
      </c>
      <c r="AN309" s="36" t="s">
        <v>2601</v>
      </c>
      <c r="AO309" s="36"/>
      <c r="AP309" s="37">
        <v>44027</v>
      </c>
      <c r="AQ309" s="36" t="s">
        <v>2493</v>
      </c>
      <c r="AR309" s="103">
        <v>44029</v>
      </c>
      <c r="AS309" s="23" t="str">
        <f t="shared" si="86"/>
        <v>ONTIME</v>
      </c>
      <c r="AT309" s="38"/>
      <c r="AU309" s="36"/>
      <c r="AV309" s="104"/>
      <c r="AW309" s="105"/>
      <c r="AX309" s="105"/>
      <c r="AY309" s="105"/>
      <c r="AZ309" s="114"/>
      <c r="BA309" s="115"/>
      <c r="BB309" s="105"/>
      <c r="BC309" s="105"/>
    </row>
    <row r="310" s="1" customFormat="1" ht="12" hidden="1" spans="2:55">
      <c r="B310" s="20">
        <v>297</v>
      </c>
      <c r="C310" s="21" t="str">
        <f t="shared" si="94"/>
        <v>AVAIL</v>
      </c>
      <c r="D310" s="22" t="str">
        <f t="shared" si="95"/>
        <v>CLOSED</v>
      </c>
      <c r="E310" s="23">
        <f ca="1" t="shared" si="82"/>
        <v>27</v>
      </c>
      <c r="F310" s="23">
        <f ca="1" t="shared" si="83"/>
        <v>10</v>
      </c>
      <c r="G310" s="23">
        <f ca="1" t="shared" si="84"/>
        <v>19</v>
      </c>
      <c r="H310" s="23" t="str">
        <f ca="1" t="shared" si="85"/>
        <v>LATE</v>
      </c>
      <c r="I310" s="23"/>
      <c r="J310" s="36" t="s">
        <v>2602</v>
      </c>
      <c r="K310" s="37">
        <v>44029</v>
      </c>
      <c r="L310" s="38">
        <f t="shared" si="87"/>
        <v>7</v>
      </c>
      <c r="M310" s="38">
        <f t="shared" si="88"/>
        <v>2020</v>
      </c>
      <c r="N310" s="38" t="str">
        <f t="shared" si="89"/>
        <v>Replenish</v>
      </c>
      <c r="O310" s="36" t="s">
        <v>1618</v>
      </c>
      <c r="P310" s="38"/>
      <c r="Q310" s="38" t="s">
        <v>1188</v>
      </c>
      <c r="R310" s="56">
        <v>1</v>
      </c>
      <c r="S310" s="38" t="s">
        <v>793</v>
      </c>
      <c r="T310" s="57" t="s">
        <v>104</v>
      </c>
      <c r="U310" s="38">
        <v>50650310</v>
      </c>
      <c r="V310" s="20">
        <v>404047988</v>
      </c>
      <c r="W310" s="37">
        <v>44029</v>
      </c>
      <c r="X310" s="38" t="s">
        <v>105</v>
      </c>
      <c r="Y310" s="38"/>
      <c r="Z310" s="37">
        <v>44048</v>
      </c>
      <c r="AA310" s="36" t="s">
        <v>2603</v>
      </c>
      <c r="AB310" s="37">
        <v>44048</v>
      </c>
      <c r="AC310" s="37"/>
      <c r="AD310" s="38">
        <v>180245975</v>
      </c>
      <c r="AE310" s="37">
        <v>44050</v>
      </c>
      <c r="AF310" s="37"/>
      <c r="AG310" s="37">
        <v>44050</v>
      </c>
      <c r="AH310" s="37">
        <v>44056</v>
      </c>
      <c r="AI310" s="89" t="s">
        <v>2604</v>
      </c>
      <c r="AJ310" s="89"/>
      <c r="AK310" s="37">
        <v>44056</v>
      </c>
      <c r="AL310" s="36"/>
      <c r="AM310" s="36" t="s">
        <v>1618</v>
      </c>
      <c r="AN310" s="36" t="s">
        <v>2227</v>
      </c>
      <c r="AO310" s="36"/>
      <c r="AP310" s="37">
        <v>44029</v>
      </c>
      <c r="AQ310" s="36" t="s">
        <v>2605</v>
      </c>
      <c r="AR310" s="37">
        <v>44039</v>
      </c>
      <c r="AS310" s="23" t="str">
        <f t="shared" si="86"/>
        <v>ONTIME</v>
      </c>
      <c r="AT310" s="38"/>
      <c r="AU310" s="36"/>
      <c r="AV310" s="104"/>
      <c r="AW310" s="105"/>
      <c r="AX310" s="105"/>
      <c r="AY310" s="105"/>
      <c r="AZ310" s="114"/>
      <c r="BA310" s="115"/>
      <c r="BB310" s="105"/>
      <c r="BC310" s="105"/>
    </row>
    <row r="311" s="1" customFormat="1" ht="12" hidden="1" spans="2:55">
      <c r="B311" s="20">
        <v>298</v>
      </c>
      <c r="C311" s="21" t="str">
        <f t="shared" si="94"/>
        <v>AVAIL</v>
      </c>
      <c r="D311" s="22" t="str">
        <f t="shared" si="95"/>
        <v>CLOSED</v>
      </c>
      <c r="E311" s="23">
        <f ca="1" t="shared" si="82"/>
        <v>26</v>
      </c>
      <c r="F311" s="23">
        <f ca="1" t="shared" si="83"/>
        <v>10</v>
      </c>
      <c r="G311" s="23">
        <f ca="1" t="shared" si="84"/>
        <v>19</v>
      </c>
      <c r="H311" s="23" t="str">
        <f ca="1" t="shared" si="85"/>
        <v>LATE</v>
      </c>
      <c r="I311" s="23"/>
      <c r="J311" s="36" t="s">
        <v>2606</v>
      </c>
      <c r="K311" s="37">
        <v>44029</v>
      </c>
      <c r="L311" s="38">
        <f t="shared" si="87"/>
        <v>7</v>
      </c>
      <c r="M311" s="38">
        <f t="shared" si="88"/>
        <v>2020</v>
      </c>
      <c r="N311" s="38" t="str">
        <f t="shared" si="89"/>
        <v>Replenish</v>
      </c>
      <c r="O311" s="36" t="s">
        <v>725</v>
      </c>
      <c r="P311" s="38"/>
      <c r="Q311" s="38" t="s">
        <v>1203</v>
      </c>
      <c r="R311" s="56">
        <v>1</v>
      </c>
      <c r="S311" s="38" t="s">
        <v>1604</v>
      </c>
      <c r="T311" s="57" t="s">
        <v>104</v>
      </c>
      <c r="U311" s="38">
        <v>50650311</v>
      </c>
      <c r="V311" s="20">
        <v>404047989</v>
      </c>
      <c r="W311" s="37">
        <v>44029</v>
      </c>
      <c r="X311" s="38" t="s">
        <v>105</v>
      </c>
      <c r="Y311" s="38"/>
      <c r="Z311" s="37">
        <v>44048</v>
      </c>
      <c r="AA311" s="36" t="s">
        <v>2607</v>
      </c>
      <c r="AB311" s="37">
        <v>44048</v>
      </c>
      <c r="AC311" s="37"/>
      <c r="AD311" s="38">
        <v>180245976</v>
      </c>
      <c r="AE311" s="37">
        <v>44050</v>
      </c>
      <c r="AF311" s="37"/>
      <c r="AG311" s="37">
        <v>44050</v>
      </c>
      <c r="AH311" s="37">
        <v>44055</v>
      </c>
      <c r="AI311" s="89" t="s">
        <v>2608</v>
      </c>
      <c r="AJ311" s="89"/>
      <c r="AK311" s="37">
        <v>44055</v>
      </c>
      <c r="AL311" s="36"/>
      <c r="AM311" s="36" t="s">
        <v>725</v>
      </c>
      <c r="AN311" s="36" t="s">
        <v>2609</v>
      </c>
      <c r="AO311" s="36"/>
      <c r="AP311" s="37">
        <v>44029</v>
      </c>
      <c r="AQ311" s="36" t="s">
        <v>2605</v>
      </c>
      <c r="AR311" s="37">
        <v>44039</v>
      </c>
      <c r="AS311" s="23" t="str">
        <f t="shared" si="86"/>
        <v>ONTIME</v>
      </c>
      <c r="AT311" s="38"/>
      <c r="AU311" s="36"/>
      <c r="AV311" s="104"/>
      <c r="AW311" s="105"/>
      <c r="AX311" s="105"/>
      <c r="AY311" s="105"/>
      <c r="AZ311" s="114"/>
      <c r="BA311" s="115"/>
      <c r="BB311" s="105"/>
      <c r="BC311" s="105"/>
    </row>
    <row r="312" s="1" customFormat="1" ht="12" hidden="1" spans="2:55">
      <c r="B312" s="20">
        <v>299</v>
      </c>
      <c r="C312" s="21" t="str">
        <f t="shared" si="94"/>
        <v>AVAIL</v>
      </c>
      <c r="D312" s="22" t="str">
        <f t="shared" si="95"/>
        <v>CLOSED</v>
      </c>
      <c r="E312" s="23">
        <f ca="1" t="shared" si="82"/>
        <v>25</v>
      </c>
      <c r="F312" s="23">
        <f ca="1" t="shared" si="83"/>
        <v>10</v>
      </c>
      <c r="G312" s="23">
        <f ca="1" t="shared" si="84"/>
        <v>18</v>
      </c>
      <c r="H312" s="23" t="str">
        <f ca="1" t="shared" si="85"/>
        <v>LATE</v>
      </c>
      <c r="I312" s="23"/>
      <c r="J312" s="36" t="s">
        <v>2610</v>
      </c>
      <c r="K312" s="37">
        <v>44029</v>
      </c>
      <c r="L312" s="38">
        <f t="shared" si="87"/>
        <v>7</v>
      </c>
      <c r="M312" s="38">
        <f t="shared" si="88"/>
        <v>2020</v>
      </c>
      <c r="N312" s="38" t="str">
        <f t="shared" si="89"/>
        <v>Replenish</v>
      </c>
      <c r="O312" s="36" t="s">
        <v>535</v>
      </c>
      <c r="P312" s="38"/>
      <c r="Q312" s="38" t="s">
        <v>2053</v>
      </c>
      <c r="R312" s="56">
        <v>1</v>
      </c>
      <c r="S312" s="38" t="s">
        <v>198</v>
      </c>
      <c r="T312" s="57" t="s">
        <v>104</v>
      </c>
      <c r="U312" s="38">
        <v>50650312</v>
      </c>
      <c r="V312" s="20">
        <v>404047990</v>
      </c>
      <c r="W312" s="37">
        <v>44029</v>
      </c>
      <c r="X312" s="38" t="s">
        <v>105</v>
      </c>
      <c r="Y312" s="38"/>
      <c r="Z312" s="37">
        <v>44047</v>
      </c>
      <c r="AA312" s="36" t="s">
        <v>2571</v>
      </c>
      <c r="AB312" s="37">
        <v>44047</v>
      </c>
      <c r="AC312" s="37"/>
      <c r="AD312" s="38">
        <v>180245860</v>
      </c>
      <c r="AE312" s="37">
        <v>44048</v>
      </c>
      <c r="AF312" s="37"/>
      <c r="AG312" s="37">
        <v>44048</v>
      </c>
      <c r="AH312" s="37">
        <v>44054</v>
      </c>
      <c r="AI312" s="89" t="s">
        <v>1056</v>
      </c>
      <c r="AJ312" s="89"/>
      <c r="AK312" s="37">
        <v>44054</v>
      </c>
      <c r="AL312" s="36"/>
      <c r="AM312" s="36" t="s">
        <v>535</v>
      </c>
      <c r="AN312" s="36" t="s">
        <v>2611</v>
      </c>
      <c r="AO312" s="36"/>
      <c r="AP312" s="37">
        <v>44029</v>
      </c>
      <c r="AQ312" s="36" t="s">
        <v>2605</v>
      </c>
      <c r="AR312" s="37">
        <v>44039</v>
      </c>
      <c r="AS312" s="23" t="str">
        <f t="shared" si="86"/>
        <v>ONTIME</v>
      </c>
      <c r="AT312" s="38"/>
      <c r="AU312" s="36"/>
      <c r="AV312" s="104"/>
      <c r="AW312" s="105"/>
      <c r="AX312" s="105"/>
      <c r="AY312" s="105"/>
      <c r="AZ312" s="114"/>
      <c r="BA312" s="115"/>
      <c r="BB312" s="105"/>
      <c r="BC312" s="105"/>
    </row>
    <row r="313" s="1" customFormat="1" ht="24" hidden="1" spans="2:55">
      <c r="B313" s="20">
        <v>269</v>
      </c>
      <c r="C313" s="21" t="str">
        <f t="shared" si="94"/>
        <v>AVAIL</v>
      </c>
      <c r="D313" s="22" t="str">
        <f t="shared" si="95"/>
        <v>CLOSED</v>
      </c>
      <c r="E313" s="23">
        <f ca="1" t="shared" si="82"/>
        <v>88</v>
      </c>
      <c r="F313" s="23">
        <f ca="1" t="shared" si="83"/>
        <v>11</v>
      </c>
      <c r="G313" s="23">
        <f ca="1" t="shared" si="84"/>
        <v>81</v>
      </c>
      <c r="H313" s="23" t="str">
        <f ca="1" t="shared" si="85"/>
        <v>LATE</v>
      </c>
      <c r="I313" s="23"/>
      <c r="J313" s="36" t="s">
        <v>2612</v>
      </c>
      <c r="K313" s="37">
        <v>43966</v>
      </c>
      <c r="L313" s="38">
        <f t="shared" si="87"/>
        <v>5</v>
      </c>
      <c r="M313" s="38">
        <f t="shared" si="88"/>
        <v>2020</v>
      </c>
      <c r="N313" s="38" t="str">
        <f t="shared" si="89"/>
        <v>Replenish</v>
      </c>
      <c r="O313" s="36" t="s">
        <v>2613</v>
      </c>
      <c r="P313" s="38"/>
      <c r="Q313" s="38" t="s">
        <v>2614</v>
      </c>
      <c r="R313" s="56">
        <v>1</v>
      </c>
      <c r="S313" s="38" t="s">
        <v>103</v>
      </c>
      <c r="T313" s="57" t="s">
        <v>104</v>
      </c>
      <c r="U313" s="38">
        <v>50646851</v>
      </c>
      <c r="V313" s="20">
        <v>404047697</v>
      </c>
      <c r="W313" s="37">
        <v>43966</v>
      </c>
      <c r="X313" s="38" t="s">
        <v>105</v>
      </c>
      <c r="Y313" s="38"/>
      <c r="Z313" s="37">
        <v>44047</v>
      </c>
      <c r="AA313" s="36" t="s">
        <v>2571</v>
      </c>
      <c r="AB313" s="37">
        <v>44047</v>
      </c>
      <c r="AC313" s="37"/>
      <c r="AD313" s="38" t="s">
        <v>2615</v>
      </c>
      <c r="AE313" s="37">
        <v>44048</v>
      </c>
      <c r="AF313" s="37"/>
      <c r="AG313" s="37">
        <v>44048</v>
      </c>
      <c r="AH313" s="37">
        <v>44054</v>
      </c>
      <c r="AI313" s="89" t="s">
        <v>2616</v>
      </c>
      <c r="AJ313" s="89"/>
      <c r="AK313" s="37">
        <v>44054</v>
      </c>
      <c r="AL313" s="36"/>
      <c r="AM313" s="36" t="s">
        <v>2613</v>
      </c>
      <c r="AN313" s="366" t="s">
        <v>2617</v>
      </c>
      <c r="AO313" s="36"/>
      <c r="AP313" s="37">
        <v>43966</v>
      </c>
      <c r="AQ313" s="36" t="s">
        <v>112</v>
      </c>
      <c r="AR313" s="103">
        <v>43977</v>
      </c>
      <c r="AS313" s="23" t="str">
        <f t="shared" si="86"/>
        <v>ONTIME</v>
      </c>
      <c r="AT313" s="38"/>
      <c r="AU313" s="36"/>
      <c r="AV313" s="104"/>
      <c r="AW313" s="105"/>
      <c r="AX313" s="105"/>
      <c r="AY313" s="105"/>
      <c r="AZ313" s="114"/>
      <c r="BA313" s="115"/>
      <c r="BB313" s="105"/>
      <c r="BC313" s="105"/>
    </row>
    <row r="314" s="1" customFormat="1" ht="12" hidden="1" spans="2:55">
      <c r="B314" s="20">
        <v>278</v>
      </c>
      <c r="C314" s="21" t="str">
        <f t="shared" si="94"/>
        <v>AVAIL</v>
      </c>
      <c r="D314" s="22" t="str">
        <f t="shared" si="95"/>
        <v>CLOSED</v>
      </c>
      <c r="E314" s="23">
        <f ca="1" t="shared" si="82"/>
        <v>105</v>
      </c>
      <c r="F314" s="23">
        <f ca="1" t="shared" si="83"/>
        <v>15</v>
      </c>
      <c r="G314" s="23">
        <f ca="1" t="shared" si="84"/>
        <v>44</v>
      </c>
      <c r="H314" s="23" t="str">
        <f ca="1" t="shared" si="85"/>
        <v>LATE</v>
      </c>
      <c r="I314" s="23"/>
      <c r="J314" s="36" t="s">
        <v>2618</v>
      </c>
      <c r="K314" s="37">
        <v>43969</v>
      </c>
      <c r="L314" s="38">
        <f t="shared" si="87"/>
        <v>5</v>
      </c>
      <c r="M314" s="38">
        <f t="shared" si="88"/>
        <v>2020</v>
      </c>
      <c r="N314" s="38" t="str">
        <f t="shared" si="89"/>
        <v>Replenish</v>
      </c>
      <c r="O314" s="36" t="s">
        <v>1596</v>
      </c>
      <c r="P314" s="38"/>
      <c r="Q314" s="38" t="s">
        <v>1384</v>
      </c>
      <c r="R314" s="56">
        <v>1</v>
      </c>
      <c r="S314" s="38" t="s">
        <v>793</v>
      </c>
      <c r="T314" s="57" t="s">
        <v>104</v>
      </c>
      <c r="U314" s="38">
        <v>50646923</v>
      </c>
      <c r="V314" s="20">
        <v>404047703</v>
      </c>
      <c r="W314" s="37">
        <v>43969</v>
      </c>
      <c r="X314" s="38" t="s">
        <v>105</v>
      </c>
      <c r="Y314" s="38"/>
      <c r="Z314" s="37">
        <v>44013</v>
      </c>
      <c r="AA314" s="36" t="s">
        <v>2490</v>
      </c>
      <c r="AB314" s="37">
        <v>44013</v>
      </c>
      <c r="AC314" s="37"/>
      <c r="AD314" s="38">
        <v>180244833</v>
      </c>
      <c r="AE314" s="37">
        <v>44014</v>
      </c>
      <c r="AF314" s="37"/>
      <c r="AG314" s="37">
        <v>44073</v>
      </c>
      <c r="AH314" s="37">
        <v>44074</v>
      </c>
      <c r="AI314" s="89" t="s">
        <v>2619</v>
      </c>
      <c r="AJ314" s="89"/>
      <c r="AK314" s="37">
        <v>44074</v>
      </c>
      <c r="AL314" s="36"/>
      <c r="AM314" s="36" t="s">
        <v>1596</v>
      </c>
      <c r="AN314" s="36" t="s">
        <v>2620</v>
      </c>
      <c r="AO314" s="36"/>
      <c r="AP314" s="103">
        <v>43969</v>
      </c>
      <c r="AQ314" s="36" t="s">
        <v>2542</v>
      </c>
      <c r="AR314" s="103">
        <v>43984</v>
      </c>
      <c r="AS314" s="23" t="str">
        <f t="shared" si="86"/>
        <v>LATE</v>
      </c>
      <c r="AT314" s="38"/>
      <c r="AU314" s="36"/>
      <c r="AV314" s="104"/>
      <c r="AW314" s="105"/>
      <c r="AX314" s="105"/>
      <c r="AY314" s="105"/>
      <c r="AZ314" s="114"/>
      <c r="BA314" s="115"/>
      <c r="BB314" s="105"/>
      <c r="BC314" s="105"/>
    </row>
    <row r="315" s="1" customFormat="1" ht="12" hidden="1" spans="2:55">
      <c r="B315" s="20">
        <v>283</v>
      </c>
      <c r="C315" s="21" t="str">
        <f t="shared" si="94"/>
        <v>AVAIL</v>
      </c>
      <c r="D315" s="22" t="str">
        <f t="shared" si="95"/>
        <v>CLOSED</v>
      </c>
      <c r="E315" s="23">
        <f ca="1" t="shared" si="82"/>
        <v>88</v>
      </c>
      <c r="F315" s="23">
        <f ca="1" t="shared" si="83"/>
        <v>5</v>
      </c>
      <c r="G315" s="23">
        <f ca="1" t="shared" si="84"/>
        <v>27</v>
      </c>
      <c r="H315" s="23" t="str">
        <f ca="1" t="shared" si="85"/>
        <v>LATE</v>
      </c>
      <c r="I315" s="23"/>
      <c r="J315" s="36" t="s">
        <v>2621</v>
      </c>
      <c r="K315" s="37">
        <v>43986</v>
      </c>
      <c r="L315" s="38">
        <f t="shared" si="87"/>
        <v>6</v>
      </c>
      <c r="M315" s="38">
        <f t="shared" si="88"/>
        <v>2020</v>
      </c>
      <c r="N315" s="38" t="str">
        <f t="shared" si="89"/>
        <v>Replenish</v>
      </c>
      <c r="O315" s="36" t="s">
        <v>762</v>
      </c>
      <c r="P315" s="38"/>
      <c r="Q315" s="38" t="s">
        <v>1611</v>
      </c>
      <c r="R315" s="56">
        <v>1</v>
      </c>
      <c r="S315" s="38" t="s">
        <v>332</v>
      </c>
      <c r="T315" s="57" t="s">
        <v>104</v>
      </c>
      <c r="U315" s="38">
        <v>50647652</v>
      </c>
      <c r="V315" s="20">
        <v>404047769</v>
      </c>
      <c r="W315" s="37">
        <v>43986</v>
      </c>
      <c r="X315" s="38" t="s">
        <v>105</v>
      </c>
      <c r="Y315" s="38"/>
      <c r="Z315" s="37">
        <v>44013</v>
      </c>
      <c r="AA315" s="36" t="s">
        <v>2490</v>
      </c>
      <c r="AB315" s="37">
        <v>44013</v>
      </c>
      <c r="AC315" s="37"/>
      <c r="AD315" s="38">
        <v>180244833</v>
      </c>
      <c r="AE315" s="37">
        <v>44014</v>
      </c>
      <c r="AF315" s="37"/>
      <c r="AG315" s="37">
        <v>44073</v>
      </c>
      <c r="AH315" s="37">
        <v>44074</v>
      </c>
      <c r="AI315" s="89" t="s">
        <v>1898</v>
      </c>
      <c r="AJ315" s="89"/>
      <c r="AK315" s="37">
        <v>44074</v>
      </c>
      <c r="AL315" s="36"/>
      <c r="AM315" s="36" t="s">
        <v>762</v>
      </c>
      <c r="AN315" s="36" t="s">
        <v>2622</v>
      </c>
      <c r="AO315" s="36"/>
      <c r="AP315" s="103">
        <v>43986</v>
      </c>
      <c r="AQ315" s="36" t="s">
        <v>2487</v>
      </c>
      <c r="AR315" s="103">
        <v>43991</v>
      </c>
      <c r="AS315" s="23" t="str">
        <f t="shared" si="86"/>
        <v>ONTIME</v>
      </c>
      <c r="AT315" s="38"/>
      <c r="AU315" s="36"/>
      <c r="AV315" s="104"/>
      <c r="AW315" s="105"/>
      <c r="AX315" s="105"/>
      <c r="AY315" s="105"/>
      <c r="AZ315" s="114"/>
      <c r="BA315" s="115"/>
      <c r="BB315" s="105"/>
      <c r="BC315" s="105"/>
    </row>
    <row r="316" s="1" customFormat="1" ht="12" hidden="1" spans="2:55">
      <c r="B316" s="20">
        <v>295</v>
      </c>
      <c r="C316" s="21" t="str">
        <f t="shared" si="94"/>
        <v>AVAIL</v>
      </c>
      <c r="D316" s="22" t="str">
        <f t="shared" si="95"/>
        <v>CLOSED</v>
      </c>
      <c r="E316" s="23">
        <f ca="1" t="shared" si="82"/>
        <v>40</v>
      </c>
      <c r="F316" s="23">
        <f ca="1" t="shared" si="83"/>
        <v>2</v>
      </c>
      <c r="G316" s="23">
        <f ca="1" t="shared" si="84"/>
        <v>38</v>
      </c>
      <c r="H316" s="23" t="str">
        <f ca="1" t="shared" si="85"/>
        <v>LATE</v>
      </c>
      <c r="I316" s="23"/>
      <c r="J316" s="36" t="s">
        <v>2623</v>
      </c>
      <c r="K316" s="37">
        <v>44027</v>
      </c>
      <c r="L316" s="38">
        <f t="shared" si="87"/>
        <v>7</v>
      </c>
      <c r="M316" s="38">
        <f t="shared" si="88"/>
        <v>2020</v>
      </c>
      <c r="N316" s="38" t="str">
        <f t="shared" si="89"/>
        <v>Replenish</v>
      </c>
      <c r="O316" s="36" t="s">
        <v>1750</v>
      </c>
      <c r="P316" s="38"/>
      <c r="Q316" s="38" t="s">
        <v>1917</v>
      </c>
      <c r="R316" s="56">
        <v>1</v>
      </c>
      <c r="S316" s="38" t="s">
        <v>1161</v>
      </c>
      <c r="T316" s="57" t="s">
        <v>104</v>
      </c>
      <c r="U316" s="38">
        <v>50650200</v>
      </c>
      <c r="V316" s="20">
        <v>404047962</v>
      </c>
      <c r="W316" s="37">
        <v>44027</v>
      </c>
      <c r="X316" s="38" t="s">
        <v>105</v>
      </c>
      <c r="Y316" s="38"/>
      <c r="Z316" s="37">
        <v>44065</v>
      </c>
      <c r="AA316" s="36" t="s">
        <v>2624</v>
      </c>
      <c r="AB316" s="37">
        <v>44065</v>
      </c>
      <c r="AC316" s="37"/>
      <c r="AD316" s="38">
        <v>180246394</v>
      </c>
      <c r="AE316" s="37">
        <v>44067</v>
      </c>
      <c r="AF316" s="37"/>
      <c r="AG316" s="37">
        <v>44066</v>
      </c>
      <c r="AH316" s="37">
        <v>44067</v>
      </c>
      <c r="AI316" s="89" t="s">
        <v>1919</v>
      </c>
      <c r="AJ316" s="89"/>
      <c r="AK316" s="37">
        <v>44067</v>
      </c>
      <c r="AL316" s="36"/>
      <c r="AM316" s="36" t="s">
        <v>1750</v>
      </c>
      <c r="AN316" s="36" t="s">
        <v>2625</v>
      </c>
      <c r="AO316" s="36"/>
      <c r="AP316" s="37">
        <v>44027</v>
      </c>
      <c r="AQ316" s="36" t="s">
        <v>2493</v>
      </c>
      <c r="AR316" s="103">
        <v>44029</v>
      </c>
      <c r="AS316" s="23" t="str">
        <f t="shared" si="86"/>
        <v>ONTIME</v>
      </c>
      <c r="AT316" s="38"/>
      <c r="AU316" s="36"/>
      <c r="AV316" s="104"/>
      <c r="AW316" s="105"/>
      <c r="AX316" s="105"/>
      <c r="AY316" s="105"/>
      <c r="AZ316" s="114"/>
      <c r="BA316" s="115"/>
      <c r="BB316" s="105"/>
      <c r="BC316" s="105"/>
    </row>
    <row r="317" s="1" customFormat="1" ht="12" hidden="1" spans="2:55">
      <c r="B317" s="20">
        <v>305</v>
      </c>
      <c r="C317" s="21" t="str">
        <f t="shared" si="94"/>
        <v>AVAIL</v>
      </c>
      <c r="D317" s="22" t="str">
        <f t="shared" si="95"/>
        <v>CLOSED</v>
      </c>
      <c r="E317" s="23">
        <f ca="1" t="shared" si="82"/>
        <v>32</v>
      </c>
      <c r="F317" s="23">
        <f ca="1" t="shared" si="83"/>
        <v>12</v>
      </c>
      <c r="G317" s="23">
        <f ca="1" t="shared" si="84"/>
        <v>30</v>
      </c>
      <c r="H317" s="23" t="str">
        <f ca="1" t="shared" si="85"/>
        <v>LATE</v>
      </c>
      <c r="I317" s="23"/>
      <c r="J317" s="36" t="s">
        <v>2626</v>
      </c>
      <c r="K317" s="37">
        <v>44035</v>
      </c>
      <c r="L317" s="38">
        <f t="shared" si="87"/>
        <v>7</v>
      </c>
      <c r="M317" s="38">
        <f t="shared" si="88"/>
        <v>2020</v>
      </c>
      <c r="N317" s="38" t="str">
        <f t="shared" si="89"/>
        <v>Replenish</v>
      </c>
      <c r="O317" s="36" t="s">
        <v>221</v>
      </c>
      <c r="P317" s="38"/>
      <c r="Q317" s="38" t="s">
        <v>222</v>
      </c>
      <c r="R317" s="56">
        <v>1</v>
      </c>
      <c r="S317" s="38" t="s">
        <v>198</v>
      </c>
      <c r="T317" s="57" t="s">
        <v>104</v>
      </c>
      <c r="U317" s="38">
        <v>50650861</v>
      </c>
      <c r="V317" s="20">
        <v>404048020</v>
      </c>
      <c r="W317" s="37">
        <v>44035</v>
      </c>
      <c r="X317" s="38" t="s">
        <v>105</v>
      </c>
      <c r="Y317" s="38"/>
      <c r="Z317" s="37">
        <v>44065</v>
      </c>
      <c r="AA317" s="36" t="s">
        <v>2624</v>
      </c>
      <c r="AB317" s="37">
        <v>44065</v>
      </c>
      <c r="AC317" s="37"/>
      <c r="AD317" s="38">
        <v>180246394</v>
      </c>
      <c r="AE317" s="37">
        <v>44067</v>
      </c>
      <c r="AF317" s="37"/>
      <c r="AG317" s="37">
        <v>44066</v>
      </c>
      <c r="AH317" s="37">
        <v>44067</v>
      </c>
      <c r="AI317" s="89" t="s">
        <v>2209</v>
      </c>
      <c r="AJ317" s="89"/>
      <c r="AK317" s="37">
        <v>44067</v>
      </c>
      <c r="AL317" s="36"/>
      <c r="AM317" s="36" t="s">
        <v>221</v>
      </c>
      <c r="AN317" s="36" t="s">
        <v>2627</v>
      </c>
      <c r="AO317" s="36"/>
      <c r="AP317" s="37">
        <v>44035</v>
      </c>
      <c r="AQ317" s="36" t="s">
        <v>2628</v>
      </c>
      <c r="AR317" s="37">
        <v>44047</v>
      </c>
      <c r="AS317" s="23" t="str">
        <f t="shared" si="86"/>
        <v>ONTIME</v>
      </c>
      <c r="AT317" s="38"/>
      <c r="AU317" s="36"/>
      <c r="AV317" s="104"/>
      <c r="AW317" s="105"/>
      <c r="AX317" s="105"/>
      <c r="AY317" s="105"/>
      <c r="AZ317" s="114"/>
      <c r="BA317" s="115"/>
      <c r="BB317" s="105"/>
      <c r="BC317" s="105"/>
    </row>
    <row r="318" s="1" customFormat="1" ht="12" hidden="1" spans="2:55">
      <c r="B318" s="20">
        <v>306</v>
      </c>
      <c r="C318" s="21" t="str">
        <f t="shared" si="94"/>
        <v>AVAIL</v>
      </c>
      <c r="D318" s="22" t="str">
        <f t="shared" si="95"/>
        <v>CLOSED</v>
      </c>
      <c r="E318" s="23">
        <f ca="1" t="shared" si="82"/>
        <v>35</v>
      </c>
      <c r="F318" s="23">
        <f ca="1" t="shared" si="83"/>
        <v>12</v>
      </c>
      <c r="G318" s="23">
        <f ca="1" t="shared" si="84"/>
        <v>27</v>
      </c>
      <c r="H318" s="23" t="str">
        <f ca="1" t="shared" si="85"/>
        <v>LATE</v>
      </c>
      <c r="I318" s="23"/>
      <c r="J318" s="36" t="s">
        <v>2629</v>
      </c>
      <c r="K318" s="37">
        <v>44035</v>
      </c>
      <c r="L318" s="38">
        <f t="shared" si="87"/>
        <v>7</v>
      </c>
      <c r="M318" s="38">
        <f t="shared" si="88"/>
        <v>2020</v>
      </c>
      <c r="N318" s="38" t="str">
        <f t="shared" si="89"/>
        <v>Replenish</v>
      </c>
      <c r="O318" s="36" t="s">
        <v>630</v>
      </c>
      <c r="P318" s="38" t="s">
        <v>706</v>
      </c>
      <c r="Q318" s="38" t="s">
        <v>2259</v>
      </c>
      <c r="R318" s="56">
        <v>1</v>
      </c>
      <c r="S318" s="38" t="s">
        <v>793</v>
      </c>
      <c r="T318" s="57" t="s">
        <v>104</v>
      </c>
      <c r="U318" s="38">
        <v>50650865</v>
      </c>
      <c r="V318" s="20">
        <v>404048021</v>
      </c>
      <c r="W318" s="37">
        <v>44035</v>
      </c>
      <c r="X318" s="38" t="s">
        <v>105</v>
      </c>
      <c r="Y318" s="38"/>
      <c r="Z318" s="37">
        <v>44062</v>
      </c>
      <c r="AA318" s="36" t="s">
        <v>2630</v>
      </c>
      <c r="AB318" s="37">
        <v>44062</v>
      </c>
      <c r="AC318" s="37"/>
      <c r="AD318" s="38">
        <v>180246520</v>
      </c>
      <c r="AE318" s="37">
        <v>44070</v>
      </c>
      <c r="AF318" s="37"/>
      <c r="AG318" s="37">
        <v>44070</v>
      </c>
      <c r="AH318" s="37">
        <v>44070</v>
      </c>
      <c r="AI318" s="89" t="s">
        <v>2631</v>
      </c>
      <c r="AJ318" s="89"/>
      <c r="AK318" s="37">
        <v>44070</v>
      </c>
      <c r="AL318" s="36"/>
      <c r="AM318" s="36" t="s">
        <v>630</v>
      </c>
      <c r="AN318" s="36" t="s">
        <v>2632</v>
      </c>
      <c r="AO318" s="36"/>
      <c r="AP318" s="37">
        <v>44035</v>
      </c>
      <c r="AQ318" s="36" t="s">
        <v>2628</v>
      </c>
      <c r="AR318" s="37">
        <v>44047</v>
      </c>
      <c r="AS318" s="23" t="str">
        <f t="shared" si="86"/>
        <v>ONTIME</v>
      </c>
      <c r="AT318" s="38"/>
      <c r="AU318" s="36"/>
      <c r="AV318" s="104"/>
      <c r="AW318" s="105"/>
      <c r="AX318" s="105"/>
      <c r="AY318" s="105"/>
      <c r="AZ318" s="114"/>
      <c r="BA318" s="115"/>
      <c r="BB318" s="105"/>
      <c r="BC318" s="105"/>
    </row>
    <row r="319" s="1" customFormat="1" ht="12" hidden="1" spans="2:55">
      <c r="B319" s="20">
        <v>307</v>
      </c>
      <c r="C319" s="21" t="str">
        <f t="shared" si="94"/>
        <v>AVAIL</v>
      </c>
      <c r="D319" s="22" t="str">
        <f t="shared" si="95"/>
        <v>CLOSED</v>
      </c>
      <c r="E319" s="23">
        <f ca="1" t="shared" si="82"/>
        <v>22</v>
      </c>
      <c r="F319" s="23">
        <f ca="1" t="shared" si="83"/>
        <v>4</v>
      </c>
      <c r="G319" s="23">
        <f ca="1" t="shared" si="84"/>
        <v>21</v>
      </c>
      <c r="H319" s="23" t="str">
        <f ca="1" t="shared" si="85"/>
        <v>LATE</v>
      </c>
      <c r="I319" s="23"/>
      <c r="J319" s="36" t="s">
        <v>2633</v>
      </c>
      <c r="K319" s="37">
        <v>44046</v>
      </c>
      <c r="L319" s="38">
        <f t="shared" si="87"/>
        <v>8</v>
      </c>
      <c r="M319" s="38">
        <f t="shared" si="88"/>
        <v>2020</v>
      </c>
      <c r="N319" s="38" t="str">
        <f t="shared" si="89"/>
        <v>Replenish</v>
      </c>
      <c r="O319" s="36" t="s">
        <v>1187</v>
      </c>
      <c r="P319" s="38"/>
      <c r="Q319" s="38" t="s">
        <v>1188</v>
      </c>
      <c r="R319" s="56">
        <v>1</v>
      </c>
      <c r="S319" s="38" t="s">
        <v>793</v>
      </c>
      <c r="T319" s="57" t="s">
        <v>104</v>
      </c>
      <c r="U319" s="38">
        <v>50651497</v>
      </c>
      <c r="V319" s="20">
        <v>404048084</v>
      </c>
      <c r="W319" s="37">
        <v>44046</v>
      </c>
      <c r="X319" s="38" t="s">
        <v>105</v>
      </c>
      <c r="Y319" s="38"/>
      <c r="Z319" s="37">
        <v>44067</v>
      </c>
      <c r="AA319" s="36" t="s">
        <v>2624</v>
      </c>
      <c r="AB319" s="37">
        <v>44067</v>
      </c>
      <c r="AC319" s="37"/>
      <c r="AD319" s="38">
        <v>180246401</v>
      </c>
      <c r="AE319" s="37">
        <v>44067</v>
      </c>
      <c r="AF319" s="37"/>
      <c r="AG319" s="37">
        <v>44068</v>
      </c>
      <c r="AH319" s="37">
        <v>44068</v>
      </c>
      <c r="AI319" s="89" t="s">
        <v>2634</v>
      </c>
      <c r="AJ319" s="89"/>
      <c r="AK319" s="37">
        <v>44068</v>
      </c>
      <c r="AL319" s="36"/>
      <c r="AM319" s="36" t="s">
        <v>1187</v>
      </c>
      <c r="AN319" s="36" t="s">
        <v>2635</v>
      </c>
      <c r="AO319" s="36"/>
      <c r="AP319" s="37">
        <v>44046</v>
      </c>
      <c r="AQ319" s="36" t="s">
        <v>2562</v>
      </c>
      <c r="AR319" s="37">
        <v>44050</v>
      </c>
      <c r="AS319" s="23" t="str">
        <f t="shared" si="86"/>
        <v>ONTIME</v>
      </c>
      <c r="AT319" s="38"/>
      <c r="AU319" s="36"/>
      <c r="AV319" s="104"/>
      <c r="AW319" s="105"/>
      <c r="AX319" s="105"/>
      <c r="AY319" s="105"/>
      <c r="AZ319" s="114"/>
      <c r="BA319" s="115"/>
      <c r="BB319" s="105"/>
      <c r="BC319" s="105"/>
    </row>
    <row r="320" s="1" customFormat="1" ht="12" hidden="1" spans="2:55">
      <c r="B320" s="20">
        <v>308</v>
      </c>
      <c r="C320" s="21" t="str">
        <f t="shared" si="94"/>
        <v>AVAIL</v>
      </c>
      <c r="D320" s="22" t="str">
        <f t="shared" si="95"/>
        <v>CLOSED</v>
      </c>
      <c r="E320" s="23">
        <f ca="1" t="shared" si="82"/>
        <v>24</v>
      </c>
      <c r="F320" s="23">
        <f ca="1" t="shared" si="83"/>
        <v>4</v>
      </c>
      <c r="G320" s="23">
        <f ca="1" t="shared" si="84"/>
        <v>22</v>
      </c>
      <c r="H320" s="23" t="str">
        <f ca="1" t="shared" si="85"/>
        <v>LATE</v>
      </c>
      <c r="I320" s="23"/>
      <c r="J320" s="36" t="s">
        <v>2636</v>
      </c>
      <c r="K320" s="37">
        <v>44046</v>
      </c>
      <c r="L320" s="38">
        <f t="shared" si="87"/>
        <v>8</v>
      </c>
      <c r="M320" s="38">
        <f t="shared" si="88"/>
        <v>2020</v>
      </c>
      <c r="N320" s="38" t="str">
        <f t="shared" si="89"/>
        <v>Replenish</v>
      </c>
      <c r="O320" s="36" t="s">
        <v>1618</v>
      </c>
      <c r="P320" s="38"/>
      <c r="Q320" s="38" t="s">
        <v>1188</v>
      </c>
      <c r="R320" s="56">
        <v>1</v>
      </c>
      <c r="S320" s="38" t="s">
        <v>793</v>
      </c>
      <c r="T320" s="57" t="s">
        <v>104</v>
      </c>
      <c r="U320" s="38">
        <v>50651498</v>
      </c>
      <c r="V320" s="20">
        <v>404048085</v>
      </c>
      <c r="W320" s="37">
        <v>44046</v>
      </c>
      <c r="X320" s="38" t="s">
        <v>105</v>
      </c>
      <c r="Y320" s="38"/>
      <c r="Z320" s="37">
        <v>44068</v>
      </c>
      <c r="AA320" s="36" t="s">
        <v>2637</v>
      </c>
      <c r="AB320" s="37">
        <v>44068</v>
      </c>
      <c r="AC320" s="37"/>
      <c r="AD320" s="38">
        <v>180246419</v>
      </c>
      <c r="AE320" s="37">
        <v>44068</v>
      </c>
      <c r="AF320" s="37"/>
      <c r="AG320" s="37">
        <v>44070</v>
      </c>
      <c r="AH320" s="37">
        <v>44070</v>
      </c>
      <c r="AI320" s="89" t="s">
        <v>2638</v>
      </c>
      <c r="AJ320" s="89"/>
      <c r="AK320" s="37">
        <v>44070</v>
      </c>
      <c r="AL320" s="36"/>
      <c r="AM320" s="36" t="s">
        <v>1618</v>
      </c>
      <c r="AN320" s="36" t="s">
        <v>2639</v>
      </c>
      <c r="AO320" s="36"/>
      <c r="AP320" s="37">
        <v>44046</v>
      </c>
      <c r="AQ320" s="36" t="s">
        <v>2562</v>
      </c>
      <c r="AR320" s="37">
        <v>44050</v>
      </c>
      <c r="AS320" s="23" t="str">
        <f t="shared" si="86"/>
        <v>ONTIME</v>
      </c>
      <c r="AT320" s="38"/>
      <c r="AU320" s="36"/>
      <c r="AV320" s="104"/>
      <c r="AW320" s="105"/>
      <c r="AX320" s="105"/>
      <c r="AY320" s="105"/>
      <c r="AZ320" s="114"/>
      <c r="BA320" s="115"/>
      <c r="BB320" s="105"/>
      <c r="BC320" s="105"/>
    </row>
    <row r="321" s="1" customFormat="1" ht="12" hidden="1" spans="2:55">
      <c r="B321" s="20">
        <v>310</v>
      </c>
      <c r="C321" s="21" t="str">
        <f t="shared" si="94"/>
        <v>AVAIL</v>
      </c>
      <c r="D321" s="22" t="str">
        <f t="shared" si="95"/>
        <v>CLOSED</v>
      </c>
      <c r="E321" s="23">
        <f ca="1" t="shared" si="82"/>
        <v>18</v>
      </c>
      <c r="F321" s="23">
        <f ca="1" t="shared" si="83"/>
        <v>20</v>
      </c>
      <c r="G321" s="23">
        <f ca="1" t="shared" si="84"/>
        <v>16</v>
      </c>
      <c r="H321" s="23" t="str">
        <f ca="1" t="shared" si="85"/>
        <v>LATE</v>
      </c>
      <c r="I321" s="23"/>
      <c r="J321" s="36" t="s">
        <v>2640</v>
      </c>
      <c r="K321" s="37">
        <v>44049</v>
      </c>
      <c r="L321" s="38">
        <f t="shared" si="87"/>
        <v>8</v>
      </c>
      <c r="M321" s="38">
        <f t="shared" si="88"/>
        <v>2020</v>
      </c>
      <c r="N321" s="38" t="str">
        <f t="shared" si="89"/>
        <v>Replenish</v>
      </c>
      <c r="O321" s="36" t="s">
        <v>395</v>
      </c>
      <c r="P321" s="38"/>
      <c r="Q321" s="38" t="s">
        <v>396</v>
      </c>
      <c r="R321" s="56">
        <v>1</v>
      </c>
      <c r="S321" s="38" t="s">
        <v>663</v>
      </c>
      <c r="T321" s="57" t="s">
        <v>104</v>
      </c>
      <c r="U321" s="38">
        <v>50651756</v>
      </c>
      <c r="V321" s="20">
        <v>404048115</v>
      </c>
      <c r="W321" s="37">
        <v>44049</v>
      </c>
      <c r="X321" s="38" t="s">
        <v>105</v>
      </c>
      <c r="Y321" s="38"/>
      <c r="Z321" s="37">
        <v>44065</v>
      </c>
      <c r="AA321" s="36" t="s">
        <v>2624</v>
      </c>
      <c r="AB321" s="37">
        <v>44065</v>
      </c>
      <c r="AC321" s="37"/>
      <c r="AD321" s="38">
        <v>180246394</v>
      </c>
      <c r="AE321" s="37">
        <v>44067</v>
      </c>
      <c r="AF321" s="37"/>
      <c r="AG321" s="37">
        <v>44066</v>
      </c>
      <c r="AH321" s="37">
        <v>44067</v>
      </c>
      <c r="AI321" s="89" t="s">
        <v>2641</v>
      </c>
      <c r="AJ321" s="89"/>
      <c r="AK321" s="37">
        <v>44067</v>
      </c>
      <c r="AL321" s="36"/>
      <c r="AM321" s="36" t="s">
        <v>395</v>
      </c>
      <c r="AN321" s="36" t="s">
        <v>2642</v>
      </c>
      <c r="AO321" s="36"/>
      <c r="AP321" s="37">
        <v>44049</v>
      </c>
      <c r="AQ321" s="36" t="s">
        <v>2643</v>
      </c>
      <c r="AR321" s="103">
        <v>44069</v>
      </c>
      <c r="AS321" s="23" t="str">
        <f t="shared" si="86"/>
        <v>LATE</v>
      </c>
      <c r="AT321" s="38"/>
      <c r="AU321" s="36"/>
      <c r="AV321" s="104"/>
      <c r="AW321" s="105"/>
      <c r="AX321" s="105"/>
      <c r="AY321" s="105"/>
      <c r="AZ321" s="114"/>
      <c r="BA321" s="115"/>
      <c r="BB321" s="105"/>
      <c r="BC321" s="105"/>
    </row>
    <row r="322" s="1" customFormat="1" ht="12" hidden="1" spans="2:55">
      <c r="B322" s="20">
        <v>311</v>
      </c>
      <c r="C322" s="21" t="str">
        <f t="shared" si="94"/>
        <v>AVAIL</v>
      </c>
      <c r="D322" s="22" t="str">
        <f t="shared" si="95"/>
        <v>CLOSED</v>
      </c>
      <c r="E322" s="23">
        <f ca="1" t="shared" si="82"/>
        <v>19</v>
      </c>
      <c r="F322" s="23">
        <f ca="1" t="shared" si="83"/>
        <v>20</v>
      </c>
      <c r="G322" s="23">
        <f ca="1" t="shared" si="84"/>
        <v>16</v>
      </c>
      <c r="H322" s="23" t="str">
        <f ca="1" t="shared" si="85"/>
        <v>LATE</v>
      </c>
      <c r="I322" s="23"/>
      <c r="J322" s="36" t="s">
        <v>2644</v>
      </c>
      <c r="K322" s="37">
        <v>44049</v>
      </c>
      <c r="L322" s="38">
        <f t="shared" si="87"/>
        <v>8</v>
      </c>
      <c r="M322" s="38">
        <f t="shared" si="88"/>
        <v>2020</v>
      </c>
      <c r="N322" s="38" t="str">
        <f t="shared" si="89"/>
        <v>Replenish</v>
      </c>
      <c r="O322" s="36" t="s">
        <v>492</v>
      </c>
      <c r="P322" s="38"/>
      <c r="Q322" s="38" t="s">
        <v>285</v>
      </c>
      <c r="R322" s="56">
        <v>1</v>
      </c>
      <c r="S322" s="38" t="s">
        <v>103</v>
      </c>
      <c r="T322" s="57" t="s">
        <v>104</v>
      </c>
      <c r="U322" s="38">
        <v>50651757</v>
      </c>
      <c r="V322" s="20">
        <v>404048116</v>
      </c>
      <c r="W322" s="37">
        <v>44049</v>
      </c>
      <c r="X322" s="38" t="s">
        <v>105</v>
      </c>
      <c r="Y322" s="38"/>
      <c r="Z322" s="37">
        <v>44065</v>
      </c>
      <c r="AA322" s="36" t="s">
        <v>2624</v>
      </c>
      <c r="AB322" s="37">
        <v>44065</v>
      </c>
      <c r="AC322" s="37"/>
      <c r="AD322" s="38">
        <v>180246394</v>
      </c>
      <c r="AE322" s="37">
        <v>44067</v>
      </c>
      <c r="AF322" s="37"/>
      <c r="AG322" s="37">
        <v>44068</v>
      </c>
      <c r="AH322" s="37">
        <v>44068</v>
      </c>
      <c r="AI322" s="89" t="s">
        <v>2645</v>
      </c>
      <c r="AJ322" s="89"/>
      <c r="AK322" s="37">
        <v>44068</v>
      </c>
      <c r="AL322" s="36"/>
      <c r="AM322" s="36" t="s">
        <v>492</v>
      </c>
      <c r="AN322" s="36" t="s">
        <v>2646</v>
      </c>
      <c r="AO322" s="36"/>
      <c r="AP322" s="37">
        <v>44049</v>
      </c>
      <c r="AQ322" s="36" t="s">
        <v>2643</v>
      </c>
      <c r="AR322" s="103">
        <v>44069</v>
      </c>
      <c r="AS322" s="23" t="str">
        <f t="shared" si="86"/>
        <v>LATE</v>
      </c>
      <c r="AT322" s="38"/>
      <c r="AU322" s="36"/>
      <c r="AV322" s="104"/>
      <c r="AW322" s="105"/>
      <c r="AX322" s="105"/>
      <c r="AY322" s="105"/>
      <c r="AZ322" s="114"/>
      <c r="BA322" s="115"/>
      <c r="BB322" s="105"/>
      <c r="BC322" s="105"/>
    </row>
    <row r="323" s="1" customFormat="1" ht="12" hidden="1" spans="2:55">
      <c r="B323" s="20">
        <v>312</v>
      </c>
      <c r="C323" s="21" t="str">
        <f t="shared" si="94"/>
        <v>AVAIL</v>
      </c>
      <c r="D323" s="22" t="str">
        <f t="shared" si="95"/>
        <v>CLOSED</v>
      </c>
      <c r="E323" s="23">
        <f ca="1" t="shared" si="82"/>
        <v>19</v>
      </c>
      <c r="F323" s="23">
        <f ca="1" t="shared" si="83"/>
        <v>20</v>
      </c>
      <c r="G323" s="23">
        <f ca="1" t="shared" si="84"/>
        <v>16</v>
      </c>
      <c r="H323" s="23" t="str">
        <f ca="1" t="shared" si="85"/>
        <v>LATE</v>
      </c>
      <c r="I323" s="23"/>
      <c r="J323" s="36" t="s">
        <v>2647</v>
      </c>
      <c r="K323" s="37">
        <v>44049</v>
      </c>
      <c r="L323" s="38">
        <f t="shared" si="87"/>
        <v>8</v>
      </c>
      <c r="M323" s="38">
        <f t="shared" si="88"/>
        <v>2020</v>
      </c>
      <c r="N323" s="38" t="str">
        <f t="shared" si="89"/>
        <v>Replenish</v>
      </c>
      <c r="O323" s="36" t="s">
        <v>492</v>
      </c>
      <c r="P323" s="38"/>
      <c r="Q323" s="38" t="s">
        <v>285</v>
      </c>
      <c r="R323" s="56">
        <v>1</v>
      </c>
      <c r="S323" s="38" t="s">
        <v>103</v>
      </c>
      <c r="T323" s="57" t="s">
        <v>104</v>
      </c>
      <c r="U323" s="38">
        <v>50651758</v>
      </c>
      <c r="V323" s="20">
        <v>404048117</v>
      </c>
      <c r="W323" s="37">
        <v>44049</v>
      </c>
      <c r="X323" s="38" t="s">
        <v>105</v>
      </c>
      <c r="Y323" s="38"/>
      <c r="Z323" s="37">
        <v>44065</v>
      </c>
      <c r="AA323" s="36" t="s">
        <v>2624</v>
      </c>
      <c r="AB323" s="37">
        <v>44065</v>
      </c>
      <c r="AC323" s="37"/>
      <c r="AD323" s="38">
        <v>180246394</v>
      </c>
      <c r="AE323" s="37">
        <v>44067</v>
      </c>
      <c r="AF323" s="37"/>
      <c r="AG323" s="37">
        <v>44068</v>
      </c>
      <c r="AH323" s="37">
        <v>44068</v>
      </c>
      <c r="AI323" s="89" t="s">
        <v>1940</v>
      </c>
      <c r="AJ323" s="89"/>
      <c r="AK323" s="37">
        <v>44068</v>
      </c>
      <c r="AL323" s="36"/>
      <c r="AM323" s="36" t="s">
        <v>492</v>
      </c>
      <c r="AN323" s="36" t="s">
        <v>2648</v>
      </c>
      <c r="AO323" s="36"/>
      <c r="AP323" s="37">
        <v>44049</v>
      </c>
      <c r="AQ323" s="36" t="s">
        <v>2643</v>
      </c>
      <c r="AR323" s="103">
        <v>44069</v>
      </c>
      <c r="AS323" s="23" t="str">
        <f t="shared" si="86"/>
        <v>LATE</v>
      </c>
      <c r="AT323" s="38"/>
      <c r="AU323" s="36"/>
      <c r="AV323" s="104"/>
      <c r="AW323" s="105"/>
      <c r="AX323" s="105"/>
      <c r="AY323" s="105"/>
      <c r="AZ323" s="114"/>
      <c r="BA323" s="115"/>
      <c r="BB323" s="105"/>
      <c r="BC323" s="105"/>
    </row>
    <row r="324" s="1" customFormat="1" ht="12" hidden="1" spans="2:55">
      <c r="B324" s="20">
        <v>84</v>
      </c>
      <c r="C324" s="21" t="str">
        <f t="shared" si="94"/>
        <v>AVAIL</v>
      </c>
      <c r="D324" s="22" t="str">
        <f t="shared" si="95"/>
        <v>CLOSED</v>
      </c>
      <c r="E324" s="23">
        <f ca="1" t="shared" ref="E324:E348" si="96">IF(K324="","",IF(AK324&lt;&gt;"",AK324-K324,TODAY()-K324))</f>
        <v>18</v>
      </c>
      <c r="F324" s="23">
        <f ca="1" t="shared" si="83"/>
        <v>20</v>
      </c>
      <c r="G324" s="23">
        <f ca="1" t="shared" ref="G324:G348" si="97">IFERROR(IF(K324="","",IF(Z324&lt;&gt;"",Z324-K324,TODAY()-K324)),IF(Z324="CANCELLED",0,"N/A"))</f>
        <v>18</v>
      </c>
      <c r="H324" s="23" t="str">
        <f ca="1" t="shared" ref="H324:H348" si="98">IF(G324&lt;=3,"ONTIME","LATE")</f>
        <v>LATE</v>
      </c>
      <c r="I324" s="23"/>
      <c r="J324" s="36" t="s">
        <v>2649</v>
      </c>
      <c r="K324" s="37">
        <v>44049</v>
      </c>
      <c r="L324" s="38">
        <f t="shared" si="87"/>
        <v>8</v>
      </c>
      <c r="M324" s="38">
        <f t="shared" si="88"/>
        <v>2020</v>
      </c>
      <c r="N324" s="38" t="str">
        <f t="shared" si="89"/>
        <v>Critical</v>
      </c>
      <c r="O324" s="36" t="s">
        <v>834</v>
      </c>
      <c r="P324" s="38"/>
      <c r="Q324" s="38" t="s">
        <v>1988</v>
      </c>
      <c r="R324" s="56">
        <v>1</v>
      </c>
      <c r="S324" s="38" t="s">
        <v>1511</v>
      </c>
      <c r="T324" s="57" t="s">
        <v>2650</v>
      </c>
      <c r="U324" s="38">
        <v>50651750</v>
      </c>
      <c r="V324" s="20">
        <v>404048110</v>
      </c>
      <c r="W324" s="37">
        <v>44049</v>
      </c>
      <c r="X324" s="38" t="s">
        <v>105</v>
      </c>
      <c r="Y324" s="38"/>
      <c r="Z324" s="37">
        <v>44067</v>
      </c>
      <c r="AA324" s="36" t="s">
        <v>2624</v>
      </c>
      <c r="AB324" s="37">
        <v>44067</v>
      </c>
      <c r="AC324" s="37"/>
      <c r="AD324" s="36" t="s">
        <v>2651</v>
      </c>
      <c r="AE324" s="37">
        <v>44067</v>
      </c>
      <c r="AF324" s="37"/>
      <c r="AG324" s="37">
        <v>44067</v>
      </c>
      <c r="AH324" s="37">
        <v>44067</v>
      </c>
      <c r="AI324" s="89" t="s">
        <v>2652</v>
      </c>
      <c r="AJ324" s="89"/>
      <c r="AK324" s="37">
        <v>44067</v>
      </c>
      <c r="AL324" s="36"/>
      <c r="AM324" s="38" t="s">
        <v>834</v>
      </c>
      <c r="AN324" s="36" t="s">
        <v>2653</v>
      </c>
      <c r="AO324" s="36"/>
      <c r="AP324" s="37">
        <v>44049</v>
      </c>
      <c r="AQ324" s="36" t="s">
        <v>2643</v>
      </c>
      <c r="AR324" s="103">
        <v>44069</v>
      </c>
      <c r="AS324" s="23" t="str">
        <f t="shared" ref="AS324:AS387" si="99">IF(AR324-K324&gt;12,"LATE","ONTIME")</f>
        <v>LATE</v>
      </c>
      <c r="AT324" s="38"/>
      <c r="AU324" s="36"/>
      <c r="AV324" s="104">
        <f>IF(OR(W324="",AB324=""),"",AB324-W324)</f>
        <v>18</v>
      </c>
      <c r="AW324" s="105" t="e">
        <f>IF(OR(#REF!="",AB324=""),"",#REF!-AB324)</f>
        <v>#REF!</v>
      </c>
      <c r="AX324" s="105" t="e">
        <f>IF(OR(#REF!="",#REF!=""),"",#REF!-#REF!)</f>
        <v>#REF!</v>
      </c>
      <c r="AY324" s="105" t="e">
        <f>IF(OR(AP324="",#REF!=""),"",AP324-#REF!)</f>
        <v>#REF!</v>
      </c>
      <c r="AZ324" s="114">
        <f>IF(OR(AR324="",AP324=""),"",AR324-AP324)</f>
        <v>20</v>
      </c>
      <c r="BA324" s="115" t="e">
        <f>IF(AV324="","",SUM(AV324:AZ324))</f>
        <v>#REF!</v>
      </c>
      <c r="BB324" s="105">
        <f>IF(AR324="","",WEEKNUM(AR324))</f>
        <v>35</v>
      </c>
      <c r="BC324" s="105">
        <f>IF(AR324="","",YEAR(AR324))</f>
        <v>2020</v>
      </c>
    </row>
    <row r="325" s="1" customFormat="1" ht="12" hidden="1" spans="2:55">
      <c r="B325" s="20">
        <v>85</v>
      </c>
      <c r="C325" s="21" t="str">
        <f t="shared" si="94"/>
        <v>AVAIL</v>
      </c>
      <c r="D325" s="22" t="str">
        <f t="shared" si="95"/>
        <v>CLOSED</v>
      </c>
      <c r="E325" s="23">
        <f ca="1" t="shared" si="96"/>
        <v>18</v>
      </c>
      <c r="F325" s="23">
        <f ca="1" t="shared" si="83"/>
        <v>20</v>
      </c>
      <c r="G325" s="23">
        <f ca="1" t="shared" si="97"/>
        <v>16</v>
      </c>
      <c r="H325" s="23" t="str">
        <f ca="1" t="shared" si="98"/>
        <v>LATE</v>
      </c>
      <c r="I325" s="23"/>
      <c r="J325" s="36" t="s">
        <v>2654</v>
      </c>
      <c r="K325" s="37">
        <v>44049</v>
      </c>
      <c r="L325" s="38">
        <f t="shared" ref="L325:L348" si="100">MONTH(K325)</f>
        <v>8</v>
      </c>
      <c r="M325" s="38">
        <f t="shared" ref="M325:M348" si="101">YEAR(K325)</f>
        <v>2020</v>
      </c>
      <c r="N325" s="38" t="str">
        <f t="shared" ref="N325:N348" si="102">IF(LEFT(J325,4)="AFAX","AOG",IF(LEFT(J325,4)="AFAZ","Critical",IF(LEFT(J325,4)="AFAB","Replenish","")))</f>
        <v>Critical</v>
      </c>
      <c r="O325" s="36" t="s">
        <v>834</v>
      </c>
      <c r="P325" s="38"/>
      <c r="Q325" s="38" t="s">
        <v>1988</v>
      </c>
      <c r="R325" s="56">
        <v>1</v>
      </c>
      <c r="S325" s="38" t="s">
        <v>1511</v>
      </c>
      <c r="T325" s="57" t="s">
        <v>2650</v>
      </c>
      <c r="U325" s="38">
        <v>50651751</v>
      </c>
      <c r="V325" s="20">
        <v>404048111</v>
      </c>
      <c r="W325" s="37">
        <v>44049</v>
      </c>
      <c r="X325" s="38" t="s">
        <v>105</v>
      </c>
      <c r="Y325" s="38"/>
      <c r="Z325" s="37">
        <v>44065</v>
      </c>
      <c r="AA325" s="36" t="s">
        <v>2624</v>
      </c>
      <c r="AB325" s="37">
        <v>44065</v>
      </c>
      <c r="AC325" s="37"/>
      <c r="AD325" s="36" t="s">
        <v>2655</v>
      </c>
      <c r="AE325" s="37">
        <v>44067</v>
      </c>
      <c r="AF325" s="37"/>
      <c r="AG325" s="37">
        <v>44067</v>
      </c>
      <c r="AH325" s="37">
        <v>44067</v>
      </c>
      <c r="AI325" s="89" t="s">
        <v>2656</v>
      </c>
      <c r="AJ325" s="89"/>
      <c r="AK325" s="37">
        <v>44067</v>
      </c>
      <c r="AL325" s="36"/>
      <c r="AM325" s="38" t="s">
        <v>834</v>
      </c>
      <c r="AN325" s="36" t="s">
        <v>2657</v>
      </c>
      <c r="AO325" s="36"/>
      <c r="AP325" s="37">
        <v>44049</v>
      </c>
      <c r="AQ325" s="36" t="s">
        <v>2643</v>
      </c>
      <c r="AR325" s="103">
        <v>44069</v>
      </c>
      <c r="AS325" s="23" t="str">
        <f t="shared" si="99"/>
        <v>LATE</v>
      </c>
      <c r="AT325" s="38"/>
      <c r="AU325" s="36"/>
      <c r="AV325" s="104">
        <f>IF(OR(W325="",AB325=""),"",AB325-W325)</f>
        <v>16</v>
      </c>
      <c r="AW325" s="105" t="e">
        <f>IF(OR(#REF!="",AB325=""),"",#REF!-AB325)</f>
        <v>#REF!</v>
      </c>
      <c r="AX325" s="105" t="e">
        <f>IF(OR(#REF!="",#REF!=""),"",#REF!-#REF!)</f>
        <v>#REF!</v>
      </c>
      <c r="AY325" s="105" t="e">
        <f>IF(OR(AP325="",#REF!=""),"",AP325-#REF!)</f>
        <v>#REF!</v>
      </c>
      <c r="AZ325" s="114">
        <f>IF(OR(AR325="",AP325=""),"",AR325-AP325)</f>
        <v>20</v>
      </c>
      <c r="BA325" s="115" t="e">
        <f>IF(AV325="","",SUM(AV325:AZ325))</f>
        <v>#REF!</v>
      </c>
      <c r="BB325" s="105">
        <f>IF(AR325="","",WEEKNUM(AR325))</f>
        <v>35</v>
      </c>
      <c r="BC325" s="105">
        <f>IF(AR325="","",YEAR(AR325))</f>
        <v>2020</v>
      </c>
    </row>
    <row r="326" s="1" customFormat="1" ht="12" hidden="1" spans="2:56">
      <c r="B326" s="20">
        <v>250</v>
      </c>
      <c r="C326" s="21" t="str">
        <f t="shared" ref="C326:C357" si="103">IFERROR(IF(O326="","",IF(W326="","NEED PO",IF(AB326="","NEED AWB",IF(AE326="","NEED IB",IF(AG326="","CUSTOMS",IF(AH326="","NEED GR",IF(AK326="","TQS","AVAIL"))))))),"N/A")</f>
        <v>AVAIL</v>
      </c>
      <c r="D326" s="22" t="str">
        <f t="shared" ref="D326:D348" si="104">IF(LEFT(V326,2)="45","CLOSED",IF(C326="","",IF(AR326&lt;&gt;"","CLOSED",IF(AQ326&lt;&gt;"","IN PROGRESS","OPEN"))))</f>
        <v>CLOSED</v>
      </c>
      <c r="E326" s="23">
        <f ca="1" t="shared" si="96"/>
        <v>174</v>
      </c>
      <c r="F326" s="23">
        <f ca="1" t="shared" ref="F326:F348" si="105">IF(J326="","",IF(AT326="",NOW()-W326,AT326-W326))</f>
        <v>854.706030092595</v>
      </c>
      <c r="G326" s="23">
        <f ca="1" t="shared" si="97"/>
        <v>162</v>
      </c>
      <c r="H326" s="23" t="str">
        <f ca="1" t="shared" si="98"/>
        <v>LATE</v>
      </c>
      <c r="I326" s="23"/>
      <c r="J326" s="36" t="s">
        <v>2658</v>
      </c>
      <c r="K326" s="37">
        <v>43936</v>
      </c>
      <c r="L326" s="38">
        <f t="shared" si="100"/>
        <v>4</v>
      </c>
      <c r="M326" s="38">
        <f t="shared" si="101"/>
        <v>2020</v>
      </c>
      <c r="N326" s="38" t="str">
        <f t="shared" si="102"/>
        <v>Replenish</v>
      </c>
      <c r="O326" s="36" t="s">
        <v>229</v>
      </c>
      <c r="P326" s="38"/>
      <c r="Q326" s="38" t="s">
        <v>230</v>
      </c>
      <c r="R326" s="56">
        <v>1</v>
      </c>
      <c r="S326" s="38" t="s">
        <v>116</v>
      </c>
      <c r="T326" s="57" t="s">
        <v>104</v>
      </c>
      <c r="U326" s="38">
        <v>50646138</v>
      </c>
      <c r="V326" s="20">
        <v>404047521</v>
      </c>
      <c r="W326" s="37">
        <v>43936</v>
      </c>
      <c r="X326" s="38" t="s">
        <v>105</v>
      </c>
      <c r="Y326" s="38"/>
      <c r="Z326" s="37">
        <v>44098</v>
      </c>
      <c r="AA326" s="36" t="s">
        <v>2659</v>
      </c>
      <c r="AB326" s="37">
        <v>44098</v>
      </c>
      <c r="AC326" s="37"/>
      <c r="AD326" s="38">
        <v>180247560</v>
      </c>
      <c r="AE326" s="37">
        <v>44102</v>
      </c>
      <c r="AF326" s="37"/>
      <c r="AG326" s="37">
        <v>44102</v>
      </c>
      <c r="AH326" s="37">
        <v>44110</v>
      </c>
      <c r="AI326" s="89" t="s">
        <v>2660</v>
      </c>
      <c r="AJ326" s="89"/>
      <c r="AK326" s="37">
        <v>44110</v>
      </c>
      <c r="AL326" s="36"/>
      <c r="AM326" s="36" t="s">
        <v>229</v>
      </c>
      <c r="AN326" s="36" t="s">
        <v>2661</v>
      </c>
      <c r="AO326" s="36"/>
      <c r="AP326" s="37">
        <v>43937</v>
      </c>
      <c r="AQ326" s="36" t="s">
        <v>2420</v>
      </c>
      <c r="AR326" s="37">
        <v>43937</v>
      </c>
      <c r="AS326" s="23" t="str">
        <f t="shared" si="99"/>
        <v>ONTIME</v>
      </c>
      <c r="AT326" s="103"/>
      <c r="AU326" s="38"/>
      <c r="AV326" s="36"/>
      <c r="AW326" s="104"/>
      <c r="AX326" s="105"/>
      <c r="AY326" s="105"/>
      <c r="AZ326" s="105"/>
      <c r="BA326" s="114"/>
      <c r="BB326" s="115"/>
      <c r="BC326" s="105"/>
      <c r="BD326" s="105"/>
    </row>
    <row r="327" s="1" customFormat="1" ht="12" hidden="1" spans="2:56">
      <c r="B327" s="20">
        <v>251</v>
      </c>
      <c r="C327" s="21" t="str">
        <f t="shared" si="103"/>
        <v>AVAIL</v>
      </c>
      <c r="D327" s="22" t="str">
        <f t="shared" si="104"/>
        <v>CLOSED</v>
      </c>
      <c r="E327" s="23">
        <f ca="1" t="shared" si="96"/>
        <v>174</v>
      </c>
      <c r="F327" s="23">
        <f ca="1" t="shared" si="105"/>
        <v>854.706030092595</v>
      </c>
      <c r="G327" s="23">
        <f ca="1" t="shared" si="97"/>
        <v>162</v>
      </c>
      <c r="H327" s="23" t="str">
        <f ca="1" t="shared" si="98"/>
        <v>LATE</v>
      </c>
      <c r="I327" s="23"/>
      <c r="J327" s="36" t="s">
        <v>2662</v>
      </c>
      <c r="K327" s="37">
        <v>43936</v>
      </c>
      <c r="L327" s="38">
        <f t="shared" si="100"/>
        <v>4</v>
      </c>
      <c r="M327" s="38">
        <f t="shared" si="101"/>
        <v>2020</v>
      </c>
      <c r="N327" s="38" t="str">
        <f t="shared" si="102"/>
        <v>Replenish</v>
      </c>
      <c r="O327" s="36" t="s">
        <v>229</v>
      </c>
      <c r="P327" s="38"/>
      <c r="Q327" s="38" t="s">
        <v>230</v>
      </c>
      <c r="R327" s="56">
        <v>1</v>
      </c>
      <c r="S327" s="38" t="s">
        <v>116</v>
      </c>
      <c r="T327" s="57" t="s">
        <v>104</v>
      </c>
      <c r="U327" s="38">
        <v>50646139</v>
      </c>
      <c r="V327" s="20">
        <v>404047522</v>
      </c>
      <c r="W327" s="37">
        <v>43936</v>
      </c>
      <c r="X327" s="38" t="s">
        <v>105</v>
      </c>
      <c r="Y327" s="38"/>
      <c r="Z327" s="37">
        <v>44098</v>
      </c>
      <c r="AA327" s="36" t="s">
        <v>2659</v>
      </c>
      <c r="AB327" s="37">
        <v>44098</v>
      </c>
      <c r="AC327" s="37"/>
      <c r="AD327" s="38">
        <v>180247560</v>
      </c>
      <c r="AE327" s="37">
        <v>44102</v>
      </c>
      <c r="AF327" s="37"/>
      <c r="AG327" s="37">
        <v>44102</v>
      </c>
      <c r="AH327" s="37">
        <v>44110</v>
      </c>
      <c r="AI327" s="89" t="s">
        <v>2663</v>
      </c>
      <c r="AJ327" s="89"/>
      <c r="AK327" s="37">
        <v>44110</v>
      </c>
      <c r="AL327" s="36"/>
      <c r="AM327" s="36" t="s">
        <v>229</v>
      </c>
      <c r="AN327" s="36" t="s">
        <v>2664</v>
      </c>
      <c r="AO327" s="36"/>
      <c r="AP327" s="37">
        <v>43937</v>
      </c>
      <c r="AQ327" s="36" t="s">
        <v>2420</v>
      </c>
      <c r="AR327" s="37">
        <v>43937</v>
      </c>
      <c r="AS327" s="23" t="str">
        <f t="shared" si="99"/>
        <v>ONTIME</v>
      </c>
      <c r="AT327" s="103"/>
      <c r="AU327" s="38"/>
      <c r="AV327" s="36"/>
      <c r="AW327" s="104"/>
      <c r="AX327" s="105"/>
      <c r="AY327" s="105"/>
      <c r="AZ327" s="105"/>
      <c r="BA327" s="114"/>
      <c r="BB327" s="115"/>
      <c r="BC327" s="105"/>
      <c r="BD327" s="105"/>
    </row>
    <row r="328" s="1" customFormat="1" ht="12" hidden="1" spans="2:56">
      <c r="B328" s="20">
        <v>255</v>
      </c>
      <c r="C328" s="21" t="str">
        <f t="shared" si="103"/>
        <v>AVAIL</v>
      </c>
      <c r="D328" s="22" t="str">
        <f t="shared" si="104"/>
        <v>CLOSED</v>
      </c>
      <c r="E328" s="23">
        <f ca="1" t="shared" si="96"/>
        <v>167</v>
      </c>
      <c r="F328" s="23">
        <f ca="1" t="shared" si="105"/>
        <v>847.706030092595</v>
      </c>
      <c r="G328" s="23">
        <f ca="1" t="shared" si="97"/>
        <v>5</v>
      </c>
      <c r="H328" s="23" t="str">
        <f ca="1" t="shared" si="98"/>
        <v>LATE</v>
      </c>
      <c r="I328" s="23"/>
      <c r="J328" s="36" t="s">
        <v>2665</v>
      </c>
      <c r="K328" s="37">
        <v>43943</v>
      </c>
      <c r="L328" s="38">
        <f t="shared" si="100"/>
        <v>4</v>
      </c>
      <c r="M328" s="38">
        <f t="shared" si="101"/>
        <v>2020</v>
      </c>
      <c r="N328" s="38" t="str">
        <f t="shared" si="102"/>
        <v>Replenish</v>
      </c>
      <c r="O328" s="36" t="s">
        <v>304</v>
      </c>
      <c r="P328" s="38"/>
      <c r="Q328" s="38" t="s">
        <v>305</v>
      </c>
      <c r="R328" s="56">
        <v>1</v>
      </c>
      <c r="S328" s="38" t="s">
        <v>345</v>
      </c>
      <c r="T328" s="57" t="s">
        <v>104</v>
      </c>
      <c r="U328" s="38">
        <v>50646258</v>
      </c>
      <c r="V328" s="20">
        <v>404047565</v>
      </c>
      <c r="W328" s="37">
        <v>43943</v>
      </c>
      <c r="X328" s="38" t="s">
        <v>105</v>
      </c>
      <c r="Y328" s="38" t="s">
        <v>2666</v>
      </c>
      <c r="Z328" s="37">
        <v>43948</v>
      </c>
      <c r="AA328" s="36" t="s">
        <v>2659</v>
      </c>
      <c r="AB328" s="37">
        <v>44098</v>
      </c>
      <c r="AC328" s="37"/>
      <c r="AD328" s="38">
        <v>180247560</v>
      </c>
      <c r="AE328" s="37">
        <v>44102</v>
      </c>
      <c r="AF328" s="37"/>
      <c r="AG328" s="37">
        <v>44102</v>
      </c>
      <c r="AH328" s="37">
        <v>44110</v>
      </c>
      <c r="AI328" s="89" t="s">
        <v>2667</v>
      </c>
      <c r="AJ328" s="89"/>
      <c r="AK328" s="37">
        <v>44110</v>
      </c>
      <c r="AL328" s="36"/>
      <c r="AM328" s="36" t="s">
        <v>304</v>
      </c>
      <c r="AN328" s="36" t="s">
        <v>2668</v>
      </c>
      <c r="AO328" s="36"/>
      <c r="AP328" s="37">
        <v>43943</v>
      </c>
      <c r="AQ328" s="36" t="s">
        <v>2420</v>
      </c>
      <c r="AR328" s="37">
        <v>43943</v>
      </c>
      <c r="AS328" s="23" t="str">
        <f t="shared" si="99"/>
        <v>ONTIME</v>
      </c>
      <c r="AT328" s="103"/>
      <c r="AU328" s="38"/>
      <c r="AV328" s="36"/>
      <c r="AW328" s="104"/>
      <c r="AX328" s="105"/>
      <c r="AY328" s="105"/>
      <c r="AZ328" s="105"/>
      <c r="BA328" s="114"/>
      <c r="BB328" s="115"/>
      <c r="BC328" s="105"/>
      <c r="BD328" s="105"/>
    </row>
    <row r="329" s="1" customFormat="1" ht="12" hidden="1" spans="2:56">
      <c r="B329" s="20">
        <v>282</v>
      </c>
      <c r="C329" s="21" t="str">
        <f t="shared" si="103"/>
        <v>AVAIL</v>
      </c>
      <c r="D329" s="22" t="str">
        <f t="shared" si="104"/>
        <v>CLOSED</v>
      </c>
      <c r="E329" s="23">
        <f ca="1" t="shared" si="96"/>
        <v>123</v>
      </c>
      <c r="F329" s="23">
        <f ca="1" t="shared" si="105"/>
        <v>804.706030092595</v>
      </c>
      <c r="G329" s="23">
        <f ca="1" t="shared" si="97"/>
        <v>113</v>
      </c>
      <c r="H329" s="23" t="str">
        <f ca="1" t="shared" si="98"/>
        <v>LATE</v>
      </c>
      <c r="I329" s="23"/>
      <c r="J329" s="36" t="s">
        <v>2669</v>
      </c>
      <c r="K329" s="37">
        <v>43986</v>
      </c>
      <c r="L329" s="38">
        <f t="shared" si="100"/>
        <v>6</v>
      </c>
      <c r="M329" s="38">
        <f t="shared" si="101"/>
        <v>2020</v>
      </c>
      <c r="N329" s="38" t="str">
        <f t="shared" si="102"/>
        <v>Replenish</v>
      </c>
      <c r="O329" s="36" t="s">
        <v>2670</v>
      </c>
      <c r="P329" s="38"/>
      <c r="Q329" s="38" t="s">
        <v>2671</v>
      </c>
      <c r="R329" s="56">
        <v>1</v>
      </c>
      <c r="S329" s="38" t="s">
        <v>186</v>
      </c>
      <c r="T329" s="57" t="s">
        <v>104</v>
      </c>
      <c r="U329" s="38">
        <v>50647649</v>
      </c>
      <c r="V329" s="20">
        <v>404047768</v>
      </c>
      <c r="W329" s="37">
        <v>43986</v>
      </c>
      <c r="X329" s="38" t="s">
        <v>105</v>
      </c>
      <c r="Y329" s="38"/>
      <c r="Z329" s="37">
        <v>44099</v>
      </c>
      <c r="AA329" s="36" t="s">
        <v>2672</v>
      </c>
      <c r="AB329" s="37">
        <v>44099</v>
      </c>
      <c r="AC329" s="37"/>
      <c r="AD329" s="38">
        <v>180247649</v>
      </c>
      <c r="AE329" s="37">
        <v>44105</v>
      </c>
      <c r="AF329" s="37"/>
      <c r="AG329" s="37">
        <v>44109</v>
      </c>
      <c r="AH329" s="37">
        <v>44109</v>
      </c>
      <c r="AI329" s="89" t="s">
        <v>2673</v>
      </c>
      <c r="AJ329" s="89"/>
      <c r="AK329" s="37">
        <v>44109</v>
      </c>
      <c r="AL329" s="36"/>
      <c r="AM329" s="36" t="s">
        <v>2670</v>
      </c>
      <c r="AN329" s="36" t="s">
        <v>2674</v>
      </c>
      <c r="AO329" s="36"/>
      <c r="AP329" s="37">
        <v>43986</v>
      </c>
      <c r="AQ329" s="36" t="s">
        <v>2487</v>
      </c>
      <c r="AR329" s="37">
        <v>43986</v>
      </c>
      <c r="AS329" s="23" t="str">
        <f t="shared" si="99"/>
        <v>ONTIME</v>
      </c>
      <c r="AT329" s="103"/>
      <c r="AU329" s="38"/>
      <c r="AV329" s="36"/>
      <c r="AW329" s="104"/>
      <c r="AX329" s="105"/>
      <c r="AY329" s="105"/>
      <c r="AZ329" s="105"/>
      <c r="BA329" s="114"/>
      <c r="BB329" s="115"/>
      <c r="BC329" s="105"/>
      <c r="BD329" s="105"/>
    </row>
    <row r="330" s="1" customFormat="1" ht="12" hidden="1" spans="2:56">
      <c r="B330" s="20">
        <v>296</v>
      </c>
      <c r="C330" s="21" t="str">
        <f t="shared" si="103"/>
        <v>AVAIL</v>
      </c>
      <c r="D330" s="22" t="str">
        <f t="shared" si="104"/>
        <v>CLOSED</v>
      </c>
      <c r="E330" s="23">
        <f ca="1" t="shared" si="96"/>
        <v>77</v>
      </c>
      <c r="F330" s="23">
        <f ca="1" t="shared" si="105"/>
        <v>761.706030092595</v>
      </c>
      <c r="G330" s="23">
        <f ca="1" t="shared" si="97"/>
        <v>69</v>
      </c>
      <c r="H330" s="23" t="str">
        <f ca="1" t="shared" si="98"/>
        <v>LATE</v>
      </c>
      <c r="I330" s="23"/>
      <c r="J330" s="36" t="s">
        <v>2675</v>
      </c>
      <c r="K330" s="37">
        <v>44029</v>
      </c>
      <c r="L330" s="38">
        <f t="shared" si="100"/>
        <v>7</v>
      </c>
      <c r="M330" s="38">
        <f t="shared" si="101"/>
        <v>2020</v>
      </c>
      <c r="N330" s="38" t="str">
        <f t="shared" si="102"/>
        <v>Replenish</v>
      </c>
      <c r="O330" s="36" t="s">
        <v>221</v>
      </c>
      <c r="P330" s="38"/>
      <c r="Q330" s="38" t="s">
        <v>222</v>
      </c>
      <c r="R330" s="56">
        <v>1</v>
      </c>
      <c r="S330" s="38" t="s">
        <v>770</v>
      </c>
      <c r="T330" s="57" t="s">
        <v>104</v>
      </c>
      <c r="U330" s="38">
        <v>50650309</v>
      </c>
      <c r="V330" s="20">
        <v>404047987</v>
      </c>
      <c r="W330" s="37">
        <v>44029</v>
      </c>
      <c r="X330" s="38" t="s">
        <v>105</v>
      </c>
      <c r="Y330" s="38"/>
      <c r="Z330" s="37">
        <v>44098</v>
      </c>
      <c r="AA330" s="38" t="s">
        <v>2676</v>
      </c>
      <c r="AB330" s="37">
        <v>44098</v>
      </c>
      <c r="AC330" s="37"/>
      <c r="AD330" s="38">
        <v>180247560</v>
      </c>
      <c r="AE330" s="37">
        <v>44102</v>
      </c>
      <c r="AF330" s="37"/>
      <c r="AG330" s="37">
        <v>44106</v>
      </c>
      <c r="AH330" s="37">
        <v>44106</v>
      </c>
      <c r="AI330" s="89" t="s">
        <v>2677</v>
      </c>
      <c r="AJ330" s="89"/>
      <c r="AK330" s="37">
        <v>44106</v>
      </c>
      <c r="AL330" s="36"/>
      <c r="AM330" s="36" t="s">
        <v>221</v>
      </c>
      <c r="AN330" s="36" t="s">
        <v>2678</v>
      </c>
      <c r="AO330" s="36"/>
      <c r="AP330" s="37">
        <v>44029</v>
      </c>
      <c r="AQ330" s="36" t="s">
        <v>2605</v>
      </c>
      <c r="AR330" s="37">
        <v>44029</v>
      </c>
      <c r="AS330" s="23" t="str">
        <f t="shared" si="99"/>
        <v>ONTIME</v>
      </c>
      <c r="AT330" s="37"/>
      <c r="AU330" s="38"/>
      <c r="AV330" s="36"/>
      <c r="AW330" s="104"/>
      <c r="AX330" s="105"/>
      <c r="AY330" s="105"/>
      <c r="AZ330" s="105"/>
      <c r="BA330" s="114"/>
      <c r="BB330" s="115"/>
      <c r="BC330" s="105"/>
      <c r="BD330" s="105"/>
    </row>
    <row r="331" s="1" customFormat="1" ht="12" hidden="1" spans="2:56">
      <c r="B331" s="20">
        <v>313</v>
      </c>
      <c r="C331" s="21" t="str">
        <f t="shared" si="103"/>
        <v>AVAIL</v>
      </c>
      <c r="D331" s="22" t="str">
        <f t="shared" si="104"/>
        <v>CLOSED</v>
      </c>
      <c r="E331" s="23">
        <f ca="1" t="shared" si="96"/>
        <v>61</v>
      </c>
      <c r="F331" s="23">
        <f ca="1" t="shared" si="105"/>
        <v>741.706030092595</v>
      </c>
      <c r="G331" s="23">
        <f ca="1" t="shared" si="97"/>
        <v>44</v>
      </c>
      <c r="H331" s="23" t="str">
        <f ca="1" t="shared" si="98"/>
        <v>LATE</v>
      </c>
      <c r="I331" s="23"/>
      <c r="J331" s="36" t="s">
        <v>2679</v>
      </c>
      <c r="K331" s="37">
        <v>44049</v>
      </c>
      <c r="L331" s="38">
        <f t="shared" si="100"/>
        <v>8</v>
      </c>
      <c r="M331" s="38">
        <f t="shared" si="101"/>
        <v>2020</v>
      </c>
      <c r="N331" s="38" t="str">
        <f t="shared" si="102"/>
        <v>Replenish</v>
      </c>
      <c r="O331" s="38" t="s">
        <v>220</v>
      </c>
      <c r="P331" s="38" t="s">
        <v>221</v>
      </c>
      <c r="Q331" s="38" t="s">
        <v>222</v>
      </c>
      <c r="R331" s="56">
        <v>1</v>
      </c>
      <c r="S331" s="38" t="s">
        <v>793</v>
      </c>
      <c r="T331" s="57" t="s">
        <v>104</v>
      </c>
      <c r="U331" s="38">
        <v>50651783</v>
      </c>
      <c r="V331" s="20">
        <v>404048119</v>
      </c>
      <c r="W331" s="37">
        <v>44049</v>
      </c>
      <c r="X331" s="38" t="s">
        <v>105</v>
      </c>
      <c r="Y331" s="38" t="s">
        <v>2680</v>
      </c>
      <c r="Z331" s="37">
        <v>44093</v>
      </c>
      <c r="AA331" s="36" t="s">
        <v>2681</v>
      </c>
      <c r="AB331" s="37">
        <v>44098</v>
      </c>
      <c r="AC331" s="37"/>
      <c r="AD331" s="38">
        <v>180247472</v>
      </c>
      <c r="AE331" s="37">
        <v>44098</v>
      </c>
      <c r="AF331" s="37"/>
      <c r="AG331" s="37">
        <v>44098</v>
      </c>
      <c r="AH331" s="37">
        <v>44110</v>
      </c>
      <c r="AI331" s="89" t="s">
        <v>2682</v>
      </c>
      <c r="AJ331" s="89"/>
      <c r="AK331" s="37">
        <v>44110</v>
      </c>
      <c r="AL331" s="36"/>
      <c r="AM331" s="36" t="s">
        <v>221</v>
      </c>
      <c r="AN331" s="36" t="s">
        <v>2683</v>
      </c>
      <c r="AO331" s="36"/>
      <c r="AP331" s="159">
        <v>44056</v>
      </c>
      <c r="AQ331" s="36" t="s">
        <v>2684</v>
      </c>
      <c r="AR331" s="37">
        <v>44056</v>
      </c>
      <c r="AS331" s="23" t="str">
        <f t="shared" si="99"/>
        <v>ONTIME</v>
      </c>
      <c r="AT331" s="103"/>
      <c r="AU331" s="38"/>
      <c r="AV331" s="36"/>
      <c r="AW331" s="104"/>
      <c r="AX331" s="105"/>
      <c r="AY331" s="105"/>
      <c r="AZ331" s="105"/>
      <c r="BA331" s="114"/>
      <c r="BB331" s="115"/>
      <c r="BC331" s="105"/>
      <c r="BD331" s="105"/>
    </row>
    <row r="332" s="1" customFormat="1" ht="12" hidden="1" spans="2:56">
      <c r="B332" s="20">
        <v>314</v>
      </c>
      <c r="C332" s="21" t="str">
        <f t="shared" si="103"/>
        <v>AVAIL</v>
      </c>
      <c r="D332" s="22" t="str">
        <f t="shared" si="104"/>
        <v>CLOSED</v>
      </c>
      <c r="E332" s="23">
        <f ca="1" t="shared" si="96"/>
        <v>54</v>
      </c>
      <c r="F332" s="23">
        <f ca="1" t="shared" si="105"/>
        <v>734.706030092595</v>
      </c>
      <c r="G332" s="23">
        <f ca="1" t="shared" si="97"/>
        <v>49</v>
      </c>
      <c r="H332" s="23" t="str">
        <f ca="1" t="shared" si="98"/>
        <v>LATE</v>
      </c>
      <c r="I332" s="23"/>
      <c r="J332" s="36" t="s">
        <v>2685</v>
      </c>
      <c r="K332" s="37">
        <v>44056</v>
      </c>
      <c r="L332" s="38">
        <f t="shared" si="100"/>
        <v>8</v>
      </c>
      <c r="M332" s="38">
        <f t="shared" si="101"/>
        <v>2020</v>
      </c>
      <c r="N332" s="38" t="str">
        <f t="shared" si="102"/>
        <v>Replenish</v>
      </c>
      <c r="O332" s="36" t="s">
        <v>706</v>
      </c>
      <c r="P332" s="38"/>
      <c r="Q332" s="38" t="s">
        <v>2259</v>
      </c>
      <c r="R332" s="56">
        <v>1</v>
      </c>
      <c r="S332" s="38" t="s">
        <v>345</v>
      </c>
      <c r="T332" s="57" t="s">
        <v>104</v>
      </c>
      <c r="U332" s="38">
        <v>50652223</v>
      </c>
      <c r="V332" s="20">
        <v>404048146</v>
      </c>
      <c r="W332" s="37">
        <v>44056</v>
      </c>
      <c r="X332" s="38" t="s">
        <v>105</v>
      </c>
      <c r="Y332" s="38"/>
      <c r="Z332" s="37">
        <v>44105</v>
      </c>
      <c r="AA332" s="36" t="s">
        <v>2686</v>
      </c>
      <c r="AB332" s="37">
        <v>44105</v>
      </c>
      <c r="AC332" s="37"/>
      <c r="AD332" s="38">
        <v>180247640</v>
      </c>
      <c r="AE332" s="37">
        <v>44105</v>
      </c>
      <c r="AF332" s="37"/>
      <c r="AG332" s="37">
        <v>44105</v>
      </c>
      <c r="AH332" s="37">
        <v>44110</v>
      </c>
      <c r="AI332" s="89" t="s">
        <v>2687</v>
      </c>
      <c r="AJ332" s="89"/>
      <c r="AK332" s="37">
        <v>44110</v>
      </c>
      <c r="AL332" s="36"/>
      <c r="AM332" s="36" t="s">
        <v>706</v>
      </c>
      <c r="AN332" s="158" t="s">
        <v>2688</v>
      </c>
      <c r="AO332" s="158"/>
      <c r="AP332" s="159">
        <v>44056</v>
      </c>
      <c r="AQ332" s="36" t="s">
        <v>2684</v>
      </c>
      <c r="AR332" s="37">
        <v>44056</v>
      </c>
      <c r="AS332" s="23" t="str">
        <f t="shared" si="99"/>
        <v>ONTIME</v>
      </c>
      <c r="AT332" s="103"/>
      <c r="AU332" s="38"/>
      <c r="AV332" s="36"/>
      <c r="AW332" s="104"/>
      <c r="AX332" s="105"/>
      <c r="AY332" s="105"/>
      <c r="AZ332" s="105"/>
      <c r="BA332" s="114"/>
      <c r="BB332" s="115"/>
      <c r="BC332" s="105"/>
      <c r="BD332" s="105"/>
    </row>
    <row r="333" s="1" customFormat="1" ht="12" hidden="1" spans="2:56">
      <c r="B333" s="20">
        <v>315</v>
      </c>
      <c r="C333" s="21" t="str">
        <f t="shared" si="103"/>
        <v>AVAIL</v>
      </c>
      <c r="D333" s="22" t="str">
        <f t="shared" si="104"/>
        <v>CLOSED</v>
      </c>
      <c r="E333" s="23">
        <f ca="1" t="shared" si="96"/>
        <v>35</v>
      </c>
      <c r="F333" s="23">
        <f ca="1" t="shared" si="105"/>
        <v>734.706030092595</v>
      </c>
      <c r="G333" s="23">
        <f ca="1" t="shared" si="97"/>
        <v>14</v>
      </c>
      <c r="H333" s="23" t="str">
        <f ca="1" t="shared" si="98"/>
        <v>LATE</v>
      </c>
      <c r="I333" s="23"/>
      <c r="J333" s="36" t="s">
        <v>2689</v>
      </c>
      <c r="K333" s="37">
        <v>44056</v>
      </c>
      <c r="L333" s="38">
        <f t="shared" si="100"/>
        <v>8</v>
      </c>
      <c r="M333" s="38">
        <f t="shared" si="101"/>
        <v>2020</v>
      </c>
      <c r="N333" s="38" t="str">
        <f t="shared" si="102"/>
        <v>Replenish</v>
      </c>
      <c r="O333" s="36" t="s">
        <v>706</v>
      </c>
      <c r="P333" s="38"/>
      <c r="Q333" s="38" t="s">
        <v>2259</v>
      </c>
      <c r="R333" s="56">
        <v>1</v>
      </c>
      <c r="S333" s="38" t="s">
        <v>345</v>
      </c>
      <c r="T333" s="57" t="s">
        <v>104</v>
      </c>
      <c r="U333" s="38">
        <v>50652225</v>
      </c>
      <c r="V333" s="20">
        <v>404048147</v>
      </c>
      <c r="W333" s="37">
        <v>44056</v>
      </c>
      <c r="X333" s="38" t="s">
        <v>105</v>
      </c>
      <c r="Y333" s="38" t="s">
        <v>2690</v>
      </c>
      <c r="Z333" s="37">
        <v>44070</v>
      </c>
      <c r="AA333" s="36" t="s">
        <v>2691</v>
      </c>
      <c r="AB333" s="37">
        <v>44084</v>
      </c>
      <c r="AC333" s="37"/>
      <c r="AD333" s="38">
        <v>180247273</v>
      </c>
      <c r="AE333" s="37">
        <v>44090</v>
      </c>
      <c r="AF333" s="37"/>
      <c r="AG333" s="37">
        <v>44091</v>
      </c>
      <c r="AH333" s="37">
        <v>44091</v>
      </c>
      <c r="AI333" s="89" t="s">
        <v>2692</v>
      </c>
      <c r="AJ333" s="89"/>
      <c r="AK333" s="37">
        <v>44091</v>
      </c>
      <c r="AL333" s="36"/>
      <c r="AM333" s="36" t="s">
        <v>706</v>
      </c>
      <c r="AN333" s="158" t="s">
        <v>2693</v>
      </c>
      <c r="AO333" s="158"/>
      <c r="AP333" s="159">
        <v>44056</v>
      </c>
      <c r="AQ333" s="36" t="s">
        <v>2694</v>
      </c>
      <c r="AR333" s="37">
        <v>44056</v>
      </c>
      <c r="AS333" s="23" t="str">
        <f t="shared" si="99"/>
        <v>ONTIME</v>
      </c>
      <c r="AT333" s="103"/>
      <c r="AU333" s="38"/>
      <c r="AV333" s="36"/>
      <c r="AW333" s="104"/>
      <c r="AX333" s="105"/>
      <c r="AY333" s="105"/>
      <c r="AZ333" s="105"/>
      <c r="BA333" s="114"/>
      <c r="BB333" s="115"/>
      <c r="BC333" s="105"/>
      <c r="BD333" s="105"/>
    </row>
    <row r="334" s="1" customFormat="1" ht="12" hidden="1" spans="2:56">
      <c r="B334" s="20">
        <v>317</v>
      </c>
      <c r="C334" s="21" t="str">
        <f t="shared" si="103"/>
        <v>AVAIL</v>
      </c>
      <c r="D334" s="22" t="str">
        <f t="shared" si="104"/>
        <v>CLOSED</v>
      </c>
      <c r="E334" s="23">
        <f ca="1" t="shared" si="96"/>
        <v>50</v>
      </c>
      <c r="F334" s="23">
        <f ca="1" t="shared" si="105"/>
        <v>734.706030092595</v>
      </c>
      <c r="G334" s="23">
        <f ca="1" t="shared" si="97"/>
        <v>42</v>
      </c>
      <c r="H334" s="23" t="str">
        <f ca="1" t="shared" si="98"/>
        <v>LATE</v>
      </c>
      <c r="I334" s="23"/>
      <c r="J334" s="36" t="s">
        <v>2695</v>
      </c>
      <c r="K334" s="37">
        <v>44056</v>
      </c>
      <c r="L334" s="38">
        <f t="shared" si="100"/>
        <v>8</v>
      </c>
      <c r="M334" s="38">
        <f t="shared" si="101"/>
        <v>2020</v>
      </c>
      <c r="N334" s="38" t="str">
        <f t="shared" si="102"/>
        <v>Replenish</v>
      </c>
      <c r="O334" s="38" t="s">
        <v>220</v>
      </c>
      <c r="P334" s="38" t="s">
        <v>221</v>
      </c>
      <c r="Q334" s="38" t="s">
        <v>222</v>
      </c>
      <c r="R334" s="56">
        <v>1</v>
      </c>
      <c r="S334" s="38" t="s">
        <v>186</v>
      </c>
      <c r="T334" s="57" t="s">
        <v>104</v>
      </c>
      <c r="U334" s="38">
        <v>50652263</v>
      </c>
      <c r="V334" s="20">
        <v>404048150</v>
      </c>
      <c r="W334" s="37">
        <v>44056</v>
      </c>
      <c r="X334" s="38" t="s">
        <v>105</v>
      </c>
      <c r="Y334" s="38"/>
      <c r="Z334" s="37">
        <v>44098</v>
      </c>
      <c r="AA334" s="36" t="s">
        <v>2672</v>
      </c>
      <c r="AB334" s="37">
        <v>44098</v>
      </c>
      <c r="AC334" s="37"/>
      <c r="AD334" s="38">
        <v>180247561</v>
      </c>
      <c r="AE334" s="37">
        <v>44102</v>
      </c>
      <c r="AF334" s="37"/>
      <c r="AG334" s="37">
        <v>44106</v>
      </c>
      <c r="AH334" s="37">
        <v>44106</v>
      </c>
      <c r="AI334" s="89" t="s">
        <v>2696</v>
      </c>
      <c r="AJ334" s="89"/>
      <c r="AK334" s="37">
        <v>44106</v>
      </c>
      <c r="AL334" s="36"/>
      <c r="AM334" s="36" t="s">
        <v>221</v>
      </c>
      <c r="AN334" s="36" t="s">
        <v>2064</v>
      </c>
      <c r="AO334" s="36"/>
      <c r="AP334" s="159">
        <v>44056</v>
      </c>
      <c r="AQ334" s="36" t="s">
        <v>2684</v>
      </c>
      <c r="AR334" s="37">
        <v>44056</v>
      </c>
      <c r="AS334" s="23" t="str">
        <f t="shared" si="99"/>
        <v>ONTIME</v>
      </c>
      <c r="AT334" s="103"/>
      <c r="AU334" s="38"/>
      <c r="AV334" s="36"/>
      <c r="AW334" s="104"/>
      <c r="AX334" s="105"/>
      <c r="AY334" s="105"/>
      <c r="AZ334" s="105"/>
      <c r="BA334" s="114"/>
      <c r="BB334" s="115"/>
      <c r="BC334" s="105"/>
      <c r="BD334" s="105"/>
    </row>
    <row r="335" s="1" customFormat="1" ht="12" hidden="1" spans="2:56">
      <c r="B335" s="20">
        <v>318</v>
      </c>
      <c r="C335" s="21" t="str">
        <f t="shared" si="103"/>
        <v>AVAIL</v>
      </c>
      <c r="D335" s="22" t="str">
        <f t="shared" si="104"/>
        <v>CLOSED</v>
      </c>
      <c r="E335" s="23">
        <f ca="1" t="shared" si="96"/>
        <v>42</v>
      </c>
      <c r="F335" s="23">
        <f ca="1" t="shared" si="105"/>
        <v>723.706030092595</v>
      </c>
      <c r="G335" s="23">
        <f ca="1" t="shared" si="97"/>
        <v>31</v>
      </c>
      <c r="H335" s="23" t="str">
        <f ca="1" t="shared" si="98"/>
        <v>LATE</v>
      </c>
      <c r="I335" s="23"/>
      <c r="J335" s="36" t="s">
        <v>2697</v>
      </c>
      <c r="K335" s="37">
        <v>44067</v>
      </c>
      <c r="L335" s="38">
        <f t="shared" si="100"/>
        <v>8</v>
      </c>
      <c r="M335" s="38">
        <f t="shared" si="101"/>
        <v>2020</v>
      </c>
      <c r="N335" s="38" t="str">
        <f t="shared" si="102"/>
        <v>Replenish</v>
      </c>
      <c r="O335" s="36" t="s">
        <v>1618</v>
      </c>
      <c r="P335" s="38"/>
      <c r="Q335" s="38" t="s">
        <v>1188</v>
      </c>
      <c r="R335" s="56">
        <v>1</v>
      </c>
      <c r="S335" s="38" t="s">
        <v>793</v>
      </c>
      <c r="T335" s="57" t="s">
        <v>104</v>
      </c>
      <c r="U335" s="38">
        <v>50652971</v>
      </c>
      <c r="V335" s="20">
        <v>404048212</v>
      </c>
      <c r="W335" s="37">
        <v>44067</v>
      </c>
      <c r="X335" s="38" t="s">
        <v>105</v>
      </c>
      <c r="Y335" s="38"/>
      <c r="Z335" s="37">
        <v>44098</v>
      </c>
      <c r="AA335" s="36" t="s">
        <v>2698</v>
      </c>
      <c r="AB335" s="37">
        <v>44098</v>
      </c>
      <c r="AC335" s="37"/>
      <c r="AD335" s="38">
        <v>180247562</v>
      </c>
      <c r="AE335" s="37">
        <v>44102</v>
      </c>
      <c r="AF335" s="37"/>
      <c r="AG335" s="37">
        <v>44109</v>
      </c>
      <c r="AH335" s="37">
        <v>44109</v>
      </c>
      <c r="AI335" s="89" t="s">
        <v>2699</v>
      </c>
      <c r="AJ335" s="89"/>
      <c r="AK335" s="37">
        <v>44109</v>
      </c>
      <c r="AL335" s="36"/>
      <c r="AM335" s="36" t="s">
        <v>1618</v>
      </c>
      <c r="AN335" s="36" t="s">
        <v>2700</v>
      </c>
      <c r="AO335" s="36"/>
      <c r="AP335" s="159">
        <v>44071</v>
      </c>
      <c r="AQ335" s="36" t="s">
        <v>2701</v>
      </c>
      <c r="AR335" s="37">
        <v>44071</v>
      </c>
      <c r="AS335" s="23" t="str">
        <f t="shared" si="99"/>
        <v>ONTIME</v>
      </c>
      <c r="AT335" s="103"/>
      <c r="AU335" s="38"/>
      <c r="AV335" s="36"/>
      <c r="AW335" s="104"/>
      <c r="AX335" s="105"/>
      <c r="AY335" s="105"/>
      <c r="AZ335" s="105"/>
      <c r="BA335" s="114"/>
      <c r="BB335" s="115"/>
      <c r="BC335" s="105"/>
      <c r="BD335" s="105"/>
    </row>
    <row r="336" s="1" customFormat="1" ht="12" hidden="1" spans="2:56">
      <c r="B336" s="20">
        <v>319</v>
      </c>
      <c r="C336" s="21" t="str">
        <f t="shared" si="103"/>
        <v>AVAIL</v>
      </c>
      <c r="D336" s="22" t="str">
        <f t="shared" si="104"/>
        <v>CLOSED</v>
      </c>
      <c r="E336" s="23">
        <f ca="1" t="shared" si="96"/>
        <v>44</v>
      </c>
      <c r="F336" s="23">
        <f ca="1" t="shared" si="105"/>
        <v>723.706030092595</v>
      </c>
      <c r="G336" s="23">
        <f ca="1" t="shared" si="97"/>
        <v>723</v>
      </c>
      <c r="H336" s="23" t="str">
        <f ca="1" t="shared" si="98"/>
        <v>LATE</v>
      </c>
      <c r="I336" s="23"/>
      <c r="J336" s="36" t="s">
        <v>2702</v>
      </c>
      <c r="K336" s="37">
        <v>44067</v>
      </c>
      <c r="L336" s="38">
        <f t="shared" si="100"/>
        <v>8</v>
      </c>
      <c r="M336" s="38">
        <f t="shared" si="101"/>
        <v>2020</v>
      </c>
      <c r="N336" s="38" t="str">
        <f t="shared" si="102"/>
        <v>Replenish</v>
      </c>
      <c r="O336" s="36" t="s">
        <v>1618</v>
      </c>
      <c r="P336" s="38"/>
      <c r="Q336" s="38" t="s">
        <v>1188</v>
      </c>
      <c r="R336" s="56">
        <v>1</v>
      </c>
      <c r="S336" s="38" t="s">
        <v>793</v>
      </c>
      <c r="T336" s="57" t="s">
        <v>104</v>
      </c>
      <c r="U336" s="38">
        <v>50652972</v>
      </c>
      <c r="V336" s="20">
        <v>404048213</v>
      </c>
      <c r="W336" s="37">
        <v>44067</v>
      </c>
      <c r="X336" s="38" t="s">
        <v>105</v>
      </c>
      <c r="Y336" s="38"/>
      <c r="Z336" s="38"/>
      <c r="AA336" s="36" t="s">
        <v>2703</v>
      </c>
      <c r="AB336" s="37">
        <v>44110</v>
      </c>
      <c r="AC336" s="37"/>
      <c r="AD336" s="38">
        <v>180247749</v>
      </c>
      <c r="AE336" s="37">
        <v>44110</v>
      </c>
      <c r="AF336" s="37"/>
      <c r="AG336" s="37">
        <v>44110</v>
      </c>
      <c r="AH336" s="37">
        <v>44111</v>
      </c>
      <c r="AI336" s="89" t="s">
        <v>2704</v>
      </c>
      <c r="AJ336" s="89"/>
      <c r="AK336" s="37">
        <v>44111</v>
      </c>
      <c r="AL336" s="36"/>
      <c r="AM336" s="36" t="s">
        <v>1618</v>
      </c>
      <c r="AN336" s="36" t="s">
        <v>2705</v>
      </c>
      <c r="AO336" s="36"/>
      <c r="AP336" s="159">
        <v>44099</v>
      </c>
      <c r="AQ336" s="36" t="s">
        <v>2706</v>
      </c>
      <c r="AR336" s="37">
        <v>44099</v>
      </c>
      <c r="AS336" s="23" t="str">
        <f t="shared" si="99"/>
        <v>LATE</v>
      </c>
      <c r="AT336" s="103"/>
      <c r="AU336" s="38"/>
      <c r="AV336" s="36"/>
      <c r="AW336" s="104"/>
      <c r="AX336" s="105"/>
      <c r="AY336" s="105"/>
      <c r="AZ336" s="105"/>
      <c r="BA336" s="114"/>
      <c r="BB336" s="115"/>
      <c r="BC336" s="105"/>
      <c r="BD336" s="105"/>
    </row>
    <row r="337" s="1" customFormat="1" ht="12" hidden="1" spans="2:56">
      <c r="B337" s="20">
        <v>321</v>
      </c>
      <c r="C337" s="21" t="str">
        <f t="shared" si="103"/>
        <v>AVAIL</v>
      </c>
      <c r="D337" s="22" t="str">
        <f t="shared" si="104"/>
        <v>CLOSED</v>
      </c>
      <c r="E337" s="23">
        <f ca="1" t="shared" si="96"/>
        <v>39</v>
      </c>
      <c r="F337" s="23">
        <f ca="1" t="shared" si="105"/>
        <v>719.706030092595</v>
      </c>
      <c r="G337" s="23">
        <f ca="1" t="shared" si="97"/>
        <v>34</v>
      </c>
      <c r="H337" s="23" t="str">
        <f ca="1" t="shared" si="98"/>
        <v>LATE</v>
      </c>
      <c r="I337" s="23"/>
      <c r="J337" s="36" t="s">
        <v>2707</v>
      </c>
      <c r="K337" s="37">
        <v>44071</v>
      </c>
      <c r="L337" s="38">
        <f t="shared" si="100"/>
        <v>8</v>
      </c>
      <c r="M337" s="38">
        <f t="shared" si="101"/>
        <v>2020</v>
      </c>
      <c r="N337" s="38" t="str">
        <f t="shared" si="102"/>
        <v>Replenish</v>
      </c>
      <c r="O337" s="36" t="s">
        <v>1890</v>
      </c>
      <c r="P337" s="38"/>
      <c r="Q337" s="38" t="s">
        <v>1891</v>
      </c>
      <c r="R337" s="56">
        <v>1</v>
      </c>
      <c r="S337" s="38" t="s">
        <v>186</v>
      </c>
      <c r="T337" s="57" t="s">
        <v>104</v>
      </c>
      <c r="U337" s="38">
        <v>50653343</v>
      </c>
      <c r="V337" s="20">
        <v>404048258</v>
      </c>
      <c r="W337" s="37">
        <v>44071</v>
      </c>
      <c r="X337" s="38" t="s">
        <v>105</v>
      </c>
      <c r="Y337" s="38"/>
      <c r="Z337" s="37">
        <v>44105</v>
      </c>
      <c r="AA337" s="36" t="s">
        <v>2686</v>
      </c>
      <c r="AB337" s="37">
        <v>44105</v>
      </c>
      <c r="AC337" s="37"/>
      <c r="AD337" s="38">
        <v>180247640</v>
      </c>
      <c r="AE337" s="37">
        <v>44105</v>
      </c>
      <c r="AF337" s="37"/>
      <c r="AG337" s="37">
        <v>44105</v>
      </c>
      <c r="AH337" s="37">
        <v>44110</v>
      </c>
      <c r="AI337" s="89" t="s">
        <v>1895</v>
      </c>
      <c r="AJ337" s="89"/>
      <c r="AK337" s="37">
        <v>44110</v>
      </c>
      <c r="AL337" s="36"/>
      <c r="AM337" s="36" t="s">
        <v>1890</v>
      </c>
      <c r="AN337" s="36" t="s">
        <v>2708</v>
      </c>
      <c r="AO337" s="36"/>
      <c r="AP337" s="159">
        <v>44071</v>
      </c>
      <c r="AQ337" s="36" t="s">
        <v>2701</v>
      </c>
      <c r="AR337" s="37">
        <v>44071</v>
      </c>
      <c r="AS337" s="23" t="str">
        <f t="shared" si="99"/>
        <v>ONTIME</v>
      </c>
      <c r="AT337" s="103"/>
      <c r="AU337" s="38"/>
      <c r="AV337" s="36"/>
      <c r="AW337" s="104"/>
      <c r="AX337" s="105"/>
      <c r="AY337" s="105"/>
      <c r="AZ337" s="105"/>
      <c r="BA337" s="114"/>
      <c r="BB337" s="115"/>
      <c r="BC337" s="105"/>
      <c r="BD337" s="105"/>
    </row>
    <row r="338" s="1" customFormat="1" ht="12" hidden="1" spans="2:56">
      <c r="B338" s="20">
        <v>322</v>
      </c>
      <c r="C338" s="21" t="str">
        <f t="shared" si="103"/>
        <v>AVAIL</v>
      </c>
      <c r="D338" s="22" t="str">
        <f t="shared" si="104"/>
        <v>CLOSED</v>
      </c>
      <c r="E338" s="23">
        <f ca="1" t="shared" si="96"/>
        <v>35</v>
      </c>
      <c r="F338" s="23">
        <f ca="1" t="shared" si="105"/>
        <v>716.706030092595</v>
      </c>
      <c r="G338" s="23">
        <f ca="1" t="shared" si="97"/>
        <v>11</v>
      </c>
      <c r="H338" s="23" t="str">
        <f ca="1" t="shared" si="98"/>
        <v>LATE</v>
      </c>
      <c r="I338" s="23"/>
      <c r="J338" s="36" t="s">
        <v>2709</v>
      </c>
      <c r="K338" s="37">
        <v>44056</v>
      </c>
      <c r="L338" s="38">
        <f t="shared" si="100"/>
        <v>8</v>
      </c>
      <c r="M338" s="38">
        <f t="shared" si="101"/>
        <v>2020</v>
      </c>
      <c r="N338" s="38" t="str">
        <f t="shared" si="102"/>
        <v>Replenish</v>
      </c>
      <c r="O338" s="36" t="s">
        <v>229</v>
      </c>
      <c r="P338" s="38"/>
      <c r="Q338" s="38" t="s">
        <v>230</v>
      </c>
      <c r="R338" s="56">
        <v>1</v>
      </c>
      <c r="S338" s="38" t="s">
        <v>116</v>
      </c>
      <c r="T338" s="57" t="s">
        <v>104</v>
      </c>
      <c r="U338" s="38">
        <v>50653444</v>
      </c>
      <c r="V338" s="20">
        <v>404048261</v>
      </c>
      <c r="W338" s="37">
        <v>44074</v>
      </c>
      <c r="X338" s="38" t="s">
        <v>105</v>
      </c>
      <c r="Y338" s="38" t="s">
        <v>2710</v>
      </c>
      <c r="Z338" s="37">
        <v>44067</v>
      </c>
      <c r="AA338" s="36" t="s">
        <v>2691</v>
      </c>
      <c r="AB338" s="37">
        <v>44084</v>
      </c>
      <c r="AC338" s="37"/>
      <c r="AD338" s="38">
        <v>180247296</v>
      </c>
      <c r="AE338" s="37">
        <v>44090</v>
      </c>
      <c r="AF338" s="37"/>
      <c r="AG338" s="37">
        <v>44091</v>
      </c>
      <c r="AH338" s="37">
        <v>44091</v>
      </c>
      <c r="AI338" s="89" t="s">
        <v>2711</v>
      </c>
      <c r="AJ338" s="89"/>
      <c r="AK338" s="37">
        <v>44091</v>
      </c>
      <c r="AL338" s="36"/>
      <c r="AM338" s="36" t="s">
        <v>229</v>
      </c>
      <c r="AN338" s="36" t="s">
        <v>2712</v>
      </c>
      <c r="AO338" s="36"/>
      <c r="AP338" s="159">
        <v>44074</v>
      </c>
      <c r="AQ338" s="36" t="s">
        <v>2701</v>
      </c>
      <c r="AR338" s="37">
        <v>44074</v>
      </c>
      <c r="AS338" s="23" t="str">
        <f t="shared" si="99"/>
        <v>LATE</v>
      </c>
      <c r="AT338" s="103"/>
      <c r="AU338" s="38"/>
      <c r="AV338" s="36"/>
      <c r="AW338" s="104"/>
      <c r="AX338" s="105"/>
      <c r="AY338" s="105"/>
      <c r="AZ338" s="105"/>
      <c r="BA338" s="114"/>
      <c r="BB338" s="115"/>
      <c r="BC338" s="105"/>
      <c r="BD338" s="105"/>
    </row>
    <row r="339" s="1" customFormat="1" ht="12" hidden="1" spans="2:56">
      <c r="B339" s="20">
        <v>323</v>
      </c>
      <c r="C339" s="21" t="str">
        <f t="shared" si="103"/>
        <v>AVAIL</v>
      </c>
      <c r="D339" s="22" t="str">
        <f t="shared" si="104"/>
        <v>CLOSED</v>
      </c>
      <c r="E339" s="23">
        <f ca="1" t="shared" si="96"/>
        <v>32</v>
      </c>
      <c r="F339" s="23">
        <f ca="1" t="shared" si="105"/>
        <v>716.706030092595</v>
      </c>
      <c r="G339" s="23">
        <f ca="1" t="shared" si="97"/>
        <v>11</v>
      </c>
      <c r="H339" s="23" t="str">
        <f ca="1" t="shared" si="98"/>
        <v>LATE</v>
      </c>
      <c r="I339" s="23"/>
      <c r="J339" s="36" t="s">
        <v>2713</v>
      </c>
      <c r="K339" s="37">
        <v>44074</v>
      </c>
      <c r="L339" s="38">
        <f t="shared" si="100"/>
        <v>8</v>
      </c>
      <c r="M339" s="38">
        <f t="shared" si="101"/>
        <v>2020</v>
      </c>
      <c r="N339" s="38" t="str">
        <f t="shared" si="102"/>
        <v>Replenish</v>
      </c>
      <c r="O339" s="36" t="s">
        <v>229</v>
      </c>
      <c r="P339" s="38"/>
      <c r="Q339" s="38" t="s">
        <v>230</v>
      </c>
      <c r="R339" s="56">
        <v>1</v>
      </c>
      <c r="S339" s="38" t="s">
        <v>116</v>
      </c>
      <c r="T339" s="57" t="s">
        <v>104</v>
      </c>
      <c r="U339" s="38">
        <v>50653448</v>
      </c>
      <c r="V339" s="20">
        <v>404048262</v>
      </c>
      <c r="W339" s="37">
        <v>44074</v>
      </c>
      <c r="X339" s="38" t="s">
        <v>105</v>
      </c>
      <c r="Y339" s="38"/>
      <c r="Z339" s="37">
        <v>44085</v>
      </c>
      <c r="AA339" s="36" t="s">
        <v>2714</v>
      </c>
      <c r="AB339" s="37">
        <v>44085</v>
      </c>
      <c r="AC339" s="37"/>
      <c r="AD339" s="38">
        <v>180247193</v>
      </c>
      <c r="AE339" s="37">
        <v>44088</v>
      </c>
      <c r="AF339" s="37"/>
      <c r="AG339" s="37">
        <v>44106</v>
      </c>
      <c r="AH339" s="37">
        <v>44106</v>
      </c>
      <c r="AI339" s="89" t="s">
        <v>2715</v>
      </c>
      <c r="AJ339" s="89"/>
      <c r="AK339" s="37">
        <v>44106</v>
      </c>
      <c r="AL339" s="36"/>
      <c r="AM339" s="36" t="s">
        <v>229</v>
      </c>
      <c r="AN339" s="36" t="s">
        <v>2716</v>
      </c>
      <c r="AO339" s="36"/>
      <c r="AP339" s="159">
        <v>44074</v>
      </c>
      <c r="AQ339" s="36" t="s">
        <v>2701</v>
      </c>
      <c r="AR339" s="37">
        <v>44074</v>
      </c>
      <c r="AS339" s="23" t="str">
        <f t="shared" si="99"/>
        <v>ONTIME</v>
      </c>
      <c r="AT339" s="103"/>
      <c r="AU339" s="38"/>
      <c r="AV339" s="36"/>
      <c r="AW339" s="104"/>
      <c r="AX339" s="105"/>
      <c r="AY339" s="105"/>
      <c r="AZ339" s="105"/>
      <c r="BA339" s="114"/>
      <c r="BB339" s="115"/>
      <c r="BC339" s="105"/>
      <c r="BD339" s="105"/>
    </row>
    <row r="340" s="1" customFormat="1" ht="12" hidden="1" spans="2:56">
      <c r="B340" s="20">
        <v>326</v>
      </c>
      <c r="C340" s="21" t="str">
        <f t="shared" si="103"/>
        <v>AVAIL</v>
      </c>
      <c r="D340" s="22" t="str">
        <f t="shared" si="104"/>
        <v>CLOSED</v>
      </c>
      <c r="E340" s="23">
        <f ca="1" t="shared" si="96"/>
        <v>33</v>
      </c>
      <c r="F340" s="23">
        <f ca="1" t="shared" si="105"/>
        <v>713.706030092595</v>
      </c>
      <c r="G340" s="23">
        <f ca="1" t="shared" si="97"/>
        <v>16</v>
      </c>
      <c r="H340" s="23" t="str">
        <f ca="1" t="shared" si="98"/>
        <v>LATE</v>
      </c>
      <c r="I340" s="23"/>
      <c r="J340" s="36" t="s">
        <v>2717</v>
      </c>
      <c r="K340" s="37">
        <v>44077</v>
      </c>
      <c r="L340" s="38">
        <f t="shared" si="100"/>
        <v>9</v>
      </c>
      <c r="M340" s="38">
        <f t="shared" si="101"/>
        <v>2020</v>
      </c>
      <c r="N340" s="38" t="str">
        <f t="shared" si="102"/>
        <v>Replenish</v>
      </c>
      <c r="O340" s="36" t="s">
        <v>725</v>
      </c>
      <c r="P340" s="38"/>
      <c r="Q340" s="38" t="s">
        <v>1203</v>
      </c>
      <c r="R340" s="56">
        <v>1</v>
      </c>
      <c r="S340" s="38" t="s">
        <v>325</v>
      </c>
      <c r="T340" s="57" t="s">
        <v>104</v>
      </c>
      <c r="U340" s="38">
        <v>50653703</v>
      </c>
      <c r="V340" s="20">
        <v>404048293</v>
      </c>
      <c r="W340" s="37">
        <v>44077</v>
      </c>
      <c r="X340" s="38" t="s">
        <v>105</v>
      </c>
      <c r="Y340" s="38"/>
      <c r="Z340" s="37">
        <v>44093</v>
      </c>
      <c r="AA340" s="36" t="s">
        <v>2672</v>
      </c>
      <c r="AB340" s="37">
        <v>44093</v>
      </c>
      <c r="AC340" s="37"/>
      <c r="AD340" s="38">
        <v>180247194</v>
      </c>
      <c r="AE340" s="37">
        <v>44088</v>
      </c>
      <c r="AF340" s="37"/>
      <c r="AG340" s="37">
        <v>44088</v>
      </c>
      <c r="AH340" s="37">
        <v>44110</v>
      </c>
      <c r="AI340" s="89" t="s">
        <v>2718</v>
      </c>
      <c r="AJ340" s="89"/>
      <c r="AK340" s="37">
        <v>44110</v>
      </c>
      <c r="AL340" s="36"/>
      <c r="AM340" s="36" t="s">
        <v>725</v>
      </c>
      <c r="AN340" s="36" t="s">
        <v>2719</v>
      </c>
      <c r="AO340" s="36"/>
      <c r="AP340" s="159">
        <v>44077</v>
      </c>
      <c r="AQ340" s="36" t="s">
        <v>118</v>
      </c>
      <c r="AR340" s="37">
        <v>44077</v>
      </c>
      <c r="AS340" s="23" t="str">
        <f t="shared" si="99"/>
        <v>ONTIME</v>
      </c>
      <c r="AT340" s="103"/>
      <c r="AU340" s="38"/>
      <c r="AV340" s="36"/>
      <c r="AW340" s="104"/>
      <c r="AX340" s="105"/>
      <c r="AY340" s="105"/>
      <c r="AZ340" s="105"/>
      <c r="BA340" s="114"/>
      <c r="BB340" s="115"/>
      <c r="BC340" s="105"/>
      <c r="BD340" s="105"/>
    </row>
    <row r="341" s="1" customFormat="1" ht="24" hidden="1" spans="2:56">
      <c r="B341" s="20">
        <v>327</v>
      </c>
      <c r="C341" s="21" t="str">
        <f t="shared" si="103"/>
        <v>AVAIL</v>
      </c>
      <c r="D341" s="22" t="str">
        <f t="shared" si="104"/>
        <v>CLOSED</v>
      </c>
      <c r="E341" s="23">
        <f ca="1" t="shared" si="96"/>
        <v>33</v>
      </c>
      <c r="F341" s="23">
        <f ca="1" t="shared" si="105"/>
        <v>713.706030092595</v>
      </c>
      <c r="G341" s="23">
        <f ca="1" t="shared" si="97"/>
        <v>16</v>
      </c>
      <c r="H341" s="23" t="str">
        <f ca="1" t="shared" si="98"/>
        <v>LATE</v>
      </c>
      <c r="I341" s="23"/>
      <c r="J341" s="36" t="s">
        <v>2720</v>
      </c>
      <c r="K341" s="37">
        <v>44077</v>
      </c>
      <c r="L341" s="38">
        <f t="shared" si="100"/>
        <v>9</v>
      </c>
      <c r="M341" s="38">
        <f t="shared" si="101"/>
        <v>2020</v>
      </c>
      <c r="N341" s="38" t="str">
        <f t="shared" si="102"/>
        <v>Replenish</v>
      </c>
      <c r="O341" s="36" t="s">
        <v>2177</v>
      </c>
      <c r="P341" s="38"/>
      <c r="Q341" s="38" t="s">
        <v>2178</v>
      </c>
      <c r="R341" s="56">
        <v>1</v>
      </c>
      <c r="S341" s="38" t="s">
        <v>325</v>
      </c>
      <c r="T341" s="57" t="s">
        <v>104</v>
      </c>
      <c r="U341" s="38">
        <v>50653706</v>
      </c>
      <c r="V341" s="20">
        <v>404048294</v>
      </c>
      <c r="W341" s="37">
        <v>44077</v>
      </c>
      <c r="X341" s="38" t="s">
        <v>105</v>
      </c>
      <c r="Y341" s="38"/>
      <c r="Z341" s="37">
        <v>44093</v>
      </c>
      <c r="AA341" s="36" t="s">
        <v>2672</v>
      </c>
      <c r="AB341" s="37">
        <v>44093</v>
      </c>
      <c r="AC341" s="37"/>
      <c r="AD341" s="38">
        <v>180247194</v>
      </c>
      <c r="AE341" s="37">
        <v>44088</v>
      </c>
      <c r="AF341" s="37"/>
      <c r="AG341" s="37">
        <v>44088</v>
      </c>
      <c r="AH341" s="37">
        <v>44110</v>
      </c>
      <c r="AI341" s="89" t="s">
        <v>2721</v>
      </c>
      <c r="AJ341" s="89"/>
      <c r="AK341" s="37">
        <v>44110</v>
      </c>
      <c r="AL341" s="36"/>
      <c r="AM341" s="36" t="s">
        <v>2177</v>
      </c>
      <c r="AN341" s="36" t="s">
        <v>2722</v>
      </c>
      <c r="AO341" s="36"/>
      <c r="AP341" s="159">
        <v>44077</v>
      </c>
      <c r="AQ341" s="36" t="s">
        <v>118</v>
      </c>
      <c r="AR341" s="37">
        <v>44077</v>
      </c>
      <c r="AS341" s="23" t="str">
        <f t="shared" si="99"/>
        <v>ONTIME</v>
      </c>
      <c r="AT341" s="103"/>
      <c r="AU341" s="38"/>
      <c r="AV341" s="36"/>
      <c r="AW341" s="104"/>
      <c r="AX341" s="105"/>
      <c r="AY341" s="105"/>
      <c r="AZ341" s="105"/>
      <c r="BA341" s="114"/>
      <c r="BB341" s="115"/>
      <c r="BC341" s="105"/>
      <c r="BD341" s="105"/>
    </row>
    <row r="342" s="1" customFormat="1" ht="12" hidden="1" spans="2:56">
      <c r="B342" s="20">
        <v>328</v>
      </c>
      <c r="C342" s="21" t="str">
        <f t="shared" si="103"/>
        <v>AVAIL</v>
      </c>
      <c r="D342" s="22" t="str">
        <f t="shared" si="104"/>
        <v>CLOSED</v>
      </c>
      <c r="E342" s="23">
        <f ca="1" t="shared" si="96"/>
        <v>35</v>
      </c>
      <c r="F342" s="23">
        <f ca="1" t="shared" si="105"/>
        <v>713.706030092595</v>
      </c>
      <c r="G342" s="23">
        <f ca="1" t="shared" si="97"/>
        <v>27</v>
      </c>
      <c r="H342" s="23" t="str">
        <f ca="1" t="shared" si="98"/>
        <v>LATE</v>
      </c>
      <c r="I342" s="23"/>
      <c r="J342" s="36" t="s">
        <v>2723</v>
      </c>
      <c r="K342" s="37">
        <v>44077</v>
      </c>
      <c r="L342" s="38">
        <f t="shared" si="100"/>
        <v>9</v>
      </c>
      <c r="M342" s="38">
        <f t="shared" si="101"/>
        <v>2020</v>
      </c>
      <c r="N342" s="38" t="str">
        <f t="shared" si="102"/>
        <v>Replenish</v>
      </c>
      <c r="O342" s="36" t="s">
        <v>834</v>
      </c>
      <c r="P342" s="38"/>
      <c r="Q342" s="38" t="s">
        <v>1988</v>
      </c>
      <c r="R342" s="56">
        <v>1</v>
      </c>
      <c r="S342" s="38" t="s">
        <v>325</v>
      </c>
      <c r="T342" s="57" t="s">
        <v>104</v>
      </c>
      <c r="U342" s="38">
        <v>50653708</v>
      </c>
      <c r="V342" s="20">
        <v>404048295</v>
      </c>
      <c r="W342" s="37">
        <v>44077</v>
      </c>
      <c r="X342" s="38" t="s">
        <v>105</v>
      </c>
      <c r="Y342" s="38"/>
      <c r="Z342" s="37">
        <v>44104</v>
      </c>
      <c r="AA342" s="36" t="s">
        <v>2724</v>
      </c>
      <c r="AB342" s="37">
        <v>44105</v>
      </c>
      <c r="AC342" s="37"/>
      <c r="AD342" s="38">
        <v>180247639</v>
      </c>
      <c r="AE342" s="37">
        <v>44105</v>
      </c>
      <c r="AF342" s="37"/>
      <c r="AG342" s="37">
        <v>44105</v>
      </c>
      <c r="AH342" s="37">
        <v>44112</v>
      </c>
      <c r="AI342" s="89" t="s">
        <v>2725</v>
      </c>
      <c r="AJ342" s="89"/>
      <c r="AK342" s="37">
        <v>44112</v>
      </c>
      <c r="AL342" s="36"/>
      <c r="AM342" s="36" t="s">
        <v>834</v>
      </c>
      <c r="AN342" s="36" t="s">
        <v>2726</v>
      </c>
      <c r="AO342" s="36"/>
      <c r="AP342" s="159">
        <v>44077</v>
      </c>
      <c r="AQ342" s="36" t="s">
        <v>118</v>
      </c>
      <c r="AR342" s="37">
        <v>44077</v>
      </c>
      <c r="AS342" s="23" t="str">
        <f t="shared" si="99"/>
        <v>ONTIME</v>
      </c>
      <c r="AT342" s="103"/>
      <c r="AU342" s="38"/>
      <c r="AV342" s="36"/>
      <c r="AW342" s="104"/>
      <c r="AX342" s="105"/>
      <c r="AY342" s="105"/>
      <c r="AZ342" s="105"/>
      <c r="BA342" s="114"/>
      <c r="BB342" s="115"/>
      <c r="BC342" s="105"/>
      <c r="BD342" s="105"/>
    </row>
    <row r="343" s="1" customFormat="1" ht="12" hidden="1" spans="2:56">
      <c r="B343" s="20">
        <v>331</v>
      </c>
      <c r="C343" s="21" t="str">
        <f t="shared" si="103"/>
        <v>AVAIL</v>
      </c>
      <c r="D343" s="22" t="str">
        <f t="shared" si="104"/>
        <v>CLOSED</v>
      </c>
      <c r="E343" s="23">
        <f ca="1" t="shared" si="96"/>
        <v>22</v>
      </c>
      <c r="F343" s="23">
        <f ca="1" t="shared" si="105"/>
        <v>706.706030092595</v>
      </c>
      <c r="G343" s="23">
        <f ca="1" t="shared" si="97"/>
        <v>9</v>
      </c>
      <c r="H343" s="23" t="str">
        <f ca="1" t="shared" si="98"/>
        <v>LATE</v>
      </c>
      <c r="I343" s="23"/>
      <c r="J343" s="36" t="s">
        <v>2727</v>
      </c>
      <c r="K343" s="37">
        <v>44084</v>
      </c>
      <c r="L343" s="38">
        <f t="shared" si="100"/>
        <v>9</v>
      </c>
      <c r="M343" s="38">
        <f t="shared" si="101"/>
        <v>2020</v>
      </c>
      <c r="N343" s="38" t="str">
        <f t="shared" si="102"/>
        <v>Replenish</v>
      </c>
      <c r="O343" s="36" t="s">
        <v>430</v>
      </c>
      <c r="P343" s="38"/>
      <c r="Q343" s="38" t="s">
        <v>431</v>
      </c>
      <c r="R343" s="56">
        <v>1</v>
      </c>
      <c r="S343" s="38" t="s">
        <v>116</v>
      </c>
      <c r="T343" s="57" t="s">
        <v>104</v>
      </c>
      <c r="U343" s="38">
        <v>50654139</v>
      </c>
      <c r="V343" s="20">
        <v>404048344</v>
      </c>
      <c r="W343" s="37">
        <v>44084</v>
      </c>
      <c r="X343" s="38" t="s">
        <v>105</v>
      </c>
      <c r="Y343" s="38"/>
      <c r="Z343" s="37">
        <v>44093</v>
      </c>
      <c r="AA343" s="36" t="s">
        <v>2672</v>
      </c>
      <c r="AB343" s="37">
        <v>44093</v>
      </c>
      <c r="AC343" s="37"/>
      <c r="AD343" s="38">
        <v>180247194</v>
      </c>
      <c r="AE343" s="37">
        <v>44088</v>
      </c>
      <c r="AF343" s="37"/>
      <c r="AG343" s="37">
        <v>44106</v>
      </c>
      <c r="AH343" s="37">
        <v>44106</v>
      </c>
      <c r="AI343" s="89" t="s">
        <v>2728</v>
      </c>
      <c r="AJ343" s="89"/>
      <c r="AK343" s="37">
        <v>44106</v>
      </c>
      <c r="AL343" s="36"/>
      <c r="AM343" s="36" t="s">
        <v>430</v>
      </c>
      <c r="AN343" s="36" t="s">
        <v>2729</v>
      </c>
      <c r="AO343" s="36"/>
      <c r="AP343" s="159">
        <v>44084</v>
      </c>
      <c r="AQ343" s="36" t="s">
        <v>2730</v>
      </c>
      <c r="AR343" s="37">
        <v>44084</v>
      </c>
      <c r="AS343" s="23" t="str">
        <f t="shared" si="99"/>
        <v>ONTIME</v>
      </c>
      <c r="AT343" s="103"/>
      <c r="AU343" s="38"/>
      <c r="AV343" s="36"/>
      <c r="AW343" s="104"/>
      <c r="AX343" s="105"/>
      <c r="AY343" s="105"/>
      <c r="AZ343" s="105"/>
      <c r="BA343" s="114"/>
      <c r="BB343" s="115"/>
      <c r="BC343" s="105"/>
      <c r="BD343" s="105"/>
    </row>
    <row r="344" s="1" customFormat="1" ht="12" hidden="1" spans="2:56">
      <c r="B344" s="20">
        <v>332</v>
      </c>
      <c r="C344" s="21" t="str">
        <f t="shared" si="103"/>
        <v>AVAIL</v>
      </c>
      <c r="D344" s="22" t="str">
        <f t="shared" si="104"/>
        <v>CLOSED</v>
      </c>
      <c r="E344" s="23">
        <f ca="1" t="shared" si="96"/>
        <v>26</v>
      </c>
      <c r="F344" s="23">
        <f ca="1" t="shared" si="105"/>
        <v>706.706030092595</v>
      </c>
      <c r="G344" s="23">
        <f ca="1" t="shared" si="97"/>
        <v>9</v>
      </c>
      <c r="H344" s="23" t="str">
        <f ca="1" t="shared" si="98"/>
        <v>LATE</v>
      </c>
      <c r="I344" s="23"/>
      <c r="J344" s="36" t="s">
        <v>2731</v>
      </c>
      <c r="K344" s="37">
        <v>44084</v>
      </c>
      <c r="L344" s="38">
        <f t="shared" si="100"/>
        <v>9</v>
      </c>
      <c r="M344" s="38">
        <f t="shared" si="101"/>
        <v>2020</v>
      </c>
      <c r="N344" s="38" t="str">
        <f t="shared" si="102"/>
        <v>Replenish</v>
      </c>
      <c r="O344" s="36" t="s">
        <v>834</v>
      </c>
      <c r="P344" s="38"/>
      <c r="Q344" s="38" t="s">
        <v>1988</v>
      </c>
      <c r="R344" s="56">
        <v>1</v>
      </c>
      <c r="S344" s="38" t="s">
        <v>186</v>
      </c>
      <c r="T344" s="57" t="s">
        <v>104</v>
      </c>
      <c r="U344" s="38">
        <v>50654140</v>
      </c>
      <c r="V344" s="20">
        <v>404048357</v>
      </c>
      <c r="W344" s="37">
        <v>44084</v>
      </c>
      <c r="X344" s="38" t="s">
        <v>105</v>
      </c>
      <c r="Y344" s="38"/>
      <c r="Z344" s="37">
        <v>44093</v>
      </c>
      <c r="AA344" s="36" t="s">
        <v>2672</v>
      </c>
      <c r="AB344" s="37">
        <v>44093</v>
      </c>
      <c r="AC344" s="37"/>
      <c r="AD344" s="38">
        <v>180247194</v>
      </c>
      <c r="AE344" s="37">
        <v>44088</v>
      </c>
      <c r="AF344" s="37"/>
      <c r="AG344" s="37">
        <v>44088</v>
      </c>
      <c r="AH344" s="37">
        <v>44110</v>
      </c>
      <c r="AI344" s="89" t="s">
        <v>2732</v>
      </c>
      <c r="AJ344" s="89"/>
      <c r="AK344" s="37">
        <v>44110</v>
      </c>
      <c r="AL344" s="36"/>
      <c r="AM344" s="36" t="s">
        <v>834</v>
      </c>
      <c r="AN344" s="36" t="s">
        <v>2733</v>
      </c>
      <c r="AO344" s="36"/>
      <c r="AP344" s="159">
        <v>44084</v>
      </c>
      <c r="AQ344" s="36" t="s">
        <v>2730</v>
      </c>
      <c r="AR344" s="37">
        <v>44084</v>
      </c>
      <c r="AS344" s="23" t="str">
        <f t="shared" si="99"/>
        <v>ONTIME</v>
      </c>
      <c r="AT344" s="103"/>
      <c r="AU344" s="38"/>
      <c r="AV344" s="36"/>
      <c r="AW344" s="104"/>
      <c r="AX344" s="105"/>
      <c r="AY344" s="105"/>
      <c r="AZ344" s="105"/>
      <c r="BA344" s="114"/>
      <c r="BB344" s="115"/>
      <c r="BC344" s="105"/>
      <c r="BD344" s="105"/>
    </row>
    <row r="345" s="1" customFormat="1" ht="12" hidden="1" spans="2:56">
      <c r="B345" s="20">
        <v>333</v>
      </c>
      <c r="C345" s="21" t="str">
        <f t="shared" si="103"/>
        <v>AVAIL</v>
      </c>
      <c r="D345" s="22" t="str">
        <f t="shared" si="104"/>
        <v>CLOSED</v>
      </c>
      <c r="E345" s="23">
        <f ca="1" t="shared" si="96"/>
        <v>26</v>
      </c>
      <c r="F345" s="23">
        <f ca="1" t="shared" si="105"/>
        <v>706.706030092595</v>
      </c>
      <c r="G345" s="23">
        <f ca="1" t="shared" si="97"/>
        <v>9</v>
      </c>
      <c r="H345" s="23" t="str">
        <f ca="1" t="shared" si="98"/>
        <v>LATE</v>
      </c>
      <c r="I345" s="23"/>
      <c r="J345" s="36" t="s">
        <v>2734</v>
      </c>
      <c r="K345" s="37">
        <v>44084</v>
      </c>
      <c r="L345" s="38">
        <f t="shared" si="100"/>
        <v>9</v>
      </c>
      <c r="M345" s="38">
        <f t="shared" si="101"/>
        <v>2020</v>
      </c>
      <c r="N345" s="38" t="str">
        <f t="shared" si="102"/>
        <v>Replenish</v>
      </c>
      <c r="O345" s="36" t="s">
        <v>2735</v>
      </c>
      <c r="P345" s="38"/>
      <c r="Q345" s="38" t="s">
        <v>2736</v>
      </c>
      <c r="R345" s="56">
        <v>1</v>
      </c>
      <c r="S345" s="38" t="s">
        <v>186</v>
      </c>
      <c r="T345" s="57" t="s">
        <v>104</v>
      </c>
      <c r="U345" s="38">
        <v>50654141</v>
      </c>
      <c r="V345" s="20">
        <v>404048358</v>
      </c>
      <c r="W345" s="37">
        <v>44084</v>
      </c>
      <c r="X345" s="38" t="s">
        <v>105</v>
      </c>
      <c r="Y345" s="38"/>
      <c r="Z345" s="37">
        <v>44093</v>
      </c>
      <c r="AA345" s="36" t="s">
        <v>2672</v>
      </c>
      <c r="AB345" s="37">
        <v>44093</v>
      </c>
      <c r="AC345" s="37"/>
      <c r="AD345" s="38">
        <v>180247194</v>
      </c>
      <c r="AE345" s="37">
        <v>44088</v>
      </c>
      <c r="AF345" s="37"/>
      <c r="AG345" s="37">
        <v>44088</v>
      </c>
      <c r="AH345" s="37">
        <v>44110</v>
      </c>
      <c r="AI345" s="89" t="s">
        <v>2737</v>
      </c>
      <c r="AJ345" s="89"/>
      <c r="AK345" s="37">
        <v>44110</v>
      </c>
      <c r="AL345" s="36"/>
      <c r="AM345" s="36" t="s">
        <v>2735</v>
      </c>
      <c r="AN345" s="36" t="s">
        <v>2738</v>
      </c>
      <c r="AO345" s="36"/>
      <c r="AP345" s="159">
        <v>44084</v>
      </c>
      <c r="AQ345" s="36" t="s">
        <v>2730</v>
      </c>
      <c r="AR345" s="37">
        <v>44084</v>
      </c>
      <c r="AS345" s="23" t="str">
        <f t="shared" si="99"/>
        <v>ONTIME</v>
      </c>
      <c r="AT345" s="103"/>
      <c r="AU345" s="38"/>
      <c r="AV345" s="36"/>
      <c r="AW345" s="104"/>
      <c r="AX345" s="105"/>
      <c r="AY345" s="105"/>
      <c r="AZ345" s="105"/>
      <c r="BA345" s="114"/>
      <c r="BB345" s="115"/>
      <c r="BC345" s="105"/>
      <c r="BD345" s="105"/>
    </row>
    <row r="346" s="1" customFormat="1" ht="12" hidden="1" spans="2:56">
      <c r="B346" s="20">
        <v>336</v>
      </c>
      <c r="C346" s="21" t="str">
        <f t="shared" si="103"/>
        <v>AVAIL</v>
      </c>
      <c r="D346" s="22" t="str">
        <f t="shared" si="104"/>
        <v>CLOSED</v>
      </c>
      <c r="E346" s="23">
        <f ca="1" t="shared" si="96"/>
        <v>22</v>
      </c>
      <c r="F346" s="23">
        <f ca="1" t="shared" si="105"/>
        <v>702.706030092595</v>
      </c>
      <c r="G346" s="23">
        <f ca="1" t="shared" si="97"/>
        <v>20</v>
      </c>
      <c r="H346" s="23" t="str">
        <f ca="1" t="shared" si="98"/>
        <v>LATE</v>
      </c>
      <c r="I346" s="23"/>
      <c r="J346" s="36" t="s">
        <v>2739</v>
      </c>
      <c r="K346" s="37">
        <v>44088</v>
      </c>
      <c r="L346" s="38">
        <f t="shared" si="100"/>
        <v>9</v>
      </c>
      <c r="M346" s="38">
        <f t="shared" si="101"/>
        <v>2020</v>
      </c>
      <c r="N346" s="38" t="str">
        <f t="shared" si="102"/>
        <v>Replenish</v>
      </c>
      <c r="O346" s="36" t="s">
        <v>416</v>
      </c>
      <c r="P346" s="38" t="s">
        <v>409</v>
      </c>
      <c r="Q346" s="38" t="s">
        <v>410</v>
      </c>
      <c r="R346" s="56">
        <v>1</v>
      </c>
      <c r="S346" s="38" t="s">
        <v>223</v>
      </c>
      <c r="T346" s="57" t="s">
        <v>104</v>
      </c>
      <c r="U346" s="38">
        <v>50654377</v>
      </c>
      <c r="V346" s="20">
        <v>404048383</v>
      </c>
      <c r="W346" s="37">
        <v>44088</v>
      </c>
      <c r="X346" s="38" t="s">
        <v>105</v>
      </c>
      <c r="Y346" s="38"/>
      <c r="Z346" s="37">
        <v>44108</v>
      </c>
      <c r="AA346" s="36" t="s">
        <v>2740</v>
      </c>
      <c r="AB346" s="37">
        <v>44108</v>
      </c>
      <c r="AC346" s="37"/>
      <c r="AD346" s="38">
        <v>180247711</v>
      </c>
      <c r="AE346" s="37">
        <v>44109</v>
      </c>
      <c r="AF346" s="37"/>
      <c r="AG346" s="37">
        <v>44109</v>
      </c>
      <c r="AH346" s="37">
        <v>44110</v>
      </c>
      <c r="AI346" s="89" t="s">
        <v>2741</v>
      </c>
      <c r="AJ346" s="89"/>
      <c r="AK346" s="37">
        <v>44110</v>
      </c>
      <c r="AL346" s="36"/>
      <c r="AM346" s="36" t="s">
        <v>409</v>
      </c>
      <c r="AN346" s="36" t="s">
        <v>2742</v>
      </c>
      <c r="AO346" s="36"/>
      <c r="AP346" s="159">
        <v>44088</v>
      </c>
      <c r="AQ346" s="36" t="s">
        <v>2743</v>
      </c>
      <c r="AR346" s="37">
        <v>44088</v>
      </c>
      <c r="AS346" s="23" t="str">
        <f t="shared" si="99"/>
        <v>ONTIME</v>
      </c>
      <c r="AT346" s="103"/>
      <c r="AU346" s="38"/>
      <c r="AV346" s="36"/>
      <c r="AW346" s="104"/>
      <c r="AX346" s="105"/>
      <c r="AY346" s="105"/>
      <c r="AZ346" s="105"/>
      <c r="BA346" s="114"/>
      <c r="BB346" s="115"/>
      <c r="BC346" s="105"/>
      <c r="BD346" s="105"/>
    </row>
    <row r="347" s="1" customFormat="1" ht="24" hidden="1" spans="2:56">
      <c r="B347" s="20">
        <v>338</v>
      </c>
      <c r="C347" s="21" t="str">
        <f t="shared" si="103"/>
        <v>AVAIL</v>
      </c>
      <c r="D347" s="22" t="str">
        <f t="shared" si="104"/>
        <v>CLOSED</v>
      </c>
      <c r="E347" s="23">
        <f ca="1" t="shared" si="96"/>
        <v>22</v>
      </c>
      <c r="F347" s="23">
        <f ca="1" t="shared" si="105"/>
        <v>702.706030092595</v>
      </c>
      <c r="G347" s="23">
        <f ca="1" t="shared" si="97"/>
        <v>16</v>
      </c>
      <c r="H347" s="23" t="str">
        <f ca="1" t="shared" si="98"/>
        <v>LATE</v>
      </c>
      <c r="I347" s="23"/>
      <c r="J347" s="36" t="s">
        <v>2744</v>
      </c>
      <c r="K347" s="37">
        <v>44088</v>
      </c>
      <c r="L347" s="38">
        <f t="shared" si="100"/>
        <v>9</v>
      </c>
      <c r="M347" s="38">
        <f t="shared" si="101"/>
        <v>2020</v>
      </c>
      <c r="N347" s="38" t="str">
        <f t="shared" si="102"/>
        <v>Replenish</v>
      </c>
      <c r="O347" s="36" t="s">
        <v>840</v>
      </c>
      <c r="P347" s="38"/>
      <c r="Q347" s="38" t="s">
        <v>2195</v>
      </c>
      <c r="R347" s="56">
        <v>1</v>
      </c>
      <c r="S347" s="38" t="s">
        <v>793</v>
      </c>
      <c r="T347" s="57" t="s">
        <v>104</v>
      </c>
      <c r="U347" s="38">
        <v>50654380</v>
      </c>
      <c r="V347" s="20">
        <v>404048385</v>
      </c>
      <c r="W347" s="37">
        <v>44088</v>
      </c>
      <c r="X347" s="38" t="s">
        <v>105</v>
      </c>
      <c r="Y347" s="38"/>
      <c r="Z347" s="37">
        <v>44104</v>
      </c>
      <c r="AA347" s="36" t="s">
        <v>2745</v>
      </c>
      <c r="AB347" s="37">
        <v>44104</v>
      </c>
      <c r="AC347" s="37"/>
      <c r="AD347" s="38">
        <v>180247745</v>
      </c>
      <c r="AE347" s="37">
        <v>44110</v>
      </c>
      <c r="AF347" s="37"/>
      <c r="AG347" s="37">
        <v>44110</v>
      </c>
      <c r="AH347" s="37">
        <v>44110</v>
      </c>
      <c r="AI347" s="89" t="s">
        <v>2746</v>
      </c>
      <c r="AJ347" s="89"/>
      <c r="AK347" s="37">
        <v>44110</v>
      </c>
      <c r="AL347" s="36"/>
      <c r="AM347" s="36" t="s">
        <v>840</v>
      </c>
      <c r="AN347" s="36" t="s">
        <v>2747</v>
      </c>
      <c r="AO347" s="36"/>
      <c r="AP347" s="159">
        <v>44088</v>
      </c>
      <c r="AQ347" s="36" t="s">
        <v>2743</v>
      </c>
      <c r="AR347" s="37">
        <v>44088</v>
      </c>
      <c r="AS347" s="23" t="str">
        <f t="shared" si="99"/>
        <v>ONTIME</v>
      </c>
      <c r="AT347" s="103"/>
      <c r="AU347" s="38"/>
      <c r="AV347" s="36"/>
      <c r="AW347" s="104"/>
      <c r="AX347" s="105"/>
      <c r="AY347" s="105"/>
      <c r="AZ347" s="105"/>
      <c r="BA347" s="114"/>
      <c r="BB347" s="115"/>
      <c r="BC347" s="105"/>
      <c r="BD347" s="105"/>
    </row>
    <row r="348" s="1" customFormat="1" ht="24" hidden="1" spans="2:56">
      <c r="B348" s="20">
        <v>339</v>
      </c>
      <c r="C348" s="21" t="str">
        <f t="shared" si="103"/>
        <v>AVAIL</v>
      </c>
      <c r="D348" s="22" t="str">
        <f t="shared" si="104"/>
        <v>CLOSED</v>
      </c>
      <c r="E348" s="23">
        <f ca="1" t="shared" si="96"/>
        <v>25</v>
      </c>
      <c r="F348" s="23">
        <f ca="1" t="shared" si="105"/>
        <v>702.706030092595</v>
      </c>
      <c r="G348" s="23">
        <f ca="1" t="shared" si="97"/>
        <v>24</v>
      </c>
      <c r="H348" s="23" t="str">
        <f ca="1" t="shared" si="98"/>
        <v>LATE</v>
      </c>
      <c r="I348" s="23"/>
      <c r="J348" s="36" t="s">
        <v>2748</v>
      </c>
      <c r="K348" s="37">
        <v>44088</v>
      </c>
      <c r="L348" s="38">
        <f t="shared" si="100"/>
        <v>9</v>
      </c>
      <c r="M348" s="38">
        <f t="shared" si="101"/>
        <v>2020</v>
      </c>
      <c r="N348" s="38" t="str">
        <f t="shared" si="102"/>
        <v>Replenish</v>
      </c>
      <c r="O348" s="36" t="s">
        <v>820</v>
      </c>
      <c r="P348" s="38"/>
      <c r="Q348" s="38" t="s">
        <v>2749</v>
      </c>
      <c r="R348" s="56">
        <v>1</v>
      </c>
      <c r="S348" s="38" t="s">
        <v>558</v>
      </c>
      <c r="T348" s="57" t="s">
        <v>104</v>
      </c>
      <c r="U348" s="38">
        <v>50654423</v>
      </c>
      <c r="V348" s="20">
        <v>404048387</v>
      </c>
      <c r="W348" s="37">
        <v>44088</v>
      </c>
      <c r="X348" s="38" t="s">
        <v>105</v>
      </c>
      <c r="Y348" s="38"/>
      <c r="Z348" s="37">
        <v>44112</v>
      </c>
      <c r="AA348" s="36" t="s">
        <v>2750</v>
      </c>
      <c r="AB348" s="37">
        <v>44112</v>
      </c>
      <c r="AC348" s="37"/>
      <c r="AD348" s="38">
        <v>180247842</v>
      </c>
      <c r="AE348" s="37">
        <v>44113</v>
      </c>
      <c r="AF348" s="37"/>
      <c r="AG348" s="37">
        <v>44113</v>
      </c>
      <c r="AH348" s="37">
        <v>44113</v>
      </c>
      <c r="AI348" s="89" t="s">
        <v>902</v>
      </c>
      <c r="AJ348" s="89"/>
      <c r="AK348" s="37">
        <v>44113</v>
      </c>
      <c r="AL348" s="36"/>
      <c r="AM348" s="36" t="s">
        <v>820</v>
      </c>
      <c r="AN348" s="36" t="s">
        <v>2751</v>
      </c>
      <c r="AO348" s="36"/>
      <c r="AP348" s="159">
        <v>44088</v>
      </c>
      <c r="AQ348" s="36" t="s">
        <v>2743</v>
      </c>
      <c r="AR348" s="37">
        <v>44088</v>
      </c>
      <c r="AS348" s="23" t="str">
        <f t="shared" si="99"/>
        <v>ONTIME</v>
      </c>
      <c r="AT348" s="103"/>
      <c r="AU348" s="38"/>
      <c r="AV348" s="36"/>
      <c r="AW348" s="104"/>
      <c r="AX348" s="105"/>
      <c r="AY348" s="105"/>
      <c r="AZ348" s="105"/>
      <c r="BA348" s="114"/>
      <c r="BB348" s="115"/>
      <c r="BC348" s="105"/>
      <c r="BD348" s="105"/>
    </row>
    <row r="349" s="1" customFormat="1" ht="12" hidden="1" spans="2:55">
      <c r="B349" s="20">
        <v>82</v>
      </c>
      <c r="C349" s="21" t="str">
        <f t="shared" si="103"/>
        <v>AVAIL</v>
      </c>
      <c r="D349" s="22" t="str">
        <f t="shared" ref="D349:D380" si="106">IF(LEFT(V349,2)="45","CLOSED",IF(C349="","",IF(AQ349&lt;&gt;"","CLOSED",IF(AP349&lt;&gt;"","IN PROGRESS","OPEN"))))</f>
        <v>CLOSED</v>
      </c>
      <c r="E349" s="23">
        <f ca="1">IF(W349="","",IF(AK349&lt;&gt;"",AK349-W349,TODAY()-W349))</f>
        <v>13</v>
      </c>
      <c r="F349" s="23">
        <f ca="1" t="shared" ref="F349:F380" si="107">IF(J349="","",IF(AR349="",NOW()-W349,AR349-W349))</f>
        <v>84</v>
      </c>
      <c r="G349" s="23">
        <f ca="1" t="shared" ref="G349:G355" si="108">IFERROR(IF(K349="","",IF(Z349&lt;&gt;"",Z349-K349,TODAY()-K349)),IF(Z349="CANCELLED",0,"N/A"))</f>
        <v>9</v>
      </c>
      <c r="H349" s="23" t="str">
        <f ca="1">IF(G349&lt;=2,"ONTIME","LATE")</f>
        <v>LATE</v>
      </c>
      <c r="I349" s="23"/>
      <c r="J349" s="36" t="s">
        <v>2752</v>
      </c>
      <c r="K349" s="37">
        <v>44020</v>
      </c>
      <c r="L349" s="38">
        <f t="shared" ref="L349:L355" si="109">MONTH(K349)</f>
        <v>7</v>
      </c>
      <c r="M349" s="38">
        <f t="shared" ref="M349:M355" si="110">YEAR(K349)</f>
        <v>2020</v>
      </c>
      <c r="N349" s="38" t="str">
        <f t="shared" ref="N349:N355" si="111">IF(LEFT(J349,4)="AFAX","AOG",IF(LEFT(J349,4)="AFAZ","Critical",IF(LEFT(J349,4)="AFAB","Replenish","")))</f>
        <v>AOG</v>
      </c>
      <c r="O349" s="36" t="s">
        <v>2753</v>
      </c>
      <c r="P349" s="38"/>
      <c r="Q349" s="38" t="s">
        <v>2754</v>
      </c>
      <c r="R349" s="56">
        <v>1</v>
      </c>
      <c r="S349" s="38" t="s">
        <v>325</v>
      </c>
      <c r="T349" s="57" t="s">
        <v>2755</v>
      </c>
      <c r="U349" s="38">
        <v>803658035</v>
      </c>
      <c r="V349" s="20">
        <v>404047923</v>
      </c>
      <c r="W349" s="37">
        <v>44019</v>
      </c>
      <c r="X349" s="38" t="s">
        <v>105</v>
      </c>
      <c r="Y349" s="38"/>
      <c r="Z349" s="37">
        <v>44029</v>
      </c>
      <c r="AA349" s="36" t="s">
        <v>2568</v>
      </c>
      <c r="AB349" s="37">
        <v>44029</v>
      </c>
      <c r="AC349" s="37"/>
      <c r="AD349" s="36" t="s">
        <v>2756</v>
      </c>
      <c r="AE349" s="37">
        <v>44032</v>
      </c>
      <c r="AF349" s="157"/>
      <c r="AG349" s="37">
        <v>44032</v>
      </c>
      <c r="AH349" s="37">
        <v>44032</v>
      </c>
      <c r="AI349" s="89" t="s">
        <v>2757</v>
      </c>
      <c r="AJ349" s="89"/>
      <c r="AK349" s="37">
        <v>44032</v>
      </c>
      <c r="AL349" s="36"/>
      <c r="AM349" s="38" t="s">
        <v>2753</v>
      </c>
      <c r="AN349" s="36" t="s">
        <v>2758</v>
      </c>
      <c r="AO349" s="36"/>
      <c r="AP349" s="37">
        <v>44099</v>
      </c>
      <c r="AQ349" s="36" t="s">
        <v>2706</v>
      </c>
      <c r="AR349" s="103">
        <v>44103</v>
      </c>
      <c r="AS349" s="23" t="str">
        <f t="shared" si="99"/>
        <v>LATE</v>
      </c>
      <c r="AT349" s="38"/>
      <c r="AU349" s="36"/>
      <c r="AV349" s="104"/>
      <c r="AW349" s="105"/>
      <c r="AX349" s="105"/>
      <c r="AY349" s="105"/>
      <c r="AZ349" s="114"/>
      <c r="BA349" s="115"/>
      <c r="BB349" s="105"/>
      <c r="BC349" s="105"/>
    </row>
    <row r="350" s="1" customFormat="1" ht="12" hidden="1" spans="2:55">
      <c r="B350" s="20">
        <v>83</v>
      </c>
      <c r="C350" s="21" t="str">
        <f t="shared" si="103"/>
        <v>AVAIL</v>
      </c>
      <c r="D350" s="22" t="str">
        <f t="shared" si="106"/>
        <v>CLOSED</v>
      </c>
      <c r="E350" s="23">
        <f ca="1">IF(W350="","",IF(AK350&lt;&gt;"",AK350-W350,TODAY()-W350))</f>
        <v>13</v>
      </c>
      <c r="F350" s="23">
        <f ca="1" t="shared" si="107"/>
        <v>64</v>
      </c>
      <c r="G350" s="23">
        <f ca="1" t="shared" si="108"/>
        <v>7</v>
      </c>
      <c r="H350" s="23" t="str">
        <f ca="1">IF(G350&lt;=2,"ONTIME","LATE")</f>
        <v>LATE</v>
      </c>
      <c r="I350" s="23"/>
      <c r="J350" s="36" t="s">
        <v>2759</v>
      </c>
      <c r="K350" s="37">
        <v>44021</v>
      </c>
      <c r="L350" s="38">
        <f t="shared" si="109"/>
        <v>7</v>
      </c>
      <c r="M350" s="38">
        <f t="shared" si="110"/>
        <v>2020</v>
      </c>
      <c r="N350" s="38" t="str">
        <f t="shared" si="111"/>
        <v>AOG</v>
      </c>
      <c r="O350" s="36" t="s">
        <v>2760</v>
      </c>
      <c r="P350" s="38"/>
      <c r="Q350" s="38" t="s">
        <v>2761</v>
      </c>
      <c r="R350" s="56">
        <v>1</v>
      </c>
      <c r="S350" s="38" t="s">
        <v>432</v>
      </c>
      <c r="T350" s="57" t="s">
        <v>2762</v>
      </c>
      <c r="U350" s="38">
        <v>803658736</v>
      </c>
      <c r="V350" s="20">
        <v>404047927</v>
      </c>
      <c r="W350" s="37">
        <v>44021</v>
      </c>
      <c r="X350" s="38" t="s">
        <v>105</v>
      </c>
      <c r="Y350" s="38"/>
      <c r="Z350" s="37">
        <v>44028</v>
      </c>
      <c r="AA350" s="36" t="s">
        <v>2763</v>
      </c>
      <c r="AB350" s="37">
        <v>44028</v>
      </c>
      <c r="AC350" s="37"/>
      <c r="AD350" s="36" t="s">
        <v>2764</v>
      </c>
      <c r="AE350" s="37">
        <v>44034</v>
      </c>
      <c r="AF350" s="157"/>
      <c r="AG350" s="37">
        <v>44034</v>
      </c>
      <c r="AH350" s="37">
        <v>44034</v>
      </c>
      <c r="AI350" s="89" t="s">
        <v>2765</v>
      </c>
      <c r="AJ350" s="89"/>
      <c r="AK350" s="37">
        <v>44034</v>
      </c>
      <c r="AL350" s="36"/>
      <c r="AM350" s="38" t="s">
        <v>2760</v>
      </c>
      <c r="AN350" s="36" t="s">
        <v>2766</v>
      </c>
      <c r="AO350" s="36"/>
      <c r="AP350" s="37">
        <v>44077</v>
      </c>
      <c r="AQ350" s="36" t="s">
        <v>118</v>
      </c>
      <c r="AR350" s="103">
        <v>44085</v>
      </c>
      <c r="AS350" s="23" t="str">
        <f t="shared" si="99"/>
        <v>LATE</v>
      </c>
      <c r="AT350" s="38"/>
      <c r="AU350" s="36"/>
      <c r="AV350" s="104">
        <f>IF(OR(W350="",AB350=""),"",AB350-W350)</f>
        <v>7</v>
      </c>
      <c r="AW350" s="105">
        <f>IF(OR(AH350="",AB350=""),"",AH350-AB350)</f>
        <v>6</v>
      </c>
      <c r="AX350" s="105">
        <f>IF(OR(AK350="",AH350=""),"",AK350-AH350)</f>
        <v>0</v>
      </c>
      <c r="AY350" s="105">
        <f>IF(OR(AP350="",AH350=""),"",AP350-AH350)</f>
        <v>43</v>
      </c>
      <c r="AZ350" s="114">
        <f>IF(OR(AR350="",AP350=""),"",AR350-AP350)</f>
        <v>8</v>
      </c>
      <c r="BA350" s="115">
        <f>IF(AV350="","",SUM(AV350:AZ350))</f>
        <v>64</v>
      </c>
      <c r="BB350" s="105">
        <f>IF(AR350="","",WEEKNUM(AR350))</f>
        <v>37</v>
      </c>
      <c r="BC350" s="105">
        <f>IF(AR350="","",YEAR(AR350))</f>
        <v>2020</v>
      </c>
    </row>
    <row r="351" s="1" customFormat="1" ht="12" hidden="1" spans="2:55">
      <c r="B351" s="20">
        <v>77</v>
      </c>
      <c r="C351" s="21" t="str">
        <f t="shared" si="103"/>
        <v>AVAIL</v>
      </c>
      <c r="D351" s="22" t="str">
        <f t="shared" si="106"/>
        <v>CLOSED</v>
      </c>
      <c r="E351" s="23">
        <f ca="1">IF(W351="","",IF(AK351&lt;&gt;"",AK351-W351,TODAY()-W351))</f>
        <v>9</v>
      </c>
      <c r="F351" s="23">
        <f ca="1" t="shared" si="107"/>
        <v>56</v>
      </c>
      <c r="G351" s="23">
        <f ca="1" t="shared" si="108"/>
        <v>3</v>
      </c>
      <c r="H351" s="23" t="str">
        <f ca="1">IF(G351&lt;=2,"ONTIME","LATE")</f>
        <v>LATE</v>
      </c>
      <c r="I351" s="23"/>
      <c r="J351" s="36" t="s">
        <v>2767</v>
      </c>
      <c r="K351" s="37">
        <v>43964</v>
      </c>
      <c r="L351" s="38">
        <f t="shared" si="109"/>
        <v>5</v>
      </c>
      <c r="M351" s="38">
        <f t="shared" si="110"/>
        <v>2020</v>
      </c>
      <c r="N351" s="38" t="str">
        <f t="shared" si="111"/>
        <v>AOG</v>
      </c>
      <c r="O351" s="36" t="s">
        <v>330</v>
      </c>
      <c r="P351" s="38"/>
      <c r="Q351" s="38" t="s">
        <v>331</v>
      </c>
      <c r="R351" s="56">
        <v>1</v>
      </c>
      <c r="S351" s="38" t="s">
        <v>332</v>
      </c>
      <c r="T351" s="57" t="s">
        <v>2768</v>
      </c>
      <c r="U351" s="38">
        <v>803608934</v>
      </c>
      <c r="V351" s="20">
        <v>404047684</v>
      </c>
      <c r="W351" s="37">
        <v>43964</v>
      </c>
      <c r="X351" s="38" t="s">
        <v>105</v>
      </c>
      <c r="Y351" s="38"/>
      <c r="Z351" s="37">
        <v>43967</v>
      </c>
      <c r="AA351" s="36" t="s">
        <v>2769</v>
      </c>
      <c r="AB351" s="37">
        <v>43967</v>
      </c>
      <c r="AC351" s="37"/>
      <c r="AD351" s="36">
        <v>180242710</v>
      </c>
      <c r="AE351" s="37">
        <v>43969</v>
      </c>
      <c r="AF351" s="157"/>
      <c r="AG351" s="37">
        <v>43973</v>
      </c>
      <c r="AH351" s="37">
        <v>43973</v>
      </c>
      <c r="AI351" s="89" t="s">
        <v>2770</v>
      </c>
      <c r="AJ351" s="89"/>
      <c r="AK351" s="37">
        <v>43973</v>
      </c>
      <c r="AL351" s="36"/>
      <c r="AM351" s="38" t="s">
        <v>330</v>
      </c>
      <c r="AN351" s="36" t="s">
        <v>2771</v>
      </c>
      <c r="AO351" s="36"/>
      <c r="AP351" s="103">
        <v>44015</v>
      </c>
      <c r="AQ351" s="36" t="s">
        <v>2772</v>
      </c>
      <c r="AR351" s="103">
        <v>44020</v>
      </c>
      <c r="AS351" s="23" t="str">
        <f t="shared" si="99"/>
        <v>LATE</v>
      </c>
      <c r="AT351" s="38"/>
      <c r="AU351" s="36"/>
      <c r="AV351" s="104">
        <f>IF(OR(W351="",AB351=""),"",AB351-W351)</f>
        <v>3</v>
      </c>
      <c r="AW351" s="105">
        <f>IF(OR(AH351="",AB351=""),"",AH351-AB351)</f>
        <v>6</v>
      </c>
      <c r="AX351" s="105">
        <f>IF(OR(AK351="",AH351=""),"",AK351-AH351)</f>
        <v>0</v>
      </c>
      <c r="AY351" s="105">
        <f>IF(OR(AP351="",AH351=""),"",AP351-AH351)</f>
        <v>42</v>
      </c>
      <c r="AZ351" s="114">
        <f>IF(OR(AR351="",AP351=""),"",AR351-AP351)</f>
        <v>5</v>
      </c>
      <c r="BA351" s="115">
        <f>IF(AV351="","",SUM(AV351:AZ351))</f>
        <v>56</v>
      </c>
      <c r="BB351" s="105">
        <f>IF(AR351="","",WEEKNUM(AR351))</f>
        <v>28</v>
      </c>
      <c r="BC351" s="105">
        <f>IF(AR351="","",YEAR(AR351))</f>
        <v>2020</v>
      </c>
    </row>
    <row r="352" s="1" customFormat="1" ht="12" hidden="1" spans="2:55">
      <c r="B352" s="20">
        <v>87</v>
      </c>
      <c r="C352" s="21" t="str">
        <f t="shared" si="103"/>
        <v>AVAIL</v>
      </c>
      <c r="D352" s="22" t="str">
        <f t="shared" si="106"/>
        <v>CLOSED</v>
      </c>
      <c r="E352" s="23">
        <f ca="1">IF(W352="","",IF(AK352&lt;&gt;"",AK352-W352,TODAY()-W352))</f>
        <v>23</v>
      </c>
      <c r="F352" s="23">
        <f ca="1" t="shared" si="107"/>
        <v>11</v>
      </c>
      <c r="G352" s="23">
        <f ca="1" t="shared" si="108"/>
        <v>1</v>
      </c>
      <c r="H352" s="23" t="str">
        <f ca="1">IF(G352&lt;=2,"ONTIME","LATE")</f>
        <v>ONTIME</v>
      </c>
      <c r="I352" s="23"/>
      <c r="J352" s="36" t="s">
        <v>2773</v>
      </c>
      <c r="K352" s="37">
        <v>44067</v>
      </c>
      <c r="L352" s="38">
        <f t="shared" si="109"/>
        <v>8</v>
      </c>
      <c r="M352" s="38">
        <f t="shared" si="110"/>
        <v>2020</v>
      </c>
      <c r="N352" s="38" t="str">
        <f t="shared" si="111"/>
        <v>Critical</v>
      </c>
      <c r="O352" s="36" t="s">
        <v>535</v>
      </c>
      <c r="P352" s="38"/>
      <c r="Q352" s="38" t="s">
        <v>2053</v>
      </c>
      <c r="R352" s="56">
        <v>1</v>
      </c>
      <c r="S352" s="38" t="s">
        <v>1161</v>
      </c>
      <c r="T352" s="57" t="s">
        <v>2774</v>
      </c>
      <c r="U352" s="38">
        <v>50652940</v>
      </c>
      <c r="V352" s="20">
        <v>404048210</v>
      </c>
      <c r="W352" s="37">
        <v>44067</v>
      </c>
      <c r="X352" s="38" t="s">
        <v>105</v>
      </c>
      <c r="Y352" s="36" t="s">
        <v>2775</v>
      </c>
      <c r="Z352" s="37">
        <v>44068</v>
      </c>
      <c r="AA352" s="36" t="s">
        <v>2691</v>
      </c>
      <c r="AB352" s="37">
        <v>44084</v>
      </c>
      <c r="AC352" s="37"/>
      <c r="AD352" s="36" t="s">
        <v>2776</v>
      </c>
      <c r="AE352" s="37">
        <v>44090</v>
      </c>
      <c r="AF352" s="157"/>
      <c r="AG352" s="37">
        <v>44090</v>
      </c>
      <c r="AH352" s="37">
        <v>44090</v>
      </c>
      <c r="AI352" s="89" t="s">
        <v>2510</v>
      </c>
      <c r="AJ352" s="89"/>
      <c r="AK352" s="37">
        <v>44090</v>
      </c>
      <c r="AL352" s="36"/>
      <c r="AM352" s="38" t="s">
        <v>535</v>
      </c>
      <c r="AN352" s="36" t="s">
        <v>2029</v>
      </c>
      <c r="AO352" s="36"/>
      <c r="AP352" s="103">
        <v>44071</v>
      </c>
      <c r="AQ352" s="36" t="s">
        <v>2701</v>
      </c>
      <c r="AR352" s="103">
        <v>44078</v>
      </c>
      <c r="AS352" s="23" t="str">
        <f t="shared" si="99"/>
        <v>ONTIME</v>
      </c>
      <c r="AT352" s="38"/>
      <c r="AU352" s="36"/>
      <c r="AV352" s="104">
        <f>IF(OR(W352="",AB352=""),"",AB352-W352)</f>
        <v>17</v>
      </c>
      <c r="AW352" s="105">
        <f>IF(OR(AH352="",AB352=""),"",AH352-AB352)</f>
        <v>6</v>
      </c>
      <c r="AX352" s="105">
        <f>IF(OR(AK352="",AH352=""),"",AK352-AH352)</f>
        <v>0</v>
      </c>
      <c r="AY352" s="105">
        <f>IF(OR(AP352="",AH352=""),"",AP352-AH352)</f>
        <v>-19</v>
      </c>
      <c r="AZ352" s="114">
        <f>IF(OR(AR352="",AP352=""),"",AR352-AP352)</f>
        <v>7</v>
      </c>
      <c r="BA352" s="115">
        <f>IF(AV352="","",SUM(AV352:AZ352))</f>
        <v>11</v>
      </c>
      <c r="BB352" s="105">
        <f>IF(AR352="","",WEEKNUM(AR352))</f>
        <v>36</v>
      </c>
      <c r="BC352" s="105">
        <f>IF(AR352="","",YEAR(AR352))</f>
        <v>2020</v>
      </c>
    </row>
    <row r="353" s="1" customFormat="1" ht="12" hidden="1" spans="2:55">
      <c r="B353" s="20">
        <v>300</v>
      </c>
      <c r="C353" s="21" t="str">
        <f t="shared" si="103"/>
        <v>AVAIL</v>
      </c>
      <c r="D353" s="22" t="str">
        <f t="shared" si="106"/>
        <v>CLOSED</v>
      </c>
      <c r="E353" s="23">
        <f ca="1">IF(K353="","",IF(AK353&lt;&gt;"",AK353-K353,TODAY()-K353))</f>
        <v>9</v>
      </c>
      <c r="F353" s="23">
        <f ca="1" t="shared" si="107"/>
        <v>92</v>
      </c>
      <c r="G353" s="23">
        <f ca="1" t="shared" si="108"/>
        <v>6</v>
      </c>
      <c r="H353" s="23" t="str">
        <f ca="1">IF(G353&lt;=3,"ONTIME","LATE")</f>
        <v>LATE</v>
      </c>
      <c r="I353" s="23"/>
      <c r="J353" s="36" t="s">
        <v>2777</v>
      </c>
      <c r="K353" s="37">
        <v>44032</v>
      </c>
      <c r="L353" s="38">
        <f t="shared" si="109"/>
        <v>7</v>
      </c>
      <c r="M353" s="38">
        <f t="shared" si="110"/>
        <v>2020</v>
      </c>
      <c r="N353" s="38" t="str">
        <f t="shared" si="111"/>
        <v/>
      </c>
      <c r="O353" s="36" t="s">
        <v>2116</v>
      </c>
      <c r="P353" s="38"/>
      <c r="Q353" s="38" t="s">
        <v>121</v>
      </c>
      <c r="R353" s="56">
        <v>1</v>
      </c>
      <c r="S353" s="38" t="s">
        <v>663</v>
      </c>
      <c r="T353" s="57" t="s">
        <v>2778</v>
      </c>
      <c r="U353" s="38">
        <v>50650445</v>
      </c>
      <c r="V353" s="20">
        <v>404047994</v>
      </c>
      <c r="W353" s="37">
        <v>44032</v>
      </c>
      <c r="X353" s="38" t="s">
        <v>105</v>
      </c>
      <c r="Y353" s="38"/>
      <c r="Z353" s="37">
        <v>44038</v>
      </c>
      <c r="AA353" s="36" t="s">
        <v>2779</v>
      </c>
      <c r="AB353" s="37">
        <v>44039</v>
      </c>
      <c r="AC353" s="37"/>
      <c r="AD353" s="38">
        <v>180245598</v>
      </c>
      <c r="AE353" s="37">
        <v>44039</v>
      </c>
      <c r="AF353" s="157"/>
      <c r="AG353" s="37">
        <v>44041</v>
      </c>
      <c r="AH353" s="37">
        <v>44041</v>
      </c>
      <c r="AI353" s="89" t="s">
        <v>2146</v>
      </c>
      <c r="AJ353" s="89"/>
      <c r="AK353" s="37">
        <v>44041</v>
      </c>
      <c r="AL353" s="36"/>
      <c r="AM353" s="36" t="s">
        <v>2116</v>
      </c>
      <c r="AN353" s="36" t="s">
        <v>2780</v>
      </c>
      <c r="AO353" s="36"/>
      <c r="AP353" s="37">
        <v>44119</v>
      </c>
      <c r="AQ353" s="36" t="s">
        <v>2781</v>
      </c>
      <c r="AR353" s="103">
        <v>44124</v>
      </c>
      <c r="AS353" s="23" t="str">
        <f t="shared" si="99"/>
        <v>LATE</v>
      </c>
      <c r="AT353" s="38"/>
      <c r="AU353" s="36"/>
      <c r="AV353" s="104"/>
      <c r="AW353" s="105"/>
      <c r="AX353" s="105"/>
      <c r="AY353" s="105"/>
      <c r="AZ353" s="114"/>
      <c r="BA353" s="115"/>
      <c r="BB353" s="105"/>
      <c r="BC353" s="105"/>
    </row>
    <row r="354" s="1" customFormat="1" ht="12" hidden="1" spans="2:55">
      <c r="B354" s="20">
        <v>301</v>
      </c>
      <c r="C354" s="21" t="str">
        <f t="shared" si="103"/>
        <v>AVAIL</v>
      </c>
      <c r="D354" s="22" t="str">
        <f t="shared" si="106"/>
        <v>CLOSED</v>
      </c>
      <c r="E354" s="23">
        <f ca="1">IF(K354="","",IF(AK354&lt;&gt;"",AK354-K354,TODAY()-K354))</f>
        <v>22</v>
      </c>
      <c r="F354" s="23">
        <f ca="1" t="shared" si="107"/>
        <v>92</v>
      </c>
      <c r="G354" s="23">
        <f ca="1" t="shared" si="108"/>
        <v>15</v>
      </c>
      <c r="H354" s="23" t="str">
        <f ca="1">IF(G354&lt;=3,"ONTIME","LATE")</f>
        <v>LATE</v>
      </c>
      <c r="I354" s="23"/>
      <c r="J354" s="36" t="s">
        <v>2782</v>
      </c>
      <c r="K354" s="37">
        <v>44032</v>
      </c>
      <c r="L354" s="38">
        <f t="shared" si="109"/>
        <v>7</v>
      </c>
      <c r="M354" s="38">
        <f t="shared" si="110"/>
        <v>2020</v>
      </c>
      <c r="N354" s="38" t="str">
        <f t="shared" si="111"/>
        <v/>
      </c>
      <c r="O354" s="36" t="s">
        <v>120</v>
      </c>
      <c r="P354" s="38"/>
      <c r="Q354" s="38" t="s">
        <v>121</v>
      </c>
      <c r="R354" s="56">
        <v>1</v>
      </c>
      <c r="S354" s="38" t="s">
        <v>663</v>
      </c>
      <c r="T354" s="57" t="s">
        <v>2778</v>
      </c>
      <c r="U354" s="38">
        <v>50650447</v>
      </c>
      <c r="V354" s="20">
        <v>404047995</v>
      </c>
      <c r="W354" s="37">
        <v>44032</v>
      </c>
      <c r="X354" s="38" t="s">
        <v>105</v>
      </c>
      <c r="Y354" s="38"/>
      <c r="Z354" s="37">
        <v>44047</v>
      </c>
      <c r="AA354" s="36" t="s">
        <v>2571</v>
      </c>
      <c r="AB354" s="37">
        <v>44047</v>
      </c>
      <c r="AC354" s="37"/>
      <c r="AD354" s="38">
        <v>180245860</v>
      </c>
      <c r="AE354" s="37">
        <v>44048</v>
      </c>
      <c r="AF354" s="157"/>
      <c r="AG354" s="37">
        <v>44054</v>
      </c>
      <c r="AH354" s="37">
        <v>44054</v>
      </c>
      <c r="AI354" s="89" t="s">
        <v>2783</v>
      </c>
      <c r="AJ354" s="89"/>
      <c r="AK354" s="37">
        <v>44054</v>
      </c>
      <c r="AL354" s="36"/>
      <c r="AM354" s="36" t="s">
        <v>120</v>
      </c>
      <c r="AN354" s="36" t="s">
        <v>2784</v>
      </c>
      <c r="AO354" s="36"/>
      <c r="AP354" s="37">
        <v>44119</v>
      </c>
      <c r="AQ354" s="36" t="s">
        <v>2781</v>
      </c>
      <c r="AR354" s="103">
        <v>44124</v>
      </c>
      <c r="AS354" s="23" t="str">
        <f t="shared" si="99"/>
        <v>LATE</v>
      </c>
      <c r="AT354" s="38"/>
      <c r="AU354" s="36"/>
      <c r="AV354" s="104"/>
      <c r="AW354" s="105"/>
      <c r="AX354" s="105"/>
      <c r="AY354" s="105"/>
      <c r="AZ354" s="114"/>
      <c r="BA354" s="115"/>
      <c r="BB354" s="105"/>
      <c r="BC354" s="105"/>
    </row>
    <row r="355" s="1" customFormat="1" ht="12" hidden="1" spans="2:55">
      <c r="B355" s="20">
        <v>302</v>
      </c>
      <c r="C355" s="21" t="str">
        <f t="shared" si="103"/>
        <v>AVAIL</v>
      </c>
      <c r="D355" s="22" t="str">
        <f t="shared" si="106"/>
        <v>CLOSED</v>
      </c>
      <c r="E355" s="23">
        <f ca="1">IF(K355="","",IF(AK355&lt;&gt;"",AK355-K355,TODAY()-K355))</f>
        <v>25</v>
      </c>
      <c r="F355" s="23">
        <f ca="1" t="shared" si="107"/>
        <v>92</v>
      </c>
      <c r="G355" s="23">
        <f ca="1" t="shared" si="108"/>
        <v>15</v>
      </c>
      <c r="H355" s="23" t="str">
        <f ca="1">IF(G355&lt;=3,"ONTIME","LATE")</f>
        <v>LATE</v>
      </c>
      <c r="I355" s="23"/>
      <c r="J355" s="36" t="s">
        <v>2785</v>
      </c>
      <c r="K355" s="37">
        <v>44032</v>
      </c>
      <c r="L355" s="38">
        <f t="shared" si="109"/>
        <v>7</v>
      </c>
      <c r="M355" s="38">
        <f t="shared" si="110"/>
        <v>2020</v>
      </c>
      <c r="N355" s="38" t="str">
        <f t="shared" si="111"/>
        <v/>
      </c>
      <c r="O355" s="36" t="s">
        <v>120</v>
      </c>
      <c r="P355" s="38"/>
      <c r="Q355" s="38" t="s">
        <v>121</v>
      </c>
      <c r="R355" s="56">
        <v>1</v>
      </c>
      <c r="S355" s="38" t="s">
        <v>663</v>
      </c>
      <c r="T355" s="57" t="s">
        <v>2778</v>
      </c>
      <c r="U355" s="38">
        <v>50650448</v>
      </c>
      <c r="V355" s="20">
        <v>404047996</v>
      </c>
      <c r="W355" s="37">
        <v>44032</v>
      </c>
      <c r="X355" s="38" t="s">
        <v>105</v>
      </c>
      <c r="Y355" s="38"/>
      <c r="Z355" s="37">
        <v>44047</v>
      </c>
      <c r="AA355" s="36" t="s">
        <v>2571</v>
      </c>
      <c r="AB355" s="37">
        <v>44047</v>
      </c>
      <c r="AC355" s="37"/>
      <c r="AD355" s="38">
        <v>180245860</v>
      </c>
      <c r="AE355" s="37">
        <v>44048</v>
      </c>
      <c r="AF355" s="157"/>
      <c r="AG355" s="37">
        <v>44057</v>
      </c>
      <c r="AH355" s="37">
        <v>44057</v>
      </c>
      <c r="AI355" s="89" t="s">
        <v>2786</v>
      </c>
      <c r="AJ355" s="89"/>
      <c r="AK355" s="37">
        <v>44057</v>
      </c>
      <c r="AL355" s="36"/>
      <c r="AM355" s="36" t="s">
        <v>120</v>
      </c>
      <c r="AN355" s="36" t="s">
        <v>2787</v>
      </c>
      <c r="AO355" s="36"/>
      <c r="AP355" s="37">
        <v>44119</v>
      </c>
      <c r="AQ355" s="36" t="s">
        <v>2781</v>
      </c>
      <c r="AR355" s="103">
        <v>44124</v>
      </c>
      <c r="AS355" s="23" t="str">
        <f t="shared" si="99"/>
        <v>LATE</v>
      </c>
      <c r="AT355" s="38"/>
      <c r="AU355" s="36"/>
      <c r="AV355" s="104"/>
      <c r="AW355" s="105"/>
      <c r="AX355" s="105"/>
      <c r="AY355" s="105"/>
      <c r="AZ355" s="114"/>
      <c r="BA355" s="115"/>
      <c r="BB355" s="105"/>
      <c r="BC355" s="105"/>
    </row>
    <row r="356" s="1" customFormat="1" ht="12" hidden="1" spans="2:55">
      <c r="B356" s="20">
        <v>81</v>
      </c>
      <c r="C356" s="21" t="str">
        <f t="shared" si="103"/>
        <v>AVAIL</v>
      </c>
      <c r="D356" s="22" t="str">
        <f t="shared" si="106"/>
        <v>CLOSED</v>
      </c>
      <c r="E356" s="23">
        <f ca="1">IF(W356="","",IF(AK356&lt;&gt;"",AK356-W356,TODAY()-W356))</f>
        <v>60</v>
      </c>
      <c r="F356" s="23">
        <f ca="1" t="shared" si="107"/>
        <v>130</v>
      </c>
      <c r="G356" s="23">
        <f ca="1" t="shared" ref="G356:G362" si="112">IFERROR(IF(K356="","",IF(Z356&lt;&gt;"",Z356-K356,TODAY()-K356)),IF(Z356="CANCELLED",0,"N/A"))</f>
        <v>53</v>
      </c>
      <c r="H356" s="23" t="str">
        <f ca="1">IF(G356&lt;=2,"ONTIME","LATE")</f>
        <v>LATE</v>
      </c>
      <c r="I356" s="23"/>
      <c r="J356" s="36" t="s">
        <v>2788</v>
      </c>
      <c r="K356" s="37">
        <v>43994</v>
      </c>
      <c r="L356" s="38">
        <f t="shared" ref="L356:L362" si="113">MONTH(K356)</f>
        <v>6</v>
      </c>
      <c r="M356" s="38">
        <f t="shared" ref="M356:M362" si="114">YEAR(K356)</f>
        <v>2020</v>
      </c>
      <c r="N356" s="38" t="str">
        <f t="shared" ref="N356:N362" si="115">IF(LEFT(J356,4)="AFAX","AOG",IF(LEFT(J356,4)="AFAZ","Critical",IF(LEFT(J356,4)="AFAB","Replenish","")))</f>
        <v>Critical</v>
      </c>
      <c r="O356" s="36" t="s">
        <v>2613</v>
      </c>
      <c r="P356" s="38"/>
      <c r="Q356" s="38" t="s">
        <v>2614</v>
      </c>
      <c r="R356" s="56">
        <v>1</v>
      </c>
      <c r="S356" s="38" t="s">
        <v>1656</v>
      </c>
      <c r="T356" s="57" t="s">
        <v>2789</v>
      </c>
      <c r="U356" s="38">
        <v>50648259</v>
      </c>
      <c r="V356" s="20">
        <v>404047809</v>
      </c>
      <c r="W356" s="37">
        <v>43994</v>
      </c>
      <c r="X356" s="38" t="s">
        <v>105</v>
      </c>
      <c r="Y356" s="38"/>
      <c r="Z356" s="37">
        <v>44047</v>
      </c>
      <c r="AA356" s="36" t="s">
        <v>2571</v>
      </c>
      <c r="AB356" s="37">
        <v>44047</v>
      </c>
      <c r="AC356" s="37"/>
      <c r="AD356" s="38">
        <v>180245860</v>
      </c>
      <c r="AE356" s="37">
        <v>44048</v>
      </c>
      <c r="AF356" s="37"/>
      <c r="AG356" s="37">
        <v>44048</v>
      </c>
      <c r="AH356" s="37">
        <v>44048</v>
      </c>
      <c r="AI356" s="89" t="s">
        <v>2790</v>
      </c>
      <c r="AJ356" s="89"/>
      <c r="AK356" s="37">
        <v>44054</v>
      </c>
      <c r="AL356" s="36"/>
      <c r="AM356" s="38" t="s">
        <v>2613</v>
      </c>
      <c r="AN356" s="36" t="s">
        <v>2791</v>
      </c>
      <c r="AO356" s="36"/>
      <c r="AP356" s="37">
        <v>44111</v>
      </c>
      <c r="AQ356" s="36" t="s">
        <v>2792</v>
      </c>
      <c r="AR356" s="103">
        <v>44124</v>
      </c>
      <c r="AS356" s="23" t="str">
        <f t="shared" si="99"/>
        <v>LATE</v>
      </c>
      <c r="AT356" s="38"/>
      <c r="AU356" s="36"/>
      <c r="AV356" s="104">
        <f>IF(OR(W356="",AB356=""),"",AB356-W356)</f>
        <v>53</v>
      </c>
      <c r="AW356" s="105" t="e">
        <f>IF(OR(#REF!="",AB356=""),"",#REF!-AB356)</f>
        <v>#REF!</v>
      </c>
      <c r="AX356" s="105" t="e">
        <f>IF(OR(AK356="",#REF!=""),"",AK356-#REF!)</f>
        <v>#REF!</v>
      </c>
      <c r="AY356" s="105" t="e">
        <f>IF(OR(AP356="",#REF!=""),"",AP356-#REF!)</f>
        <v>#REF!</v>
      </c>
      <c r="AZ356" s="114">
        <f>IF(OR(AR356="",AP356=""),"",AR356-AP356)</f>
        <v>13</v>
      </c>
      <c r="BA356" s="115" t="e">
        <f>IF(AV356="","",SUM(AV356:AZ356))</f>
        <v>#REF!</v>
      </c>
      <c r="BB356" s="105">
        <f>IF(AR356="","",WEEKNUM(AR356))</f>
        <v>43</v>
      </c>
      <c r="BC356" s="105">
        <f>IF(AR356="","",YEAR(AR356))</f>
        <v>2020</v>
      </c>
    </row>
    <row r="357" s="1" customFormat="1" ht="12" hidden="1" spans="2:55">
      <c r="B357" s="20">
        <v>250</v>
      </c>
      <c r="C357" s="21" t="str">
        <f t="shared" si="103"/>
        <v>AVAIL</v>
      </c>
      <c r="D357" s="22" t="str">
        <f t="shared" si="106"/>
        <v>CLOSED</v>
      </c>
      <c r="E357" s="23">
        <f ca="1" t="shared" ref="E357:E362" si="116">IF(K357="","",IF(AK357&lt;&gt;"",AK357-K357,TODAY()-K357))</f>
        <v>98</v>
      </c>
      <c r="F357" s="23">
        <f ca="1" t="shared" si="107"/>
        <v>134</v>
      </c>
      <c r="G357" s="23">
        <f ca="1" t="shared" si="112"/>
        <v>92</v>
      </c>
      <c r="H357" s="23" t="str">
        <f ca="1" t="shared" ref="H357:H362" si="117">IF(G357&lt;=3,"ONTIME","LATE")</f>
        <v>LATE</v>
      </c>
      <c r="I357" s="23"/>
      <c r="J357" s="36" t="s">
        <v>2793</v>
      </c>
      <c r="K357" s="37">
        <v>43934</v>
      </c>
      <c r="L357" s="38">
        <f t="shared" si="113"/>
        <v>4</v>
      </c>
      <c r="M357" s="38">
        <f t="shared" si="114"/>
        <v>2020</v>
      </c>
      <c r="N357" s="38" t="str">
        <f t="shared" si="115"/>
        <v/>
      </c>
      <c r="O357" s="36" t="s">
        <v>243</v>
      </c>
      <c r="P357" s="38"/>
      <c r="Q357" s="38" t="s">
        <v>244</v>
      </c>
      <c r="R357" s="56">
        <v>1</v>
      </c>
      <c r="S357" s="38" t="s">
        <v>1161</v>
      </c>
      <c r="T357" s="57" t="s">
        <v>2794</v>
      </c>
      <c r="U357" s="38">
        <v>50646079</v>
      </c>
      <c r="V357" s="20">
        <v>404047640</v>
      </c>
      <c r="W357" s="37">
        <v>43951</v>
      </c>
      <c r="X357" s="38" t="s">
        <v>105</v>
      </c>
      <c r="Y357" s="38"/>
      <c r="Z357" s="37">
        <v>44026</v>
      </c>
      <c r="AA357" s="36" t="s">
        <v>2568</v>
      </c>
      <c r="AB357" s="37">
        <v>44026</v>
      </c>
      <c r="AC357" s="37"/>
      <c r="AD357" s="38">
        <v>180245255</v>
      </c>
      <c r="AE357" s="37">
        <v>44027</v>
      </c>
      <c r="AF357" s="157"/>
      <c r="AG357" s="37">
        <v>44032</v>
      </c>
      <c r="AH357" s="37">
        <v>44032</v>
      </c>
      <c r="AI357" s="89" t="s">
        <v>261</v>
      </c>
      <c r="AJ357" s="89"/>
      <c r="AK357" s="37">
        <v>44032</v>
      </c>
      <c r="AL357" s="36"/>
      <c r="AM357" s="36" t="s">
        <v>2795</v>
      </c>
      <c r="AN357" s="36" t="s">
        <v>2796</v>
      </c>
      <c r="AO357" s="36"/>
      <c r="AP357" s="37">
        <v>44081</v>
      </c>
      <c r="AQ357" s="36" t="s">
        <v>2797</v>
      </c>
      <c r="AR357" s="37">
        <v>44085</v>
      </c>
      <c r="AS357" s="23" t="str">
        <f t="shared" si="99"/>
        <v>LATE</v>
      </c>
      <c r="AT357" s="38"/>
      <c r="AU357" s="36"/>
      <c r="AV357" s="104"/>
      <c r="AW357" s="105"/>
      <c r="AX357" s="105"/>
      <c r="AY357" s="105"/>
      <c r="AZ357" s="114"/>
      <c r="BA357" s="115"/>
      <c r="BB357" s="105"/>
      <c r="BC357" s="105"/>
    </row>
    <row r="358" s="1" customFormat="1" ht="12" hidden="1" spans="2:55">
      <c r="B358" s="20">
        <v>284</v>
      </c>
      <c r="C358" s="21" t="str">
        <f t="shared" ref="C358:C389" si="118">IFERROR(IF(O358="","",IF(W358="","NEED PO",IF(AB358="","NEED AWB",IF(AE358="","NEED IB",IF(AG358="","CUSTOMS",IF(AH358="","NEED GR",IF(AK358="","TQS","AVAIL"))))))),"N/A")</f>
        <v>AVAIL</v>
      </c>
      <c r="D358" s="22" t="str">
        <f t="shared" si="106"/>
        <v>CLOSED</v>
      </c>
      <c r="E358" s="23">
        <f ca="1" t="shared" si="116"/>
        <v>28</v>
      </c>
      <c r="F358" s="23">
        <f ca="1" t="shared" si="107"/>
        <v>133</v>
      </c>
      <c r="G358" s="23">
        <f ca="1" t="shared" si="112"/>
        <v>22</v>
      </c>
      <c r="H358" s="23" t="str">
        <f ca="1" t="shared" si="117"/>
        <v>LATE</v>
      </c>
      <c r="I358" s="23"/>
      <c r="J358" s="36" t="s">
        <v>2798</v>
      </c>
      <c r="K358" s="37">
        <v>43991</v>
      </c>
      <c r="L358" s="38">
        <f t="shared" si="113"/>
        <v>6</v>
      </c>
      <c r="M358" s="38">
        <f t="shared" si="114"/>
        <v>2020</v>
      </c>
      <c r="N358" s="38" t="str">
        <f t="shared" si="115"/>
        <v/>
      </c>
      <c r="O358" s="36" t="s">
        <v>2799</v>
      </c>
      <c r="P358" s="38"/>
      <c r="Q358" s="38" t="s">
        <v>2800</v>
      </c>
      <c r="R358" s="56">
        <v>1</v>
      </c>
      <c r="S358" s="38" t="s">
        <v>1161</v>
      </c>
      <c r="T358" s="57" t="s">
        <v>2801</v>
      </c>
      <c r="U358" s="38">
        <v>50647961</v>
      </c>
      <c r="V358" s="20">
        <v>404047787</v>
      </c>
      <c r="W358" s="37">
        <v>43991</v>
      </c>
      <c r="X358" s="38" t="s">
        <v>105</v>
      </c>
      <c r="Y358" s="38"/>
      <c r="Z358" s="37">
        <v>44013</v>
      </c>
      <c r="AA358" s="38" t="s">
        <v>2802</v>
      </c>
      <c r="AB358" s="37">
        <v>44013</v>
      </c>
      <c r="AC358" s="37"/>
      <c r="AD358" s="38">
        <v>180244758</v>
      </c>
      <c r="AE358" s="37">
        <v>44013</v>
      </c>
      <c r="AF358" s="157"/>
      <c r="AG358" s="37">
        <v>44019</v>
      </c>
      <c r="AH358" s="37">
        <v>44019</v>
      </c>
      <c r="AI358" s="89" t="s">
        <v>2803</v>
      </c>
      <c r="AJ358" s="89"/>
      <c r="AK358" s="37">
        <v>44019</v>
      </c>
      <c r="AL358" s="36"/>
      <c r="AM358" s="36" t="s">
        <v>2804</v>
      </c>
      <c r="AN358" s="36" t="s">
        <v>2805</v>
      </c>
      <c r="AO358" s="36"/>
      <c r="AP358" s="37">
        <v>44111</v>
      </c>
      <c r="AQ358" s="36" t="s">
        <v>2792</v>
      </c>
      <c r="AR358" s="103">
        <v>44124</v>
      </c>
      <c r="AS358" s="23" t="str">
        <f t="shared" si="99"/>
        <v>LATE</v>
      </c>
      <c r="AT358" s="38"/>
      <c r="AU358" s="36"/>
      <c r="AV358" s="104"/>
      <c r="AW358" s="105"/>
      <c r="AX358" s="105"/>
      <c r="AY358" s="105"/>
      <c r="AZ358" s="114"/>
      <c r="BA358" s="115"/>
      <c r="BB358" s="105"/>
      <c r="BC358" s="105"/>
    </row>
    <row r="359" s="1" customFormat="1" ht="12" hidden="1" spans="2:55">
      <c r="B359" s="20">
        <v>320</v>
      </c>
      <c r="C359" s="21" t="str">
        <f t="shared" si="118"/>
        <v>AVAIL</v>
      </c>
      <c r="D359" s="22" t="str">
        <f t="shared" si="106"/>
        <v>CLOSED</v>
      </c>
      <c r="E359" s="23">
        <f ca="1" t="shared" si="116"/>
        <v>53</v>
      </c>
      <c r="F359" s="23">
        <f ca="1" t="shared" si="107"/>
        <v>33</v>
      </c>
      <c r="G359" s="23">
        <f ca="1" t="shared" si="112"/>
        <v>14</v>
      </c>
      <c r="H359" s="23" t="str">
        <f ca="1" t="shared" si="117"/>
        <v>LATE</v>
      </c>
      <c r="I359" s="23"/>
      <c r="J359" s="36" t="s">
        <v>2806</v>
      </c>
      <c r="K359" s="37">
        <v>44071</v>
      </c>
      <c r="L359" s="38">
        <f t="shared" si="113"/>
        <v>8</v>
      </c>
      <c r="M359" s="38">
        <f t="shared" si="114"/>
        <v>2020</v>
      </c>
      <c r="N359" s="38" t="str">
        <f t="shared" si="115"/>
        <v>Replenish</v>
      </c>
      <c r="O359" s="36" t="s">
        <v>2807</v>
      </c>
      <c r="P359" s="38"/>
      <c r="Q359" s="38" t="s">
        <v>2808</v>
      </c>
      <c r="R359" s="56">
        <v>1</v>
      </c>
      <c r="S359" s="38" t="s">
        <v>186</v>
      </c>
      <c r="T359" s="57" t="s">
        <v>104</v>
      </c>
      <c r="U359" s="38">
        <v>50653342</v>
      </c>
      <c r="V359" s="20">
        <v>404048257</v>
      </c>
      <c r="W359" s="37">
        <v>44071</v>
      </c>
      <c r="X359" s="38" t="s">
        <v>105</v>
      </c>
      <c r="Y359" s="38"/>
      <c r="Z359" s="37">
        <v>44085</v>
      </c>
      <c r="AA359" s="36" t="s">
        <v>2714</v>
      </c>
      <c r="AB359" s="37">
        <v>44085</v>
      </c>
      <c r="AC359" s="37"/>
      <c r="AD359" s="38">
        <v>180247193</v>
      </c>
      <c r="AE359" s="37">
        <v>44088</v>
      </c>
      <c r="AF359" s="157"/>
      <c r="AG359" s="37">
        <v>44123</v>
      </c>
      <c r="AH359" s="37">
        <v>44124</v>
      </c>
      <c r="AI359" s="89" t="s">
        <v>2809</v>
      </c>
      <c r="AJ359" s="89"/>
      <c r="AK359" s="37">
        <v>44124</v>
      </c>
      <c r="AL359" s="36"/>
      <c r="AM359" s="36" t="s">
        <v>2807</v>
      </c>
      <c r="AN359" s="36" t="s">
        <v>2810</v>
      </c>
      <c r="AO359" s="36"/>
      <c r="AP359" s="37">
        <v>44071</v>
      </c>
      <c r="AQ359" s="36" t="s">
        <v>2811</v>
      </c>
      <c r="AR359" s="103">
        <v>44104</v>
      </c>
      <c r="AS359" s="23" t="str">
        <f t="shared" si="99"/>
        <v>LATE</v>
      </c>
      <c r="AT359" s="38"/>
      <c r="AU359" s="36"/>
      <c r="AV359" s="104"/>
      <c r="AW359" s="105"/>
      <c r="AX359" s="105"/>
      <c r="AY359" s="105"/>
      <c r="AZ359" s="114"/>
      <c r="BA359" s="115"/>
      <c r="BB359" s="105"/>
      <c r="BC359" s="105"/>
    </row>
    <row r="360" s="1" customFormat="1" ht="12" hidden="1" spans="2:55">
      <c r="B360" s="20">
        <v>324</v>
      </c>
      <c r="C360" s="21" t="str">
        <f t="shared" si="118"/>
        <v>AVAIL</v>
      </c>
      <c r="D360" s="22" t="str">
        <f t="shared" si="106"/>
        <v>CLOSED</v>
      </c>
      <c r="E360" s="23">
        <f ca="1" t="shared" si="116"/>
        <v>46</v>
      </c>
      <c r="F360" s="23">
        <f ca="1" t="shared" si="107"/>
        <v>8</v>
      </c>
      <c r="G360" s="23">
        <f ca="1" t="shared" si="112"/>
        <v>41</v>
      </c>
      <c r="H360" s="23" t="str">
        <f ca="1" t="shared" si="117"/>
        <v>LATE</v>
      </c>
      <c r="I360" s="23"/>
      <c r="J360" s="36" t="s">
        <v>2812</v>
      </c>
      <c r="K360" s="37">
        <v>44077</v>
      </c>
      <c r="L360" s="38">
        <f t="shared" si="113"/>
        <v>9</v>
      </c>
      <c r="M360" s="38">
        <f t="shared" si="114"/>
        <v>2020</v>
      </c>
      <c r="N360" s="38" t="str">
        <f t="shared" si="115"/>
        <v>Replenish</v>
      </c>
      <c r="O360" s="36" t="s">
        <v>220</v>
      </c>
      <c r="P360" s="38" t="s">
        <v>221</v>
      </c>
      <c r="Q360" s="38" t="s">
        <v>222</v>
      </c>
      <c r="R360" s="56">
        <v>1</v>
      </c>
      <c r="S360" s="38" t="s">
        <v>186</v>
      </c>
      <c r="T360" s="57" t="s">
        <v>104</v>
      </c>
      <c r="U360" s="38">
        <v>50653700</v>
      </c>
      <c r="V360" s="20">
        <v>404048291</v>
      </c>
      <c r="W360" s="37">
        <v>44077</v>
      </c>
      <c r="X360" s="38" t="s">
        <v>105</v>
      </c>
      <c r="Y360" s="38"/>
      <c r="Z360" s="37">
        <v>44118</v>
      </c>
      <c r="AA360" s="36" t="s">
        <v>2813</v>
      </c>
      <c r="AB360" s="37">
        <v>44118</v>
      </c>
      <c r="AC360" s="37"/>
      <c r="AD360" s="38">
        <v>180248142</v>
      </c>
      <c r="AE360" s="37">
        <v>44119</v>
      </c>
      <c r="AF360" s="157"/>
      <c r="AG360" s="37">
        <v>44120</v>
      </c>
      <c r="AH360" s="37">
        <v>44123</v>
      </c>
      <c r="AI360" s="89" t="s">
        <v>2814</v>
      </c>
      <c r="AJ360" s="89"/>
      <c r="AK360" s="37">
        <v>44123</v>
      </c>
      <c r="AL360" s="36"/>
      <c r="AM360" s="36" t="s">
        <v>221</v>
      </c>
      <c r="AN360" s="36" t="s">
        <v>2815</v>
      </c>
      <c r="AO360" s="36"/>
      <c r="AP360" s="37">
        <v>44077</v>
      </c>
      <c r="AQ360" s="36" t="s">
        <v>118</v>
      </c>
      <c r="AR360" s="103">
        <v>44085</v>
      </c>
      <c r="AS360" s="23" t="str">
        <f t="shared" si="99"/>
        <v>ONTIME</v>
      </c>
      <c r="AT360" s="38"/>
      <c r="AU360" s="36"/>
      <c r="AV360" s="104"/>
      <c r="AW360" s="105"/>
      <c r="AX360" s="105"/>
      <c r="AY360" s="105"/>
      <c r="AZ360" s="114"/>
      <c r="BA360" s="115"/>
      <c r="BB360" s="105"/>
      <c r="BC360" s="105"/>
    </row>
    <row r="361" s="1" customFormat="1" ht="12" hidden="1" spans="2:55">
      <c r="B361" s="20">
        <v>342</v>
      </c>
      <c r="C361" s="21" t="str">
        <f t="shared" si="118"/>
        <v>AVAIL</v>
      </c>
      <c r="D361" s="22" t="str">
        <f t="shared" si="106"/>
        <v>CLOSED</v>
      </c>
      <c r="E361" s="23">
        <f ca="1" t="shared" si="116"/>
        <v>21</v>
      </c>
      <c r="F361" s="23">
        <f ca="1" t="shared" si="107"/>
        <v>6</v>
      </c>
      <c r="G361" s="23">
        <f ca="1" t="shared" si="112"/>
        <v>14</v>
      </c>
      <c r="H361" s="23" t="str">
        <f ca="1" t="shared" si="117"/>
        <v>LATE</v>
      </c>
      <c r="I361" s="23"/>
      <c r="J361" s="36" t="s">
        <v>2816</v>
      </c>
      <c r="K361" s="37">
        <v>44097</v>
      </c>
      <c r="L361" s="38">
        <f t="shared" si="113"/>
        <v>9</v>
      </c>
      <c r="M361" s="38">
        <f t="shared" si="114"/>
        <v>2020</v>
      </c>
      <c r="N361" s="38" t="str">
        <f t="shared" si="115"/>
        <v>Replenish</v>
      </c>
      <c r="O361" s="36" t="s">
        <v>272</v>
      </c>
      <c r="P361" s="38"/>
      <c r="Q361" s="38" t="s">
        <v>273</v>
      </c>
      <c r="R361" s="56">
        <v>1</v>
      </c>
      <c r="S361" s="38" t="s">
        <v>143</v>
      </c>
      <c r="T361" s="57" t="s">
        <v>104</v>
      </c>
      <c r="U361" s="38">
        <v>50655113</v>
      </c>
      <c r="V361" s="20">
        <v>404048485</v>
      </c>
      <c r="W361" s="37">
        <v>44097</v>
      </c>
      <c r="X361" s="38" t="s">
        <v>105</v>
      </c>
      <c r="Y361" s="38"/>
      <c r="Z361" s="37">
        <v>44111</v>
      </c>
      <c r="AA361" s="36" t="s">
        <v>2817</v>
      </c>
      <c r="AB361" s="37">
        <v>44114</v>
      </c>
      <c r="AC361" s="37"/>
      <c r="AD361" s="38">
        <v>180247878</v>
      </c>
      <c r="AE361" s="37">
        <v>44114</v>
      </c>
      <c r="AF361" s="157"/>
      <c r="AG361" s="37">
        <v>44117</v>
      </c>
      <c r="AH361" s="37">
        <v>44118</v>
      </c>
      <c r="AI361" s="89" t="s">
        <v>2818</v>
      </c>
      <c r="AJ361" s="89"/>
      <c r="AK361" s="37">
        <v>44118</v>
      </c>
      <c r="AL361" s="36"/>
      <c r="AM361" s="36" t="s">
        <v>272</v>
      </c>
      <c r="AN361" s="36" t="s">
        <v>2819</v>
      </c>
      <c r="AO361" s="36"/>
      <c r="AP361" s="37">
        <v>44099</v>
      </c>
      <c r="AQ361" s="36" t="s">
        <v>2706</v>
      </c>
      <c r="AR361" s="103">
        <v>44103</v>
      </c>
      <c r="AS361" s="23" t="str">
        <f t="shared" si="99"/>
        <v>ONTIME</v>
      </c>
      <c r="AT361" s="38"/>
      <c r="AU361" s="36"/>
      <c r="AV361" s="104"/>
      <c r="AW361" s="105"/>
      <c r="AX361" s="105"/>
      <c r="AY361" s="105"/>
      <c r="AZ361" s="114"/>
      <c r="BA361" s="115"/>
      <c r="BB361" s="105"/>
      <c r="BC361" s="105"/>
    </row>
    <row r="362" s="1" customFormat="1" ht="12" hidden="1" spans="2:55">
      <c r="B362" s="20">
        <v>343</v>
      </c>
      <c r="C362" s="21" t="str">
        <f t="shared" si="118"/>
        <v>AVAIL</v>
      </c>
      <c r="D362" s="22" t="str">
        <f t="shared" si="106"/>
        <v>CLOSED</v>
      </c>
      <c r="E362" s="23">
        <f ca="1" t="shared" si="116"/>
        <v>20</v>
      </c>
      <c r="F362" s="23">
        <f ca="1" t="shared" si="107"/>
        <v>6</v>
      </c>
      <c r="G362" s="23">
        <f ca="1" t="shared" si="112"/>
        <v>13</v>
      </c>
      <c r="H362" s="23" t="str">
        <f ca="1" t="shared" si="117"/>
        <v>LATE</v>
      </c>
      <c r="I362" s="23"/>
      <c r="J362" s="36" t="s">
        <v>2820</v>
      </c>
      <c r="K362" s="37">
        <v>44097</v>
      </c>
      <c r="L362" s="38">
        <f t="shared" si="113"/>
        <v>9</v>
      </c>
      <c r="M362" s="38">
        <f t="shared" si="114"/>
        <v>2020</v>
      </c>
      <c r="N362" s="38" t="str">
        <f t="shared" si="115"/>
        <v>Replenish</v>
      </c>
      <c r="O362" s="36" t="s">
        <v>130</v>
      </c>
      <c r="P362" s="38"/>
      <c r="Q362" s="38" t="s">
        <v>131</v>
      </c>
      <c r="R362" s="56">
        <v>1</v>
      </c>
      <c r="S362" s="38" t="s">
        <v>198</v>
      </c>
      <c r="T362" s="57" t="s">
        <v>104</v>
      </c>
      <c r="U362" s="38">
        <v>50655114</v>
      </c>
      <c r="V362" s="20">
        <v>404048486</v>
      </c>
      <c r="W362" s="37">
        <v>44097</v>
      </c>
      <c r="X362" s="38" t="s">
        <v>105</v>
      </c>
      <c r="Y362" s="38"/>
      <c r="Z362" s="37">
        <v>44110</v>
      </c>
      <c r="AA362" s="36" t="s">
        <v>2821</v>
      </c>
      <c r="AB362" s="37">
        <v>44110</v>
      </c>
      <c r="AC362" s="37"/>
      <c r="AD362" s="38">
        <v>180247748</v>
      </c>
      <c r="AE362" s="37">
        <v>44110</v>
      </c>
      <c r="AF362" s="157"/>
      <c r="AG362" s="37">
        <v>44110</v>
      </c>
      <c r="AH362" s="37">
        <v>44117</v>
      </c>
      <c r="AI362" s="89" t="s">
        <v>2822</v>
      </c>
      <c r="AJ362" s="89"/>
      <c r="AK362" s="37">
        <v>44117</v>
      </c>
      <c r="AL362" s="36"/>
      <c r="AM362" s="36" t="s">
        <v>130</v>
      </c>
      <c r="AN362" s="36" t="s">
        <v>2823</v>
      </c>
      <c r="AO362" s="36"/>
      <c r="AP362" s="37">
        <v>44099</v>
      </c>
      <c r="AQ362" s="36" t="s">
        <v>2706</v>
      </c>
      <c r="AR362" s="103">
        <v>44103</v>
      </c>
      <c r="AS362" s="23" t="str">
        <f t="shared" si="99"/>
        <v>ONTIME</v>
      </c>
      <c r="AT362" s="38"/>
      <c r="AU362" s="36"/>
      <c r="AV362" s="104"/>
      <c r="AW362" s="105"/>
      <c r="AX362" s="105"/>
      <c r="AY362" s="105"/>
      <c r="AZ362" s="114"/>
      <c r="BA362" s="115"/>
      <c r="BB362" s="105"/>
      <c r="BC362" s="105"/>
    </row>
    <row r="363" s="1" customFormat="1" ht="12" hidden="1" spans="2:55">
      <c r="B363" s="20">
        <v>89</v>
      </c>
      <c r="C363" s="21" t="str">
        <f t="shared" si="118"/>
        <v>AVAIL</v>
      </c>
      <c r="D363" s="22" t="str">
        <f t="shared" si="106"/>
        <v>CLOSED</v>
      </c>
      <c r="E363" s="23">
        <f ca="1">IF(W363="","",IF(AK363&lt;&gt;"",AK363-W363,TODAY()-W363))</f>
        <v>16</v>
      </c>
      <c r="F363" s="23">
        <f ca="1" t="shared" si="107"/>
        <v>6</v>
      </c>
      <c r="G363" s="23">
        <f ca="1" t="shared" ref="G363:G394" si="119">IFERROR(IF(K363="","",IF(Z363&lt;&gt;"",Z363-K363,TODAY()-K363)),IF(Z363="CANCELLED",0,"N/A"))</f>
        <v>15</v>
      </c>
      <c r="H363" s="23" t="str">
        <f ca="1">IF(G363&lt;=2,"ONTIME","LATE")</f>
        <v>LATE</v>
      </c>
      <c r="I363" s="23"/>
      <c r="J363" s="36" t="s">
        <v>2824</v>
      </c>
      <c r="K363" s="37">
        <v>44097</v>
      </c>
      <c r="L363" s="38">
        <f t="shared" ref="L363:L394" si="120">MONTH(K363)</f>
        <v>9</v>
      </c>
      <c r="M363" s="38">
        <f t="shared" ref="M363:M394" si="121">YEAR(K363)</f>
        <v>2020</v>
      </c>
      <c r="N363" s="38" t="str">
        <f t="shared" ref="N363:N394" si="122">IF(LEFT(J363,4)="AFAX","AOG",IF(LEFT(J363,4)="AFAZ","Critical",IF(LEFT(J363,4)="AFAB","Replenish","")))</f>
        <v>Critical</v>
      </c>
      <c r="O363" s="36" t="s">
        <v>769</v>
      </c>
      <c r="P363" s="38"/>
      <c r="Q363" s="38" t="s">
        <v>1800</v>
      </c>
      <c r="R363" s="56">
        <v>1</v>
      </c>
      <c r="S363" s="38" t="s">
        <v>332</v>
      </c>
      <c r="T363" s="57" t="s">
        <v>2825</v>
      </c>
      <c r="U363" s="38">
        <v>50655116</v>
      </c>
      <c r="V363" s="20">
        <v>404048488</v>
      </c>
      <c r="W363" s="37">
        <v>44097</v>
      </c>
      <c r="X363" s="38" t="s">
        <v>105</v>
      </c>
      <c r="Y363" s="38"/>
      <c r="Z363" s="37">
        <v>44112</v>
      </c>
      <c r="AA363" s="36" t="s">
        <v>2826</v>
      </c>
      <c r="AB363" s="37">
        <v>44112</v>
      </c>
      <c r="AC363" s="37"/>
      <c r="AD363" s="36" t="s">
        <v>2827</v>
      </c>
      <c r="AE363" s="37">
        <v>44113</v>
      </c>
      <c r="AF363" s="157"/>
      <c r="AG363" s="37">
        <v>44113</v>
      </c>
      <c r="AH363" s="37">
        <v>44113</v>
      </c>
      <c r="AI363" s="89" t="s">
        <v>2828</v>
      </c>
      <c r="AJ363" s="89"/>
      <c r="AK363" s="37">
        <v>44113</v>
      </c>
      <c r="AL363" s="36"/>
      <c r="AM363" s="38" t="s">
        <v>769</v>
      </c>
      <c r="AN363" s="36" t="s">
        <v>771</v>
      </c>
      <c r="AO363" s="36"/>
      <c r="AP363" s="37">
        <v>44099</v>
      </c>
      <c r="AQ363" s="36" t="s">
        <v>2706</v>
      </c>
      <c r="AR363" s="103">
        <v>44103</v>
      </c>
      <c r="AS363" s="103" t="str">
        <f t="shared" si="99"/>
        <v>ONTIME</v>
      </c>
      <c r="AT363" s="38"/>
      <c r="AU363" s="36"/>
      <c r="AV363" s="104">
        <f>IF(OR(W363="",AB363=""),"",AB363-W363)</f>
        <v>15</v>
      </c>
      <c r="AW363" s="105">
        <f>IF(OR(AH363="",AB363=""),"",AH363-AB363)</f>
        <v>1</v>
      </c>
      <c r="AX363" s="105">
        <f>IF(OR(AK363="",AH363=""),"",AK363-AH363)</f>
        <v>0</v>
      </c>
      <c r="AY363" s="105">
        <f>IF(OR(AP363="",AH363=""),"",AP363-AH363)</f>
        <v>-14</v>
      </c>
      <c r="AZ363" s="114">
        <f>IF(OR(AR363="",AP363=""),"",AR363-AP363)</f>
        <v>4</v>
      </c>
      <c r="BA363" s="115">
        <f>IF(AV363="","",SUM(AV363:AZ363))</f>
        <v>6</v>
      </c>
      <c r="BB363" s="105">
        <f>IF(AR363="","",WEEKNUM(AR363))</f>
        <v>40</v>
      </c>
      <c r="BC363" s="105">
        <f>IF(AR363="","",YEAR(AR363))</f>
        <v>2020</v>
      </c>
    </row>
    <row r="364" s="1" customFormat="1" ht="12" hidden="1" spans="2:55">
      <c r="B364" s="20">
        <v>90</v>
      </c>
      <c r="C364" s="21" t="str">
        <f t="shared" si="118"/>
        <v>AVAIL</v>
      </c>
      <c r="D364" s="22" t="str">
        <f t="shared" si="106"/>
        <v>CLOSED</v>
      </c>
      <c r="E364" s="23">
        <f ca="1">IF(W364="","",IF(AK364&lt;&gt;"",AK364-W364,TODAY()-W364))</f>
        <v>16</v>
      </c>
      <c r="F364" s="23">
        <f ca="1" t="shared" si="107"/>
        <v>6</v>
      </c>
      <c r="G364" s="23">
        <f ca="1" t="shared" si="119"/>
        <v>15</v>
      </c>
      <c r="H364" s="23" t="str">
        <f ca="1">IF(G364&lt;=2,"ONTIME","LATE")</f>
        <v>LATE</v>
      </c>
      <c r="I364" s="23"/>
      <c r="J364" s="36" t="s">
        <v>2829</v>
      </c>
      <c r="K364" s="37">
        <v>44097</v>
      </c>
      <c r="L364" s="38">
        <f t="shared" si="120"/>
        <v>9</v>
      </c>
      <c r="M364" s="38">
        <f t="shared" si="121"/>
        <v>2020</v>
      </c>
      <c r="N364" s="38" t="str">
        <f t="shared" si="122"/>
        <v>Critical</v>
      </c>
      <c r="O364" s="36" t="s">
        <v>2830</v>
      </c>
      <c r="P364" s="38"/>
      <c r="Q364" s="38" t="s">
        <v>2831</v>
      </c>
      <c r="R364" s="56">
        <v>1</v>
      </c>
      <c r="S364" s="38" t="s">
        <v>325</v>
      </c>
      <c r="T364" s="57" t="s">
        <v>2832</v>
      </c>
      <c r="U364" s="38">
        <v>50655119</v>
      </c>
      <c r="V364" s="20">
        <v>404048489</v>
      </c>
      <c r="W364" s="37">
        <v>44097</v>
      </c>
      <c r="X364" s="38" t="s">
        <v>105</v>
      </c>
      <c r="Y364" s="38"/>
      <c r="Z364" s="37">
        <v>44112</v>
      </c>
      <c r="AA364" s="36" t="s">
        <v>2826</v>
      </c>
      <c r="AB364" s="37">
        <v>44112</v>
      </c>
      <c r="AC364" s="37"/>
      <c r="AD364" s="36" t="s">
        <v>2833</v>
      </c>
      <c r="AE364" s="37">
        <v>44113</v>
      </c>
      <c r="AF364" s="157"/>
      <c r="AG364" s="37">
        <v>44113</v>
      </c>
      <c r="AH364" s="37">
        <v>44113</v>
      </c>
      <c r="AI364" s="89" t="s">
        <v>2834</v>
      </c>
      <c r="AJ364" s="89"/>
      <c r="AK364" s="37">
        <v>44113</v>
      </c>
      <c r="AL364" s="36"/>
      <c r="AM364" s="38" t="s">
        <v>2830</v>
      </c>
      <c r="AN364" s="36" t="s">
        <v>2835</v>
      </c>
      <c r="AO364" s="36"/>
      <c r="AP364" s="103">
        <v>44099</v>
      </c>
      <c r="AQ364" s="36" t="s">
        <v>2706</v>
      </c>
      <c r="AR364" s="103">
        <v>44103</v>
      </c>
      <c r="AS364" s="103" t="str">
        <f t="shared" si="99"/>
        <v>ONTIME</v>
      </c>
      <c r="AT364" s="38"/>
      <c r="AU364" s="36"/>
      <c r="AV364" s="104">
        <f>IF(OR(W364="",AB364=""),"",AB364-W364)</f>
        <v>15</v>
      </c>
      <c r="AW364" s="105">
        <f>IF(OR(AH364="",AB364=""),"",AH364-AB364)</f>
        <v>1</v>
      </c>
      <c r="AX364" s="105">
        <f>IF(OR(AK364="",AH364=""),"",AK364-AH364)</f>
        <v>0</v>
      </c>
      <c r="AY364" s="105">
        <f>IF(OR(AP364="",AH364=""),"",AP364-AH364)</f>
        <v>-14</v>
      </c>
      <c r="AZ364" s="114">
        <f>IF(OR(AR364="",AP364=""),"",AR364-AP364)</f>
        <v>4</v>
      </c>
      <c r="BA364" s="115">
        <f>IF(AV364="","",SUM(AV364:AZ364))</f>
        <v>6</v>
      </c>
      <c r="BB364" s="105">
        <f>IF(AR364="","",WEEKNUM(AR364))</f>
        <v>40</v>
      </c>
      <c r="BC364" s="105">
        <f>IF(AR364="","",YEAR(AR364))</f>
        <v>2020</v>
      </c>
    </row>
    <row r="365" s="1" customFormat="1" ht="24" hidden="1" spans="2:55">
      <c r="B365" s="20">
        <v>344</v>
      </c>
      <c r="C365" s="21" t="str">
        <f t="shared" si="118"/>
        <v>AVAIL</v>
      </c>
      <c r="D365" s="22" t="str">
        <f t="shared" si="106"/>
        <v>CLOSED</v>
      </c>
      <c r="E365" s="23">
        <f ca="1">IF(K365="","",IF(AK365&lt;&gt;"",AK365-K365,TODAY()-K365))</f>
        <v>22</v>
      </c>
      <c r="F365" s="23">
        <f ca="1" t="shared" si="107"/>
        <v>6</v>
      </c>
      <c r="G365" s="23">
        <f ca="1" t="shared" si="119"/>
        <v>21</v>
      </c>
      <c r="H365" s="23" t="str">
        <f ca="1">IF(G365&lt;=3,"ONTIME","LATE")</f>
        <v>LATE</v>
      </c>
      <c r="I365" s="23"/>
      <c r="J365" s="36" t="s">
        <v>2836</v>
      </c>
      <c r="K365" s="37">
        <v>44097</v>
      </c>
      <c r="L365" s="38">
        <f t="shared" si="120"/>
        <v>9</v>
      </c>
      <c r="M365" s="38">
        <f t="shared" si="121"/>
        <v>2020</v>
      </c>
      <c r="N365" s="38" t="str">
        <f t="shared" si="122"/>
        <v>Replenish</v>
      </c>
      <c r="O365" s="36" t="s">
        <v>2837</v>
      </c>
      <c r="P365" s="38"/>
      <c r="Q365" s="38" t="s">
        <v>2838</v>
      </c>
      <c r="R365" s="56">
        <v>1</v>
      </c>
      <c r="S365" s="38" t="s">
        <v>198</v>
      </c>
      <c r="T365" s="57" t="s">
        <v>104</v>
      </c>
      <c r="U365" s="38">
        <v>50655115</v>
      </c>
      <c r="V365" s="20">
        <v>404048487</v>
      </c>
      <c r="W365" s="37">
        <v>44097</v>
      </c>
      <c r="X365" s="38" t="s">
        <v>105</v>
      </c>
      <c r="Y365" s="38"/>
      <c r="Z365" s="37">
        <v>44118</v>
      </c>
      <c r="AA365" s="36" t="s">
        <v>2839</v>
      </c>
      <c r="AB365" s="37">
        <v>44118</v>
      </c>
      <c r="AC365" s="37"/>
      <c r="AD365" s="38">
        <v>180248122</v>
      </c>
      <c r="AE365" s="37">
        <v>44119</v>
      </c>
      <c r="AF365" s="157"/>
      <c r="AG365" s="37">
        <v>44119</v>
      </c>
      <c r="AH365" s="37">
        <v>44119</v>
      </c>
      <c r="AI365" s="89" t="s">
        <v>2840</v>
      </c>
      <c r="AJ365" s="89"/>
      <c r="AK365" s="37">
        <v>44119</v>
      </c>
      <c r="AL365" s="36"/>
      <c r="AM365" s="36" t="s">
        <v>2837</v>
      </c>
      <c r="AN365" s="36" t="s">
        <v>2841</v>
      </c>
      <c r="AO365" s="36"/>
      <c r="AP365" s="37">
        <v>44099</v>
      </c>
      <c r="AQ365" s="36" t="s">
        <v>2706</v>
      </c>
      <c r="AR365" s="103">
        <v>44103</v>
      </c>
      <c r="AS365" s="103" t="str">
        <f t="shared" si="99"/>
        <v>ONTIME</v>
      </c>
      <c r="AT365" s="38"/>
      <c r="AU365" s="36"/>
      <c r="AV365" s="104"/>
      <c r="AW365" s="105"/>
      <c r="AX365" s="105"/>
      <c r="AY365" s="105"/>
      <c r="AZ365" s="114"/>
      <c r="BA365" s="115"/>
      <c r="BB365" s="105"/>
      <c r="BC365" s="105"/>
    </row>
    <row r="366" s="1" customFormat="1" ht="12" hidden="1" spans="2:55">
      <c r="B366" s="20">
        <v>345</v>
      </c>
      <c r="C366" s="21" t="str">
        <f t="shared" si="118"/>
        <v>AVAIL</v>
      </c>
      <c r="D366" s="22" t="str">
        <f t="shared" si="106"/>
        <v>CLOSED</v>
      </c>
      <c r="E366" s="23">
        <f ca="1">IF(K366="","",IF(AK366&lt;&gt;"",AK366-K366,TODAY()-K366))</f>
        <v>22</v>
      </c>
      <c r="F366" s="23">
        <f ca="1" t="shared" si="107"/>
        <v>6</v>
      </c>
      <c r="G366" s="23">
        <f ca="1" t="shared" si="119"/>
        <v>21</v>
      </c>
      <c r="H366" s="23" t="str">
        <f ca="1">IF(G366&lt;=3,"ONTIME","LATE")</f>
        <v>LATE</v>
      </c>
      <c r="I366" s="23"/>
      <c r="J366" s="36" t="s">
        <v>2842</v>
      </c>
      <c r="K366" s="37">
        <v>44097</v>
      </c>
      <c r="L366" s="38">
        <f t="shared" si="120"/>
        <v>9</v>
      </c>
      <c r="M366" s="38">
        <f t="shared" si="121"/>
        <v>2020</v>
      </c>
      <c r="N366" s="38" t="str">
        <f t="shared" si="122"/>
        <v>Replenish</v>
      </c>
      <c r="O366" s="36" t="s">
        <v>2843</v>
      </c>
      <c r="P366" s="38"/>
      <c r="Q366" s="38" t="s">
        <v>2844</v>
      </c>
      <c r="R366" s="56">
        <v>1</v>
      </c>
      <c r="S366" s="38" t="s">
        <v>103</v>
      </c>
      <c r="T366" s="57" t="s">
        <v>104</v>
      </c>
      <c r="U366" s="38">
        <v>50655120</v>
      </c>
      <c r="V366" s="20">
        <v>404048490</v>
      </c>
      <c r="W366" s="37">
        <v>44097</v>
      </c>
      <c r="X366" s="38" t="s">
        <v>105</v>
      </c>
      <c r="Y366" s="38"/>
      <c r="Z366" s="37">
        <v>44118</v>
      </c>
      <c r="AA366" s="36" t="s">
        <v>2839</v>
      </c>
      <c r="AB366" s="37">
        <v>44118</v>
      </c>
      <c r="AC366" s="37"/>
      <c r="AD366" s="38">
        <v>180248123</v>
      </c>
      <c r="AE366" s="37">
        <v>44119</v>
      </c>
      <c r="AF366" s="157"/>
      <c r="AG366" s="37">
        <v>44119</v>
      </c>
      <c r="AH366" s="37">
        <v>44119</v>
      </c>
      <c r="AI366" s="89" t="s">
        <v>2845</v>
      </c>
      <c r="AJ366" s="89"/>
      <c r="AK366" s="37">
        <v>44119</v>
      </c>
      <c r="AL366" s="36"/>
      <c r="AM366" s="36" t="s">
        <v>2843</v>
      </c>
      <c r="AN366" s="36" t="s">
        <v>2846</v>
      </c>
      <c r="AO366" s="36"/>
      <c r="AP366" s="37">
        <v>44099</v>
      </c>
      <c r="AQ366" s="36" t="s">
        <v>2706</v>
      </c>
      <c r="AR366" s="103">
        <v>44103</v>
      </c>
      <c r="AS366" s="103" t="str">
        <f t="shared" si="99"/>
        <v>ONTIME</v>
      </c>
      <c r="AT366" s="38"/>
      <c r="AU366" s="36"/>
      <c r="AV366" s="104"/>
      <c r="AW366" s="105"/>
      <c r="AX366" s="105"/>
      <c r="AY366" s="105"/>
      <c r="AZ366" s="114"/>
      <c r="BA366" s="115"/>
      <c r="BB366" s="105"/>
      <c r="BC366" s="105"/>
    </row>
    <row r="367" s="1" customFormat="1" ht="12" hidden="1" spans="2:55">
      <c r="B367" s="20">
        <v>346</v>
      </c>
      <c r="C367" s="21" t="str">
        <f t="shared" si="118"/>
        <v>AVAIL</v>
      </c>
      <c r="D367" s="22" t="str">
        <f t="shared" si="106"/>
        <v>CLOSED</v>
      </c>
      <c r="E367" s="23">
        <f ca="1">IF(K367="","",IF(AK367&lt;&gt;"",AK367-K367,TODAY()-K367))</f>
        <v>13</v>
      </c>
      <c r="F367" s="23">
        <f ca="1" t="shared" si="107"/>
        <v>14</v>
      </c>
      <c r="G367" s="23">
        <f ca="1" t="shared" si="119"/>
        <v>9</v>
      </c>
      <c r="H367" s="23" t="str">
        <f ca="1">IF(G367&lt;=3,"ONTIME","LATE")</f>
        <v>LATE</v>
      </c>
      <c r="I367" s="23"/>
      <c r="J367" s="36" t="s">
        <v>2847</v>
      </c>
      <c r="K367" s="37">
        <v>44110</v>
      </c>
      <c r="L367" s="38">
        <f t="shared" si="120"/>
        <v>10</v>
      </c>
      <c r="M367" s="38">
        <f t="shared" si="121"/>
        <v>2020</v>
      </c>
      <c r="N367" s="38" t="str">
        <f t="shared" si="122"/>
        <v>Replenish</v>
      </c>
      <c r="O367" s="36" t="s">
        <v>237</v>
      </c>
      <c r="P367" s="38"/>
      <c r="Q367" s="38" t="s">
        <v>238</v>
      </c>
      <c r="R367" s="56">
        <v>1</v>
      </c>
      <c r="S367" s="38" t="s">
        <v>173</v>
      </c>
      <c r="T367" s="57" t="s">
        <v>104</v>
      </c>
      <c r="U367" s="38">
        <v>50655810</v>
      </c>
      <c r="V367" s="20">
        <v>404048523</v>
      </c>
      <c r="W367" s="37">
        <v>44110</v>
      </c>
      <c r="X367" s="38" t="s">
        <v>105</v>
      </c>
      <c r="Y367" s="38"/>
      <c r="Z367" s="37">
        <v>44119</v>
      </c>
      <c r="AA367" s="36" t="s">
        <v>2813</v>
      </c>
      <c r="AB367" s="37">
        <v>44119</v>
      </c>
      <c r="AC367" s="37"/>
      <c r="AD367" s="38">
        <v>180248142</v>
      </c>
      <c r="AE367" s="37">
        <v>44119</v>
      </c>
      <c r="AF367" s="157"/>
      <c r="AG367" s="37">
        <v>44121</v>
      </c>
      <c r="AH367" s="37">
        <v>44123</v>
      </c>
      <c r="AI367" s="89" t="s">
        <v>2848</v>
      </c>
      <c r="AJ367" s="89"/>
      <c r="AK367" s="37">
        <v>44123</v>
      </c>
      <c r="AL367" s="36"/>
      <c r="AM367" s="36" t="s">
        <v>237</v>
      </c>
      <c r="AN367" s="36" t="s">
        <v>2849</v>
      </c>
      <c r="AO367" s="36"/>
      <c r="AP367" s="37">
        <v>44111</v>
      </c>
      <c r="AQ367" s="36" t="s">
        <v>2792</v>
      </c>
      <c r="AR367" s="103">
        <v>44124</v>
      </c>
      <c r="AS367" s="103" t="str">
        <f t="shared" si="99"/>
        <v>LATE</v>
      </c>
      <c r="AT367" s="38"/>
      <c r="AU367" s="36"/>
      <c r="AV367" s="104"/>
      <c r="AW367" s="105"/>
      <c r="AX367" s="105"/>
      <c r="AY367" s="105"/>
      <c r="AZ367" s="114"/>
      <c r="BA367" s="115"/>
      <c r="BB367" s="105"/>
      <c r="BC367" s="105"/>
    </row>
    <row r="368" s="1" customFormat="1" ht="12" hidden="1" spans="2:55">
      <c r="B368" s="20">
        <v>86</v>
      </c>
      <c r="C368" s="21" t="str">
        <f t="shared" si="118"/>
        <v>AVAIL</v>
      </c>
      <c r="D368" s="22" t="str">
        <f t="shared" si="106"/>
        <v>CLOSED</v>
      </c>
      <c r="E368" s="23">
        <f ca="1">IF(W368="","",IF(AK368&lt;&gt;"",AK368-W368,TODAY()-W368))</f>
        <v>12</v>
      </c>
      <c r="F368" s="23">
        <f ca="1" t="shared" si="107"/>
        <v>20</v>
      </c>
      <c r="G368" s="23">
        <f ca="1" t="shared" si="119"/>
        <v>5</v>
      </c>
      <c r="H368" s="23" t="str">
        <f ca="1">IF(G368&lt;=2,"ONTIME","LATE")</f>
        <v>LATE</v>
      </c>
      <c r="I368" s="23"/>
      <c r="J368" s="36" t="s">
        <v>2850</v>
      </c>
      <c r="K368" s="37">
        <v>44049</v>
      </c>
      <c r="L368" s="38">
        <f t="shared" si="120"/>
        <v>8</v>
      </c>
      <c r="M368" s="38">
        <f t="shared" si="121"/>
        <v>2020</v>
      </c>
      <c r="N368" s="38" t="str">
        <f t="shared" si="122"/>
        <v>Critical</v>
      </c>
      <c r="O368" s="36" t="s">
        <v>834</v>
      </c>
      <c r="P368" s="38"/>
      <c r="Q368" s="38" t="s">
        <v>1988</v>
      </c>
      <c r="R368" s="56">
        <v>1</v>
      </c>
      <c r="S368" s="38" t="s">
        <v>1511</v>
      </c>
      <c r="T368" s="57" t="s">
        <v>2650</v>
      </c>
      <c r="U368" s="38">
        <v>50651752</v>
      </c>
      <c r="V368" s="20">
        <v>404048112</v>
      </c>
      <c r="W368" s="37">
        <v>44049</v>
      </c>
      <c r="X368" s="38" t="s">
        <v>105</v>
      </c>
      <c r="Y368" s="38"/>
      <c r="Z368" s="37">
        <v>44054</v>
      </c>
      <c r="AA368" s="36" t="s">
        <v>2851</v>
      </c>
      <c r="AB368" s="37">
        <v>44054</v>
      </c>
      <c r="AC368" s="37"/>
      <c r="AD368" s="36" t="s">
        <v>2852</v>
      </c>
      <c r="AE368" s="37">
        <v>44054</v>
      </c>
      <c r="AF368" s="157"/>
      <c r="AG368" s="37">
        <v>44060</v>
      </c>
      <c r="AH368" s="37">
        <v>44061</v>
      </c>
      <c r="AI368" s="89" t="s">
        <v>2328</v>
      </c>
      <c r="AJ368" s="89"/>
      <c r="AK368" s="37">
        <v>44061</v>
      </c>
      <c r="AL368" s="36"/>
      <c r="AM368" s="38" t="s">
        <v>834</v>
      </c>
      <c r="AN368" s="36" t="s">
        <v>2382</v>
      </c>
      <c r="AO368" s="36"/>
      <c r="AP368" s="37">
        <v>44049</v>
      </c>
      <c r="AQ368" s="36" t="s">
        <v>2643</v>
      </c>
      <c r="AR368" s="103">
        <v>44069</v>
      </c>
      <c r="AS368" s="103" t="str">
        <f t="shared" si="99"/>
        <v>LATE</v>
      </c>
      <c r="AT368" s="38"/>
      <c r="AU368" s="36"/>
      <c r="AV368" s="104">
        <f>IF(OR(W368="",AB368=""),"",AB368-W368)</f>
        <v>5</v>
      </c>
      <c r="AW368" s="105">
        <f>IF(OR(AH368="",AB368=""),"",AH368-AB368)</f>
        <v>7</v>
      </c>
      <c r="AX368" s="105">
        <f>IF(OR(AK368="",AH368=""),"",AK368-AH368)</f>
        <v>0</v>
      </c>
      <c r="AY368" s="105">
        <f>IF(OR(AP368="",AH368=""),"",AP368-AH368)</f>
        <v>-12</v>
      </c>
      <c r="AZ368" s="114">
        <f>IF(OR(AR368="",AP368=""),"",AR368-AP368)</f>
        <v>20</v>
      </c>
      <c r="BA368" s="115">
        <f>IF(AV368="","",SUM(AV368:AZ368))</f>
        <v>20</v>
      </c>
      <c r="BB368" s="105">
        <f>IF(AR368="","",WEEKNUM(AR368))</f>
        <v>35</v>
      </c>
      <c r="BC368" s="105">
        <f>IF(AR368="","",YEAR(AR368))</f>
        <v>2020</v>
      </c>
    </row>
    <row r="369" s="1" customFormat="1" ht="12" hidden="1" spans="2:55">
      <c r="B369" s="20">
        <v>88</v>
      </c>
      <c r="C369" s="21" t="str">
        <f t="shared" si="118"/>
        <v>AVAIL</v>
      </c>
      <c r="D369" s="22" t="str">
        <f t="shared" si="106"/>
        <v>CLOSED</v>
      </c>
      <c r="E369" s="23">
        <f ca="1">IF(W369="","",IF(AK369&lt;&gt;"",AK369-W369,TODAY()-W369))</f>
        <v>56</v>
      </c>
      <c r="F369" s="23">
        <f ca="1" t="shared" si="107"/>
        <v>18</v>
      </c>
      <c r="G369" s="23">
        <f ca="1" t="shared" si="119"/>
        <v>52</v>
      </c>
      <c r="H369" s="23" t="str">
        <f ca="1">IF(G369&lt;=2,"ONTIME","LATE")</f>
        <v>LATE</v>
      </c>
      <c r="I369" s="23"/>
      <c r="J369" s="36" t="s">
        <v>2853</v>
      </c>
      <c r="K369" s="37">
        <v>44067</v>
      </c>
      <c r="L369" s="38">
        <f t="shared" si="120"/>
        <v>8</v>
      </c>
      <c r="M369" s="38">
        <f t="shared" si="121"/>
        <v>2020</v>
      </c>
      <c r="N369" s="38" t="str">
        <f t="shared" si="122"/>
        <v>Critical</v>
      </c>
      <c r="O369" s="36" t="s">
        <v>535</v>
      </c>
      <c r="P369" s="38"/>
      <c r="Q369" s="38" t="s">
        <v>2053</v>
      </c>
      <c r="R369" s="56">
        <v>1</v>
      </c>
      <c r="S369" s="38" t="s">
        <v>1161</v>
      </c>
      <c r="T369" s="57" t="s">
        <v>2774</v>
      </c>
      <c r="U369" s="38">
        <v>50652942</v>
      </c>
      <c r="V369" s="20">
        <v>404048211</v>
      </c>
      <c r="W369" s="37">
        <v>44067</v>
      </c>
      <c r="X369" s="38" t="s">
        <v>105</v>
      </c>
      <c r="Y369" s="38"/>
      <c r="Z369" s="37">
        <v>44119</v>
      </c>
      <c r="AA369" s="36" t="s">
        <v>2813</v>
      </c>
      <c r="AB369" s="37">
        <v>44119</v>
      </c>
      <c r="AC369" s="37"/>
      <c r="AD369" s="36" t="s">
        <v>2854</v>
      </c>
      <c r="AE369" s="37">
        <v>44119</v>
      </c>
      <c r="AF369" s="157"/>
      <c r="AG369" s="37">
        <v>44122</v>
      </c>
      <c r="AH369" s="37">
        <v>44123</v>
      </c>
      <c r="AI369" s="89" t="s">
        <v>2855</v>
      </c>
      <c r="AJ369" s="89"/>
      <c r="AK369" s="37">
        <v>44123</v>
      </c>
      <c r="AL369" s="36"/>
      <c r="AM369" s="38" t="s">
        <v>535</v>
      </c>
      <c r="AN369" s="36" t="s">
        <v>2855</v>
      </c>
      <c r="AO369" s="36"/>
      <c r="AP369" s="37">
        <v>44077</v>
      </c>
      <c r="AQ369" s="36" t="s">
        <v>118</v>
      </c>
      <c r="AR369" s="103">
        <v>44085</v>
      </c>
      <c r="AS369" s="103" t="str">
        <f t="shared" si="99"/>
        <v>LATE</v>
      </c>
      <c r="AT369" s="38"/>
      <c r="AU369" s="36"/>
      <c r="AV369" s="104">
        <f>IF(OR(W369="",AB369=""),"",AB369-W369)</f>
        <v>52</v>
      </c>
      <c r="AW369" s="105">
        <f>IF(OR(AH369="",AB369=""),"",AH369-AB369)</f>
        <v>4</v>
      </c>
      <c r="AX369" s="105">
        <f>IF(OR(AK369="",AH369=""),"",AK369-AH369)</f>
        <v>0</v>
      </c>
      <c r="AY369" s="105">
        <f>IF(OR(AP369="",AH369=""),"",AP369-AH369)</f>
        <v>-46</v>
      </c>
      <c r="AZ369" s="114">
        <f>IF(OR(AR369="",AP369=""),"",AR369-AP369)</f>
        <v>8</v>
      </c>
      <c r="BA369" s="115">
        <f>IF(AV369="","",SUM(AV369:AZ369))</f>
        <v>18</v>
      </c>
      <c r="BB369" s="105">
        <f>IF(AR369="","",WEEKNUM(AR369))</f>
        <v>37</v>
      </c>
      <c r="BC369" s="105">
        <f>IF(AR369="","",YEAR(AR369))</f>
        <v>2020</v>
      </c>
    </row>
    <row r="370" s="1" customFormat="1" ht="12" hidden="1" spans="2:55">
      <c r="B370" s="20">
        <v>316</v>
      </c>
      <c r="C370" s="21" t="str">
        <f t="shared" si="118"/>
        <v>AVAIL</v>
      </c>
      <c r="D370" s="22" t="str">
        <f t="shared" si="106"/>
        <v>CLOSED</v>
      </c>
      <c r="E370" s="23">
        <f ca="1" t="shared" ref="E370:E396" si="123">IF(K370="","",IF(AK370&lt;&gt;"",AK370-K370,TODAY()-K370))</f>
        <v>82</v>
      </c>
      <c r="F370" s="23">
        <f ca="1" t="shared" si="107"/>
        <v>19</v>
      </c>
      <c r="G370" s="23">
        <f ca="1" t="shared" si="119"/>
        <v>81</v>
      </c>
      <c r="H370" s="23" t="str">
        <f ca="1" t="shared" ref="H370:H396" si="124">IF(G370&lt;=3,"ONTIME","LATE")</f>
        <v>LATE</v>
      </c>
      <c r="I370" s="23"/>
      <c r="J370" s="122" t="s">
        <v>2856</v>
      </c>
      <c r="K370" s="37">
        <v>44056</v>
      </c>
      <c r="L370" s="38">
        <f t="shared" si="120"/>
        <v>8</v>
      </c>
      <c r="M370" s="38">
        <f t="shared" si="121"/>
        <v>2020</v>
      </c>
      <c r="N370" s="38" t="str">
        <f t="shared" si="122"/>
        <v>Replenish</v>
      </c>
      <c r="O370" s="36" t="s">
        <v>535</v>
      </c>
      <c r="P370" s="38"/>
      <c r="Q370" s="38" t="s">
        <v>2053</v>
      </c>
      <c r="R370" s="56">
        <v>1</v>
      </c>
      <c r="S370" s="38" t="s">
        <v>198</v>
      </c>
      <c r="T370" s="57" t="s">
        <v>104</v>
      </c>
      <c r="U370" s="38">
        <v>50652228</v>
      </c>
      <c r="V370" s="20">
        <v>404048148</v>
      </c>
      <c r="W370" s="37">
        <v>44056</v>
      </c>
      <c r="X370" s="38" t="s">
        <v>105</v>
      </c>
      <c r="Y370" s="36" t="s">
        <v>2857</v>
      </c>
      <c r="Z370" s="37">
        <v>44137</v>
      </c>
      <c r="AA370" s="36" t="s">
        <v>2858</v>
      </c>
      <c r="AB370" s="37">
        <v>44137</v>
      </c>
      <c r="AC370" s="37"/>
      <c r="AD370" s="38">
        <v>180248956</v>
      </c>
      <c r="AE370" s="37">
        <v>44138</v>
      </c>
      <c r="AF370" s="157"/>
      <c r="AG370" s="37">
        <v>44138</v>
      </c>
      <c r="AH370" s="37">
        <v>44138</v>
      </c>
      <c r="AI370" s="89" t="s">
        <v>2859</v>
      </c>
      <c r="AJ370" s="89"/>
      <c r="AK370" s="37">
        <v>44138</v>
      </c>
      <c r="AL370" s="36"/>
      <c r="AM370" s="36" t="s">
        <v>535</v>
      </c>
      <c r="AN370" s="158" t="s">
        <v>2859</v>
      </c>
      <c r="AO370" s="158"/>
      <c r="AP370" s="37">
        <v>44056</v>
      </c>
      <c r="AQ370" s="36" t="s">
        <v>2684</v>
      </c>
      <c r="AR370" s="103">
        <v>44075</v>
      </c>
      <c r="AS370" s="103" t="str">
        <f t="shared" si="99"/>
        <v>LATE</v>
      </c>
      <c r="AT370" s="38"/>
      <c r="AU370" s="36"/>
      <c r="AV370" s="104"/>
      <c r="AW370" s="105"/>
      <c r="AX370" s="105"/>
      <c r="AY370" s="105"/>
      <c r="AZ370" s="114"/>
      <c r="BA370" s="115"/>
      <c r="BB370" s="105"/>
      <c r="BC370" s="105"/>
    </row>
    <row r="371" s="1" customFormat="1" ht="12" hidden="1" spans="2:55">
      <c r="B371" s="20">
        <v>325</v>
      </c>
      <c r="C371" s="21" t="str">
        <f t="shared" si="118"/>
        <v>AVAIL</v>
      </c>
      <c r="D371" s="22" t="str">
        <f t="shared" si="106"/>
        <v>CLOSED</v>
      </c>
      <c r="E371" s="23">
        <f ca="1" t="shared" si="123"/>
        <v>61</v>
      </c>
      <c r="F371" s="23">
        <f ca="1" t="shared" si="107"/>
        <v>8</v>
      </c>
      <c r="G371" s="23">
        <f ca="1" t="shared" si="119"/>
        <v>60</v>
      </c>
      <c r="H371" s="23" t="str">
        <f ca="1" t="shared" si="124"/>
        <v>LATE</v>
      </c>
      <c r="I371" s="23"/>
      <c r="J371" s="122" t="s">
        <v>2860</v>
      </c>
      <c r="K371" s="37">
        <v>44077</v>
      </c>
      <c r="L371" s="38">
        <f t="shared" si="120"/>
        <v>9</v>
      </c>
      <c r="M371" s="38">
        <f t="shared" si="121"/>
        <v>2020</v>
      </c>
      <c r="N371" s="38" t="str">
        <f t="shared" si="122"/>
        <v>Replenish</v>
      </c>
      <c r="O371" s="36" t="s">
        <v>220</v>
      </c>
      <c r="P371" s="38" t="s">
        <v>221</v>
      </c>
      <c r="Q371" s="38" t="s">
        <v>222</v>
      </c>
      <c r="R371" s="56">
        <v>1</v>
      </c>
      <c r="S371" s="38" t="s">
        <v>345</v>
      </c>
      <c r="T371" s="57" t="s">
        <v>104</v>
      </c>
      <c r="U371" s="38">
        <v>50653701</v>
      </c>
      <c r="V371" s="20">
        <v>404048292</v>
      </c>
      <c r="W371" s="37">
        <v>44077</v>
      </c>
      <c r="X371" s="38" t="s">
        <v>105</v>
      </c>
      <c r="Y371" s="38">
        <v>61881617362</v>
      </c>
      <c r="Z371" s="37">
        <v>44137</v>
      </c>
      <c r="AA371" s="36" t="s">
        <v>2858</v>
      </c>
      <c r="AB371" s="37">
        <v>44137</v>
      </c>
      <c r="AC371" s="37"/>
      <c r="AD371" s="38">
        <v>180248957</v>
      </c>
      <c r="AE371" s="37">
        <v>44138</v>
      </c>
      <c r="AF371" s="157"/>
      <c r="AG371" s="37">
        <v>44138</v>
      </c>
      <c r="AH371" s="37">
        <v>44138</v>
      </c>
      <c r="AI371" s="89" t="s">
        <v>2861</v>
      </c>
      <c r="AJ371" s="89"/>
      <c r="AK371" s="37">
        <v>44138</v>
      </c>
      <c r="AL371" s="36"/>
      <c r="AM371" s="36" t="s">
        <v>221</v>
      </c>
      <c r="AN371" s="36" t="s">
        <v>2040</v>
      </c>
      <c r="AO371" s="36"/>
      <c r="AP371" s="37">
        <v>44077</v>
      </c>
      <c r="AQ371" s="36" t="s">
        <v>118</v>
      </c>
      <c r="AR371" s="103">
        <v>44085</v>
      </c>
      <c r="AS371" s="103" t="str">
        <f t="shared" si="99"/>
        <v>ONTIME</v>
      </c>
      <c r="AT371" s="38"/>
      <c r="AU371" s="36"/>
      <c r="AV371" s="104"/>
      <c r="AW371" s="105"/>
      <c r="AX371" s="105"/>
      <c r="AY371" s="105"/>
      <c r="AZ371" s="114"/>
      <c r="BA371" s="115"/>
      <c r="BB371" s="105"/>
      <c r="BC371" s="105"/>
    </row>
    <row r="372" s="1" customFormat="1" ht="12" hidden="1" spans="2:55">
      <c r="B372" s="20">
        <v>330</v>
      </c>
      <c r="C372" s="21" t="str">
        <f t="shared" si="118"/>
        <v>AVAIL</v>
      </c>
      <c r="D372" s="22" t="str">
        <f t="shared" si="106"/>
        <v>CLOSED</v>
      </c>
      <c r="E372" s="23">
        <f ca="1" t="shared" si="123"/>
        <v>54</v>
      </c>
      <c r="F372" s="23">
        <f ca="1" t="shared" si="107"/>
        <v>16</v>
      </c>
      <c r="G372" s="23">
        <f ca="1" t="shared" si="119"/>
        <v>53</v>
      </c>
      <c r="H372" s="23" t="str">
        <f ca="1" t="shared" si="124"/>
        <v>LATE</v>
      </c>
      <c r="I372" s="23"/>
      <c r="J372" s="36" t="s">
        <v>2862</v>
      </c>
      <c r="K372" s="37">
        <v>44084</v>
      </c>
      <c r="L372" s="38">
        <f t="shared" si="120"/>
        <v>9</v>
      </c>
      <c r="M372" s="38">
        <f t="shared" si="121"/>
        <v>2020</v>
      </c>
      <c r="N372" s="38" t="str">
        <f t="shared" si="122"/>
        <v>Replenish</v>
      </c>
      <c r="O372" s="36" t="s">
        <v>220</v>
      </c>
      <c r="P372" s="38" t="s">
        <v>221</v>
      </c>
      <c r="Q372" s="38" t="s">
        <v>222</v>
      </c>
      <c r="R372" s="56">
        <v>1</v>
      </c>
      <c r="S372" s="38" t="s">
        <v>186</v>
      </c>
      <c r="T372" s="57" t="s">
        <v>104</v>
      </c>
      <c r="U372" s="38">
        <v>50654137</v>
      </c>
      <c r="V372" s="20">
        <v>404048311</v>
      </c>
      <c r="W372" s="37">
        <v>44081</v>
      </c>
      <c r="X372" s="38" t="s">
        <v>105</v>
      </c>
      <c r="Y372" s="38"/>
      <c r="Z372" s="37">
        <v>44137</v>
      </c>
      <c r="AA372" s="36" t="s">
        <v>2858</v>
      </c>
      <c r="AB372" s="37">
        <v>44137</v>
      </c>
      <c r="AC372" s="37"/>
      <c r="AD372" s="38">
        <v>180248958</v>
      </c>
      <c r="AE372" s="37">
        <v>44138</v>
      </c>
      <c r="AF372" s="157"/>
      <c r="AG372" s="37">
        <v>44138</v>
      </c>
      <c r="AH372" s="37">
        <v>44138</v>
      </c>
      <c r="AI372" s="89" t="s">
        <v>2863</v>
      </c>
      <c r="AJ372" s="89"/>
      <c r="AK372" s="37">
        <v>44138</v>
      </c>
      <c r="AL372" s="36"/>
      <c r="AM372" s="36" t="s">
        <v>221</v>
      </c>
      <c r="AN372" s="36" t="s">
        <v>2063</v>
      </c>
      <c r="AO372" s="36"/>
      <c r="AP372" s="37">
        <v>44084</v>
      </c>
      <c r="AQ372" s="36" t="s">
        <v>2730</v>
      </c>
      <c r="AR372" s="103">
        <v>44097</v>
      </c>
      <c r="AS372" s="103" t="str">
        <f t="shared" si="99"/>
        <v>LATE</v>
      </c>
      <c r="AT372" s="38"/>
      <c r="AU372" s="36"/>
      <c r="AV372" s="104"/>
      <c r="AW372" s="105"/>
      <c r="AX372" s="105"/>
      <c r="AY372" s="105"/>
      <c r="AZ372" s="114"/>
      <c r="BA372" s="115"/>
      <c r="BB372" s="105"/>
      <c r="BC372" s="105"/>
    </row>
    <row r="373" s="1" customFormat="1" ht="12" hidden="1" spans="2:55">
      <c r="B373" s="20">
        <v>351</v>
      </c>
      <c r="C373" s="21" t="str">
        <f t="shared" si="118"/>
        <v>AVAIL</v>
      </c>
      <c r="D373" s="22" t="str">
        <f t="shared" si="106"/>
        <v>CLOSED</v>
      </c>
      <c r="E373" s="23">
        <f ca="1" t="shared" si="123"/>
        <v>12</v>
      </c>
      <c r="F373" s="23">
        <f ca="1" t="shared" si="107"/>
        <v>5</v>
      </c>
      <c r="G373" s="23">
        <f ca="1" t="shared" si="119"/>
        <v>5</v>
      </c>
      <c r="H373" s="23" t="str">
        <f ca="1" t="shared" si="124"/>
        <v>LATE</v>
      </c>
      <c r="I373" s="23"/>
      <c r="J373" s="36" t="s">
        <v>2864</v>
      </c>
      <c r="K373" s="37">
        <v>44119</v>
      </c>
      <c r="L373" s="38">
        <f t="shared" si="120"/>
        <v>10</v>
      </c>
      <c r="M373" s="38">
        <f t="shared" si="121"/>
        <v>2020</v>
      </c>
      <c r="N373" s="38" t="str">
        <f t="shared" si="122"/>
        <v>Replenish</v>
      </c>
      <c r="O373" s="36" t="s">
        <v>130</v>
      </c>
      <c r="P373" s="38"/>
      <c r="Q373" s="38" t="s">
        <v>131</v>
      </c>
      <c r="R373" s="56">
        <v>1</v>
      </c>
      <c r="S373" s="38" t="s">
        <v>223</v>
      </c>
      <c r="T373" s="57" t="s">
        <v>104</v>
      </c>
      <c r="U373" s="38">
        <v>50656632</v>
      </c>
      <c r="V373" s="20">
        <v>404048616</v>
      </c>
      <c r="W373" s="37">
        <v>44119</v>
      </c>
      <c r="X373" s="38" t="s">
        <v>105</v>
      </c>
      <c r="Y373" s="38"/>
      <c r="Z373" s="37">
        <v>44124</v>
      </c>
      <c r="AA373" s="36" t="s">
        <v>2865</v>
      </c>
      <c r="AB373" s="37">
        <v>44125</v>
      </c>
      <c r="AC373" s="37"/>
      <c r="AD373" s="38">
        <v>180248421</v>
      </c>
      <c r="AE373" s="37">
        <v>44125</v>
      </c>
      <c r="AF373" s="157"/>
      <c r="AG373" s="37">
        <v>44130</v>
      </c>
      <c r="AH373" s="37">
        <v>44131</v>
      </c>
      <c r="AI373" s="89" t="s">
        <v>2866</v>
      </c>
      <c r="AJ373" s="89"/>
      <c r="AK373" s="37">
        <v>44131</v>
      </c>
      <c r="AL373" s="36"/>
      <c r="AM373" s="36" t="s">
        <v>130</v>
      </c>
      <c r="AN373" s="36" t="s">
        <v>2867</v>
      </c>
      <c r="AO373" s="36"/>
      <c r="AP373" s="37">
        <v>44119</v>
      </c>
      <c r="AQ373" s="36" t="s">
        <v>2781</v>
      </c>
      <c r="AR373" s="103">
        <v>44124</v>
      </c>
      <c r="AS373" s="103" t="str">
        <f t="shared" si="99"/>
        <v>ONTIME</v>
      </c>
      <c r="AT373" s="38"/>
      <c r="AU373" s="36"/>
      <c r="AV373" s="104"/>
      <c r="AW373" s="105"/>
      <c r="AX373" s="105"/>
      <c r="AY373" s="105"/>
      <c r="AZ373" s="114"/>
      <c r="BA373" s="115"/>
      <c r="BB373" s="105"/>
      <c r="BC373" s="105"/>
    </row>
    <row r="374" s="1" customFormat="1" ht="12" hidden="1" spans="2:55">
      <c r="B374" s="20">
        <v>355</v>
      </c>
      <c r="C374" s="21" t="str">
        <f t="shared" si="118"/>
        <v>AVAIL</v>
      </c>
      <c r="D374" s="22" t="str">
        <f t="shared" si="106"/>
        <v>CLOSED</v>
      </c>
      <c r="E374" s="23">
        <f ca="1" t="shared" si="123"/>
        <v>14</v>
      </c>
      <c r="F374" s="23">
        <f ca="1" t="shared" si="107"/>
        <v>7</v>
      </c>
      <c r="G374" s="23">
        <f ca="1" t="shared" si="119"/>
        <v>13</v>
      </c>
      <c r="H374" s="23" t="str">
        <f ca="1" t="shared" si="124"/>
        <v>LATE</v>
      </c>
      <c r="I374" s="23"/>
      <c r="J374" s="36" t="s">
        <v>2868</v>
      </c>
      <c r="K374" s="37">
        <v>44124</v>
      </c>
      <c r="L374" s="38">
        <f t="shared" si="120"/>
        <v>10</v>
      </c>
      <c r="M374" s="38">
        <f t="shared" si="121"/>
        <v>2020</v>
      </c>
      <c r="N374" s="38" t="str">
        <f t="shared" si="122"/>
        <v>Replenish</v>
      </c>
      <c r="O374" s="36" t="s">
        <v>706</v>
      </c>
      <c r="P374" s="38"/>
      <c r="Q374" s="38" t="s">
        <v>2259</v>
      </c>
      <c r="R374" s="56">
        <v>1</v>
      </c>
      <c r="S374" s="38" t="s">
        <v>306</v>
      </c>
      <c r="T374" s="57" t="s">
        <v>104</v>
      </c>
      <c r="U374" s="38">
        <v>50656993</v>
      </c>
      <c r="V374" s="20">
        <v>404048649</v>
      </c>
      <c r="W374" s="37">
        <v>44124</v>
      </c>
      <c r="X374" s="38" t="s">
        <v>105</v>
      </c>
      <c r="Y374" s="38" t="s">
        <v>2869</v>
      </c>
      <c r="Z374" s="37">
        <v>44137</v>
      </c>
      <c r="AA374" s="38">
        <v>4446568980</v>
      </c>
      <c r="AB374" s="37">
        <v>44138</v>
      </c>
      <c r="AC374" s="37"/>
      <c r="AD374" s="38">
        <v>180248917</v>
      </c>
      <c r="AE374" s="37">
        <v>44138</v>
      </c>
      <c r="AF374" s="157"/>
      <c r="AG374" s="37">
        <v>44138</v>
      </c>
      <c r="AH374" s="37">
        <v>44138</v>
      </c>
      <c r="AI374" s="89" t="s">
        <v>2870</v>
      </c>
      <c r="AJ374" s="89"/>
      <c r="AK374" s="37">
        <v>44138</v>
      </c>
      <c r="AL374" s="36"/>
      <c r="AM374" s="36" t="s">
        <v>706</v>
      </c>
      <c r="AN374" s="36" t="s">
        <v>2871</v>
      </c>
      <c r="AO374" s="36"/>
      <c r="AP374" s="37">
        <v>44124</v>
      </c>
      <c r="AQ374" s="36" t="s">
        <v>2872</v>
      </c>
      <c r="AR374" s="103">
        <v>44131</v>
      </c>
      <c r="AS374" s="103" t="str">
        <f t="shared" si="99"/>
        <v>ONTIME</v>
      </c>
      <c r="AT374" s="38"/>
      <c r="AU374" s="36"/>
      <c r="AV374" s="104"/>
      <c r="AW374" s="105"/>
      <c r="AX374" s="105"/>
      <c r="AY374" s="105"/>
      <c r="AZ374" s="114"/>
      <c r="BA374" s="115"/>
      <c r="BB374" s="105"/>
      <c r="BC374" s="105"/>
    </row>
    <row r="375" s="1" customFormat="1" ht="12" hidden="1" spans="2:55">
      <c r="B375" s="20">
        <v>359</v>
      </c>
      <c r="C375" s="21" t="str">
        <f t="shared" si="118"/>
        <v>AVAIL</v>
      </c>
      <c r="D375" s="22" t="str">
        <f t="shared" si="106"/>
        <v>CLOSED</v>
      </c>
      <c r="E375" s="23">
        <f ca="1" t="shared" si="123"/>
        <v>15</v>
      </c>
      <c r="F375" s="23">
        <f ca="1" t="shared" si="107"/>
        <v>6</v>
      </c>
      <c r="G375" s="23">
        <f ca="1" t="shared" si="119"/>
        <v>7</v>
      </c>
      <c r="H375" s="23" t="str">
        <f ca="1" t="shared" si="124"/>
        <v>LATE</v>
      </c>
      <c r="I375" s="23"/>
      <c r="J375" s="36" t="s">
        <v>2873</v>
      </c>
      <c r="K375" s="37">
        <v>44124</v>
      </c>
      <c r="L375" s="38">
        <f t="shared" si="120"/>
        <v>10</v>
      </c>
      <c r="M375" s="38">
        <f t="shared" si="121"/>
        <v>2020</v>
      </c>
      <c r="N375" s="38" t="str">
        <f t="shared" si="122"/>
        <v>Replenish</v>
      </c>
      <c r="O375" s="36" t="s">
        <v>1603</v>
      </c>
      <c r="P375" s="38"/>
      <c r="Q375" s="38" t="s">
        <v>197</v>
      </c>
      <c r="R375" s="56">
        <v>1</v>
      </c>
      <c r="S375" s="38" t="s">
        <v>143</v>
      </c>
      <c r="T375" s="57" t="s">
        <v>104</v>
      </c>
      <c r="U375" s="38">
        <v>50657018</v>
      </c>
      <c r="V375" s="20">
        <v>404048653</v>
      </c>
      <c r="W375" s="37">
        <v>44124</v>
      </c>
      <c r="X375" s="38" t="s">
        <v>105</v>
      </c>
      <c r="Y375" s="38"/>
      <c r="Z375" s="37">
        <v>44131</v>
      </c>
      <c r="AA375" s="36" t="s">
        <v>2874</v>
      </c>
      <c r="AB375" s="37">
        <v>44136</v>
      </c>
      <c r="AC375" s="37"/>
      <c r="AD375" s="38">
        <v>180248829</v>
      </c>
      <c r="AE375" s="37">
        <v>44136</v>
      </c>
      <c r="AF375" s="157"/>
      <c r="AG375" s="37">
        <v>44138</v>
      </c>
      <c r="AH375" s="37">
        <v>44139</v>
      </c>
      <c r="AI375" s="89" t="s">
        <v>2875</v>
      </c>
      <c r="AJ375" s="89"/>
      <c r="AK375" s="37">
        <v>44139</v>
      </c>
      <c r="AL375" s="36"/>
      <c r="AM375" s="36" t="s">
        <v>1603</v>
      </c>
      <c r="AN375" s="36" t="s">
        <v>2876</v>
      </c>
      <c r="AO375" s="36"/>
      <c r="AP375" s="37">
        <v>44127</v>
      </c>
      <c r="AQ375" s="36" t="s">
        <v>2877</v>
      </c>
      <c r="AR375" s="103">
        <v>44130</v>
      </c>
      <c r="AS375" s="103" t="str">
        <f t="shared" si="99"/>
        <v>ONTIME</v>
      </c>
      <c r="AT375" s="38"/>
      <c r="AU375" s="36"/>
      <c r="AV375" s="104"/>
      <c r="AW375" s="105"/>
      <c r="AX375" s="105"/>
      <c r="AY375" s="105"/>
      <c r="AZ375" s="114"/>
      <c r="BA375" s="115"/>
      <c r="BB375" s="105"/>
      <c r="BC375" s="105"/>
    </row>
    <row r="376" s="1" customFormat="1" ht="12" hidden="1" spans="2:55">
      <c r="B376" s="20">
        <v>360</v>
      </c>
      <c r="C376" s="21" t="str">
        <f t="shared" si="118"/>
        <v>AVAIL</v>
      </c>
      <c r="D376" s="22" t="str">
        <f t="shared" si="106"/>
        <v>CLOSED</v>
      </c>
      <c r="E376" s="23">
        <f ca="1" t="shared" si="123"/>
        <v>7</v>
      </c>
      <c r="F376" s="23">
        <f ca="1" t="shared" si="107"/>
        <v>6</v>
      </c>
      <c r="G376" s="23">
        <f ca="1" t="shared" si="119"/>
        <v>2</v>
      </c>
      <c r="H376" s="23" t="str">
        <f ca="1" t="shared" si="124"/>
        <v>ONTIME</v>
      </c>
      <c r="I376" s="23"/>
      <c r="J376" s="36" t="s">
        <v>2878</v>
      </c>
      <c r="K376" s="37">
        <v>44139</v>
      </c>
      <c r="L376" s="38">
        <f t="shared" si="120"/>
        <v>11</v>
      </c>
      <c r="M376" s="38">
        <f t="shared" si="121"/>
        <v>2020</v>
      </c>
      <c r="N376" s="38" t="str">
        <f t="shared" si="122"/>
        <v>Replenish</v>
      </c>
      <c r="O376" s="36" t="s">
        <v>2879</v>
      </c>
      <c r="P376" s="38"/>
      <c r="Q376" s="38" t="s">
        <v>2880</v>
      </c>
      <c r="R376" s="56">
        <v>1</v>
      </c>
      <c r="S376" s="38" t="s">
        <v>223</v>
      </c>
      <c r="T376" s="57" t="s">
        <v>104</v>
      </c>
      <c r="U376" s="38">
        <v>50658044</v>
      </c>
      <c r="V376" s="20">
        <v>404048710</v>
      </c>
      <c r="W376" s="37">
        <v>44139</v>
      </c>
      <c r="X376" s="38" t="s">
        <v>105</v>
      </c>
      <c r="Y376" s="38"/>
      <c r="Z376" s="37">
        <v>44141</v>
      </c>
      <c r="AA376" s="36" t="s">
        <v>2881</v>
      </c>
      <c r="AB376" s="37">
        <v>44141</v>
      </c>
      <c r="AC376" s="37"/>
      <c r="AD376" s="38">
        <v>180249120</v>
      </c>
      <c r="AE376" s="37">
        <v>44141</v>
      </c>
      <c r="AF376" s="157"/>
      <c r="AG376" s="37">
        <v>44145</v>
      </c>
      <c r="AH376" s="37">
        <v>44146</v>
      </c>
      <c r="AI376" s="89" t="s">
        <v>2882</v>
      </c>
      <c r="AJ376" s="89"/>
      <c r="AK376" s="37">
        <v>44146</v>
      </c>
      <c r="AL376" s="36"/>
      <c r="AM376" s="36" t="s">
        <v>2879</v>
      </c>
      <c r="AN376" s="36" t="s">
        <v>2883</v>
      </c>
      <c r="AO376" s="36"/>
      <c r="AP376" s="37">
        <v>44139</v>
      </c>
      <c r="AQ376" s="36" t="s">
        <v>2884</v>
      </c>
      <c r="AR376" s="37">
        <v>44145</v>
      </c>
      <c r="AS376" s="103" t="str">
        <f t="shared" si="99"/>
        <v>ONTIME</v>
      </c>
      <c r="AT376" s="38"/>
      <c r="AU376" s="36"/>
      <c r="AV376" s="104"/>
      <c r="AW376" s="105"/>
      <c r="AX376" s="105"/>
      <c r="AY376" s="105"/>
      <c r="AZ376" s="114"/>
      <c r="BA376" s="115"/>
      <c r="BB376" s="105"/>
      <c r="BC376" s="105"/>
    </row>
    <row r="377" s="1" customFormat="1" ht="12" spans="2:55">
      <c r="B377" s="20">
        <v>362</v>
      </c>
      <c r="C377" s="21" t="str">
        <f t="shared" si="118"/>
        <v>AVAIL</v>
      </c>
      <c r="D377" s="22" t="str">
        <f t="shared" si="106"/>
        <v>CLOSED</v>
      </c>
      <c r="E377" s="23">
        <f ca="1" t="shared" si="123"/>
        <v>8</v>
      </c>
      <c r="F377" s="23">
        <f ca="1" t="shared" si="107"/>
        <v>6</v>
      </c>
      <c r="G377" s="23">
        <f ca="1" t="shared" si="119"/>
        <v>4</v>
      </c>
      <c r="H377" s="23" t="str">
        <f ca="1" t="shared" si="124"/>
        <v>LATE</v>
      </c>
      <c r="I377" s="23"/>
      <c r="J377" s="36" t="s">
        <v>2885</v>
      </c>
      <c r="K377" s="37">
        <v>44139</v>
      </c>
      <c r="L377" s="38">
        <f t="shared" si="120"/>
        <v>11</v>
      </c>
      <c r="M377" s="38">
        <f t="shared" si="121"/>
        <v>2020</v>
      </c>
      <c r="N377" s="38" t="str">
        <f t="shared" si="122"/>
        <v>Replenish</v>
      </c>
      <c r="O377" s="36" t="s">
        <v>1075</v>
      </c>
      <c r="P377" s="38"/>
      <c r="Q377" s="38" t="s">
        <v>2155</v>
      </c>
      <c r="R377" s="56">
        <v>1</v>
      </c>
      <c r="S377" s="38" t="s">
        <v>223</v>
      </c>
      <c r="T377" s="57" t="s">
        <v>104</v>
      </c>
      <c r="U377" s="38">
        <v>50658047</v>
      </c>
      <c r="V377" s="20">
        <v>404048713</v>
      </c>
      <c r="W377" s="37">
        <v>44139</v>
      </c>
      <c r="X377" s="38" t="s">
        <v>105</v>
      </c>
      <c r="Y377" s="38"/>
      <c r="Z377" s="37">
        <v>44143</v>
      </c>
      <c r="AA377" s="36" t="s">
        <v>2886</v>
      </c>
      <c r="AB377" s="37">
        <v>44143</v>
      </c>
      <c r="AC377" s="37"/>
      <c r="AD377" s="38">
        <v>180249172</v>
      </c>
      <c r="AE377" s="37">
        <v>44143</v>
      </c>
      <c r="AF377" s="157"/>
      <c r="AG377" s="37">
        <v>44146</v>
      </c>
      <c r="AH377" s="37">
        <v>44147</v>
      </c>
      <c r="AI377" s="89" t="s">
        <v>2158</v>
      </c>
      <c r="AJ377" s="89"/>
      <c r="AK377" s="37">
        <v>44147</v>
      </c>
      <c r="AL377" s="36"/>
      <c r="AM377" s="36" t="s">
        <v>1075</v>
      </c>
      <c r="AN377" s="36" t="s">
        <v>2887</v>
      </c>
      <c r="AO377" s="36"/>
      <c r="AP377" s="37">
        <v>44139</v>
      </c>
      <c r="AQ377" s="36" t="s">
        <v>2884</v>
      </c>
      <c r="AR377" s="37">
        <v>44145</v>
      </c>
      <c r="AS377" s="103" t="str">
        <f t="shared" si="99"/>
        <v>ONTIME</v>
      </c>
      <c r="AT377" s="38"/>
      <c r="AU377" s="36"/>
      <c r="AV377" s="104"/>
      <c r="AW377" s="105"/>
      <c r="AX377" s="105"/>
      <c r="AY377" s="105"/>
      <c r="AZ377" s="114"/>
      <c r="BA377" s="115"/>
      <c r="BB377" s="105"/>
      <c r="BC377" s="105"/>
    </row>
    <row r="378" s="1" customFormat="1" ht="12" hidden="1" spans="2:55">
      <c r="B378" s="20">
        <v>334</v>
      </c>
      <c r="C378" s="21" t="str">
        <f t="shared" si="118"/>
        <v>AVAIL</v>
      </c>
      <c r="D378" s="22" t="str">
        <f t="shared" si="106"/>
        <v>CLOSED</v>
      </c>
      <c r="E378" s="23">
        <f ca="1" t="shared" si="123"/>
        <v>63</v>
      </c>
      <c r="F378" s="23">
        <f ca="1" t="shared" si="107"/>
        <v>9</v>
      </c>
      <c r="G378" s="23">
        <f ca="1" t="shared" si="119"/>
        <v>62</v>
      </c>
      <c r="H378" s="23" t="str">
        <f ca="1" t="shared" si="124"/>
        <v>LATE</v>
      </c>
      <c r="I378" s="23"/>
      <c r="J378" s="36" t="s">
        <v>2888</v>
      </c>
      <c r="K378" s="37">
        <v>44088</v>
      </c>
      <c r="L378" s="38">
        <f t="shared" si="120"/>
        <v>9</v>
      </c>
      <c r="M378" s="38">
        <f t="shared" si="121"/>
        <v>2020</v>
      </c>
      <c r="N378" s="38" t="str">
        <f t="shared" si="122"/>
        <v>Replenish</v>
      </c>
      <c r="O378" s="36" t="s">
        <v>2889</v>
      </c>
      <c r="P378" s="38"/>
      <c r="Q378" s="38" t="s">
        <v>2890</v>
      </c>
      <c r="R378" s="56">
        <v>1</v>
      </c>
      <c r="S378" s="38" t="s">
        <v>116</v>
      </c>
      <c r="T378" s="57" t="s">
        <v>104</v>
      </c>
      <c r="U378" s="38">
        <v>50654372</v>
      </c>
      <c r="V378" s="20">
        <v>404048382</v>
      </c>
      <c r="W378" s="37">
        <v>44088</v>
      </c>
      <c r="X378" s="38" t="s">
        <v>105</v>
      </c>
      <c r="Y378" s="38"/>
      <c r="Z378" s="37">
        <v>44150</v>
      </c>
      <c r="AA378" s="36" t="s">
        <v>2891</v>
      </c>
      <c r="AB378" s="37">
        <v>44150</v>
      </c>
      <c r="AC378" s="37"/>
      <c r="AD378" s="38">
        <v>180249386</v>
      </c>
      <c r="AE378" s="37">
        <v>44151</v>
      </c>
      <c r="AF378" s="157"/>
      <c r="AG378" s="37">
        <v>44151</v>
      </c>
      <c r="AH378" s="37">
        <v>44151</v>
      </c>
      <c r="AI378" s="89" t="s">
        <v>2892</v>
      </c>
      <c r="AJ378" s="89"/>
      <c r="AK378" s="37">
        <v>44151</v>
      </c>
      <c r="AL378" s="36"/>
      <c r="AM378" s="36" t="s">
        <v>2889</v>
      </c>
      <c r="AN378" s="36" t="s">
        <v>2893</v>
      </c>
      <c r="AO378" s="36"/>
      <c r="AP378" s="37">
        <v>44088</v>
      </c>
      <c r="AQ378" s="36" t="s">
        <v>2743</v>
      </c>
      <c r="AR378" s="103">
        <v>44097</v>
      </c>
      <c r="AS378" s="103" t="str">
        <f t="shared" si="99"/>
        <v>ONTIME</v>
      </c>
      <c r="AT378" s="38"/>
      <c r="AU378" s="36"/>
      <c r="AV378" s="104"/>
      <c r="AW378" s="105"/>
      <c r="AX378" s="105"/>
      <c r="AY378" s="105"/>
      <c r="AZ378" s="114"/>
      <c r="BA378" s="115"/>
      <c r="BB378" s="105"/>
      <c r="BC378" s="105"/>
    </row>
    <row r="379" s="1" customFormat="1" ht="12" hidden="1" spans="2:55">
      <c r="B379" s="20">
        <v>354</v>
      </c>
      <c r="C379" s="21" t="str">
        <f t="shared" si="118"/>
        <v>AVAIL</v>
      </c>
      <c r="D379" s="22" t="str">
        <f t="shared" si="106"/>
        <v>CLOSED</v>
      </c>
      <c r="E379" s="23">
        <f ca="1" t="shared" si="123"/>
        <v>16</v>
      </c>
      <c r="F379" s="23">
        <f ca="1" t="shared" si="107"/>
        <v>7</v>
      </c>
      <c r="G379" s="23">
        <f ca="1" t="shared" si="119"/>
        <v>666</v>
      </c>
      <c r="H379" s="23" t="str">
        <f ca="1" t="shared" si="124"/>
        <v>LATE</v>
      </c>
      <c r="I379" s="23"/>
      <c r="J379" s="36" t="s">
        <v>2894</v>
      </c>
      <c r="K379" s="37">
        <v>44124</v>
      </c>
      <c r="L379" s="38">
        <f t="shared" si="120"/>
        <v>10</v>
      </c>
      <c r="M379" s="38">
        <f t="shared" si="121"/>
        <v>2020</v>
      </c>
      <c r="N379" s="38" t="str">
        <f t="shared" si="122"/>
        <v>Replenish</v>
      </c>
      <c r="O379" s="36" t="s">
        <v>706</v>
      </c>
      <c r="P379" s="38"/>
      <c r="Q379" s="38" t="s">
        <v>2259</v>
      </c>
      <c r="R379" s="56">
        <v>1</v>
      </c>
      <c r="S379" s="38" t="s">
        <v>306</v>
      </c>
      <c r="T379" s="57" t="s">
        <v>104</v>
      </c>
      <c r="U379" s="38">
        <v>50656983</v>
      </c>
      <c r="V379" s="20">
        <v>404048648</v>
      </c>
      <c r="W379" s="37">
        <v>44124</v>
      </c>
      <c r="X379" s="38" t="s">
        <v>105</v>
      </c>
      <c r="Y379" s="38"/>
      <c r="Z379" s="38"/>
      <c r="AA379" s="36" t="s">
        <v>2895</v>
      </c>
      <c r="AB379" s="37">
        <v>44136</v>
      </c>
      <c r="AC379" s="37"/>
      <c r="AD379" s="38">
        <v>180248881</v>
      </c>
      <c r="AE379" s="37">
        <v>44137</v>
      </c>
      <c r="AF379" s="157"/>
      <c r="AG379" s="37">
        <v>44139</v>
      </c>
      <c r="AH379" s="37">
        <v>44140</v>
      </c>
      <c r="AI379" s="89" t="s">
        <v>2896</v>
      </c>
      <c r="AJ379" s="89"/>
      <c r="AK379" s="37">
        <v>44140</v>
      </c>
      <c r="AL379" s="36"/>
      <c r="AM379" s="36" t="s">
        <v>706</v>
      </c>
      <c r="AN379" s="36" t="s">
        <v>2897</v>
      </c>
      <c r="AO379" s="36"/>
      <c r="AP379" s="37">
        <v>44124</v>
      </c>
      <c r="AQ379" s="36" t="s">
        <v>2872</v>
      </c>
      <c r="AR379" s="103">
        <v>44131</v>
      </c>
      <c r="AS379" s="103" t="str">
        <f t="shared" si="99"/>
        <v>ONTIME</v>
      </c>
      <c r="AT379" s="38"/>
      <c r="AU379" s="36"/>
      <c r="AV379" s="104"/>
      <c r="AW379" s="105"/>
      <c r="AX379" s="105"/>
      <c r="AY379" s="105"/>
      <c r="AZ379" s="114"/>
      <c r="BA379" s="115"/>
      <c r="BB379" s="105"/>
      <c r="BC379" s="105"/>
    </row>
    <row r="380" s="1" customFormat="1" ht="12" hidden="1" spans="2:55">
      <c r="B380" s="20">
        <v>357</v>
      </c>
      <c r="C380" s="21" t="str">
        <f t="shared" si="118"/>
        <v>AVAIL</v>
      </c>
      <c r="D380" s="22" t="str">
        <f t="shared" si="106"/>
        <v>CLOSED</v>
      </c>
      <c r="E380" s="23">
        <f ca="1" t="shared" si="123"/>
        <v>16</v>
      </c>
      <c r="F380" s="23">
        <f ca="1" t="shared" si="107"/>
        <v>7</v>
      </c>
      <c r="G380" s="23">
        <f ca="1" t="shared" si="119"/>
        <v>666</v>
      </c>
      <c r="H380" s="23" t="str">
        <f ca="1" t="shared" si="124"/>
        <v>LATE</v>
      </c>
      <c r="I380" s="23"/>
      <c r="J380" s="36" t="s">
        <v>2898</v>
      </c>
      <c r="K380" s="37">
        <v>44124</v>
      </c>
      <c r="L380" s="38">
        <f t="shared" si="120"/>
        <v>10</v>
      </c>
      <c r="M380" s="38">
        <f t="shared" si="121"/>
        <v>2020</v>
      </c>
      <c r="N380" s="38" t="str">
        <f t="shared" si="122"/>
        <v>Replenish</v>
      </c>
      <c r="O380" s="36" t="s">
        <v>1317</v>
      </c>
      <c r="P380" s="38"/>
      <c r="Q380" s="38" t="s">
        <v>1318</v>
      </c>
      <c r="R380" s="56">
        <v>1</v>
      </c>
      <c r="S380" s="38" t="s">
        <v>306</v>
      </c>
      <c r="T380" s="57" t="s">
        <v>104</v>
      </c>
      <c r="U380" s="38">
        <v>50657000</v>
      </c>
      <c r="V380" s="20">
        <v>404048651</v>
      </c>
      <c r="W380" s="37">
        <v>44124</v>
      </c>
      <c r="X380" s="38" t="s">
        <v>105</v>
      </c>
      <c r="Y380" s="38"/>
      <c r="Z380" s="38"/>
      <c r="AA380" s="36" t="s">
        <v>2899</v>
      </c>
      <c r="AB380" s="37">
        <v>44133</v>
      </c>
      <c r="AC380" s="37"/>
      <c r="AD380" s="38">
        <v>180248879</v>
      </c>
      <c r="AE380" s="37">
        <v>44137</v>
      </c>
      <c r="AF380" s="157"/>
      <c r="AG380" s="37">
        <v>44139</v>
      </c>
      <c r="AH380" s="37">
        <v>44140</v>
      </c>
      <c r="AI380" s="89" t="s">
        <v>2900</v>
      </c>
      <c r="AJ380" s="89"/>
      <c r="AK380" s="37">
        <v>44140</v>
      </c>
      <c r="AL380" s="36"/>
      <c r="AM380" s="36" t="s">
        <v>1317</v>
      </c>
      <c r="AN380" s="36" t="s">
        <v>2901</v>
      </c>
      <c r="AO380" s="36"/>
      <c r="AP380" s="37">
        <v>44124</v>
      </c>
      <c r="AQ380" s="36" t="s">
        <v>2872</v>
      </c>
      <c r="AR380" s="103">
        <v>44131</v>
      </c>
      <c r="AS380" s="103" t="str">
        <f t="shared" si="99"/>
        <v>ONTIME</v>
      </c>
      <c r="AT380" s="38"/>
      <c r="AU380" s="36"/>
      <c r="AV380" s="104"/>
      <c r="AW380" s="105"/>
      <c r="AX380" s="105"/>
      <c r="AY380" s="105"/>
      <c r="AZ380" s="114"/>
      <c r="BA380" s="115"/>
      <c r="BB380" s="105"/>
      <c r="BC380" s="105"/>
    </row>
    <row r="381" s="1" customFormat="1" ht="12" hidden="1" spans="2:55">
      <c r="B381" s="20">
        <v>358</v>
      </c>
      <c r="C381" s="21" t="str">
        <f t="shared" si="118"/>
        <v>AVAIL</v>
      </c>
      <c r="D381" s="22" t="str">
        <f t="shared" ref="D381:D412" si="125">IF(LEFT(V381,2)="45","CLOSED",IF(C381="","",IF(AQ381&lt;&gt;"","CLOSED",IF(AP381&lt;&gt;"","IN PROGRESS","OPEN"))))</f>
        <v>CLOSED</v>
      </c>
      <c r="E381" s="23">
        <f ca="1" t="shared" si="123"/>
        <v>16</v>
      </c>
      <c r="F381" s="23">
        <f ca="1" t="shared" ref="F381:F412" si="126">IF(J381="","",IF(AR381="",NOW()-W381,AR381-W381))</f>
        <v>7</v>
      </c>
      <c r="G381" s="23">
        <f ca="1" t="shared" si="119"/>
        <v>666</v>
      </c>
      <c r="H381" s="23" t="str">
        <f ca="1" t="shared" si="124"/>
        <v>LATE</v>
      </c>
      <c r="I381" s="23"/>
      <c r="J381" s="36" t="s">
        <v>2902</v>
      </c>
      <c r="K381" s="37">
        <v>44124</v>
      </c>
      <c r="L381" s="38">
        <f t="shared" si="120"/>
        <v>10</v>
      </c>
      <c r="M381" s="38">
        <f t="shared" si="121"/>
        <v>2020</v>
      </c>
      <c r="N381" s="38" t="str">
        <f t="shared" si="122"/>
        <v>Replenish</v>
      </c>
      <c r="O381" s="36" t="s">
        <v>272</v>
      </c>
      <c r="P381" s="38"/>
      <c r="Q381" s="38" t="s">
        <v>273</v>
      </c>
      <c r="R381" s="56">
        <v>1</v>
      </c>
      <c r="S381" s="38" t="s">
        <v>252</v>
      </c>
      <c r="T381" s="57" t="s">
        <v>104</v>
      </c>
      <c r="U381" s="38">
        <v>50657001</v>
      </c>
      <c r="V381" s="20">
        <v>404048652</v>
      </c>
      <c r="W381" s="37">
        <v>44124</v>
      </c>
      <c r="X381" s="38" t="s">
        <v>105</v>
      </c>
      <c r="Y381" s="38"/>
      <c r="Z381" s="38"/>
      <c r="AA381" s="36" t="s">
        <v>2903</v>
      </c>
      <c r="AB381" s="37">
        <v>44136</v>
      </c>
      <c r="AC381" s="37"/>
      <c r="AD381" s="38">
        <v>180248880</v>
      </c>
      <c r="AE381" s="37">
        <v>44137</v>
      </c>
      <c r="AF381" s="157"/>
      <c r="AG381" s="37">
        <v>44139</v>
      </c>
      <c r="AH381" s="37">
        <v>44140</v>
      </c>
      <c r="AI381" s="89" t="s">
        <v>2904</v>
      </c>
      <c r="AJ381" s="89"/>
      <c r="AK381" s="37">
        <v>44140</v>
      </c>
      <c r="AL381" s="36"/>
      <c r="AM381" s="36" t="s">
        <v>272</v>
      </c>
      <c r="AN381" s="36" t="s">
        <v>2905</v>
      </c>
      <c r="AO381" s="36"/>
      <c r="AP381" s="37">
        <v>44124</v>
      </c>
      <c r="AQ381" s="36" t="s">
        <v>2872</v>
      </c>
      <c r="AR381" s="103">
        <v>44131</v>
      </c>
      <c r="AS381" s="103" t="str">
        <f t="shared" si="99"/>
        <v>ONTIME</v>
      </c>
      <c r="AT381" s="38"/>
      <c r="AU381" s="36"/>
      <c r="AV381" s="104"/>
      <c r="AW381" s="105"/>
      <c r="AX381" s="105"/>
      <c r="AY381" s="105"/>
      <c r="AZ381" s="114"/>
      <c r="BA381" s="115"/>
      <c r="BB381" s="105"/>
      <c r="BC381" s="105"/>
    </row>
    <row r="382" s="1" customFormat="1" ht="12" hidden="1" spans="2:55">
      <c r="B382" s="20">
        <v>365</v>
      </c>
      <c r="C382" s="21" t="str">
        <f t="shared" si="118"/>
        <v>AVAIL</v>
      </c>
      <c r="D382" s="22" t="str">
        <f t="shared" si="125"/>
        <v>CLOSED</v>
      </c>
      <c r="E382" s="23">
        <f ca="1" t="shared" si="123"/>
        <v>9</v>
      </c>
      <c r="F382" s="23">
        <f ca="1" t="shared" si="126"/>
        <v>6</v>
      </c>
      <c r="G382" s="23">
        <f ca="1" t="shared" si="119"/>
        <v>6</v>
      </c>
      <c r="H382" s="23" t="str">
        <f ca="1" t="shared" si="124"/>
        <v>LATE</v>
      </c>
      <c r="I382" s="23"/>
      <c r="J382" s="36" t="s">
        <v>2906</v>
      </c>
      <c r="K382" s="37">
        <v>44139</v>
      </c>
      <c r="L382" s="38">
        <f t="shared" si="120"/>
        <v>11</v>
      </c>
      <c r="M382" s="38">
        <f t="shared" si="121"/>
        <v>2020</v>
      </c>
      <c r="N382" s="38" t="str">
        <f t="shared" si="122"/>
        <v>Replenish</v>
      </c>
      <c r="O382" s="36" t="s">
        <v>330</v>
      </c>
      <c r="P382" s="38"/>
      <c r="Q382" s="38" t="s">
        <v>1326</v>
      </c>
      <c r="R382" s="56">
        <v>1</v>
      </c>
      <c r="S382" s="38" t="s">
        <v>103</v>
      </c>
      <c r="T382" s="57" t="s">
        <v>104</v>
      </c>
      <c r="U382" s="38">
        <v>50658103</v>
      </c>
      <c r="V382" s="20">
        <v>404048724</v>
      </c>
      <c r="W382" s="37">
        <v>44139</v>
      </c>
      <c r="X382" s="38" t="s">
        <v>105</v>
      </c>
      <c r="Y382" s="38"/>
      <c r="Z382" s="37">
        <v>44145</v>
      </c>
      <c r="AA382" s="36" t="s">
        <v>2907</v>
      </c>
      <c r="AB382" s="37">
        <v>44145</v>
      </c>
      <c r="AC382" s="37"/>
      <c r="AD382" s="38">
        <v>180249260</v>
      </c>
      <c r="AE382" s="37">
        <v>44146</v>
      </c>
      <c r="AF382" s="157"/>
      <c r="AG382" s="37">
        <v>44147</v>
      </c>
      <c r="AH382" s="37">
        <v>44148</v>
      </c>
      <c r="AI382" s="89" t="s">
        <v>572</v>
      </c>
      <c r="AJ382" s="89"/>
      <c r="AK382" s="37">
        <v>44148</v>
      </c>
      <c r="AL382" s="36"/>
      <c r="AM382" s="36" t="s">
        <v>330</v>
      </c>
      <c r="AN382" s="36" t="s">
        <v>2908</v>
      </c>
      <c r="AO382" s="36"/>
      <c r="AP382" s="37">
        <v>44139</v>
      </c>
      <c r="AQ382" s="36" t="s">
        <v>2884</v>
      </c>
      <c r="AR382" s="37">
        <v>44145</v>
      </c>
      <c r="AS382" s="103" t="str">
        <f t="shared" si="99"/>
        <v>ONTIME</v>
      </c>
      <c r="AT382" s="38"/>
      <c r="AU382" s="36"/>
      <c r="AV382" s="104"/>
      <c r="AW382" s="105"/>
      <c r="AX382" s="105"/>
      <c r="AY382" s="105"/>
      <c r="AZ382" s="114"/>
      <c r="BA382" s="115"/>
      <c r="BB382" s="105"/>
      <c r="BC382" s="105"/>
    </row>
    <row r="383" s="1" customFormat="1" ht="24" hidden="1" spans="2:55">
      <c r="B383" s="20">
        <v>303</v>
      </c>
      <c r="C383" s="21" t="str">
        <f t="shared" si="118"/>
        <v>AVAIL</v>
      </c>
      <c r="D383" s="22" t="str">
        <f t="shared" si="125"/>
        <v>CLOSED</v>
      </c>
      <c r="E383" s="23">
        <f ca="1" t="shared" si="123"/>
        <v>123</v>
      </c>
      <c r="F383" s="23">
        <f ca="1" t="shared" si="126"/>
        <v>15</v>
      </c>
      <c r="G383" s="23">
        <f ca="1" t="shared" si="119"/>
        <v>120</v>
      </c>
      <c r="H383" s="23" t="str">
        <f ca="1" t="shared" si="124"/>
        <v>LATE</v>
      </c>
      <c r="I383" s="23"/>
      <c r="J383" s="36" t="s">
        <v>2909</v>
      </c>
      <c r="K383" s="37">
        <v>44032</v>
      </c>
      <c r="L383" s="38">
        <f t="shared" si="120"/>
        <v>7</v>
      </c>
      <c r="M383" s="38">
        <f t="shared" si="121"/>
        <v>2020</v>
      </c>
      <c r="N383" s="38" t="str">
        <f t="shared" si="122"/>
        <v>Replenish</v>
      </c>
      <c r="O383" s="36" t="s">
        <v>926</v>
      </c>
      <c r="P383" s="38"/>
      <c r="Q383" s="38" t="s">
        <v>1738</v>
      </c>
      <c r="R383" s="56">
        <v>1</v>
      </c>
      <c r="S383" s="38" t="s">
        <v>116</v>
      </c>
      <c r="T383" s="57" t="s">
        <v>104</v>
      </c>
      <c r="U383" s="38">
        <v>50650457</v>
      </c>
      <c r="V383" s="20">
        <v>404047997</v>
      </c>
      <c r="W383" s="37">
        <v>44032</v>
      </c>
      <c r="X383" s="38" t="s">
        <v>105</v>
      </c>
      <c r="Y383" s="38"/>
      <c r="Z383" s="37">
        <v>44152</v>
      </c>
      <c r="AA383" s="36" t="s">
        <v>2910</v>
      </c>
      <c r="AB383" s="37">
        <v>44152</v>
      </c>
      <c r="AC383" s="37"/>
      <c r="AD383" s="38">
        <v>180249500</v>
      </c>
      <c r="AE383" s="37">
        <v>44153</v>
      </c>
      <c r="AF383" s="157"/>
      <c r="AG383" s="37">
        <v>44155</v>
      </c>
      <c r="AH383" s="37">
        <v>44155</v>
      </c>
      <c r="AI383" s="89" t="s">
        <v>2911</v>
      </c>
      <c r="AJ383" s="89"/>
      <c r="AK383" s="37">
        <v>44155</v>
      </c>
      <c r="AL383" s="36"/>
      <c r="AM383" s="36" t="s">
        <v>926</v>
      </c>
      <c r="AN383" s="36" t="s">
        <v>2912</v>
      </c>
      <c r="AO383" s="36"/>
      <c r="AP383" s="37">
        <v>44035</v>
      </c>
      <c r="AQ383" s="36" t="s">
        <v>2628</v>
      </c>
      <c r="AR383" s="37">
        <v>44047</v>
      </c>
      <c r="AS383" s="103" t="str">
        <f t="shared" si="99"/>
        <v>LATE</v>
      </c>
      <c r="AT383" s="38" t="s">
        <v>2913</v>
      </c>
      <c r="AU383" s="36"/>
      <c r="AV383" s="104"/>
      <c r="AW383" s="105"/>
      <c r="AX383" s="105"/>
      <c r="AY383" s="105"/>
      <c r="AZ383" s="114"/>
      <c r="BA383" s="115"/>
      <c r="BB383" s="105"/>
      <c r="BC383" s="105"/>
    </row>
    <row r="384" s="1" customFormat="1" ht="24" hidden="1" spans="2:55">
      <c r="B384" s="20">
        <v>304</v>
      </c>
      <c r="C384" s="21" t="str">
        <f t="shared" si="118"/>
        <v>AVAIL</v>
      </c>
      <c r="D384" s="22" t="str">
        <f t="shared" si="125"/>
        <v>CLOSED</v>
      </c>
      <c r="E384" s="23">
        <f ca="1" t="shared" si="123"/>
        <v>121</v>
      </c>
      <c r="F384" s="23">
        <f ca="1" t="shared" si="126"/>
        <v>36</v>
      </c>
      <c r="G384" s="23">
        <f ca="1" t="shared" si="119"/>
        <v>21</v>
      </c>
      <c r="H384" s="23" t="str">
        <f ca="1" t="shared" si="124"/>
        <v>LATE</v>
      </c>
      <c r="I384" s="23"/>
      <c r="J384" s="36" t="s">
        <v>2914</v>
      </c>
      <c r="K384" s="37">
        <v>44033</v>
      </c>
      <c r="L384" s="38">
        <f t="shared" si="120"/>
        <v>7</v>
      </c>
      <c r="M384" s="38">
        <f t="shared" si="121"/>
        <v>2020</v>
      </c>
      <c r="N384" s="38" t="str">
        <f t="shared" si="122"/>
        <v/>
      </c>
      <c r="O384" s="36" t="s">
        <v>2915</v>
      </c>
      <c r="P384" s="38"/>
      <c r="Q384" s="38" t="s">
        <v>2916</v>
      </c>
      <c r="R384" s="56">
        <v>1</v>
      </c>
      <c r="S384" s="38" t="s">
        <v>1161</v>
      </c>
      <c r="T384" s="57" t="s">
        <v>2917</v>
      </c>
      <c r="U384" s="38">
        <v>50650561</v>
      </c>
      <c r="V384" s="20">
        <v>404048012</v>
      </c>
      <c r="W384" s="37">
        <v>44033</v>
      </c>
      <c r="X384" s="38" t="s">
        <v>105</v>
      </c>
      <c r="Y384" s="38"/>
      <c r="Z384" s="37">
        <v>44054</v>
      </c>
      <c r="AA384" s="36" t="s">
        <v>2918</v>
      </c>
      <c r="AB384" s="37">
        <v>44054</v>
      </c>
      <c r="AC384" s="37"/>
      <c r="AD384" s="38">
        <v>180246205</v>
      </c>
      <c r="AE384" s="37">
        <v>44057</v>
      </c>
      <c r="AF384" s="157"/>
      <c r="AG384" s="37">
        <v>44152</v>
      </c>
      <c r="AH384" s="37">
        <v>44154</v>
      </c>
      <c r="AI384" s="89" t="s">
        <v>2919</v>
      </c>
      <c r="AJ384" s="89"/>
      <c r="AK384" s="37">
        <v>44154</v>
      </c>
      <c r="AL384" s="36"/>
      <c r="AM384" s="36" t="s">
        <v>2915</v>
      </c>
      <c r="AN384" s="36" t="s">
        <v>2920</v>
      </c>
      <c r="AO384" s="36"/>
      <c r="AP384" s="37">
        <v>44049</v>
      </c>
      <c r="AQ384" s="36" t="s">
        <v>2643</v>
      </c>
      <c r="AR384" s="103">
        <v>44069</v>
      </c>
      <c r="AS384" s="103" t="str">
        <f t="shared" si="99"/>
        <v>LATE</v>
      </c>
      <c r="AT384" s="38"/>
      <c r="AU384" s="36"/>
      <c r="AV384" s="104"/>
      <c r="AW384" s="105"/>
      <c r="AX384" s="105"/>
      <c r="AY384" s="105"/>
      <c r="AZ384" s="114"/>
      <c r="BA384" s="115"/>
      <c r="BB384" s="105"/>
      <c r="BC384" s="105"/>
    </row>
    <row r="385" s="1" customFormat="1" ht="12" hidden="1" spans="2:55">
      <c r="B385" s="20">
        <v>335</v>
      </c>
      <c r="C385" s="21" t="str">
        <f t="shared" si="118"/>
        <v>AVAIL</v>
      </c>
      <c r="D385" s="22" t="str">
        <f t="shared" si="125"/>
        <v>CLOSED</v>
      </c>
      <c r="E385" s="23">
        <f ca="1" t="shared" si="123"/>
        <v>65</v>
      </c>
      <c r="F385" s="23">
        <f ca="1" t="shared" si="126"/>
        <v>9</v>
      </c>
      <c r="G385" s="23">
        <f ca="1" t="shared" si="119"/>
        <v>64</v>
      </c>
      <c r="H385" s="23" t="str">
        <f ca="1" t="shared" si="124"/>
        <v>LATE</v>
      </c>
      <c r="I385" s="23"/>
      <c r="J385" s="36" t="s">
        <v>2921</v>
      </c>
      <c r="K385" s="37">
        <v>44088</v>
      </c>
      <c r="L385" s="38">
        <f t="shared" si="120"/>
        <v>9</v>
      </c>
      <c r="M385" s="38">
        <f t="shared" si="121"/>
        <v>2020</v>
      </c>
      <c r="N385" s="38" t="str">
        <f t="shared" si="122"/>
        <v>Replenish</v>
      </c>
      <c r="O385" s="36" t="s">
        <v>220</v>
      </c>
      <c r="P385" s="38" t="s">
        <v>221</v>
      </c>
      <c r="Q385" s="38" t="s">
        <v>222</v>
      </c>
      <c r="R385" s="56">
        <v>1</v>
      </c>
      <c r="S385" s="38" t="s">
        <v>186</v>
      </c>
      <c r="T385" s="57" t="s">
        <v>104</v>
      </c>
      <c r="U385" s="38">
        <v>50654375</v>
      </c>
      <c r="V385" s="20">
        <v>404048312</v>
      </c>
      <c r="W385" s="37">
        <v>44088</v>
      </c>
      <c r="X385" s="38" t="s">
        <v>105</v>
      </c>
      <c r="Y385" s="38"/>
      <c r="Z385" s="37">
        <v>44152</v>
      </c>
      <c r="AA385" s="36" t="s">
        <v>2922</v>
      </c>
      <c r="AB385" s="37">
        <v>44152</v>
      </c>
      <c r="AC385" s="37"/>
      <c r="AD385" s="38">
        <v>5157310130</v>
      </c>
      <c r="AE385" s="37">
        <v>44153</v>
      </c>
      <c r="AF385" s="157"/>
      <c r="AG385" s="37">
        <v>44153</v>
      </c>
      <c r="AH385" s="37">
        <v>44153</v>
      </c>
      <c r="AI385" s="89" t="s">
        <v>2064</v>
      </c>
      <c r="AJ385" s="89"/>
      <c r="AK385" s="37">
        <v>44153</v>
      </c>
      <c r="AL385" s="36"/>
      <c r="AM385" s="38" t="s">
        <v>221</v>
      </c>
      <c r="AN385" s="36" t="s">
        <v>971</v>
      </c>
      <c r="AO385" s="36"/>
      <c r="AP385" s="37">
        <v>44088</v>
      </c>
      <c r="AQ385" s="36" t="s">
        <v>2743</v>
      </c>
      <c r="AR385" s="103">
        <v>44097</v>
      </c>
      <c r="AS385" s="103" t="str">
        <f t="shared" si="99"/>
        <v>ONTIME</v>
      </c>
      <c r="AT385" s="38"/>
      <c r="AU385" s="36"/>
      <c r="AV385" s="104"/>
      <c r="AW385" s="105"/>
      <c r="AX385" s="105"/>
      <c r="AY385" s="105"/>
      <c r="AZ385" s="114"/>
      <c r="BA385" s="115"/>
      <c r="BB385" s="105"/>
      <c r="BC385" s="105"/>
    </row>
    <row r="386" s="1" customFormat="1" ht="12" hidden="1" spans="2:55">
      <c r="B386" s="20">
        <v>337</v>
      </c>
      <c r="C386" s="21" t="str">
        <f t="shared" si="118"/>
        <v>AVAIL</v>
      </c>
      <c r="D386" s="22" t="str">
        <f t="shared" si="125"/>
        <v>CLOSED</v>
      </c>
      <c r="E386" s="23">
        <f ca="1" t="shared" si="123"/>
        <v>65</v>
      </c>
      <c r="F386" s="23">
        <f ca="1" t="shared" si="126"/>
        <v>9</v>
      </c>
      <c r="G386" s="23">
        <f ca="1" t="shared" si="119"/>
        <v>64</v>
      </c>
      <c r="H386" s="23" t="str">
        <f ca="1" t="shared" si="124"/>
        <v>LATE</v>
      </c>
      <c r="I386" s="23"/>
      <c r="J386" s="36" t="s">
        <v>2923</v>
      </c>
      <c r="K386" s="37">
        <v>44088</v>
      </c>
      <c r="L386" s="38">
        <f t="shared" si="120"/>
        <v>9</v>
      </c>
      <c r="M386" s="38">
        <f t="shared" si="121"/>
        <v>2020</v>
      </c>
      <c r="N386" s="38" t="str">
        <f t="shared" si="122"/>
        <v>Replenish</v>
      </c>
      <c r="O386" s="36" t="s">
        <v>1954</v>
      </c>
      <c r="P386" s="38"/>
      <c r="Q386" s="38" t="s">
        <v>1689</v>
      </c>
      <c r="R386" s="56">
        <v>1</v>
      </c>
      <c r="S386" s="38" t="s">
        <v>770</v>
      </c>
      <c r="T386" s="57" t="s">
        <v>104</v>
      </c>
      <c r="U386" s="38">
        <v>50654379</v>
      </c>
      <c r="V386" s="20">
        <v>404048384</v>
      </c>
      <c r="W386" s="37">
        <v>44088</v>
      </c>
      <c r="X386" s="38" t="s">
        <v>105</v>
      </c>
      <c r="Y386" s="38"/>
      <c r="Z386" s="37">
        <v>44152</v>
      </c>
      <c r="AA386" s="36" t="s">
        <v>2922</v>
      </c>
      <c r="AB386" s="37">
        <v>44152</v>
      </c>
      <c r="AC386" s="37"/>
      <c r="AD386" s="38">
        <v>180249490</v>
      </c>
      <c r="AE386" s="37">
        <v>44153</v>
      </c>
      <c r="AF386" s="157"/>
      <c r="AG386" s="37">
        <v>44153</v>
      </c>
      <c r="AH386" s="37">
        <v>44153</v>
      </c>
      <c r="AI386" s="89" t="s">
        <v>2924</v>
      </c>
      <c r="AJ386" s="89"/>
      <c r="AK386" s="37">
        <v>44153</v>
      </c>
      <c r="AL386" s="36"/>
      <c r="AM386" s="36" t="s">
        <v>1954</v>
      </c>
      <c r="AN386" s="36" t="s">
        <v>2925</v>
      </c>
      <c r="AO386" s="36"/>
      <c r="AP386" s="37">
        <v>44088</v>
      </c>
      <c r="AQ386" s="36" t="s">
        <v>2743</v>
      </c>
      <c r="AR386" s="103">
        <v>44097</v>
      </c>
      <c r="AS386" s="103" t="str">
        <f t="shared" si="99"/>
        <v>ONTIME</v>
      </c>
      <c r="AT386" s="38"/>
      <c r="AU386" s="36"/>
      <c r="AV386" s="104"/>
      <c r="AW386" s="105"/>
      <c r="AX386" s="105"/>
      <c r="AY386" s="105"/>
      <c r="AZ386" s="114"/>
      <c r="BA386" s="115"/>
      <c r="BB386" s="105"/>
      <c r="BC386" s="105"/>
    </row>
    <row r="387" s="1" customFormat="1" ht="12" hidden="1" spans="2:55">
      <c r="B387" s="20">
        <v>341</v>
      </c>
      <c r="C387" s="21" t="str">
        <f t="shared" si="118"/>
        <v>AVAIL</v>
      </c>
      <c r="D387" s="22" t="str">
        <f t="shared" si="125"/>
        <v>CLOSED</v>
      </c>
      <c r="E387" s="23">
        <f ca="1" t="shared" si="123"/>
        <v>63</v>
      </c>
      <c r="F387" s="23">
        <f ca="1" t="shared" si="126"/>
        <v>6</v>
      </c>
      <c r="G387" s="23">
        <f ca="1" t="shared" si="119"/>
        <v>58</v>
      </c>
      <c r="H387" s="23" t="str">
        <f ca="1" t="shared" si="124"/>
        <v>LATE</v>
      </c>
      <c r="I387" s="23"/>
      <c r="J387" s="36" t="s">
        <v>2926</v>
      </c>
      <c r="K387" s="37">
        <v>44097</v>
      </c>
      <c r="L387" s="38">
        <f t="shared" si="120"/>
        <v>9</v>
      </c>
      <c r="M387" s="38">
        <f t="shared" si="121"/>
        <v>2020</v>
      </c>
      <c r="N387" s="38" t="str">
        <f t="shared" si="122"/>
        <v>Replenish</v>
      </c>
      <c r="O387" s="36" t="s">
        <v>220</v>
      </c>
      <c r="P387" s="38" t="s">
        <v>221</v>
      </c>
      <c r="Q387" s="38" t="s">
        <v>222</v>
      </c>
      <c r="R387" s="56">
        <v>1</v>
      </c>
      <c r="S387" s="38" t="s">
        <v>186</v>
      </c>
      <c r="T387" s="57" t="s">
        <v>104</v>
      </c>
      <c r="U387" s="38">
        <v>50655112</v>
      </c>
      <c r="V387" s="20">
        <v>404048484</v>
      </c>
      <c r="W387" s="37">
        <v>44097</v>
      </c>
      <c r="X387" s="38" t="s">
        <v>105</v>
      </c>
      <c r="Y387" s="38"/>
      <c r="Z387" s="37">
        <v>44155</v>
      </c>
      <c r="AA387" s="36" t="s">
        <v>2927</v>
      </c>
      <c r="AB387" s="37">
        <v>44155</v>
      </c>
      <c r="AC387" s="37"/>
      <c r="AD387" s="38">
        <v>180249645</v>
      </c>
      <c r="AE387" s="37">
        <v>44158</v>
      </c>
      <c r="AF387" s="157"/>
      <c r="AG387" s="37">
        <v>44160</v>
      </c>
      <c r="AH387" s="37">
        <v>44160</v>
      </c>
      <c r="AI387" s="89" t="s">
        <v>971</v>
      </c>
      <c r="AJ387" s="89"/>
      <c r="AK387" s="37">
        <v>44160</v>
      </c>
      <c r="AL387" s="36"/>
      <c r="AM387" s="36" t="s">
        <v>221</v>
      </c>
      <c r="AN387" s="36" t="s">
        <v>2233</v>
      </c>
      <c r="AO387" s="36"/>
      <c r="AP387" s="37">
        <v>44099</v>
      </c>
      <c r="AQ387" s="36" t="s">
        <v>2706</v>
      </c>
      <c r="AR387" s="103">
        <v>44103</v>
      </c>
      <c r="AS387" s="103" t="str">
        <f t="shared" si="99"/>
        <v>ONTIME</v>
      </c>
      <c r="AT387" s="38"/>
      <c r="AU387" s="36"/>
      <c r="AV387" s="104"/>
      <c r="AW387" s="105"/>
      <c r="AX387" s="105"/>
      <c r="AY387" s="105"/>
      <c r="AZ387" s="114"/>
      <c r="BA387" s="115"/>
      <c r="BB387" s="105"/>
      <c r="BC387" s="105"/>
    </row>
    <row r="388" s="1" customFormat="1" ht="12" hidden="1" spans="2:55">
      <c r="B388" s="20">
        <v>347</v>
      </c>
      <c r="C388" s="21" t="str">
        <f t="shared" si="118"/>
        <v>AVAIL</v>
      </c>
      <c r="D388" s="22" t="str">
        <f t="shared" si="125"/>
        <v>CLOSED</v>
      </c>
      <c r="E388" s="23">
        <f ca="1" t="shared" si="123"/>
        <v>43</v>
      </c>
      <c r="F388" s="23">
        <f ca="1" t="shared" si="126"/>
        <v>14</v>
      </c>
      <c r="G388" s="23">
        <f ca="1" t="shared" si="119"/>
        <v>42</v>
      </c>
      <c r="H388" s="23" t="str">
        <f ca="1" t="shared" si="124"/>
        <v>LATE</v>
      </c>
      <c r="I388" s="23"/>
      <c r="J388" s="36" t="s">
        <v>2928</v>
      </c>
      <c r="K388" s="37">
        <v>44110</v>
      </c>
      <c r="L388" s="38">
        <f t="shared" si="120"/>
        <v>10</v>
      </c>
      <c r="M388" s="38">
        <f t="shared" si="121"/>
        <v>2020</v>
      </c>
      <c r="N388" s="38" t="str">
        <f t="shared" si="122"/>
        <v>Replenish</v>
      </c>
      <c r="O388" s="36" t="s">
        <v>229</v>
      </c>
      <c r="P388" s="38"/>
      <c r="Q388" s="38" t="s">
        <v>230</v>
      </c>
      <c r="R388" s="56">
        <v>1</v>
      </c>
      <c r="S388" s="38" t="s">
        <v>173</v>
      </c>
      <c r="T388" s="57" t="s">
        <v>104</v>
      </c>
      <c r="U388" s="38">
        <v>50656067</v>
      </c>
      <c r="V388" s="20">
        <v>404048545</v>
      </c>
      <c r="W388" s="37">
        <v>44110</v>
      </c>
      <c r="X388" s="38" t="s">
        <v>105</v>
      </c>
      <c r="Y388" s="38"/>
      <c r="Z388" s="37">
        <v>44152</v>
      </c>
      <c r="AA388" s="36" t="s">
        <v>2922</v>
      </c>
      <c r="AB388" s="37">
        <v>44152</v>
      </c>
      <c r="AC388" s="37"/>
      <c r="AD388" s="38">
        <v>180249487</v>
      </c>
      <c r="AE388" s="37">
        <v>44153</v>
      </c>
      <c r="AF388" s="157"/>
      <c r="AG388" s="37">
        <v>44153</v>
      </c>
      <c r="AH388" s="37">
        <v>44153</v>
      </c>
      <c r="AI388" s="89" t="s">
        <v>2929</v>
      </c>
      <c r="AJ388" s="89"/>
      <c r="AK388" s="37">
        <v>44153</v>
      </c>
      <c r="AL388" s="36"/>
      <c r="AM388" s="36" t="s">
        <v>229</v>
      </c>
      <c r="AN388" s="36" t="s">
        <v>2930</v>
      </c>
      <c r="AO388" s="36"/>
      <c r="AP388" s="37">
        <v>44111</v>
      </c>
      <c r="AQ388" s="36" t="s">
        <v>2792</v>
      </c>
      <c r="AR388" s="103">
        <v>44124</v>
      </c>
      <c r="AS388" s="103" t="str">
        <f t="shared" ref="AS388:AS451" si="127">IF(AR388-K388&gt;12,"LATE","ONTIME")</f>
        <v>LATE</v>
      </c>
      <c r="AT388" s="38"/>
      <c r="AU388" s="36"/>
      <c r="AV388" s="104"/>
      <c r="AW388" s="105"/>
      <c r="AX388" s="105"/>
      <c r="AY388" s="105"/>
      <c r="AZ388" s="114"/>
      <c r="BA388" s="115"/>
      <c r="BB388" s="105"/>
      <c r="BC388" s="105"/>
    </row>
    <row r="389" s="1" customFormat="1" ht="12" hidden="1" spans="2:55">
      <c r="B389" s="20">
        <v>349</v>
      </c>
      <c r="C389" s="21" t="str">
        <f t="shared" si="118"/>
        <v>AVAIL</v>
      </c>
      <c r="D389" s="22" t="str">
        <f t="shared" si="125"/>
        <v>CLOSED</v>
      </c>
      <c r="E389" s="23">
        <f ca="1" t="shared" si="123"/>
        <v>49</v>
      </c>
      <c r="F389" s="23">
        <f ca="1" t="shared" si="126"/>
        <v>14</v>
      </c>
      <c r="G389" s="23">
        <f ca="1" t="shared" si="119"/>
        <v>39</v>
      </c>
      <c r="H389" s="23" t="str">
        <f ca="1" t="shared" si="124"/>
        <v>LATE</v>
      </c>
      <c r="I389" s="23"/>
      <c r="J389" s="36" t="s">
        <v>2931</v>
      </c>
      <c r="K389" s="37">
        <v>44110</v>
      </c>
      <c r="L389" s="38">
        <f t="shared" si="120"/>
        <v>10</v>
      </c>
      <c r="M389" s="38">
        <f t="shared" si="121"/>
        <v>2020</v>
      </c>
      <c r="N389" s="38" t="str">
        <f t="shared" si="122"/>
        <v>Replenish</v>
      </c>
      <c r="O389" s="36" t="s">
        <v>220</v>
      </c>
      <c r="P389" s="38" t="s">
        <v>221</v>
      </c>
      <c r="Q389" s="38" t="s">
        <v>222</v>
      </c>
      <c r="R389" s="56">
        <v>1</v>
      </c>
      <c r="S389" s="38" t="s">
        <v>153</v>
      </c>
      <c r="T389" s="57" t="s">
        <v>104</v>
      </c>
      <c r="U389" s="38">
        <v>50656071</v>
      </c>
      <c r="V389" s="20">
        <v>404048547</v>
      </c>
      <c r="W389" s="37">
        <v>44110</v>
      </c>
      <c r="X389" s="38" t="s">
        <v>105</v>
      </c>
      <c r="Y389" s="38">
        <v>61878068421</v>
      </c>
      <c r="Z389" s="37">
        <v>44149</v>
      </c>
      <c r="AA389" s="36" t="s">
        <v>2932</v>
      </c>
      <c r="AB389" s="37">
        <v>44154</v>
      </c>
      <c r="AC389" s="37"/>
      <c r="AD389" s="38">
        <v>180249646</v>
      </c>
      <c r="AE389" s="37">
        <v>44158</v>
      </c>
      <c r="AF389" s="157"/>
      <c r="AG389" s="37">
        <v>44153</v>
      </c>
      <c r="AH389" s="37">
        <v>44159</v>
      </c>
      <c r="AI389" s="89" t="s">
        <v>2683</v>
      </c>
      <c r="AJ389" s="89"/>
      <c r="AK389" s="37">
        <v>44159</v>
      </c>
      <c r="AL389" s="36"/>
      <c r="AM389" s="36" t="s">
        <v>221</v>
      </c>
      <c r="AN389" s="36" t="s">
        <v>2933</v>
      </c>
      <c r="AO389" s="36"/>
      <c r="AP389" s="37">
        <v>44111</v>
      </c>
      <c r="AQ389" s="36" t="s">
        <v>2792</v>
      </c>
      <c r="AR389" s="103">
        <v>44124</v>
      </c>
      <c r="AS389" s="103" t="str">
        <f t="shared" si="127"/>
        <v>LATE</v>
      </c>
      <c r="AT389" s="38"/>
      <c r="AU389" s="36"/>
      <c r="AV389" s="104"/>
      <c r="AW389" s="105"/>
      <c r="AX389" s="105"/>
      <c r="AY389" s="105"/>
      <c r="AZ389" s="114"/>
      <c r="BA389" s="115"/>
      <c r="BB389" s="105"/>
      <c r="BC389" s="105"/>
    </row>
    <row r="390" s="1" customFormat="1" ht="12" hidden="1" spans="2:55">
      <c r="B390" s="20">
        <v>350</v>
      </c>
      <c r="C390" s="21" t="str">
        <f t="shared" ref="C390:C421" si="128">IFERROR(IF(O390="","",IF(W390="","NEED PO",IF(AB390="","NEED AWB",IF(AE390="","NEED IB",IF(AG390="","CUSTOMS",IF(AH390="","NEED GR",IF(AK390="","TQS","AVAIL"))))))),"N/A")</f>
        <v>AVAIL</v>
      </c>
      <c r="D390" s="22" t="str">
        <f t="shared" si="125"/>
        <v>CLOSED</v>
      </c>
      <c r="E390" s="23">
        <f ca="1" t="shared" si="123"/>
        <v>41</v>
      </c>
      <c r="F390" s="23">
        <f ca="1" t="shared" si="126"/>
        <v>3</v>
      </c>
      <c r="G390" s="23">
        <f ca="1" t="shared" si="119"/>
        <v>23</v>
      </c>
      <c r="H390" s="23" t="str">
        <f ca="1" t="shared" si="124"/>
        <v>LATE</v>
      </c>
      <c r="I390" s="23"/>
      <c r="J390" s="36" t="s">
        <v>2934</v>
      </c>
      <c r="K390" s="37">
        <v>44119</v>
      </c>
      <c r="L390" s="38">
        <f t="shared" si="120"/>
        <v>10</v>
      </c>
      <c r="M390" s="38">
        <f t="shared" si="121"/>
        <v>2020</v>
      </c>
      <c r="N390" s="38" t="str">
        <f t="shared" si="122"/>
        <v>Replenish</v>
      </c>
      <c r="O390" s="36" t="s">
        <v>2935</v>
      </c>
      <c r="P390" s="38" t="s">
        <v>1489</v>
      </c>
      <c r="Q390" s="38" t="s">
        <v>2936</v>
      </c>
      <c r="R390" s="56">
        <v>1</v>
      </c>
      <c r="S390" s="38" t="s">
        <v>1161</v>
      </c>
      <c r="T390" s="57" t="s">
        <v>104</v>
      </c>
      <c r="U390" s="38">
        <v>50656631</v>
      </c>
      <c r="V390" s="20">
        <v>404048675</v>
      </c>
      <c r="W390" s="37">
        <v>44127</v>
      </c>
      <c r="X390" s="38" t="s">
        <v>105</v>
      </c>
      <c r="Y390" s="38">
        <v>61878054874</v>
      </c>
      <c r="Z390" s="37">
        <v>44142</v>
      </c>
      <c r="AA390" s="36" t="s">
        <v>2927</v>
      </c>
      <c r="AB390" s="37">
        <v>44155</v>
      </c>
      <c r="AC390" s="37"/>
      <c r="AD390" s="38">
        <v>180249645</v>
      </c>
      <c r="AE390" s="37">
        <v>44158</v>
      </c>
      <c r="AF390" s="157"/>
      <c r="AG390" s="37">
        <v>44159</v>
      </c>
      <c r="AH390" s="37">
        <v>44160</v>
      </c>
      <c r="AI390" s="89" t="s">
        <v>1867</v>
      </c>
      <c r="AJ390" s="89"/>
      <c r="AK390" s="37">
        <v>44160</v>
      </c>
      <c r="AL390" s="36"/>
      <c r="AM390" s="36" t="s">
        <v>1489</v>
      </c>
      <c r="AN390" s="36" t="s">
        <v>2937</v>
      </c>
      <c r="AO390" s="36"/>
      <c r="AP390" s="37">
        <v>44127</v>
      </c>
      <c r="AQ390" s="36" t="s">
        <v>2877</v>
      </c>
      <c r="AR390" s="103">
        <v>44130</v>
      </c>
      <c r="AS390" s="103" t="str">
        <f t="shared" si="127"/>
        <v>ONTIME</v>
      </c>
      <c r="AT390" s="38"/>
      <c r="AU390" s="36"/>
      <c r="AV390" s="104"/>
      <c r="AW390" s="105"/>
      <c r="AX390" s="105"/>
      <c r="AY390" s="105"/>
      <c r="AZ390" s="114"/>
      <c r="BA390" s="115"/>
      <c r="BB390" s="105"/>
      <c r="BC390" s="105"/>
    </row>
    <row r="391" s="1" customFormat="1" ht="12" hidden="1" spans="2:55">
      <c r="B391" s="20">
        <v>352</v>
      </c>
      <c r="C391" s="21" t="str">
        <f t="shared" si="128"/>
        <v>AVAIL</v>
      </c>
      <c r="D391" s="22" t="str">
        <f t="shared" si="125"/>
        <v>CLOSED</v>
      </c>
      <c r="E391" s="23">
        <f ca="1" t="shared" si="123"/>
        <v>34</v>
      </c>
      <c r="F391" s="23">
        <f ca="1" t="shared" si="126"/>
        <v>5</v>
      </c>
      <c r="G391" s="23">
        <f ca="1" t="shared" si="119"/>
        <v>33</v>
      </c>
      <c r="H391" s="23" t="str">
        <f ca="1" t="shared" si="124"/>
        <v>LATE</v>
      </c>
      <c r="I391" s="23"/>
      <c r="J391" s="36" t="s">
        <v>2938</v>
      </c>
      <c r="K391" s="37">
        <v>44119</v>
      </c>
      <c r="L391" s="38">
        <f t="shared" si="120"/>
        <v>10</v>
      </c>
      <c r="M391" s="38">
        <f t="shared" si="121"/>
        <v>2020</v>
      </c>
      <c r="N391" s="38" t="str">
        <f t="shared" si="122"/>
        <v>Replenish</v>
      </c>
      <c r="O391" s="36" t="s">
        <v>1052</v>
      </c>
      <c r="P391" s="38"/>
      <c r="Q391" s="38" t="s">
        <v>1153</v>
      </c>
      <c r="R391" s="56">
        <v>1</v>
      </c>
      <c r="S391" s="38" t="s">
        <v>223</v>
      </c>
      <c r="T391" s="57" t="s">
        <v>104</v>
      </c>
      <c r="U391" s="38">
        <v>50656633</v>
      </c>
      <c r="V391" s="20">
        <v>404048617</v>
      </c>
      <c r="W391" s="37">
        <v>44119</v>
      </c>
      <c r="X391" s="38" t="s">
        <v>105</v>
      </c>
      <c r="Y391" s="38"/>
      <c r="Z391" s="37">
        <v>44152</v>
      </c>
      <c r="AA391" s="36" t="s">
        <v>2922</v>
      </c>
      <c r="AB391" s="37">
        <v>44152</v>
      </c>
      <c r="AC391" s="37"/>
      <c r="AD391" s="38">
        <v>180249484</v>
      </c>
      <c r="AE391" s="37">
        <v>44153</v>
      </c>
      <c r="AF391" s="157"/>
      <c r="AG391" s="37">
        <v>44153</v>
      </c>
      <c r="AH391" s="37">
        <v>44153</v>
      </c>
      <c r="AI391" s="89" t="s">
        <v>2939</v>
      </c>
      <c r="AJ391" s="89"/>
      <c r="AK391" s="37">
        <v>44153</v>
      </c>
      <c r="AL391" s="36"/>
      <c r="AM391" s="36" t="s">
        <v>1052</v>
      </c>
      <c r="AN391" s="36" t="s">
        <v>2940</v>
      </c>
      <c r="AO391" s="36"/>
      <c r="AP391" s="37">
        <v>44119</v>
      </c>
      <c r="AQ391" s="36" t="s">
        <v>2781</v>
      </c>
      <c r="AR391" s="103">
        <v>44124</v>
      </c>
      <c r="AS391" s="103" t="str">
        <f t="shared" si="127"/>
        <v>ONTIME</v>
      </c>
      <c r="AT391" s="38"/>
      <c r="AU391" s="36"/>
      <c r="AV391" s="104"/>
      <c r="AW391" s="105"/>
      <c r="AX391" s="105"/>
      <c r="AY391" s="105"/>
      <c r="AZ391" s="114"/>
      <c r="BA391" s="115"/>
      <c r="BB391" s="105"/>
      <c r="BC391" s="105"/>
    </row>
    <row r="392" s="1" customFormat="1" ht="12" hidden="1" spans="2:55">
      <c r="B392" s="20">
        <v>356</v>
      </c>
      <c r="C392" s="21" t="str">
        <f t="shared" si="128"/>
        <v>AVAIL</v>
      </c>
      <c r="D392" s="22" t="str">
        <f t="shared" si="125"/>
        <v>CLOSED</v>
      </c>
      <c r="E392" s="23">
        <f ca="1" t="shared" si="123"/>
        <v>29</v>
      </c>
      <c r="F392" s="23">
        <f ca="1" t="shared" si="126"/>
        <v>7</v>
      </c>
      <c r="G392" s="23">
        <f ca="1" t="shared" si="119"/>
        <v>28</v>
      </c>
      <c r="H392" s="23" t="str">
        <f ca="1" t="shared" si="124"/>
        <v>LATE</v>
      </c>
      <c r="I392" s="23"/>
      <c r="J392" s="36" t="s">
        <v>2941</v>
      </c>
      <c r="K392" s="37">
        <v>44124</v>
      </c>
      <c r="L392" s="38">
        <f t="shared" si="120"/>
        <v>10</v>
      </c>
      <c r="M392" s="38">
        <f t="shared" si="121"/>
        <v>2020</v>
      </c>
      <c r="N392" s="38" t="str">
        <f t="shared" si="122"/>
        <v>Replenish</v>
      </c>
      <c r="O392" s="36" t="s">
        <v>1383</v>
      </c>
      <c r="P392" s="38"/>
      <c r="Q392" s="38" t="s">
        <v>1384</v>
      </c>
      <c r="R392" s="56">
        <v>1</v>
      </c>
      <c r="S392" s="38" t="s">
        <v>1161</v>
      </c>
      <c r="T392" s="57" t="s">
        <v>104</v>
      </c>
      <c r="U392" s="38">
        <v>50656997</v>
      </c>
      <c r="V392" s="20">
        <v>404048650</v>
      </c>
      <c r="W392" s="37">
        <v>44124</v>
      </c>
      <c r="X392" s="38" t="s">
        <v>105</v>
      </c>
      <c r="Y392" s="38"/>
      <c r="Z392" s="37">
        <v>44152</v>
      </c>
      <c r="AA392" s="36" t="s">
        <v>2922</v>
      </c>
      <c r="AB392" s="37">
        <v>44152</v>
      </c>
      <c r="AC392" s="37"/>
      <c r="AD392" s="38">
        <v>180249482</v>
      </c>
      <c r="AE392" s="37">
        <v>44153</v>
      </c>
      <c r="AF392" s="157"/>
      <c r="AG392" s="37">
        <v>44153</v>
      </c>
      <c r="AH392" s="37">
        <v>44153</v>
      </c>
      <c r="AI392" s="89" t="s">
        <v>1827</v>
      </c>
      <c r="AJ392" s="89"/>
      <c r="AK392" s="37">
        <v>44153</v>
      </c>
      <c r="AL392" s="36"/>
      <c r="AM392" s="36" t="s">
        <v>2942</v>
      </c>
      <c r="AN392" s="36" t="s">
        <v>2943</v>
      </c>
      <c r="AO392" s="36"/>
      <c r="AP392" s="37">
        <v>44124</v>
      </c>
      <c r="AQ392" s="36" t="s">
        <v>2872</v>
      </c>
      <c r="AR392" s="103">
        <v>44131</v>
      </c>
      <c r="AS392" s="103" t="str">
        <f t="shared" si="127"/>
        <v>ONTIME</v>
      </c>
      <c r="AT392" s="38"/>
      <c r="AU392" s="36"/>
      <c r="AV392" s="104"/>
      <c r="AW392" s="105"/>
      <c r="AX392" s="105"/>
      <c r="AY392" s="105"/>
      <c r="AZ392" s="114"/>
      <c r="BA392" s="115"/>
      <c r="BB392" s="105"/>
      <c r="BC392" s="105"/>
    </row>
    <row r="393" s="1" customFormat="1" ht="12" hidden="1" spans="2:55">
      <c r="B393" s="20">
        <v>348</v>
      </c>
      <c r="C393" s="21" t="str">
        <f t="shared" si="128"/>
        <v>AVAIL</v>
      </c>
      <c r="D393" s="22" t="str">
        <f t="shared" si="125"/>
        <v>CLOSED</v>
      </c>
      <c r="E393" s="23">
        <f ca="1" t="shared" si="123"/>
        <v>50</v>
      </c>
      <c r="F393" s="23">
        <f ca="1" t="shared" si="126"/>
        <v>14</v>
      </c>
      <c r="G393" s="23">
        <f ca="1" t="shared" si="119"/>
        <v>39</v>
      </c>
      <c r="H393" s="23" t="str">
        <f ca="1" t="shared" si="124"/>
        <v>LATE</v>
      </c>
      <c r="I393" s="23"/>
      <c r="J393" s="36" t="s">
        <v>2944</v>
      </c>
      <c r="K393" s="37">
        <v>44110</v>
      </c>
      <c r="L393" s="38">
        <f t="shared" si="120"/>
        <v>10</v>
      </c>
      <c r="M393" s="38">
        <f t="shared" si="121"/>
        <v>2020</v>
      </c>
      <c r="N393" s="38" t="str">
        <f t="shared" si="122"/>
        <v>Replenish</v>
      </c>
      <c r="O393" s="36" t="s">
        <v>220</v>
      </c>
      <c r="P393" s="38" t="s">
        <v>221</v>
      </c>
      <c r="Q393" s="38" t="s">
        <v>222</v>
      </c>
      <c r="R393" s="56">
        <v>1</v>
      </c>
      <c r="S393" s="38" t="s">
        <v>153</v>
      </c>
      <c r="T393" s="57" t="s">
        <v>104</v>
      </c>
      <c r="U393" s="38">
        <v>50656069</v>
      </c>
      <c r="V393" s="20">
        <v>404048546</v>
      </c>
      <c r="W393" s="37">
        <v>44110</v>
      </c>
      <c r="X393" s="38" t="s">
        <v>105</v>
      </c>
      <c r="Y393" s="38">
        <v>61878068421</v>
      </c>
      <c r="Z393" s="37">
        <v>44149</v>
      </c>
      <c r="AA393" s="36" t="s">
        <v>2945</v>
      </c>
      <c r="AB393" s="37">
        <v>44159</v>
      </c>
      <c r="AC393" s="37"/>
      <c r="AD393" s="38">
        <v>180249708</v>
      </c>
      <c r="AE393" s="37">
        <v>44160</v>
      </c>
      <c r="AF393" s="157"/>
      <c r="AG393" s="37">
        <v>44160</v>
      </c>
      <c r="AH393" s="37">
        <v>44160</v>
      </c>
      <c r="AI393" s="89" t="s">
        <v>2040</v>
      </c>
      <c r="AJ393" s="89"/>
      <c r="AK393" s="37">
        <v>44160</v>
      </c>
      <c r="AL393" s="36"/>
      <c r="AM393" s="36" t="s">
        <v>221</v>
      </c>
      <c r="AN393" s="36" t="s">
        <v>2946</v>
      </c>
      <c r="AO393" s="36"/>
      <c r="AP393" s="37">
        <v>44111</v>
      </c>
      <c r="AQ393" s="36" t="s">
        <v>2792</v>
      </c>
      <c r="AR393" s="103">
        <v>44124</v>
      </c>
      <c r="AS393" s="103" t="str">
        <f t="shared" si="127"/>
        <v>LATE</v>
      </c>
      <c r="AT393" s="38"/>
      <c r="AU393" s="36"/>
      <c r="AV393" s="104"/>
      <c r="AW393" s="105"/>
      <c r="AX393" s="105"/>
      <c r="AY393" s="105"/>
      <c r="AZ393" s="114"/>
      <c r="BA393" s="115"/>
      <c r="BB393" s="105"/>
      <c r="BC393" s="105"/>
    </row>
    <row r="394" s="1" customFormat="1" ht="12" hidden="1" spans="2:55">
      <c r="B394" s="20">
        <v>361</v>
      </c>
      <c r="C394" s="21" t="str">
        <f t="shared" si="128"/>
        <v>AVAIL</v>
      </c>
      <c r="D394" s="22" t="str">
        <f t="shared" si="125"/>
        <v>CLOSED</v>
      </c>
      <c r="E394" s="23">
        <f ca="1" t="shared" si="123"/>
        <v>22</v>
      </c>
      <c r="F394" s="23">
        <f ca="1" t="shared" si="126"/>
        <v>6</v>
      </c>
      <c r="G394" s="23">
        <f ca="1" t="shared" si="119"/>
        <v>20</v>
      </c>
      <c r="H394" s="23" t="str">
        <f ca="1" t="shared" si="124"/>
        <v>LATE</v>
      </c>
      <c r="I394" s="23"/>
      <c r="J394" s="36" t="s">
        <v>2947</v>
      </c>
      <c r="K394" s="37">
        <v>44139</v>
      </c>
      <c r="L394" s="38">
        <f t="shared" si="120"/>
        <v>11</v>
      </c>
      <c r="M394" s="38">
        <f t="shared" si="121"/>
        <v>2020</v>
      </c>
      <c r="N394" s="38" t="str">
        <f t="shared" si="122"/>
        <v>Replenish</v>
      </c>
      <c r="O394" s="36" t="s">
        <v>2843</v>
      </c>
      <c r="P394" s="38"/>
      <c r="Q394" s="38" t="s">
        <v>2844</v>
      </c>
      <c r="R394" s="56">
        <v>1</v>
      </c>
      <c r="S394" s="38" t="s">
        <v>325</v>
      </c>
      <c r="T394" s="57" t="s">
        <v>104</v>
      </c>
      <c r="U394" s="38">
        <v>50658045</v>
      </c>
      <c r="V394" s="20">
        <v>404048711</v>
      </c>
      <c r="W394" s="37">
        <v>44139</v>
      </c>
      <c r="X394" s="38" t="s">
        <v>105</v>
      </c>
      <c r="Y394" s="38"/>
      <c r="Z394" s="37">
        <v>44159</v>
      </c>
      <c r="AA394" s="36" t="s">
        <v>2945</v>
      </c>
      <c r="AB394" s="37">
        <v>44159</v>
      </c>
      <c r="AC394" s="37"/>
      <c r="AD394" s="38">
        <v>180249705</v>
      </c>
      <c r="AE394" s="37">
        <v>44160</v>
      </c>
      <c r="AF394" s="157"/>
      <c r="AG394" s="37">
        <v>44160</v>
      </c>
      <c r="AH394" s="37">
        <v>44161</v>
      </c>
      <c r="AI394" s="89" t="s">
        <v>2948</v>
      </c>
      <c r="AJ394" s="89"/>
      <c r="AK394" s="37">
        <v>44161</v>
      </c>
      <c r="AL394" s="36"/>
      <c r="AM394" s="36" t="s">
        <v>2843</v>
      </c>
      <c r="AN394" s="36" t="s">
        <v>2949</v>
      </c>
      <c r="AO394" s="36"/>
      <c r="AP394" s="37">
        <v>44139</v>
      </c>
      <c r="AQ394" s="36" t="s">
        <v>2884</v>
      </c>
      <c r="AR394" s="37">
        <v>44145</v>
      </c>
      <c r="AS394" s="103" t="str">
        <f t="shared" si="127"/>
        <v>ONTIME</v>
      </c>
      <c r="AT394" s="38"/>
      <c r="AU394" s="36"/>
      <c r="AV394" s="104"/>
      <c r="AW394" s="105"/>
      <c r="AX394" s="105"/>
      <c r="AY394" s="105"/>
      <c r="AZ394" s="114"/>
      <c r="BA394" s="115"/>
      <c r="BB394" s="105"/>
      <c r="BC394" s="105"/>
    </row>
    <row r="395" s="1" customFormat="1" ht="12" hidden="1" spans="2:55">
      <c r="B395" s="20">
        <v>363</v>
      </c>
      <c r="C395" s="21" t="str">
        <f t="shared" si="128"/>
        <v>AVAIL</v>
      </c>
      <c r="D395" s="22" t="str">
        <f t="shared" si="125"/>
        <v>CLOSED</v>
      </c>
      <c r="E395" s="23">
        <f ca="1" t="shared" si="123"/>
        <v>21</v>
      </c>
      <c r="F395" s="23">
        <f ca="1" t="shared" si="126"/>
        <v>6</v>
      </c>
      <c r="G395" s="23">
        <f ca="1" t="shared" ref="G395:G426" si="129">IFERROR(IF(K395="","",IF(Z395&lt;&gt;"",Z395-K395,TODAY()-K395)),IF(Z395="CANCELLED",0,"N/A"))</f>
        <v>20</v>
      </c>
      <c r="H395" s="23" t="str">
        <f ca="1" t="shared" si="124"/>
        <v>LATE</v>
      </c>
      <c r="I395" s="23"/>
      <c r="J395" s="36" t="s">
        <v>2950</v>
      </c>
      <c r="K395" s="37">
        <v>44139</v>
      </c>
      <c r="L395" s="38">
        <f t="shared" ref="L395:L426" si="130">MONTH(K395)</f>
        <v>11</v>
      </c>
      <c r="M395" s="38">
        <f t="shared" ref="M395:M426" si="131">YEAR(K395)</f>
        <v>2020</v>
      </c>
      <c r="N395" s="38" t="str">
        <f t="shared" ref="N395:N426" si="132">IF(LEFT(J395,4)="AFAX","AOG",IF(LEFT(J395,4)="AFAZ","Critical",IF(LEFT(J395,4)="AFAB","Replenish","")))</f>
        <v>Replenish</v>
      </c>
      <c r="O395" s="36" t="s">
        <v>315</v>
      </c>
      <c r="P395" s="38"/>
      <c r="Q395" s="38" t="s">
        <v>316</v>
      </c>
      <c r="R395" s="56">
        <v>1</v>
      </c>
      <c r="S395" s="38" t="s">
        <v>223</v>
      </c>
      <c r="T395" s="57" t="s">
        <v>104</v>
      </c>
      <c r="U395" s="38">
        <v>50658050</v>
      </c>
      <c r="V395" s="20">
        <v>404048716</v>
      </c>
      <c r="W395" s="37">
        <v>44139</v>
      </c>
      <c r="X395" s="38" t="s">
        <v>105</v>
      </c>
      <c r="Y395" s="38"/>
      <c r="Z395" s="37">
        <v>44159</v>
      </c>
      <c r="AA395" s="36" t="s">
        <v>2945</v>
      </c>
      <c r="AB395" s="37">
        <v>44159</v>
      </c>
      <c r="AC395" s="37"/>
      <c r="AD395" s="38">
        <v>180249706</v>
      </c>
      <c r="AE395" s="37">
        <v>44160</v>
      </c>
      <c r="AF395" s="157"/>
      <c r="AG395" s="37">
        <v>44160</v>
      </c>
      <c r="AH395" s="37">
        <v>44160</v>
      </c>
      <c r="AI395" s="89" t="s">
        <v>2352</v>
      </c>
      <c r="AJ395" s="89"/>
      <c r="AK395" s="37">
        <v>44160</v>
      </c>
      <c r="AL395" s="36"/>
      <c r="AM395" s="36" t="s">
        <v>315</v>
      </c>
      <c r="AN395" s="36" t="s">
        <v>756</v>
      </c>
      <c r="AO395" s="36"/>
      <c r="AP395" s="37">
        <v>44139</v>
      </c>
      <c r="AQ395" s="36" t="s">
        <v>2884</v>
      </c>
      <c r="AR395" s="37">
        <v>44145</v>
      </c>
      <c r="AS395" s="103" t="str">
        <f t="shared" si="127"/>
        <v>ONTIME</v>
      </c>
      <c r="AT395" s="38"/>
      <c r="AU395" s="36"/>
      <c r="AV395" s="104"/>
      <c r="AW395" s="105"/>
      <c r="AX395" s="105"/>
      <c r="AY395" s="105"/>
      <c r="AZ395" s="114"/>
      <c r="BA395" s="115"/>
      <c r="BB395" s="105"/>
      <c r="BC395" s="105"/>
    </row>
    <row r="396" s="1" customFormat="1" ht="12" hidden="1" spans="2:55">
      <c r="B396" s="20">
        <v>364</v>
      </c>
      <c r="C396" s="21" t="str">
        <f t="shared" si="128"/>
        <v>AVAIL</v>
      </c>
      <c r="D396" s="22" t="str">
        <f t="shared" si="125"/>
        <v>CLOSED</v>
      </c>
      <c r="E396" s="23">
        <f ca="1" t="shared" si="123"/>
        <v>21</v>
      </c>
      <c r="F396" s="23">
        <f ca="1" t="shared" si="126"/>
        <v>6</v>
      </c>
      <c r="G396" s="23">
        <f ca="1" t="shared" si="129"/>
        <v>20</v>
      </c>
      <c r="H396" s="23" t="str">
        <f ca="1" t="shared" si="124"/>
        <v>LATE</v>
      </c>
      <c r="I396" s="23"/>
      <c r="J396" s="36" t="s">
        <v>2951</v>
      </c>
      <c r="K396" s="37">
        <v>44139</v>
      </c>
      <c r="L396" s="38">
        <f t="shared" si="130"/>
        <v>11</v>
      </c>
      <c r="M396" s="38">
        <f t="shared" si="131"/>
        <v>2020</v>
      </c>
      <c r="N396" s="38" t="str">
        <f t="shared" si="132"/>
        <v>Replenish</v>
      </c>
      <c r="O396" s="36" t="s">
        <v>330</v>
      </c>
      <c r="P396" s="38"/>
      <c r="Q396" s="38" t="s">
        <v>1326</v>
      </c>
      <c r="R396" s="56">
        <v>1</v>
      </c>
      <c r="S396" s="38" t="s">
        <v>332</v>
      </c>
      <c r="T396" s="57" t="s">
        <v>104</v>
      </c>
      <c r="U396" s="38">
        <v>50658051</v>
      </c>
      <c r="V396" s="20">
        <v>404048717</v>
      </c>
      <c r="W396" s="37">
        <v>44139</v>
      </c>
      <c r="X396" s="38" t="s">
        <v>105</v>
      </c>
      <c r="Y396" s="38"/>
      <c r="Z396" s="37">
        <v>44159</v>
      </c>
      <c r="AA396" s="36" t="s">
        <v>2945</v>
      </c>
      <c r="AB396" s="37">
        <v>44159</v>
      </c>
      <c r="AC396" s="37"/>
      <c r="AD396" s="38">
        <v>180249704</v>
      </c>
      <c r="AE396" s="37">
        <v>44160</v>
      </c>
      <c r="AF396" s="157"/>
      <c r="AG396" s="37">
        <v>44160</v>
      </c>
      <c r="AH396" s="37">
        <v>44160</v>
      </c>
      <c r="AI396" s="89" t="s">
        <v>2952</v>
      </c>
      <c r="AJ396" s="89"/>
      <c r="AK396" s="37">
        <v>44160</v>
      </c>
      <c r="AL396" s="36"/>
      <c r="AM396" s="36" t="s">
        <v>330</v>
      </c>
      <c r="AN396" s="36" t="s">
        <v>2953</v>
      </c>
      <c r="AO396" s="36"/>
      <c r="AP396" s="37">
        <v>44139</v>
      </c>
      <c r="AQ396" s="36" t="s">
        <v>2884</v>
      </c>
      <c r="AR396" s="37">
        <v>44145</v>
      </c>
      <c r="AS396" s="103" t="str">
        <f t="shared" si="127"/>
        <v>ONTIME</v>
      </c>
      <c r="AT396" s="38"/>
      <c r="AU396" s="36"/>
      <c r="AV396" s="104"/>
      <c r="AW396" s="105"/>
      <c r="AX396" s="105"/>
      <c r="AY396" s="105"/>
      <c r="AZ396" s="114"/>
      <c r="BA396" s="115"/>
      <c r="BB396" s="105"/>
      <c r="BC396" s="105"/>
    </row>
    <row r="397" s="1" customFormat="1" ht="12" hidden="1" spans="2:55">
      <c r="B397" s="20">
        <v>91</v>
      </c>
      <c r="C397" s="21" t="str">
        <f t="shared" si="128"/>
        <v>AVAIL</v>
      </c>
      <c r="D397" s="22" t="str">
        <f t="shared" si="125"/>
        <v>CLOSED</v>
      </c>
      <c r="E397" s="23">
        <f ca="1">IF(W397="","",IF(AK397&lt;&gt;"",AK397-W397,TODAY()-W397))</f>
        <v>1</v>
      </c>
      <c r="F397" s="23">
        <f ca="1" t="shared" si="126"/>
        <v>53</v>
      </c>
      <c r="G397" s="23">
        <f ca="1" t="shared" si="129"/>
        <v>2</v>
      </c>
      <c r="H397" s="23" t="str">
        <f ca="1">IF(G397&lt;=2,"ONTIME","LATE")</f>
        <v>ONTIME</v>
      </c>
      <c r="I397" s="23"/>
      <c r="J397" s="36" t="s">
        <v>2954</v>
      </c>
      <c r="K397" s="37">
        <v>44108</v>
      </c>
      <c r="L397" s="38">
        <f t="shared" si="130"/>
        <v>10</v>
      </c>
      <c r="M397" s="38">
        <f t="shared" si="131"/>
        <v>2020</v>
      </c>
      <c r="N397" s="38" t="str">
        <f t="shared" si="132"/>
        <v>AOG</v>
      </c>
      <c r="O397" s="36" t="s">
        <v>2955</v>
      </c>
      <c r="P397" s="38"/>
      <c r="Q397" s="38" t="s">
        <v>2956</v>
      </c>
      <c r="R397" s="56">
        <v>1</v>
      </c>
      <c r="S397" s="38" t="s">
        <v>432</v>
      </c>
      <c r="T397" s="57" t="s">
        <v>2957</v>
      </c>
      <c r="U397" s="38">
        <v>803708251</v>
      </c>
      <c r="V397" s="20">
        <v>404048531</v>
      </c>
      <c r="W397" s="37">
        <v>44109</v>
      </c>
      <c r="X397" s="38" t="s">
        <v>105</v>
      </c>
      <c r="Y397" s="38"/>
      <c r="Z397" s="37">
        <v>44110</v>
      </c>
      <c r="AA397" s="36" t="s">
        <v>2698</v>
      </c>
      <c r="AB397" s="37">
        <v>44110</v>
      </c>
      <c r="AC397" s="37"/>
      <c r="AD397" s="36" t="s">
        <v>2958</v>
      </c>
      <c r="AE397" s="37">
        <v>44110</v>
      </c>
      <c r="AF397" s="157"/>
      <c r="AG397" s="37">
        <v>44110</v>
      </c>
      <c r="AH397" s="37">
        <v>44110</v>
      </c>
      <c r="AI397" s="89" t="s">
        <v>2959</v>
      </c>
      <c r="AJ397" s="89"/>
      <c r="AK397" s="37">
        <v>44110</v>
      </c>
      <c r="AL397" s="36"/>
      <c r="AM397" s="36" t="s">
        <v>2955</v>
      </c>
      <c r="AN397" s="36" t="s">
        <v>2959</v>
      </c>
      <c r="AO397" s="36"/>
      <c r="AP397" s="37">
        <v>44160</v>
      </c>
      <c r="AQ397" s="36" t="s">
        <v>2960</v>
      </c>
      <c r="AR397" s="103">
        <v>44162</v>
      </c>
      <c r="AS397" s="103" t="str">
        <f t="shared" si="127"/>
        <v>LATE</v>
      </c>
      <c r="AT397" s="38"/>
      <c r="AU397" s="36"/>
      <c r="AV397" s="104">
        <f>IF(OR(W397="",AB397=""),"",AB397-W397)</f>
        <v>1</v>
      </c>
      <c r="AW397" s="105">
        <f>IF(OR(AH397="",AB397=""),"",AH397-AB397)</f>
        <v>0</v>
      </c>
      <c r="AX397" s="105">
        <f>IF(OR(AK397="",AH397=""),"",AK397-AH397)</f>
        <v>0</v>
      </c>
      <c r="AY397" s="105">
        <f>IF(OR(AP397="",AH397=""),"",AP397-AH397)</f>
        <v>50</v>
      </c>
      <c r="AZ397" s="114">
        <f>IF(OR(AR397="",AP397=""),"",AR397-AP397)</f>
        <v>2</v>
      </c>
      <c r="BA397" s="115">
        <f>IF(AV397="","",SUM(AV397:AZ397))</f>
        <v>53</v>
      </c>
      <c r="BB397" s="105">
        <f>IF(AR397="","",WEEKNUM(AR397))</f>
        <v>48</v>
      </c>
      <c r="BC397" s="105">
        <f>IF(AR397="","",YEAR(AR397))</f>
        <v>2020</v>
      </c>
    </row>
    <row r="398" s="1" customFormat="1" ht="12" hidden="1" spans="2:55">
      <c r="B398" s="20">
        <v>93</v>
      </c>
      <c r="C398" s="21" t="str">
        <f t="shared" si="128"/>
        <v>AVAIL</v>
      </c>
      <c r="D398" s="22" t="str">
        <f t="shared" si="125"/>
        <v>CLOSED</v>
      </c>
      <c r="E398" s="23">
        <f ca="1">IF(W398="","",IF(AK398&lt;&gt;"",AK398-W398,TODAY()-W398))</f>
        <v>10</v>
      </c>
      <c r="F398" s="23">
        <f ca="1" t="shared" si="126"/>
        <v>58</v>
      </c>
      <c r="G398" s="23">
        <f ca="1" t="shared" si="129"/>
        <v>4</v>
      </c>
      <c r="H398" s="23" t="str">
        <f ca="1">IF(G398&lt;=2,"ONTIME","LATE")</f>
        <v>LATE</v>
      </c>
      <c r="I398" s="23"/>
      <c r="J398" s="36" t="s">
        <v>2961</v>
      </c>
      <c r="K398" s="37">
        <v>44108</v>
      </c>
      <c r="L398" s="38">
        <f t="shared" si="130"/>
        <v>10</v>
      </c>
      <c r="M398" s="38">
        <f t="shared" si="131"/>
        <v>2020</v>
      </c>
      <c r="N398" s="38" t="str">
        <f t="shared" si="132"/>
        <v>AOG</v>
      </c>
      <c r="O398" s="36" t="s">
        <v>409</v>
      </c>
      <c r="P398" s="38"/>
      <c r="Q398" s="38" t="s">
        <v>410</v>
      </c>
      <c r="R398" s="56">
        <v>1</v>
      </c>
      <c r="S398" s="38" t="s">
        <v>325</v>
      </c>
      <c r="T398" s="57" t="s">
        <v>2962</v>
      </c>
      <c r="U398" s="38"/>
      <c r="V398" s="20">
        <v>404048524</v>
      </c>
      <c r="W398" s="37">
        <v>44108</v>
      </c>
      <c r="X398" s="38" t="s">
        <v>105</v>
      </c>
      <c r="Y398" s="38"/>
      <c r="Z398" s="37">
        <v>44112</v>
      </c>
      <c r="AA398" s="36" t="s">
        <v>2963</v>
      </c>
      <c r="AB398" s="37">
        <v>44114</v>
      </c>
      <c r="AC398" s="37"/>
      <c r="AD398" s="36" t="s">
        <v>2964</v>
      </c>
      <c r="AE398" s="37">
        <v>44116</v>
      </c>
      <c r="AF398" s="157"/>
      <c r="AG398" s="37">
        <v>44117</v>
      </c>
      <c r="AH398" s="37">
        <v>44118</v>
      </c>
      <c r="AI398" s="89" t="s">
        <v>2965</v>
      </c>
      <c r="AJ398" s="89"/>
      <c r="AK398" s="37">
        <v>44118</v>
      </c>
      <c r="AL398" s="36"/>
      <c r="AM398" s="36" t="s">
        <v>619</v>
      </c>
      <c r="AN398" s="36" t="s">
        <v>2966</v>
      </c>
      <c r="AO398" s="36"/>
      <c r="AP398" s="37">
        <v>44161</v>
      </c>
      <c r="AQ398" s="36" t="s">
        <v>2967</v>
      </c>
      <c r="AR398" s="37">
        <v>44166</v>
      </c>
      <c r="AS398" s="103" t="str">
        <f t="shared" si="127"/>
        <v>LATE</v>
      </c>
      <c r="AT398" s="38"/>
      <c r="AU398" s="36"/>
      <c r="AV398" s="104"/>
      <c r="AW398" s="105"/>
      <c r="AX398" s="105"/>
      <c r="AY398" s="105"/>
      <c r="AZ398" s="114"/>
      <c r="BA398" s="115"/>
      <c r="BB398" s="105"/>
      <c r="BC398" s="105"/>
    </row>
    <row r="399" s="1" customFormat="1" ht="12" hidden="1" spans="2:55">
      <c r="B399" s="20">
        <v>367</v>
      </c>
      <c r="C399" s="21" t="str">
        <f t="shared" si="128"/>
        <v>AVAIL</v>
      </c>
      <c r="D399" s="22" t="str">
        <f t="shared" si="125"/>
        <v>CLOSED</v>
      </c>
      <c r="E399" s="23">
        <f ca="1">IF(K399="","",IF(AK399&lt;&gt;"",AK399-K399,TODAY()-K399))</f>
        <v>23</v>
      </c>
      <c r="F399" s="23">
        <f ca="1" t="shared" si="126"/>
        <v>5</v>
      </c>
      <c r="G399" s="23">
        <f ca="1" t="shared" si="129"/>
        <v>22</v>
      </c>
      <c r="H399" s="23" t="str">
        <f ca="1">IF(G399&lt;=3,"ONTIME","LATE")</f>
        <v>LATE</v>
      </c>
      <c r="I399" s="23"/>
      <c r="J399" s="36" t="s">
        <v>2968</v>
      </c>
      <c r="K399" s="37">
        <v>44146</v>
      </c>
      <c r="L399" s="38">
        <f t="shared" si="130"/>
        <v>11</v>
      </c>
      <c r="M399" s="38">
        <f t="shared" si="131"/>
        <v>2020</v>
      </c>
      <c r="N399" s="38" t="str">
        <f t="shared" si="132"/>
        <v>Replenish</v>
      </c>
      <c r="O399" s="36" t="s">
        <v>220</v>
      </c>
      <c r="P399" s="38" t="s">
        <v>221</v>
      </c>
      <c r="Q399" s="38" t="s">
        <v>222</v>
      </c>
      <c r="R399" s="56">
        <v>1</v>
      </c>
      <c r="S399" s="38" t="s">
        <v>306</v>
      </c>
      <c r="T399" s="57" t="s">
        <v>104</v>
      </c>
      <c r="U399" s="38">
        <v>50658515</v>
      </c>
      <c r="V399" s="20">
        <v>404048770</v>
      </c>
      <c r="W399" s="37">
        <v>44146</v>
      </c>
      <c r="X399" s="38" t="s">
        <v>105</v>
      </c>
      <c r="Y399" s="38"/>
      <c r="Z399" s="37">
        <v>44168</v>
      </c>
      <c r="AA399" s="36" t="s">
        <v>2969</v>
      </c>
      <c r="AB399" s="37">
        <v>44168</v>
      </c>
      <c r="AC399" s="37"/>
      <c r="AD399" s="38">
        <v>180250021</v>
      </c>
      <c r="AE399" s="37">
        <v>44169</v>
      </c>
      <c r="AF399" s="157"/>
      <c r="AG399" s="37">
        <v>44169</v>
      </c>
      <c r="AH399" s="37">
        <v>44169</v>
      </c>
      <c r="AI399" s="89" t="s">
        <v>2404</v>
      </c>
      <c r="AJ399" s="89"/>
      <c r="AK399" s="37">
        <v>44169</v>
      </c>
      <c r="AL399" s="36"/>
      <c r="AM399" s="36" t="s">
        <v>221</v>
      </c>
      <c r="AN399" s="36" t="s">
        <v>1199</v>
      </c>
      <c r="AO399" s="36"/>
      <c r="AP399" s="37">
        <v>44146</v>
      </c>
      <c r="AQ399" s="36" t="s">
        <v>2970</v>
      </c>
      <c r="AR399" s="103">
        <v>44151</v>
      </c>
      <c r="AS399" s="103" t="str">
        <f t="shared" si="127"/>
        <v>ONTIME</v>
      </c>
      <c r="AT399" s="38"/>
      <c r="AU399" s="36"/>
      <c r="AV399" s="104"/>
      <c r="AW399" s="105"/>
      <c r="AX399" s="105"/>
      <c r="AY399" s="105"/>
      <c r="AZ399" s="114"/>
      <c r="BA399" s="115"/>
      <c r="BB399" s="105"/>
      <c r="BC399" s="105"/>
    </row>
    <row r="400" s="1" customFormat="1" ht="12" hidden="1" spans="2:55">
      <c r="B400" s="20">
        <v>370</v>
      </c>
      <c r="C400" s="21" t="str">
        <f t="shared" si="128"/>
        <v>AVAIL</v>
      </c>
      <c r="D400" s="22" t="str">
        <f t="shared" si="125"/>
        <v>CLOSED</v>
      </c>
      <c r="E400" s="23">
        <f ca="1">IF(K400="","",IF(AK400&lt;&gt;"",AK400-K400,TODAY()-K400))</f>
        <v>13</v>
      </c>
      <c r="F400" s="23">
        <f ca="1" t="shared" si="126"/>
        <v>2</v>
      </c>
      <c r="G400" s="23">
        <f ca="1" t="shared" si="129"/>
        <v>12</v>
      </c>
      <c r="H400" s="23" t="str">
        <f ca="1">IF(G400&lt;=3,"ONTIME","LATE")</f>
        <v>LATE</v>
      </c>
      <c r="I400" s="23"/>
      <c r="J400" s="36" t="s">
        <v>2971</v>
      </c>
      <c r="K400" s="37">
        <v>44160</v>
      </c>
      <c r="L400" s="38">
        <f t="shared" si="130"/>
        <v>11</v>
      </c>
      <c r="M400" s="38">
        <f t="shared" si="131"/>
        <v>2020</v>
      </c>
      <c r="N400" s="38" t="str">
        <f t="shared" si="132"/>
        <v>Replenish</v>
      </c>
      <c r="O400" s="36" t="s">
        <v>535</v>
      </c>
      <c r="P400" s="38"/>
      <c r="Q400" s="38" t="s">
        <v>2053</v>
      </c>
      <c r="R400" s="56">
        <v>1</v>
      </c>
      <c r="S400" s="38" t="s">
        <v>186</v>
      </c>
      <c r="T400" s="57" t="s">
        <v>104</v>
      </c>
      <c r="U400" s="38">
        <v>50659453</v>
      </c>
      <c r="V400" s="20">
        <v>404048852</v>
      </c>
      <c r="W400" s="37">
        <v>44160</v>
      </c>
      <c r="X400" s="38" t="s">
        <v>105</v>
      </c>
      <c r="Y400" s="38"/>
      <c r="Z400" s="37">
        <v>44172</v>
      </c>
      <c r="AA400" s="36" t="s">
        <v>2972</v>
      </c>
      <c r="AB400" s="37">
        <v>44172</v>
      </c>
      <c r="AC400" s="37"/>
      <c r="AD400" s="38">
        <v>180250209</v>
      </c>
      <c r="AE400" s="37">
        <v>44173</v>
      </c>
      <c r="AF400" s="157"/>
      <c r="AG400" s="37">
        <v>44173</v>
      </c>
      <c r="AH400" s="37">
        <v>44173</v>
      </c>
      <c r="AI400" s="89" t="s">
        <v>2029</v>
      </c>
      <c r="AJ400" s="89"/>
      <c r="AK400" s="37">
        <v>44173</v>
      </c>
      <c r="AL400" s="36"/>
      <c r="AM400" s="36" t="s">
        <v>535</v>
      </c>
      <c r="AN400" s="36" t="s">
        <v>2973</v>
      </c>
      <c r="AO400" s="36"/>
      <c r="AP400" s="37">
        <v>44160</v>
      </c>
      <c r="AQ400" s="36" t="s">
        <v>2960</v>
      </c>
      <c r="AR400" s="103">
        <v>44162</v>
      </c>
      <c r="AS400" s="103" t="str">
        <f t="shared" si="127"/>
        <v>ONTIME</v>
      </c>
      <c r="AT400" s="38"/>
      <c r="AU400" s="36"/>
      <c r="AV400" s="104"/>
      <c r="AW400" s="105"/>
      <c r="AX400" s="105"/>
      <c r="AY400" s="105"/>
      <c r="AZ400" s="114"/>
      <c r="BA400" s="115"/>
      <c r="BB400" s="105"/>
      <c r="BC400" s="105"/>
    </row>
    <row r="401" s="1" customFormat="1" ht="12" hidden="1" spans="2:55">
      <c r="B401" s="20">
        <v>371</v>
      </c>
      <c r="C401" s="21" t="str">
        <f t="shared" si="128"/>
        <v>AVAIL</v>
      </c>
      <c r="D401" s="22" t="str">
        <f t="shared" si="125"/>
        <v>CLOSED</v>
      </c>
      <c r="E401" s="23">
        <f ca="1">IF(K401="","",IF(AK401&lt;&gt;"",AK401-K401,TODAY()-K401))</f>
        <v>5</v>
      </c>
      <c r="F401" s="23">
        <f ca="1" t="shared" si="126"/>
        <v>2</v>
      </c>
      <c r="G401" s="23">
        <f ca="1" t="shared" si="129"/>
        <v>1</v>
      </c>
      <c r="H401" s="23" t="str">
        <f ca="1">IF(G401&lt;=3,"ONTIME","LATE")</f>
        <v>ONTIME</v>
      </c>
      <c r="I401" s="23"/>
      <c r="J401" s="36" t="s">
        <v>2974</v>
      </c>
      <c r="K401" s="37">
        <v>44160</v>
      </c>
      <c r="L401" s="38">
        <f t="shared" si="130"/>
        <v>11</v>
      </c>
      <c r="M401" s="38">
        <f t="shared" si="131"/>
        <v>2020</v>
      </c>
      <c r="N401" s="38" t="str">
        <f t="shared" si="132"/>
        <v>Replenish</v>
      </c>
      <c r="O401" s="36" t="s">
        <v>229</v>
      </c>
      <c r="P401" s="38"/>
      <c r="Q401" s="38" t="s">
        <v>230</v>
      </c>
      <c r="R401" s="56">
        <v>1</v>
      </c>
      <c r="S401" s="38" t="s">
        <v>186</v>
      </c>
      <c r="T401" s="57" t="s">
        <v>104</v>
      </c>
      <c r="U401" s="38">
        <v>50659454</v>
      </c>
      <c r="V401" s="20">
        <v>404048854</v>
      </c>
      <c r="W401" s="37">
        <v>44160</v>
      </c>
      <c r="X401" s="38" t="s">
        <v>105</v>
      </c>
      <c r="Y401" s="38"/>
      <c r="Z401" s="37">
        <v>44161</v>
      </c>
      <c r="AA401" s="36" t="s">
        <v>2975</v>
      </c>
      <c r="AB401" s="37">
        <v>44161</v>
      </c>
      <c r="AC401" s="37"/>
      <c r="AD401" s="38">
        <v>180249762</v>
      </c>
      <c r="AE401" s="37">
        <v>44161</v>
      </c>
      <c r="AF401" s="157"/>
      <c r="AG401" s="37">
        <v>44164</v>
      </c>
      <c r="AH401" s="37">
        <v>44165</v>
      </c>
      <c r="AI401" s="89" t="s">
        <v>2976</v>
      </c>
      <c r="AJ401" s="89"/>
      <c r="AK401" s="37">
        <v>44165</v>
      </c>
      <c r="AL401" s="36"/>
      <c r="AM401" s="36" t="s">
        <v>229</v>
      </c>
      <c r="AN401" s="36" t="s">
        <v>2977</v>
      </c>
      <c r="AO401" s="36"/>
      <c r="AP401" s="37">
        <v>44160</v>
      </c>
      <c r="AQ401" s="36" t="s">
        <v>2960</v>
      </c>
      <c r="AR401" s="103">
        <v>44162</v>
      </c>
      <c r="AS401" s="103" t="str">
        <f t="shared" si="127"/>
        <v>ONTIME</v>
      </c>
      <c r="AT401" s="38"/>
      <c r="AU401" s="36"/>
      <c r="AV401" s="104"/>
      <c r="AW401" s="105"/>
      <c r="AX401" s="105"/>
      <c r="AY401" s="105"/>
      <c r="AZ401" s="114"/>
      <c r="BA401" s="115"/>
      <c r="BB401" s="105"/>
      <c r="BC401" s="105"/>
    </row>
    <row r="402" s="1" customFormat="1" ht="12" hidden="1" spans="2:55">
      <c r="B402" s="20">
        <v>372</v>
      </c>
      <c r="C402" s="21" t="str">
        <f t="shared" si="128"/>
        <v>AVAIL</v>
      </c>
      <c r="D402" s="22" t="str">
        <f t="shared" si="125"/>
        <v>CLOSED</v>
      </c>
      <c r="E402" s="23">
        <f ca="1">IF(K402="","",IF(AK402&lt;&gt;"",AK402-K402,TODAY()-K402))</f>
        <v>11</v>
      </c>
      <c r="F402" s="23">
        <f ca="1" t="shared" si="126"/>
        <v>5</v>
      </c>
      <c r="G402" s="23">
        <f ca="1" t="shared" si="129"/>
        <v>2</v>
      </c>
      <c r="H402" s="23" t="str">
        <f ca="1">IF(G402&lt;=3,"ONTIME","LATE")</f>
        <v>ONTIME</v>
      </c>
      <c r="I402" s="23"/>
      <c r="J402" s="36" t="s">
        <v>2978</v>
      </c>
      <c r="K402" s="37">
        <v>44161</v>
      </c>
      <c r="L402" s="38">
        <f t="shared" si="130"/>
        <v>11</v>
      </c>
      <c r="M402" s="38">
        <f t="shared" si="131"/>
        <v>2020</v>
      </c>
      <c r="N402" s="38" t="str">
        <f t="shared" si="132"/>
        <v>Replenish</v>
      </c>
      <c r="O402" s="36" t="s">
        <v>2422</v>
      </c>
      <c r="P402" s="38"/>
      <c r="Q402" s="38" t="s">
        <v>353</v>
      </c>
      <c r="R402" s="56">
        <v>1</v>
      </c>
      <c r="S402" s="38" t="s">
        <v>2979</v>
      </c>
      <c r="T402" s="57" t="s">
        <v>104</v>
      </c>
      <c r="U402" s="38">
        <v>50659547</v>
      </c>
      <c r="V402" s="20">
        <v>404048859</v>
      </c>
      <c r="W402" s="37">
        <v>44161</v>
      </c>
      <c r="X402" s="38" t="s">
        <v>105</v>
      </c>
      <c r="Y402" s="38"/>
      <c r="Z402" s="37">
        <v>44163</v>
      </c>
      <c r="AA402" s="36" t="s">
        <v>2980</v>
      </c>
      <c r="AB402" s="37">
        <v>44163</v>
      </c>
      <c r="AC402" s="37"/>
      <c r="AD402" s="38">
        <v>180249978</v>
      </c>
      <c r="AE402" s="37">
        <v>44168</v>
      </c>
      <c r="AF402" s="157"/>
      <c r="AG402" s="37">
        <v>44169</v>
      </c>
      <c r="AH402" s="37">
        <v>44172</v>
      </c>
      <c r="AI402" s="89" t="s">
        <v>359</v>
      </c>
      <c r="AJ402" s="89"/>
      <c r="AK402" s="37">
        <v>44172</v>
      </c>
      <c r="AL402" s="36"/>
      <c r="AM402" s="36" t="s">
        <v>2422</v>
      </c>
      <c r="AN402" s="36" t="s">
        <v>2981</v>
      </c>
      <c r="AO402" s="36"/>
      <c r="AP402" s="37">
        <v>44161</v>
      </c>
      <c r="AQ402" s="36" t="s">
        <v>2967</v>
      </c>
      <c r="AR402" s="37">
        <v>44166</v>
      </c>
      <c r="AS402" s="103" t="str">
        <f t="shared" si="127"/>
        <v>ONTIME</v>
      </c>
      <c r="AT402" s="38"/>
      <c r="AU402" s="36"/>
      <c r="AV402" s="104"/>
      <c r="AW402" s="105"/>
      <c r="AX402" s="105"/>
      <c r="AY402" s="105"/>
      <c r="AZ402" s="114"/>
      <c r="BA402" s="115"/>
      <c r="BB402" s="105"/>
      <c r="BC402" s="105"/>
    </row>
    <row r="403" s="1" customFormat="1" ht="12" hidden="1" spans="2:55">
      <c r="B403" s="20">
        <v>92</v>
      </c>
      <c r="C403" s="21" t="str">
        <f t="shared" si="128"/>
        <v>AVAIL</v>
      </c>
      <c r="D403" s="22" t="str">
        <f t="shared" si="125"/>
        <v>CLOSED</v>
      </c>
      <c r="E403" s="23">
        <f ca="1">IF(W403="","",IF(AK403&lt;&gt;"",AK403-W403,TODAY()-W403))</f>
        <v>13</v>
      </c>
      <c r="F403" s="23">
        <f ca="1" t="shared" si="126"/>
        <v>59</v>
      </c>
      <c r="G403" s="23">
        <f ca="1" t="shared" si="129"/>
        <v>8</v>
      </c>
      <c r="H403" s="23" t="str">
        <f ca="1">IF(G403&lt;=2,"ONTIME","LATE")</f>
        <v>LATE</v>
      </c>
      <c r="I403" s="23"/>
      <c r="J403" s="36" t="s">
        <v>2942</v>
      </c>
      <c r="K403" s="37">
        <v>44110</v>
      </c>
      <c r="L403" s="38">
        <f t="shared" si="130"/>
        <v>10</v>
      </c>
      <c r="M403" s="38">
        <f t="shared" si="131"/>
        <v>2020</v>
      </c>
      <c r="N403" s="38" t="str">
        <f t="shared" si="132"/>
        <v>Critical</v>
      </c>
      <c r="O403" s="36" t="s">
        <v>879</v>
      </c>
      <c r="P403" s="38"/>
      <c r="Q403" s="38" t="s">
        <v>1593</v>
      </c>
      <c r="R403" s="56">
        <v>1</v>
      </c>
      <c r="S403" s="38" t="s">
        <v>116</v>
      </c>
      <c r="T403" s="57" t="s">
        <v>2982</v>
      </c>
      <c r="U403" s="38">
        <v>803712141</v>
      </c>
      <c r="V403" s="20">
        <v>404048543</v>
      </c>
      <c r="W403" s="37">
        <v>44110</v>
      </c>
      <c r="X403" s="38" t="s">
        <v>105</v>
      </c>
      <c r="Y403" s="38"/>
      <c r="Z403" s="37">
        <v>44118</v>
      </c>
      <c r="AA403" s="36" t="s">
        <v>2813</v>
      </c>
      <c r="AB403" s="37">
        <v>44119</v>
      </c>
      <c r="AC403" s="37"/>
      <c r="AD403" s="36" t="s">
        <v>2854</v>
      </c>
      <c r="AE403" s="37">
        <v>44119</v>
      </c>
      <c r="AF403" s="157"/>
      <c r="AG403" s="37">
        <v>44122</v>
      </c>
      <c r="AH403" s="37">
        <v>44123</v>
      </c>
      <c r="AI403" s="89" t="s">
        <v>2983</v>
      </c>
      <c r="AJ403" s="89"/>
      <c r="AK403" s="37">
        <v>44123</v>
      </c>
      <c r="AL403" s="36"/>
      <c r="AM403" s="36" t="s">
        <v>879</v>
      </c>
      <c r="AN403" s="36" t="s">
        <v>2984</v>
      </c>
      <c r="AO403" s="36"/>
      <c r="AP403" s="37">
        <v>44166</v>
      </c>
      <c r="AQ403" s="36" t="s">
        <v>2985</v>
      </c>
      <c r="AR403" s="37">
        <v>44169</v>
      </c>
      <c r="AS403" s="103" t="str">
        <f t="shared" si="127"/>
        <v>LATE</v>
      </c>
      <c r="AT403" s="38"/>
      <c r="AU403" s="36"/>
      <c r="AV403" s="104">
        <f>IF(OR(W403="",AB403=""),"",AB403-W403)</f>
        <v>9</v>
      </c>
      <c r="AW403" s="105">
        <f>IF(OR(AH403="",AB403=""),"",AH403-AB403)</f>
        <v>4</v>
      </c>
      <c r="AX403" s="105">
        <f>IF(OR(AK403="",AH403=""),"",AK403-AH403)</f>
        <v>0</v>
      </c>
      <c r="AY403" s="105">
        <f>IF(OR(AP403="",AH403=""),"",AP403-AH403)</f>
        <v>43</v>
      </c>
      <c r="AZ403" s="114">
        <f>IF(OR(AR403="",AP403=""),"",AR403-AP403)</f>
        <v>3</v>
      </c>
      <c r="BA403" s="115">
        <f>IF(AV403="","",SUM(AV403:AZ403))</f>
        <v>59</v>
      </c>
      <c r="BB403" s="105">
        <f>IF(AR403="","",WEEKNUM(AR403))</f>
        <v>49</v>
      </c>
      <c r="BC403" s="105">
        <f>IF(AR403="","",YEAR(AR403))</f>
        <v>2020</v>
      </c>
    </row>
    <row r="404" s="1" customFormat="1" ht="12" hidden="1" spans="2:55">
      <c r="B404" s="20">
        <v>366</v>
      </c>
      <c r="C404" s="21" t="str">
        <f t="shared" si="128"/>
        <v>AVAIL</v>
      </c>
      <c r="D404" s="22" t="str">
        <f t="shared" si="125"/>
        <v>CLOSED</v>
      </c>
      <c r="E404" s="23">
        <f ca="1" t="shared" ref="E404:E409" si="133">IF(K404="","",IF(AK404&lt;&gt;"",AK404-K404,TODAY()-K404))</f>
        <v>13</v>
      </c>
      <c r="F404" s="23">
        <f ca="1" t="shared" si="126"/>
        <v>5</v>
      </c>
      <c r="G404" s="23">
        <f ca="1" t="shared" si="129"/>
        <v>3</v>
      </c>
      <c r="H404" s="23" t="str">
        <f ca="1" t="shared" ref="H404:H409" si="134">IF(G404&lt;=3,"ONTIME","LATE")</f>
        <v>ONTIME</v>
      </c>
      <c r="I404" s="23"/>
      <c r="J404" s="36" t="s">
        <v>2986</v>
      </c>
      <c r="K404" s="37">
        <v>44146</v>
      </c>
      <c r="L404" s="38">
        <f t="shared" si="130"/>
        <v>11</v>
      </c>
      <c r="M404" s="38">
        <f t="shared" si="131"/>
        <v>2020</v>
      </c>
      <c r="N404" s="38" t="str">
        <f t="shared" si="132"/>
        <v>Replenish</v>
      </c>
      <c r="O404" s="36" t="s">
        <v>1715</v>
      </c>
      <c r="P404" s="38"/>
      <c r="Q404" s="38" t="s">
        <v>1716</v>
      </c>
      <c r="R404" s="56">
        <v>1</v>
      </c>
      <c r="S404" s="38" t="s">
        <v>325</v>
      </c>
      <c r="T404" s="57" t="s">
        <v>104</v>
      </c>
      <c r="U404" s="38">
        <v>50658514</v>
      </c>
      <c r="V404" s="20">
        <v>404048769</v>
      </c>
      <c r="W404" s="37">
        <v>44146</v>
      </c>
      <c r="X404" s="38" t="s">
        <v>105</v>
      </c>
      <c r="Y404" s="38">
        <v>61878068421</v>
      </c>
      <c r="Z404" s="37">
        <v>44149</v>
      </c>
      <c r="AA404" s="36" t="s">
        <v>2932</v>
      </c>
      <c r="AB404" s="37">
        <v>44154</v>
      </c>
      <c r="AC404" s="37"/>
      <c r="AD404" s="38">
        <v>180249646</v>
      </c>
      <c r="AE404" s="37">
        <v>44158</v>
      </c>
      <c r="AF404" s="157"/>
      <c r="AG404" s="37">
        <v>44158</v>
      </c>
      <c r="AH404" s="37">
        <v>44159</v>
      </c>
      <c r="AI404" s="89" t="s">
        <v>2987</v>
      </c>
      <c r="AJ404" s="89"/>
      <c r="AK404" s="37">
        <v>44159</v>
      </c>
      <c r="AL404" s="36"/>
      <c r="AM404" s="36" t="s">
        <v>1715</v>
      </c>
      <c r="AN404" s="36" t="s">
        <v>2988</v>
      </c>
      <c r="AO404" s="36"/>
      <c r="AP404" s="37">
        <v>44146</v>
      </c>
      <c r="AQ404" s="36" t="s">
        <v>2970</v>
      </c>
      <c r="AR404" s="103">
        <v>44151</v>
      </c>
      <c r="AS404" s="103" t="str">
        <f t="shared" si="127"/>
        <v>ONTIME</v>
      </c>
      <c r="AT404" s="38"/>
      <c r="AU404" s="36"/>
      <c r="AV404" s="104"/>
      <c r="AW404" s="105"/>
      <c r="AX404" s="105"/>
      <c r="AY404" s="105"/>
      <c r="AZ404" s="114"/>
      <c r="BA404" s="115"/>
      <c r="BB404" s="105"/>
      <c r="BC404" s="105"/>
    </row>
    <row r="405" s="1" customFormat="1" ht="12" hidden="1" spans="2:55">
      <c r="B405" s="20">
        <v>369</v>
      </c>
      <c r="C405" s="21" t="str">
        <f t="shared" si="128"/>
        <v>AVAIL</v>
      </c>
      <c r="D405" s="22" t="str">
        <f t="shared" si="125"/>
        <v>CLOSED</v>
      </c>
      <c r="E405" s="23">
        <f ca="1" t="shared" si="133"/>
        <v>13</v>
      </c>
      <c r="F405" s="23">
        <f ca="1" t="shared" si="126"/>
        <v>2</v>
      </c>
      <c r="G405" s="23">
        <f ca="1" t="shared" si="129"/>
        <v>8</v>
      </c>
      <c r="H405" s="23" t="str">
        <f ca="1" t="shared" si="134"/>
        <v>LATE</v>
      </c>
      <c r="I405" s="23"/>
      <c r="J405" s="36" t="s">
        <v>2989</v>
      </c>
      <c r="K405" s="37">
        <v>44160</v>
      </c>
      <c r="L405" s="38">
        <f t="shared" si="130"/>
        <v>11</v>
      </c>
      <c r="M405" s="38">
        <f t="shared" si="131"/>
        <v>2020</v>
      </c>
      <c r="N405" s="38" t="str">
        <f t="shared" si="132"/>
        <v>Replenish</v>
      </c>
      <c r="O405" s="36" t="s">
        <v>2889</v>
      </c>
      <c r="P405" s="38"/>
      <c r="Q405" s="38" t="s">
        <v>2890</v>
      </c>
      <c r="R405" s="56">
        <v>1</v>
      </c>
      <c r="S405" s="38" t="s">
        <v>306</v>
      </c>
      <c r="T405" s="57" t="s">
        <v>104</v>
      </c>
      <c r="U405" s="38">
        <v>50659452</v>
      </c>
      <c r="V405" s="20">
        <v>404048851</v>
      </c>
      <c r="W405" s="37">
        <v>44160</v>
      </c>
      <c r="X405" s="38" t="s">
        <v>105</v>
      </c>
      <c r="Y405" s="38"/>
      <c r="Z405" s="37">
        <v>44168</v>
      </c>
      <c r="AA405" s="36" t="s">
        <v>2972</v>
      </c>
      <c r="AB405" s="37">
        <v>44168</v>
      </c>
      <c r="AC405" s="37"/>
      <c r="AD405" s="38">
        <v>180249998</v>
      </c>
      <c r="AE405" s="37">
        <v>44168</v>
      </c>
      <c r="AF405" s="157"/>
      <c r="AG405" s="37">
        <v>44170</v>
      </c>
      <c r="AH405" s="37">
        <v>44173</v>
      </c>
      <c r="AI405" s="89" t="s">
        <v>2893</v>
      </c>
      <c r="AJ405" s="89"/>
      <c r="AK405" s="37">
        <v>44173</v>
      </c>
      <c r="AL405" s="36"/>
      <c r="AM405" s="36" t="s">
        <v>2889</v>
      </c>
      <c r="AN405" s="36" t="s">
        <v>2990</v>
      </c>
      <c r="AO405" s="36"/>
      <c r="AP405" s="37">
        <v>44160</v>
      </c>
      <c r="AQ405" s="36" t="s">
        <v>2960</v>
      </c>
      <c r="AR405" s="103">
        <v>44162</v>
      </c>
      <c r="AS405" s="103" t="str">
        <f t="shared" si="127"/>
        <v>ONTIME</v>
      </c>
      <c r="AT405" s="38"/>
      <c r="AU405" s="36"/>
      <c r="AV405" s="104"/>
      <c r="AW405" s="105"/>
      <c r="AX405" s="105"/>
      <c r="AY405" s="105"/>
      <c r="AZ405" s="114"/>
      <c r="BA405" s="115"/>
      <c r="BB405" s="105"/>
      <c r="BC405" s="105"/>
    </row>
    <row r="406" s="1" customFormat="1" ht="12" hidden="1" spans="2:55">
      <c r="B406" s="20">
        <v>378</v>
      </c>
      <c r="C406" s="21" t="str">
        <f t="shared" si="128"/>
        <v>AVAIL</v>
      </c>
      <c r="D406" s="22" t="str">
        <f t="shared" si="125"/>
        <v>CLOSED</v>
      </c>
      <c r="E406" s="23">
        <f ca="1" t="shared" si="133"/>
        <v>13</v>
      </c>
      <c r="F406" s="23">
        <f ca="1" t="shared" si="126"/>
        <v>3</v>
      </c>
      <c r="G406" s="23">
        <f ca="1" t="shared" si="129"/>
        <v>7</v>
      </c>
      <c r="H406" s="23" t="str">
        <f ca="1" t="shared" si="134"/>
        <v>LATE</v>
      </c>
      <c r="I406" s="23"/>
      <c r="J406" s="36" t="s">
        <v>2991</v>
      </c>
      <c r="K406" s="37">
        <v>44166</v>
      </c>
      <c r="L406" s="38">
        <f t="shared" si="130"/>
        <v>12</v>
      </c>
      <c r="M406" s="38">
        <f t="shared" si="131"/>
        <v>2020</v>
      </c>
      <c r="N406" s="38" t="str">
        <f t="shared" si="132"/>
        <v>Replenish</v>
      </c>
      <c r="O406" s="36" t="s">
        <v>762</v>
      </c>
      <c r="P406" s="38"/>
      <c r="Q406" s="38" t="s">
        <v>1611</v>
      </c>
      <c r="R406" s="56">
        <v>1</v>
      </c>
      <c r="S406" s="38" t="s">
        <v>116</v>
      </c>
      <c r="T406" s="57" t="s">
        <v>104</v>
      </c>
      <c r="U406" s="38">
        <v>50659838</v>
      </c>
      <c r="V406" s="20">
        <v>404048889</v>
      </c>
      <c r="W406" s="37">
        <v>44166</v>
      </c>
      <c r="X406" s="38" t="s">
        <v>105</v>
      </c>
      <c r="Y406" s="38"/>
      <c r="Z406" s="37">
        <v>44173</v>
      </c>
      <c r="AA406" s="36" t="s">
        <v>2992</v>
      </c>
      <c r="AB406" s="37">
        <v>44173</v>
      </c>
      <c r="AC406" s="37"/>
      <c r="AD406" s="38">
        <v>180250329</v>
      </c>
      <c r="AE406" s="37">
        <v>44175</v>
      </c>
      <c r="AF406" s="157"/>
      <c r="AG406" s="37">
        <v>44175</v>
      </c>
      <c r="AH406" s="37">
        <v>44179</v>
      </c>
      <c r="AI406" s="89" t="s">
        <v>1615</v>
      </c>
      <c r="AJ406" s="89"/>
      <c r="AK406" s="37">
        <v>44179</v>
      </c>
      <c r="AL406" s="36"/>
      <c r="AM406" s="36" t="s">
        <v>762</v>
      </c>
      <c r="AN406" s="36" t="s">
        <v>2993</v>
      </c>
      <c r="AO406" s="36"/>
      <c r="AP406" s="37">
        <v>44166</v>
      </c>
      <c r="AQ406" s="36" t="s">
        <v>2985</v>
      </c>
      <c r="AR406" s="37">
        <v>44169</v>
      </c>
      <c r="AS406" s="103" t="str">
        <f t="shared" si="127"/>
        <v>ONTIME</v>
      </c>
      <c r="AT406" s="38"/>
      <c r="AU406" s="36"/>
      <c r="AV406" s="104"/>
      <c r="AW406" s="105"/>
      <c r="AX406" s="105"/>
      <c r="AY406" s="105"/>
      <c r="AZ406" s="114"/>
      <c r="BA406" s="115"/>
      <c r="BB406" s="105"/>
      <c r="BC406" s="105"/>
    </row>
    <row r="407" s="1" customFormat="1" ht="12" hidden="1" spans="2:55">
      <c r="B407" s="20">
        <v>383</v>
      </c>
      <c r="C407" s="21" t="str">
        <f t="shared" si="128"/>
        <v>AVAIL</v>
      </c>
      <c r="D407" s="22" t="str">
        <f t="shared" si="125"/>
        <v>CLOSED</v>
      </c>
      <c r="E407" s="23">
        <f ca="1" t="shared" si="133"/>
        <v>7</v>
      </c>
      <c r="F407" s="23">
        <f ca="1" t="shared" si="126"/>
        <v>7</v>
      </c>
      <c r="G407" s="23">
        <f ca="1" t="shared" si="129"/>
        <v>2</v>
      </c>
      <c r="H407" s="23" t="str">
        <f ca="1" t="shared" si="134"/>
        <v>ONTIME</v>
      </c>
      <c r="I407" s="23"/>
      <c r="J407" s="36" t="s">
        <v>2994</v>
      </c>
      <c r="K407" s="37">
        <v>44173</v>
      </c>
      <c r="L407" s="38">
        <f t="shared" si="130"/>
        <v>12</v>
      </c>
      <c r="M407" s="38">
        <f t="shared" si="131"/>
        <v>2020</v>
      </c>
      <c r="N407" s="38" t="str">
        <f t="shared" si="132"/>
        <v>Replenish</v>
      </c>
      <c r="O407" s="36" t="s">
        <v>229</v>
      </c>
      <c r="P407" s="38"/>
      <c r="Q407" s="38" t="s">
        <v>230</v>
      </c>
      <c r="R407" s="56">
        <v>1</v>
      </c>
      <c r="S407" s="38" t="s">
        <v>173</v>
      </c>
      <c r="T407" s="57" t="s">
        <v>104</v>
      </c>
      <c r="U407" s="38">
        <v>50660281</v>
      </c>
      <c r="V407" s="20">
        <v>404048959</v>
      </c>
      <c r="W407" s="37">
        <v>44173</v>
      </c>
      <c r="X407" s="38" t="s">
        <v>105</v>
      </c>
      <c r="Y407" s="38"/>
      <c r="Z407" s="37">
        <v>44175</v>
      </c>
      <c r="AA407" s="36" t="s">
        <v>2995</v>
      </c>
      <c r="AB407" s="37">
        <v>44175</v>
      </c>
      <c r="AC407" s="37"/>
      <c r="AD407" s="38">
        <v>180250332</v>
      </c>
      <c r="AE407" s="37">
        <v>44175</v>
      </c>
      <c r="AF407" s="157"/>
      <c r="AG407" s="37">
        <v>44179</v>
      </c>
      <c r="AH407" s="37">
        <v>44180</v>
      </c>
      <c r="AI407" s="89" t="s">
        <v>2996</v>
      </c>
      <c r="AJ407" s="89"/>
      <c r="AK407" s="37">
        <v>44180</v>
      </c>
      <c r="AL407" s="36"/>
      <c r="AM407" s="158" t="s">
        <v>229</v>
      </c>
      <c r="AN407" s="158" t="s">
        <v>2997</v>
      </c>
      <c r="AO407" s="158"/>
      <c r="AP407" s="37">
        <v>44173</v>
      </c>
      <c r="AQ407" s="36" t="s">
        <v>2998</v>
      </c>
      <c r="AR407" s="37">
        <v>44180</v>
      </c>
      <c r="AS407" s="103" t="str">
        <f t="shared" si="127"/>
        <v>ONTIME</v>
      </c>
      <c r="AT407" s="38"/>
      <c r="AU407" s="36"/>
      <c r="AV407" s="104"/>
      <c r="AW407" s="105"/>
      <c r="AX407" s="105"/>
      <c r="AY407" s="105"/>
      <c r="AZ407" s="114"/>
      <c r="BA407" s="115"/>
      <c r="BB407" s="105"/>
      <c r="BC407" s="105"/>
    </row>
    <row r="408" s="1" customFormat="1" ht="12" hidden="1" spans="2:55">
      <c r="B408" s="20">
        <v>386</v>
      </c>
      <c r="C408" s="21" t="str">
        <f t="shared" si="128"/>
        <v>AVAIL</v>
      </c>
      <c r="D408" s="22" t="str">
        <f t="shared" si="125"/>
        <v>CLOSED</v>
      </c>
      <c r="E408" s="23">
        <f ca="1" t="shared" si="133"/>
        <v>9</v>
      </c>
      <c r="F408" s="23">
        <f ca="1" t="shared" si="126"/>
        <v>6</v>
      </c>
      <c r="G408" s="23">
        <f ca="1" t="shared" si="129"/>
        <v>9</v>
      </c>
      <c r="H408" s="23" t="str">
        <f ca="1" t="shared" si="134"/>
        <v>LATE</v>
      </c>
      <c r="I408" s="23"/>
      <c r="J408" s="36" t="s">
        <v>2999</v>
      </c>
      <c r="K408" s="37">
        <v>44173</v>
      </c>
      <c r="L408" s="38">
        <f t="shared" si="130"/>
        <v>12</v>
      </c>
      <c r="M408" s="38">
        <f t="shared" si="131"/>
        <v>2020</v>
      </c>
      <c r="N408" s="38" t="str">
        <f t="shared" si="132"/>
        <v>Replenish</v>
      </c>
      <c r="O408" s="36" t="s">
        <v>1317</v>
      </c>
      <c r="P408" s="38"/>
      <c r="Q408" s="38" t="s">
        <v>1318</v>
      </c>
      <c r="R408" s="56">
        <v>1</v>
      </c>
      <c r="S408" s="38" t="s">
        <v>432</v>
      </c>
      <c r="T408" s="57" t="s">
        <v>104</v>
      </c>
      <c r="U408" s="38">
        <v>50660284</v>
      </c>
      <c r="V408" s="20">
        <v>404048962</v>
      </c>
      <c r="W408" s="37">
        <v>44173</v>
      </c>
      <c r="X408" s="38" t="s">
        <v>105</v>
      </c>
      <c r="Y408" s="38"/>
      <c r="Z408" s="37">
        <v>44182</v>
      </c>
      <c r="AA408" s="36" t="s">
        <v>3000</v>
      </c>
      <c r="AB408" s="37">
        <v>44182</v>
      </c>
      <c r="AC408" s="37"/>
      <c r="AD408" s="38">
        <v>180250701</v>
      </c>
      <c r="AE408" s="37">
        <v>44181</v>
      </c>
      <c r="AF408" s="157"/>
      <c r="AG408" s="37">
        <v>44180</v>
      </c>
      <c r="AH408" s="37">
        <v>44182</v>
      </c>
      <c r="AI408" s="89" t="s">
        <v>3001</v>
      </c>
      <c r="AJ408" s="89"/>
      <c r="AK408" s="37">
        <v>44182</v>
      </c>
      <c r="AL408" s="36"/>
      <c r="AM408" s="158" t="s">
        <v>1317</v>
      </c>
      <c r="AN408" s="158" t="s">
        <v>3002</v>
      </c>
      <c r="AO408" s="158"/>
      <c r="AP408" s="37">
        <v>44173</v>
      </c>
      <c r="AQ408" s="36" t="s">
        <v>3003</v>
      </c>
      <c r="AR408" s="37">
        <v>44179</v>
      </c>
      <c r="AS408" s="103" t="str">
        <f t="shared" si="127"/>
        <v>ONTIME</v>
      </c>
      <c r="AT408" s="38"/>
      <c r="AU408" s="36"/>
      <c r="AV408" s="104"/>
      <c r="AW408" s="105"/>
      <c r="AX408" s="105"/>
      <c r="AY408" s="105"/>
      <c r="AZ408" s="114"/>
      <c r="BA408" s="115"/>
      <c r="BB408" s="105"/>
      <c r="BC408" s="105"/>
    </row>
    <row r="409" s="1" customFormat="1" ht="12" hidden="1" spans="2:55">
      <c r="B409" s="20">
        <v>387</v>
      </c>
      <c r="C409" s="21" t="str">
        <f t="shared" si="128"/>
        <v>AVAIL</v>
      </c>
      <c r="D409" s="22" t="str">
        <f t="shared" si="125"/>
        <v>CLOSED</v>
      </c>
      <c r="E409" s="23">
        <f ca="1" t="shared" si="133"/>
        <v>8</v>
      </c>
      <c r="F409" s="23">
        <f ca="1" t="shared" si="126"/>
        <v>6</v>
      </c>
      <c r="G409" s="23">
        <f ca="1" t="shared" si="129"/>
        <v>2</v>
      </c>
      <c r="H409" s="23" t="str">
        <f ca="1" t="shared" si="134"/>
        <v>ONTIME</v>
      </c>
      <c r="I409" s="23"/>
      <c r="J409" s="36" t="s">
        <v>3004</v>
      </c>
      <c r="K409" s="37">
        <v>44173</v>
      </c>
      <c r="L409" s="38">
        <f t="shared" si="130"/>
        <v>12</v>
      </c>
      <c r="M409" s="38">
        <f t="shared" si="131"/>
        <v>2020</v>
      </c>
      <c r="N409" s="38" t="str">
        <f t="shared" si="132"/>
        <v>Replenish</v>
      </c>
      <c r="O409" s="36" t="s">
        <v>706</v>
      </c>
      <c r="P409" s="38"/>
      <c r="Q409" s="38" t="s">
        <v>2259</v>
      </c>
      <c r="R409" s="56">
        <v>1</v>
      </c>
      <c r="S409" s="38" t="s">
        <v>116</v>
      </c>
      <c r="T409" s="57" t="s">
        <v>104</v>
      </c>
      <c r="U409" s="38">
        <v>50660274</v>
      </c>
      <c r="V409" s="20">
        <v>404048968</v>
      </c>
      <c r="W409" s="37">
        <v>44173</v>
      </c>
      <c r="X409" s="38" t="s">
        <v>105</v>
      </c>
      <c r="Y409" s="38"/>
      <c r="Z409" s="37">
        <v>44175</v>
      </c>
      <c r="AA409" s="36" t="s">
        <v>3005</v>
      </c>
      <c r="AB409" s="37">
        <v>44175</v>
      </c>
      <c r="AC409" s="37"/>
      <c r="AD409" s="38">
        <v>180250330</v>
      </c>
      <c r="AE409" s="37">
        <v>44175</v>
      </c>
      <c r="AF409" s="157"/>
      <c r="AG409" s="37">
        <v>44180</v>
      </c>
      <c r="AH409" s="37">
        <v>44181</v>
      </c>
      <c r="AI409" s="89" t="s">
        <v>3006</v>
      </c>
      <c r="AJ409" s="89"/>
      <c r="AK409" s="37">
        <v>44181</v>
      </c>
      <c r="AL409" s="36"/>
      <c r="AM409" s="160" t="s">
        <v>706</v>
      </c>
      <c r="AN409" s="161" t="s">
        <v>3007</v>
      </c>
      <c r="AO409" s="161"/>
      <c r="AP409" s="37">
        <v>44175</v>
      </c>
      <c r="AQ409" s="36" t="s">
        <v>128</v>
      </c>
      <c r="AR409" s="37">
        <v>44179</v>
      </c>
      <c r="AS409" s="103" t="str">
        <f t="shared" si="127"/>
        <v>ONTIME</v>
      </c>
      <c r="AT409" s="38"/>
      <c r="AU409" s="36"/>
      <c r="AV409" s="104"/>
      <c r="AW409" s="105"/>
      <c r="AX409" s="105"/>
      <c r="AY409" s="105"/>
      <c r="AZ409" s="114"/>
      <c r="BA409" s="115"/>
      <c r="BB409" s="105"/>
      <c r="BC409" s="105"/>
    </row>
    <row r="410" s="1" customFormat="1" ht="12" hidden="1" spans="2:55">
      <c r="B410" s="20">
        <v>94</v>
      </c>
      <c r="C410" s="21" t="str">
        <f t="shared" si="128"/>
        <v>AVAIL</v>
      </c>
      <c r="D410" s="22" t="str">
        <f t="shared" si="125"/>
        <v>CLOSED</v>
      </c>
      <c r="E410" s="23">
        <f ca="1">IF(W410="","",IF(AK410&lt;&gt;"",AK410-W410,TODAY()-W410))</f>
        <v>26</v>
      </c>
      <c r="F410" s="23">
        <f ca="1" t="shared" si="126"/>
        <v>39</v>
      </c>
      <c r="G410" s="23">
        <f ca="1" t="shared" si="129"/>
        <v>26</v>
      </c>
      <c r="H410" s="23" t="str">
        <f ca="1">IF(G410&lt;=2,"ONTIME","LATE")</f>
        <v>LATE</v>
      </c>
      <c r="I410" s="23"/>
      <c r="J410" s="36" t="s">
        <v>3008</v>
      </c>
      <c r="K410" s="37">
        <v>44111</v>
      </c>
      <c r="L410" s="38">
        <f t="shared" si="130"/>
        <v>10</v>
      </c>
      <c r="M410" s="38">
        <f t="shared" si="131"/>
        <v>2020</v>
      </c>
      <c r="N410" s="38" t="str">
        <f t="shared" si="132"/>
        <v>AOG</v>
      </c>
      <c r="O410" s="36" t="s">
        <v>3009</v>
      </c>
      <c r="P410" s="38"/>
      <c r="Q410" s="38" t="s">
        <v>3010</v>
      </c>
      <c r="R410" s="56">
        <v>1</v>
      </c>
      <c r="S410" s="38" t="s">
        <v>306</v>
      </c>
      <c r="T410" s="57" t="s">
        <v>3011</v>
      </c>
      <c r="U410" s="38">
        <v>803637977</v>
      </c>
      <c r="V410" s="20">
        <v>404048572</v>
      </c>
      <c r="W410" s="37">
        <v>44112</v>
      </c>
      <c r="X410" s="38" t="s">
        <v>105</v>
      </c>
      <c r="Y410" s="38"/>
      <c r="Z410" s="37">
        <v>44137</v>
      </c>
      <c r="AA410" s="36" t="s">
        <v>3012</v>
      </c>
      <c r="AB410" s="37">
        <v>44137</v>
      </c>
      <c r="AC410" s="37"/>
      <c r="AD410" s="36" t="s">
        <v>3013</v>
      </c>
      <c r="AE410" s="37">
        <v>44138</v>
      </c>
      <c r="AF410" s="157"/>
      <c r="AG410" s="37">
        <v>44138</v>
      </c>
      <c r="AH410" s="37">
        <v>44138</v>
      </c>
      <c r="AI410" s="89" t="s">
        <v>3014</v>
      </c>
      <c r="AJ410" s="89"/>
      <c r="AK410" s="37">
        <v>44138</v>
      </c>
      <c r="AL410" s="36"/>
      <c r="AM410" s="36" t="s">
        <v>3015</v>
      </c>
      <c r="AN410" s="36" t="s">
        <v>3016</v>
      </c>
      <c r="AO410" s="36"/>
      <c r="AP410" s="37">
        <v>44146</v>
      </c>
      <c r="AQ410" s="36" t="s">
        <v>2970</v>
      </c>
      <c r="AR410" s="103">
        <v>44151</v>
      </c>
      <c r="AS410" s="103" t="str">
        <f t="shared" si="127"/>
        <v>LATE</v>
      </c>
      <c r="AT410" s="38"/>
      <c r="AU410" s="36"/>
      <c r="AV410" s="104">
        <f>IF(OR(W410="",AB410=""),"",AB410-W410)</f>
        <v>25</v>
      </c>
      <c r="AW410" s="105">
        <f>IF(OR(AH410="",AB410=""),"",AH410-AB410)</f>
        <v>1</v>
      </c>
      <c r="AX410" s="105">
        <f>IF(OR(AK410="",AH410=""),"",AK410-AH410)</f>
        <v>0</v>
      </c>
      <c r="AY410" s="105">
        <f>IF(OR(AP410="",AH410=""),"",AP410-AH410)</f>
        <v>8</v>
      </c>
      <c r="AZ410" s="114">
        <f>IF(OR(AR410="",AP410=""),"",AR410-AP410)</f>
        <v>5</v>
      </c>
      <c r="BA410" s="115">
        <f>IF(AV410="","",SUM(AV410:AZ410))</f>
        <v>39</v>
      </c>
      <c r="BB410" s="105">
        <f>IF(AR410="","",WEEKNUM(AR410))</f>
        <v>47</v>
      </c>
      <c r="BC410" s="105">
        <f>IF(AR410="","",YEAR(AR410))</f>
        <v>2020</v>
      </c>
    </row>
    <row r="411" s="1" customFormat="1" ht="12" hidden="1" spans="2:55">
      <c r="B411" s="20">
        <v>95</v>
      </c>
      <c r="C411" s="21" t="str">
        <f t="shared" si="128"/>
        <v>AVAIL</v>
      </c>
      <c r="D411" s="22" t="str">
        <f t="shared" si="125"/>
        <v>CLOSED</v>
      </c>
      <c r="E411" s="23">
        <f ca="1">IF(W411="","",IF(AK411&lt;&gt;"",AK411-W411,TODAY()-W411))</f>
        <v>21</v>
      </c>
      <c r="F411" s="23">
        <f ca="1" t="shared" si="126"/>
        <v>6</v>
      </c>
      <c r="G411" s="23">
        <f ca="1" t="shared" si="129"/>
        <v>20</v>
      </c>
      <c r="H411" s="23" t="str">
        <f ca="1">IF(G411&lt;=2,"ONTIME","LATE")</f>
        <v>LATE</v>
      </c>
      <c r="I411" s="23"/>
      <c r="J411" s="36" t="s">
        <v>3017</v>
      </c>
      <c r="K411" s="37">
        <v>44139</v>
      </c>
      <c r="L411" s="38">
        <f t="shared" si="130"/>
        <v>11</v>
      </c>
      <c r="M411" s="38">
        <f t="shared" si="131"/>
        <v>2020</v>
      </c>
      <c r="N411" s="38" t="str">
        <f t="shared" si="132"/>
        <v>Critical</v>
      </c>
      <c r="O411" s="36" t="s">
        <v>769</v>
      </c>
      <c r="P411" s="38"/>
      <c r="Q411" s="38" t="s">
        <v>1800</v>
      </c>
      <c r="R411" s="56">
        <v>1</v>
      </c>
      <c r="S411" s="38" t="s">
        <v>1656</v>
      </c>
      <c r="T411" s="57" t="s">
        <v>3018</v>
      </c>
      <c r="U411" s="38">
        <v>50658049</v>
      </c>
      <c r="V411" s="20">
        <v>404048715</v>
      </c>
      <c r="W411" s="37">
        <v>44139</v>
      </c>
      <c r="X411" s="38" t="s">
        <v>105</v>
      </c>
      <c r="Y411" s="38"/>
      <c r="Z411" s="37">
        <v>44159</v>
      </c>
      <c r="AA411" s="36" t="s">
        <v>2945</v>
      </c>
      <c r="AB411" s="37">
        <v>44159</v>
      </c>
      <c r="AC411" s="37"/>
      <c r="AD411" s="36" t="s">
        <v>3019</v>
      </c>
      <c r="AE411" s="37">
        <v>44160</v>
      </c>
      <c r="AF411" s="157"/>
      <c r="AG411" s="37">
        <v>44160</v>
      </c>
      <c r="AH411" s="37">
        <v>44160</v>
      </c>
      <c r="AI411" s="89" t="s">
        <v>1861</v>
      </c>
      <c r="AJ411" s="89"/>
      <c r="AK411" s="37">
        <v>44160</v>
      </c>
      <c r="AL411" s="36"/>
      <c r="AM411" s="36" t="s">
        <v>769</v>
      </c>
      <c r="AN411" s="36" t="s">
        <v>3020</v>
      </c>
      <c r="AO411" s="36"/>
      <c r="AP411" s="37">
        <v>44139</v>
      </c>
      <c r="AQ411" s="36" t="s">
        <v>2884</v>
      </c>
      <c r="AR411" s="37">
        <v>44145</v>
      </c>
      <c r="AS411" s="103" t="str">
        <f t="shared" si="127"/>
        <v>ONTIME</v>
      </c>
      <c r="AT411" s="38"/>
      <c r="AU411" s="36"/>
      <c r="AV411" s="104">
        <f>IF(OR(W411="",AB411=""),"",AB411-W411)</f>
        <v>20</v>
      </c>
      <c r="AW411" s="105">
        <f>IF(OR(AH411="",AB411=""),"",AH411-AB411)</f>
        <v>1</v>
      </c>
      <c r="AX411" s="105">
        <f>IF(OR(AK411="",AH411=""),"",AK411-AH411)</f>
        <v>0</v>
      </c>
      <c r="AY411" s="105">
        <f>IF(OR(AP411="",AH411=""),"",AP411-AH411)</f>
        <v>-21</v>
      </c>
      <c r="AZ411" s="114">
        <f>IF(OR(AR411="",AP411=""),"",AR411-AP411)</f>
        <v>6</v>
      </c>
      <c r="BA411" s="115">
        <f>IF(AV411="","",SUM(AV411:AZ411))</f>
        <v>6</v>
      </c>
      <c r="BB411" s="105">
        <f>IF(AR411="","",WEEKNUM(AR411))</f>
        <v>46</v>
      </c>
      <c r="BC411" s="105">
        <f>IF(AR411="","",YEAR(AR411))</f>
        <v>2020</v>
      </c>
    </row>
    <row r="412" s="1" customFormat="1" ht="12" hidden="1" spans="2:55">
      <c r="B412" s="20">
        <v>251</v>
      </c>
      <c r="C412" s="21" t="str">
        <f t="shared" si="128"/>
        <v>AVAIL</v>
      </c>
      <c r="D412" s="22" t="str">
        <f t="shared" si="125"/>
        <v>CLOSED</v>
      </c>
      <c r="E412" s="23">
        <f ca="1" t="shared" ref="E412:E445" si="135">IF(K412="","",IF(AK412&lt;&gt;"",AK412-K412,TODAY()-K412))</f>
        <v>147</v>
      </c>
      <c r="F412" s="23">
        <f ca="1" t="shared" si="126"/>
        <v>230</v>
      </c>
      <c r="G412" s="23">
        <f ca="1" t="shared" si="129"/>
        <v>95</v>
      </c>
      <c r="H412" s="23" t="str">
        <f ca="1" t="shared" ref="H412:H445" si="136">IF(G412&lt;=3,"ONTIME","LATE")</f>
        <v>LATE</v>
      </c>
      <c r="I412" s="23"/>
      <c r="J412" s="36" t="s">
        <v>3021</v>
      </c>
      <c r="K412" s="37">
        <v>43934</v>
      </c>
      <c r="L412" s="38">
        <f t="shared" si="130"/>
        <v>4</v>
      </c>
      <c r="M412" s="38">
        <f t="shared" si="131"/>
        <v>2020</v>
      </c>
      <c r="N412" s="38" t="str">
        <f t="shared" si="132"/>
        <v/>
      </c>
      <c r="O412" s="36" t="s">
        <v>2935</v>
      </c>
      <c r="P412" s="38"/>
      <c r="Q412" s="38" t="s">
        <v>3022</v>
      </c>
      <c r="R412" s="56">
        <v>1</v>
      </c>
      <c r="S412" s="38" t="s">
        <v>1161</v>
      </c>
      <c r="T412" s="57" t="s">
        <v>3023</v>
      </c>
      <c r="U412" s="38">
        <v>50646080</v>
      </c>
      <c r="V412" s="20">
        <v>404047641</v>
      </c>
      <c r="W412" s="37">
        <v>43951</v>
      </c>
      <c r="X412" s="38" t="s">
        <v>105</v>
      </c>
      <c r="Y412" s="38"/>
      <c r="Z412" s="37">
        <v>44029</v>
      </c>
      <c r="AA412" s="36" t="s">
        <v>2565</v>
      </c>
      <c r="AB412" s="37">
        <v>44029</v>
      </c>
      <c r="AC412" s="37"/>
      <c r="AD412" s="38">
        <v>180245621</v>
      </c>
      <c r="AE412" s="37">
        <v>44040</v>
      </c>
      <c r="AF412" s="157"/>
      <c r="AG412" s="37">
        <v>44081</v>
      </c>
      <c r="AH412" s="37">
        <v>44081</v>
      </c>
      <c r="AI412" s="89" t="s">
        <v>3024</v>
      </c>
      <c r="AJ412" s="89"/>
      <c r="AK412" s="37">
        <v>44081</v>
      </c>
      <c r="AL412" s="36"/>
      <c r="AM412" s="36" t="s">
        <v>3025</v>
      </c>
      <c r="AN412" s="36" t="s">
        <v>3024</v>
      </c>
      <c r="AO412" s="36"/>
      <c r="AP412" s="37">
        <v>44146</v>
      </c>
      <c r="AQ412" s="36" t="s">
        <v>3026</v>
      </c>
      <c r="AR412" s="37">
        <v>44181</v>
      </c>
      <c r="AS412" s="103" t="str">
        <f t="shared" si="127"/>
        <v>LATE</v>
      </c>
      <c r="AT412" s="38"/>
      <c r="AU412" s="36"/>
      <c r="AV412" s="104"/>
      <c r="AW412" s="105"/>
      <c r="AX412" s="105"/>
      <c r="AY412" s="105"/>
      <c r="AZ412" s="114"/>
      <c r="BA412" s="115"/>
      <c r="BB412" s="105"/>
      <c r="BC412" s="105"/>
    </row>
    <row r="413" s="1" customFormat="1" ht="12" hidden="1" spans="2:55">
      <c r="B413" s="20">
        <v>373</v>
      </c>
      <c r="C413" s="21" t="str">
        <f t="shared" si="128"/>
        <v>AVAIL</v>
      </c>
      <c r="D413" s="22" t="str">
        <f t="shared" ref="D413:D444" si="137">IF(LEFT(V413,2)="45","CLOSED",IF(C413="","",IF(AQ413&lt;&gt;"","CLOSED",IF(AP413&lt;&gt;"","IN PROGRESS","OPEN"))))</f>
        <v>CLOSED</v>
      </c>
      <c r="E413" s="23">
        <f ca="1" t="shared" si="135"/>
        <v>21</v>
      </c>
      <c r="F413" s="23">
        <f ca="1" t="shared" ref="F413:F444" si="138">IF(J413="","",IF(AR413="",NOW()-W413,AR413-W413))</f>
        <v>3</v>
      </c>
      <c r="G413" s="23">
        <f ca="1" t="shared" si="129"/>
        <v>10</v>
      </c>
      <c r="H413" s="23" t="str">
        <f ca="1" t="shared" si="136"/>
        <v>LATE</v>
      </c>
      <c r="I413" s="23"/>
      <c r="J413" s="36" t="s">
        <v>3027</v>
      </c>
      <c r="K413" s="37">
        <v>44166</v>
      </c>
      <c r="L413" s="38">
        <f t="shared" si="130"/>
        <v>12</v>
      </c>
      <c r="M413" s="38">
        <f t="shared" si="131"/>
        <v>2020</v>
      </c>
      <c r="N413" s="38" t="str">
        <f t="shared" si="132"/>
        <v>Replenish</v>
      </c>
      <c r="O413" s="36" t="s">
        <v>3028</v>
      </c>
      <c r="P413" s="38"/>
      <c r="Q413" s="38" t="s">
        <v>3029</v>
      </c>
      <c r="R413" s="56">
        <v>1</v>
      </c>
      <c r="S413" s="38" t="s">
        <v>122</v>
      </c>
      <c r="T413" s="57" t="s">
        <v>104</v>
      </c>
      <c r="U413" s="38">
        <v>50659831</v>
      </c>
      <c r="V413" s="20">
        <v>404048884</v>
      </c>
      <c r="W413" s="37">
        <v>44166</v>
      </c>
      <c r="X413" s="38" t="s">
        <v>105</v>
      </c>
      <c r="Y413" s="38"/>
      <c r="Z413" s="37">
        <v>44176</v>
      </c>
      <c r="AA413" s="36" t="s">
        <v>145</v>
      </c>
      <c r="AB413" s="37">
        <v>44176</v>
      </c>
      <c r="AC413" s="37"/>
      <c r="AD413" s="38">
        <v>180250741</v>
      </c>
      <c r="AE413" s="37">
        <v>44182</v>
      </c>
      <c r="AF413" s="157"/>
      <c r="AG413" s="37">
        <v>44186</v>
      </c>
      <c r="AH413" s="37">
        <v>44187</v>
      </c>
      <c r="AI413" s="89" t="s">
        <v>3030</v>
      </c>
      <c r="AJ413" s="89"/>
      <c r="AK413" s="37">
        <v>44187</v>
      </c>
      <c r="AL413" s="36"/>
      <c r="AM413" s="36" t="s">
        <v>3028</v>
      </c>
      <c r="AN413" s="36" t="s">
        <v>3031</v>
      </c>
      <c r="AO413" s="36"/>
      <c r="AP413" s="37">
        <v>44166</v>
      </c>
      <c r="AQ413" s="36" t="s">
        <v>2985</v>
      </c>
      <c r="AR413" s="37">
        <v>44169</v>
      </c>
      <c r="AS413" s="103" t="str">
        <f t="shared" si="127"/>
        <v>ONTIME</v>
      </c>
      <c r="AT413" s="38"/>
      <c r="AU413" s="36"/>
      <c r="AV413" s="104"/>
      <c r="AW413" s="105"/>
      <c r="AX413" s="105"/>
      <c r="AY413" s="105"/>
      <c r="AZ413" s="114"/>
      <c r="BA413" s="115"/>
      <c r="BB413" s="105"/>
      <c r="BC413" s="105"/>
    </row>
    <row r="414" s="1" customFormat="1" ht="12" hidden="1" spans="2:55">
      <c r="B414" s="20">
        <v>376</v>
      </c>
      <c r="C414" s="21" t="str">
        <f t="shared" si="128"/>
        <v>AVAIL</v>
      </c>
      <c r="D414" s="22" t="str">
        <f t="shared" si="137"/>
        <v>CLOSED</v>
      </c>
      <c r="E414" s="23">
        <f ca="1" t="shared" si="135"/>
        <v>20</v>
      </c>
      <c r="F414" s="23">
        <f ca="1" t="shared" si="138"/>
        <v>3</v>
      </c>
      <c r="G414" s="23">
        <f ca="1" t="shared" si="129"/>
        <v>15</v>
      </c>
      <c r="H414" s="23" t="str">
        <f ca="1" t="shared" si="136"/>
        <v>LATE</v>
      </c>
      <c r="I414" s="23"/>
      <c r="J414" s="36" t="s">
        <v>3032</v>
      </c>
      <c r="K414" s="37">
        <v>44166</v>
      </c>
      <c r="L414" s="38">
        <f t="shared" si="130"/>
        <v>12</v>
      </c>
      <c r="M414" s="38">
        <f t="shared" si="131"/>
        <v>2020</v>
      </c>
      <c r="N414" s="38" t="str">
        <f t="shared" si="132"/>
        <v>Replenish</v>
      </c>
      <c r="O414" s="36" t="s">
        <v>1890</v>
      </c>
      <c r="P414" s="38"/>
      <c r="Q414" s="38" t="s">
        <v>1891</v>
      </c>
      <c r="R414" s="56">
        <v>1</v>
      </c>
      <c r="S414" s="38" t="s">
        <v>198</v>
      </c>
      <c r="T414" s="57" t="s">
        <v>104</v>
      </c>
      <c r="U414" s="38">
        <v>50659836</v>
      </c>
      <c r="V414" s="20">
        <v>404048887</v>
      </c>
      <c r="W414" s="37">
        <v>44166</v>
      </c>
      <c r="X414" s="38" t="s">
        <v>105</v>
      </c>
      <c r="Y414" s="38"/>
      <c r="Z414" s="37">
        <v>44181</v>
      </c>
      <c r="AA414" s="36" t="s">
        <v>3033</v>
      </c>
      <c r="AB414" s="37">
        <v>44181</v>
      </c>
      <c r="AC414" s="37"/>
      <c r="AD414" s="38">
        <v>180250737</v>
      </c>
      <c r="AE414" s="37">
        <v>44182</v>
      </c>
      <c r="AF414" s="157"/>
      <c r="AG414" s="37">
        <v>44185</v>
      </c>
      <c r="AH414" s="37">
        <v>44186</v>
      </c>
      <c r="AI414" s="89" t="s">
        <v>2243</v>
      </c>
      <c r="AJ414" s="89"/>
      <c r="AK414" s="37">
        <v>44186</v>
      </c>
      <c r="AL414" s="36"/>
      <c r="AM414" s="36" t="s">
        <v>1890</v>
      </c>
      <c r="AN414" s="36" t="s">
        <v>3034</v>
      </c>
      <c r="AO414" s="36"/>
      <c r="AP414" s="37">
        <v>44166</v>
      </c>
      <c r="AQ414" s="36" t="s">
        <v>2985</v>
      </c>
      <c r="AR414" s="37">
        <v>44169</v>
      </c>
      <c r="AS414" s="103" t="str">
        <f t="shared" si="127"/>
        <v>ONTIME</v>
      </c>
      <c r="AT414" s="38"/>
      <c r="AU414" s="36"/>
      <c r="AV414" s="104"/>
      <c r="AW414" s="105"/>
      <c r="AX414" s="105"/>
      <c r="AY414" s="105"/>
      <c r="AZ414" s="114"/>
      <c r="BA414" s="115"/>
      <c r="BB414" s="105"/>
      <c r="BC414" s="105"/>
    </row>
    <row r="415" s="1" customFormat="1" ht="12" hidden="1" spans="2:55">
      <c r="B415" s="20">
        <v>377</v>
      </c>
      <c r="C415" s="21" t="str">
        <f t="shared" si="128"/>
        <v>AVAIL</v>
      </c>
      <c r="D415" s="22" t="str">
        <f t="shared" si="137"/>
        <v>CLOSED</v>
      </c>
      <c r="E415" s="23">
        <f ca="1" t="shared" si="135"/>
        <v>21</v>
      </c>
      <c r="F415" s="23">
        <f ca="1" t="shared" si="138"/>
        <v>3</v>
      </c>
      <c r="G415" s="23">
        <f ca="1" t="shared" si="129"/>
        <v>10</v>
      </c>
      <c r="H415" s="23" t="str">
        <f ca="1" t="shared" si="136"/>
        <v>LATE</v>
      </c>
      <c r="I415" s="23"/>
      <c r="J415" s="36" t="s">
        <v>3035</v>
      </c>
      <c r="K415" s="37">
        <v>44166</v>
      </c>
      <c r="L415" s="38">
        <f t="shared" si="130"/>
        <v>12</v>
      </c>
      <c r="M415" s="38">
        <f t="shared" si="131"/>
        <v>2020</v>
      </c>
      <c r="N415" s="38" t="str">
        <f t="shared" si="132"/>
        <v>Replenish</v>
      </c>
      <c r="O415" s="36" t="s">
        <v>229</v>
      </c>
      <c r="P415" s="38"/>
      <c r="Q415" s="38" t="s">
        <v>230</v>
      </c>
      <c r="R415" s="56">
        <v>1</v>
      </c>
      <c r="S415" s="38" t="s">
        <v>186</v>
      </c>
      <c r="T415" s="57" t="s">
        <v>104</v>
      </c>
      <c r="U415" s="38">
        <v>50659837</v>
      </c>
      <c r="V415" s="20">
        <v>404048888</v>
      </c>
      <c r="W415" s="37">
        <v>44166</v>
      </c>
      <c r="X415" s="38" t="s">
        <v>105</v>
      </c>
      <c r="Y415" s="38"/>
      <c r="Z415" s="37">
        <v>44176</v>
      </c>
      <c r="AA415" s="36" t="s">
        <v>145</v>
      </c>
      <c r="AB415" s="37">
        <v>44176</v>
      </c>
      <c r="AC415" s="37"/>
      <c r="AD415" s="38">
        <v>180250742</v>
      </c>
      <c r="AE415" s="37">
        <v>44182</v>
      </c>
      <c r="AF415" s="157"/>
      <c r="AG415" s="37">
        <v>44186</v>
      </c>
      <c r="AH415" s="37">
        <v>44187</v>
      </c>
      <c r="AI415" s="89" t="s">
        <v>3036</v>
      </c>
      <c r="AJ415" s="89"/>
      <c r="AK415" s="37">
        <v>44187</v>
      </c>
      <c r="AL415" s="36"/>
      <c r="AM415" s="36" t="s">
        <v>229</v>
      </c>
      <c r="AN415" s="36" t="s">
        <v>3037</v>
      </c>
      <c r="AO415" s="36"/>
      <c r="AP415" s="37">
        <v>44166</v>
      </c>
      <c r="AQ415" s="36" t="s">
        <v>2985</v>
      </c>
      <c r="AR415" s="37">
        <v>44169</v>
      </c>
      <c r="AS415" s="103" t="str">
        <f t="shared" si="127"/>
        <v>ONTIME</v>
      </c>
      <c r="AT415" s="38"/>
      <c r="AU415" s="36"/>
      <c r="AV415" s="104"/>
      <c r="AW415" s="105"/>
      <c r="AX415" s="105"/>
      <c r="AY415" s="105"/>
      <c r="AZ415" s="114"/>
      <c r="BA415" s="115"/>
      <c r="BB415" s="105"/>
      <c r="BC415" s="105"/>
    </row>
    <row r="416" s="1" customFormat="1" ht="12" hidden="1" spans="2:55">
      <c r="B416" s="20">
        <v>379</v>
      </c>
      <c r="C416" s="21" t="str">
        <f t="shared" si="128"/>
        <v>AVAIL</v>
      </c>
      <c r="D416" s="22" t="str">
        <f t="shared" si="137"/>
        <v>CLOSED</v>
      </c>
      <c r="E416" s="23">
        <f ca="1" t="shared" si="135"/>
        <v>21</v>
      </c>
      <c r="F416" s="23">
        <f ca="1" t="shared" si="138"/>
        <v>3</v>
      </c>
      <c r="G416" s="23">
        <f ca="1" t="shared" si="129"/>
        <v>10</v>
      </c>
      <c r="H416" s="23" t="str">
        <f ca="1" t="shared" si="136"/>
        <v>LATE</v>
      </c>
      <c r="I416" s="23"/>
      <c r="J416" s="36" t="s">
        <v>3038</v>
      </c>
      <c r="K416" s="37">
        <v>44166</v>
      </c>
      <c r="L416" s="38">
        <f t="shared" si="130"/>
        <v>12</v>
      </c>
      <c r="M416" s="38">
        <f t="shared" si="131"/>
        <v>2020</v>
      </c>
      <c r="N416" s="38" t="str">
        <f t="shared" si="132"/>
        <v>Replenish</v>
      </c>
      <c r="O416" s="36" t="s">
        <v>3028</v>
      </c>
      <c r="P416" s="38"/>
      <c r="Q416" s="38" t="s">
        <v>3029</v>
      </c>
      <c r="R416" s="56">
        <v>1</v>
      </c>
      <c r="S416" s="38" t="s">
        <v>173</v>
      </c>
      <c r="T416" s="57" t="s">
        <v>104</v>
      </c>
      <c r="U416" s="38">
        <v>50659839</v>
      </c>
      <c r="V416" s="20">
        <v>404048891</v>
      </c>
      <c r="W416" s="37">
        <v>44166</v>
      </c>
      <c r="X416" s="38" t="s">
        <v>105</v>
      </c>
      <c r="Y416" s="38"/>
      <c r="Z416" s="37">
        <v>44176</v>
      </c>
      <c r="AA416" s="36" t="s">
        <v>3039</v>
      </c>
      <c r="AB416" s="37">
        <v>44176</v>
      </c>
      <c r="AC416" s="37"/>
      <c r="AD416" s="38">
        <v>180250743</v>
      </c>
      <c r="AE416" s="37">
        <v>44182</v>
      </c>
      <c r="AF416" s="157"/>
      <c r="AG416" s="37">
        <v>44186</v>
      </c>
      <c r="AH416" s="37">
        <v>44187</v>
      </c>
      <c r="AI416" s="89" t="s">
        <v>3040</v>
      </c>
      <c r="AJ416" s="89"/>
      <c r="AK416" s="37">
        <v>44187</v>
      </c>
      <c r="AL416" s="36"/>
      <c r="AM416" s="36" t="s">
        <v>3028</v>
      </c>
      <c r="AN416" s="36" t="s">
        <v>3041</v>
      </c>
      <c r="AO416" s="36"/>
      <c r="AP416" s="37">
        <v>44166</v>
      </c>
      <c r="AQ416" s="36" t="s">
        <v>2985</v>
      </c>
      <c r="AR416" s="37">
        <v>44169</v>
      </c>
      <c r="AS416" s="103" t="str">
        <f t="shared" si="127"/>
        <v>ONTIME</v>
      </c>
      <c r="AT416" s="38"/>
      <c r="AU416" s="36"/>
      <c r="AV416" s="104"/>
      <c r="AW416" s="105"/>
      <c r="AX416" s="105"/>
      <c r="AY416" s="105"/>
      <c r="AZ416" s="114"/>
      <c r="BA416" s="115"/>
      <c r="BB416" s="105"/>
      <c r="BC416" s="105"/>
    </row>
    <row r="417" s="1" customFormat="1" ht="12" hidden="1" spans="2:55">
      <c r="B417" s="20">
        <v>381</v>
      </c>
      <c r="C417" s="21" t="str">
        <f t="shared" si="128"/>
        <v>AVAIL</v>
      </c>
      <c r="D417" s="22" t="str">
        <f t="shared" si="137"/>
        <v>CLOSED</v>
      </c>
      <c r="E417" s="23">
        <f ca="1" t="shared" si="135"/>
        <v>13</v>
      </c>
      <c r="F417" s="23">
        <f ca="1" t="shared" si="138"/>
        <v>6</v>
      </c>
      <c r="G417" s="23">
        <f ca="1" t="shared" si="129"/>
        <v>2</v>
      </c>
      <c r="H417" s="23" t="str">
        <f ca="1" t="shared" si="136"/>
        <v>ONTIME</v>
      </c>
      <c r="I417" s="23"/>
      <c r="J417" s="36" t="s">
        <v>3042</v>
      </c>
      <c r="K417" s="37">
        <v>44173</v>
      </c>
      <c r="L417" s="38">
        <f t="shared" si="130"/>
        <v>12</v>
      </c>
      <c r="M417" s="38">
        <f t="shared" si="131"/>
        <v>2020</v>
      </c>
      <c r="N417" s="38" t="str">
        <f t="shared" si="132"/>
        <v>Replenish</v>
      </c>
      <c r="O417" s="36" t="s">
        <v>130</v>
      </c>
      <c r="P417" s="38"/>
      <c r="Q417" s="38" t="s">
        <v>131</v>
      </c>
      <c r="R417" s="56">
        <v>1</v>
      </c>
      <c r="S417" s="38" t="s">
        <v>116</v>
      </c>
      <c r="T417" s="57" t="s">
        <v>104</v>
      </c>
      <c r="U417" s="38">
        <v>50660279</v>
      </c>
      <c r="V417" s="20">
        <v>404048957</v>
      </c>
      <c r="W417" s="37">
        <v>44173</v>
      </c>
      <c r="X417" s="38" t="s">
        <v>105</v>
      </c>
      <c r="Y417" s="38"/>
      <c r="Z417" s="37">
        <v>44175</v>
      </c>
      <c r="AA417" s="36" t="s">
        <v>3043</v>
      </c>
      <c r="AB417" s="37">
        <v>44175</v>
      </c>
      <c r="AC417" s="37"/>
      <c r="AD417" s="38">
        <v>180250533</v>
      </c>
      <c r="AE417" s="37">
        <v>44182</v>
      </c>
      <c r="AF417" s="157"/>
      <c r="AG417" s="37">
        <v>44185</v>
      </c>
      <c r="AH417" s="37">
        <v>44186</v>
      </c>
      <c r="AI417" s="89" t="s">
        <v>3044</v>
      </c>
      <c r="AJ417" s="89"/>
      <c r="AK417" s="37">
        <v>44186</v>
      </c>
      <c r="AL417" s="36"/>
      <c r="AM417" s="158" t="s">
        <v>130</v>
      </c>
      <c r="AN417" s="158" t="s">
        <v>3045</v>
      </c>
      <c r="AO417" s="158"/>
      <c r="AP417" s="37">
        <v>44173</v>
      </c>
      <c r="AQ417" s="36" t="s">
        <v>3003</v>
      </c>
      <c r="AR417" s="37">
        <v>44179</v>
      </c>
      <c r="AS417" s="103" t="str">
        <f t="shared" si="127"/>
        <v>ONTIME</v>
      </c>
      <c r="AT417" s="38"/>
      <c r="AU417" s="36"/>
      <c r="AV417" s="104"/>
      <c r="AW417" s="105"/>
      <c r="AX417" s="105"/>
      <c r="AY417" s="105"/>
      <c r="AZ417" s="114"/>
      <c r="BA417" s="115"/>
      <c r="BB417" s="105"/>
      <c r="BC417" s="105"/>
    </row>
    <row r="418" s="1" customFormat="1" ht="12" hidden="1" spans="2:55">
      <c r="B418" s="20">
        <v>389</v>
      </c>
      <c r="C418" s="21" t="str">
        <f t="shared" si="128"/>
        <v>AVAIL</v>
      </c>
      <c r="D418" s="22" t="str">
        <f t="shared" si="137"/>
        <v>CLOSED</v>
      </c>
      <c r="E418" s="23">
        <f ca="1" t="shared" si="135"/>
        <v>7</v>
      </c>
      <c r="F418" s="23">
        <f ca="1" t="shared" si="138"/>
        <v>6</v>
      </c>
      <c r="G418" s="23">
        <f ca="1" t="shared" si="129"/>
        <v>2</v>
      </c>
      <c r="H418" s="23" t="str">
        <f ca="1" t="shared" si="136"/>
        <v>ONTIME</v>
      </c>
      <c r="I418" s="23"/>
      <c r="J418" s="36" t="s">
        <v>3046</v>
      </c>
      <c r="K418" s="37">
        <v>44173</v>
      </c>
      <c r="L418" s="38">
        <f t="shared" si="130"/>
        <v>12</v>
      </c>
      <c r="M418" s="38">
        <f t="shared" si="131"/>
        <v>2020</v>
      </c>
      <c r="N418" s="38" t="str">
        <f t="shared" si="132"/>
        <v>Replenish</v>
      </c>
      <c r="O418" s="36" t="s">
        <v>229</v>
      </c>
      <c r="P418" s="38"/>
      <c r="Q418" s="38" t="s">
        <v>230</v>
      </c>
      <c r="R418" s="56">
        <v>1</v>
      </c>
      <c r="S418" s="38" t="s">
        <v>173</v>
      </c>
      <c r="T418" s="57" t="s">
        <v>104</v>
      </c>
      <c r="U418" s="38">
        <v>50660277</v>
      </c>
      <c r="V418" s="20">
        <v>404048970</v>
      </c>
      <c r="W418" s="37">
        <v>44173</v>
      </c>
      <c r="X418" s="38" t="s">
        <v>105</v>
      </c>
      <c r="Y418" s="38"/>
      <c r="Z418" s="37">
        <v>44175</v>
      </c>
      <c r="AA418" s="36" t="s">
        <v>3047</v>
      </c>
      <c r="AB418" s="37">
        <v>44175</v>
      </c>
      <c r="AC418" s="37"/>
      <c r="AD418" s="38">
        <v>180250331</v>
      </c>
      <c r="AE418" s="37">
        <v>44175</v>
      </c>
      <c r="AF418" s="157"/>
      <c r="AG418" s="37">
        <v>44180</v>
      </c>
      <c r="AH418" s="37">
        <v>44180</v>
      </c>
      <c r="AI418" s="89" t="s">
        <v>3048</v>
      </c>
      <c r="AJ418" s="89"/>
      <c r="AK418" s="37">
        <v>44180</v>
      </c>
      <c r="AL418" s="36"/>
      <c r="AM418" s="160" t="s">
        <v>229</v>
      </c>
      <c r="AN418" s="162" t="s">
        <v>3049</v>
      </c>
      <c r="AO418" s="162"/>
      <c r="AP418" s="37">
        <v>44175</v>
      </c>
      <c r="AQ418" s="36" t="s">
        <v>128</v>
      </c>
      <c r="AR418" s="37">
        <v>44179</v>
      </c>
      <c r="AS418" s="103" t="str">
        <f t="shared" si="127"/>
        <v>ONTIME</v>
      </c>
      <c r="AT418" s="38"/>
      <c r="AU418" s="36"/>
      <c r="AV418" s="104"/>
      <c r="AW418" s="105"/>
      <c r="AX418" s="105"/>
      <c r="AY418" s="105"/>
      <c r="AZ418" s="114"/>
      <c r="BA418" s="115"/>
      <c r="BB418" s="105"/>
      <c r="BC418" s="105"/>
    </row>
    <row r="419" s="1" customFormat="1" ht="24" hidden="1" spans="2:55">
      <c r="B419" s="20">
        <v>368</v>
      </c>
      <c r="C419" s="21" t="str">
        <f t="shared" si="128"/>
        <v>AVAIL</v>
      </c>
      <c r="D419" s="22" t="str">
        <f t="shared" si="137"/>
        <v>CLOSED</v>
      </c>
      <c r="E419" s="23">
        <f ca="1" t="shared" si="135"/>
        <v>41</v>
      </c>
      <c r="F419" s="23">
        <f ca="1" t="shared" si="138"/>
        <v>0</v>
      </c>
      <c r="G419" s="23">
        <f ca="1" t="shared" si="129"/>
        <v>4</v>
      </c>
      <c r="H419" s="23" t="str">
        <f ca="1" t="shared" si="136"/>
        <v>LATE</v>
      </c>
      <c r="I419" s="23"/>
      <c r="J419" s="36" t="s">
        <v>3050</v>
      </c>
      <c r="K419" s="37">
        <v>44154</v>
      </c>
      <c r="L419" s="38">
        <f t="shared" si="130"/>
        <v>11</v>
      </c>
      <c r="M419" s="38">
        <f t="shared" si="131"/>
        <v>2020</v>
      </c>
      <c r="N419" s="38" t="str">
        <f t="shared" si="132"/>
        <v>Replenish</v>
      </c>
      <c r="O419" s="36" t="s">
        <v>840</v>
      </c>
      <c r="P419" s="38"/>
      <c r="Q419" s="38" t="s">
        <v>2195</v>
      </c>
      <c r="R419" s="56">
        <v>1</v>
      </c>
      <c r="S419" s="38" t="s">
        <v>325</v>
      </c>
      <c r="T419" s="57" t="s">
        <v>104</v>
      </c>
      <c r="U419" s="38">
        <v>50659049</v>
      </c>
      <c r="V419" s="20">
        <v>404048822</v>
      </c>
      <c r="W419" s="37">
        <v>44154</v>
      </c>
      <c r="X419" s="38" t="s">
        <v>105</v>
      </c>
      <c r="Y419" s="38">
        <v>61881587531</v>
      </c>
      <c r="Z419" s="37">
        <v>44158</v>
      </c>
      <c r="AA419" s="36" t="s">
        <v>3051</v>
      </c>
      <c r="AB419" s="37">
        <v>44158</v>
      </c>
      <c r="AC419" s="37"/>
      <c r="AD419" s="38">
        <v>180250931</v>
      </c>
      <c r="AE419" s="37">
        <v>44186</v>
      </c>
      <c r="AF419" s="157"/>
      <c r="AG419" s="37">
        <v>44194</v>
      </c>
      <c r="AH419" s="37">
        <v>44195</v>
      </c>
      <c r="AI419" s="89" t="s">
        <v>2747</v>
      </c>
      <c r="AJ419" s="89"/>
      <c r="AK419" s="37">
        <v>44195</v>
      </c>
      <c r="AL419" s="36"/>
      <c r="AM419" s="36" t="s">
        <v>840</v>
      </c>
      <c r="AN419" s="36" t="s">
        <v>841</v>
      </c>
      <c r="AO419" s="36"/>
      <c r="AP419" s="37">
        <v>44154</v>
      </c>
      <c r="AQ419" s="36" t="s">
        <v>2970</v>
      </c>
      <c r="AR419" s="37">
        <v>44154</v>
      </c>
      <c r="AS419" s="103" t="str">
        <f t="shared" si="127"/>
        <v>ONTIME</v>
      </c>
      <c r="AT419" s="38"/>
      <c r="AU419" s="36"/>
      <c r="AV419" s="104"/>
      <c r="AW419" s="105"/>
      <c r="AX419" s="105"/>
      <c r="AY419" s="105"/>
      <c r="AZ419" s="114"/>
      <c r="BA419" s="115"/>
      <c r="BB419" s="105"/>
      <c r="BC419" s="105"/>
    </row>
    <row r="420" s="1" customFormat="1" ht="12" hidden="1" spans="2:55">
      <c r="B420" s="20">
        <v>382</v>
      </c>
      <c r="C420" s="21" t="str">
        <f t="shared" si="128"/>
        <v>AVAIL</v>
      </c>
      <c r="D420" s="22" t="str">
        <f t="shared" si="137"/>
        <v>CLOSED</v>
      </c>
      <c r="E420" s="23">
        <f ca="1" t="shared" si="135"/>
        <v>22</v>
      </c>
      <c r="F420" s="23">
        <f ca="1" t="shared" si="138"/>
        <v>6</v>
      </c>
      <c r="G420" s="23">
        <f ca="1" t="shared" si="129"/>
        <v>6</v>
      </c>
      <c r="H420" s="23" t="str">
        <f ca="1" t="shared" si="136"/>
        <v>LATE</v>
      </c>
      <c r="I420" s="23"/>
      <c r="J420" s="36" t="s">
        <v>3052</v>
      </c>
      <c r="K420" s="37">
        <v>44173</v>
      </c>
      <c r="L420" s="38">
        <f t="shared" si="130"/>
        <v>12</v>
      </c>
      <c r="M420" s="38">
        <f t="shared" si="131"/>
        <v>2020</v>
      </c>
      <c r="N420" s="38" t="str">
        <f t="shared" si="132"/>
        <v>Replenish</v>
      </c>
      <c r="O420" s="36" t="s">
        <v>229</v>
      </c>
      <c r="P420" s="38"/>
      <c r="Q420" s="38" t="s">
        <v>230</v>
      </c>
      <c r="R420" s="56">
        <v>1</v>
      </c>
      <c r="S420" s="38" t="s">
        <v>173</v>
      </c>
      <c r="T420" s="57" t="s">
        <v>104</v>
      </c>
      <c r="U420" s="38">
        <v>50660280</v>
      </c>
      <c r="V420" s="20">
        <v>404048958</v>
      </c>
      <c r="W420" s="37">
        <v>44173</v>
      </c>
      <c r="X420" s="38" t="s">
        <v>105</v>
      </c>
      <c r="Y420" s="38"/>
      <c r="Z420" s="37">
        <v>44179</v>
      </c>
      <c r="AA420" s="36" t="s">
        <v>3053</v>
      </c>
      <c r="AB420" s="37">
        <v>44179</v>
      </c>
      <c r="AC420" s="37"/>
      <c r="AD420" s="38">
        <v>180250766</v>
      </c>
      <c r="AE420" s="37">
        <v>44182</v>
      </c>
      <c r="AF420" s="157"/>
      <c r="AG420" s="37">
        <v>44194</v>
      </c>
      <c r="AH420" s="37">
        <v>44195</v>
      </c>
      <c r="AI420" s="89" t="s">
        <v>3054</v>
      </c>
      <c r="AJ420" s="89"/>
      <c r="AK420" s="37">
        <v>44195</v>
      </c>
      <c r="AL420" s="36"/>
      <c r="AM420" s="158" t="s">
        <v>229</v>
      </c>
      <c r="AN420" s="158" t="s">
        <v>3055</v>
      </c>
      <c r="AO420" s="158"/>
      <c r="AP420" s="37">
        <v>44173</v>
      </c>
      <c r="AQ420" s="36" t="s">
        <v>3003</v>
      </c>
      <c r="AR420" s="37">
        <v>44179</v>
      </c>
      <c r="AS420" s="103" t="str">
        <f t="shared" si="127"/>
        <v>ONTIME</v>
      </c>
      <c r="AT420" s="38"/>
      <c r="AU420" s="36"/>
      <c r="AV420" s="104"/>
      <c r="AW420" s="105"/>
      <c r="AX420" s="105"/>
      <c r="AY420" s="105"/>
      <c r="AZ420" s="114"/>
      <c r="BA420" s="115"/>
      <c r="BB420" s="105"/>
      <c r="BC420" s="105"/>
    </row>
    <row r="421" s="1" customFormat="1" ht="12" hidden="1" spans="2:55">
      <c r="B421" s="20">
        <v>385</v>
      </c>
      <c r="C421" s="21" t="str">
        <f t="shared" si="128"/>
        <v>AVAIL</v>
      </c>
      <c r="D421" s="22" t="str">
        <f t="shared" si="137"/>
        <v>CLOSED</v>
      </c>
      <c r="E421" s="23">
        <f ca="1" t="shared" si="135"/>
        <v>27</v>
      </c>
      <c r="F421" s="23">
        <f ca="1" t="shared" si="138"/>
        <v>6</v>
      </c>
      <c r="G421" s="23">
        <f ca="1" t="shared" si="129"/>
        <v>26</v>
      </c>
      <c r="H421" s="23" t="str">
        <f ca="1" t="shared" si="136"/>
        <v>LATE</v>
      </c>
      <c r="I421" s="23"/>
      <c r="J421" s="36" t="s">
        <v>3056</v>
      </c>
      <c r="K421" s="37">
        <v>44173</v>
      </c>
      <c r="L421" s="38">
        <f t="shared" si="130"/>
        <v>12</v>
      </c>
      <c r="M421" s="38">
        <f t="shared" si="131"/>
        <v>2020</v>
      </c>
      <c r="N421" s="38" t="str">
        <f t="shared" si="132"/>
        <v>Replenish</v>
      </c>
      <c r="O421" s="36" t="s">
        <v>1317</v>
      </c>
      <c r="P421" s="38"/>
      <c r="Q421" s="38" t="s">
        <v>1318</v>
      </c>
      <c r="R421" s="56">
        <v>1</v>
      </c>
      <c r="S421" s="38" t="s">
        <v>432</v>
      </c>
      <c r="T421" s="57" t="s">
        <v>104</v>
      </c>
      <c r="U421" s="38">
        <v>50660283</v>
      </c>
      <c r="V421" s="20">
        <v>404048961</v>
      </c>
      <c r="W421" s="37">
        <v>44173</v>
      </c>
      <c r="X421" s="38" t="s">
        <v>105</v>
      </c>
      <c r="Y421" s="36" t="s">
        <v>3057</v>
      </c>
      <c r="Z421" s="37">
        <v>44199</v>
      </c>
      <c r="AA421" s="36" t="s">
        <v>3058</v>
      </c>
      <c r="AB421" s="37">
        <v>44199</v>
      </c>
      <c r="AC421" s="37"/>
      <c r="AD421" s="38">
        <v>180251476</v>
      </c>
      <c r="AE421" s="37">
        <v>44200</v>
      </c>
      <c r="AF421" s="157"/>
      <c r="AG421" s="37">
        <v>44200</v>
      </c>
      <c r="AH421" s="37">
        <v>44200</v>
      </c>
      <c r="AI421" s="89" t="s">
        <v>3059</v>
      </c>
      <c r="AJ421" s="89"/>
      <c r="AK421" s="37">
        <v>44200</v>
      </c>
      <c r="AL421" s="36"/>
      <c r="AM421" s="158" t="s">
        <v>1317</v>
      </c>
      <c r="AN421" s="158" t="s">
        <v>3060</v>
      </c>
      <c r="AO421" s="158"/>
      <c r="AP421" s="37">
        <v>44173</v>
      </c>
      <c r="AQ421" s="36" t="s">
        <v>3003</v>
      </c>
      <c r="AR421" s="37">
        <v>44179</v>
      </c>
      <c r="AS421" s="103" t="str">
        <f t="shared" si="127"/>
        <v>ONTIME</v>
      </c>
      <c r="AT421" s="38"/>
      <c r="AU421" s="36"/>
      <c r="AV421" s="104"/>
      <c r="AW421" s="105"/>
      <c r="AX421" s="105"/>
      <c r="AY421" s="105"/>
      <c r="AZ421" s="114"/>
      <c r="BA421" s="115"/>
      <c r="BB421" s="105"/>
      <c r="BC421" s="105"/>
    </row>
    <row r="422" s="1" customFormat="1" ht="12" hidden="1" spans="2:55">
      <c r="B422" s="20">
        <v>388</v>
      </c>
      <c r="C422" s="21" t="str">
        <f t="shared" ref="C422:C457" si="139">IFERROR(IF(O422="","",IF(W422="","NEED PO",IF(AB422="","NEED AWB",IF(AE422="","NEED IB",IF(AG422="","CUSTOMS",IF(AH422="","NEED GR",IF(AK422="","TQS","AVAIL"))))))),"N/A")</f>
        <v>AVAIL</v>
      </c>
      <c r="D422" s="22" t="str">
        <f t="shared" si="137"/>
        <v>CLOSED</v>
      </c>
      <c r="E422" s="23">
        <f ca="1" t="shared" si="135"/>
        <v>22</v>
      </c>
      <c r="F422" s="23">
        <f ca="1" t="shared" si="138"/>
        <v>6</v>
      </c>
      <c r="G422" s="23">
        <f ca="1" t="shared" si="129"/>
        <v>10</v>
      </c>
      <c r="H422" s="23" t="str">
        <f ca="1" t="shared" si="136"/>
        <v>LATE</v>
      </c>
      <c r="I422" s="23"/>
      <c r="J422" s="36" t="s">
        <v>3061</v>
      </c>
      <c r="K422" s="37">
        <v>44173</v>
      </c>
      <c r="L422" s="38">
        <f t="shared" si="130"/>
        <v>12</v>
      </c>
      <c r="M422" s="38">
        <f t="shared" si="131"/>
        <v>2020</v>
      </c>
      <c r="N422" s="38" t="str">
        <f t="shared" si="132"/>
        <v>Replenish</v>
      </c>
      <c r="O422" s="36" t="s">
        <v>1325</v>
      </c>
      <c r="P422" s="38"/>
      <c r="Q422" s="38" t="s">
        <v>331</v>
      </c>
      <c r="R422" s="56">
        <v>1</v>
      </c>
      <c r="S422" s="38" t="s">
        <v>432</v>
      </c>
      <c r="T422" s="57" t="s">
        <v>104</v>
      </c>
      <c r="U422" s="38">
        <v>50660276</v>
      </c>
      <c r="V422" s="20">
        <v>404048969</v>
      </c>
      <c r="W422" s="37">
        <v>44173</v>
      </c>
      <c r="X422" s="38" t="s">
        <v>105</v>
      </c>
      <c r="Y422" s="36" t="s">
        <v>3062</v>
      </c>
      <c r="Z422" s="37">
        <v>44183</v>
      </c>
      <c r="AA422" s="36" t="s">
        <v>3062</v>
      </c>
      <c r="AB422" s="37">
        <v>44183</v>
      </c>
      <c r="AC422" s="37"/>
      <c r="AD422" s="38">
        <v>180250920</v>
      </c>
      <c r="AE422" s="37">
        <v>44186</v>
      </c>
      <c r="AF422" s="157"/>
      <c r="AG422" s="37">
        <v>44194</v>
      </c>
      <c r="AH422" s="37">
        <v>44195</v>
      </c>
      <c r="AI422" s="89" t="s">
        <v>3063</v>
      </c>
      <c r="AJ422" s="89"/>
      <c r="AK422" s="37">
        <v>44195</v>
      </c>
      <c r="AL422" s="36"/>
      <c r="AM422" s="163" t="s">
        <v>330</v>
      </c>
      <c r="AN422" s="120" t="s">
        <v>2770</v>
      </c>
      <c r="AO422" s="140"/>
      <c r="AP422" s="166">
        <v>44175</v>
      </c>
      <c r="AQ422" s="36" t="s">
        <v>128</v>
      </c>
      <c r="AR422" s="37">
        <v>44179</v>
      </c>
      <c r="AS422" s="103" t="str">
        <f t="shared" si="127"/>
        <v>ONTIME</v>
      </c>
      <c r="AT422" s="38"/>
      <c r="AU422" s="36"/>
      <c r="AV422" s="104"/>
      <c r="AW422" s="105"/>
      <c r="AX422" s="105"/>
      <c r="AY422" s="105"/>
      <c r="AZ422" s="114"/>
      <c r="BA422" s="115"/>
      <c r="BB422" s="105"/>
      <c r="BC422" s="105"/>
    </row>
    <row r="423" s="1" customFormat="1" ht="12" hidden="1" spans="2:55">
      <c r="B423" s="20">
        <v>390</v>
      </c>
      <c r="C423" s="21" t="str">
        <f t="shared" si="139"/>
        <v>AVAIL</v>
      </c>
      <c r="D423" s="22" t="str">
        <f t="shared" si="137"/>
        <v>CLOSED</v>
      </c>
      <c r="E423" s="23">
        <f ca="1" t="shared" si="135"/>
        <v>21</v>
      </c>
      <c r="F423" s="23">
        <f ca="1" t="shared" si="138"/>
        <v>2</v>
      </c>
      <c r="G423" s="23">
        <f ca="1" t="shared" si="129"/>
        <v>3</v>
      </c>
      <c r="H423" s="23" t="str">
        <f ca="1" t="shared" si="136"/>
        <v>ONTIME</v>
      </c>
      <c r="I423" s="23"/>
      <c r="J423" s="36" t="s">
        <v>3064</v>
      </c>
      <c r="K423" s="37">
        <v>44179</v>
      </c>
      <c r="L423" s="38">
        <f t="shared" si="130"/>
        <v>12</v>
      </c>
      <c r="M423" s="38">
        <f t="shared" si="131"/>
        <v>2020</v>
      </c>
      <c r="N423" s="38" t="str">
        <f t="shared" si="132"/>
        <v>Replenish</v>
      </c>
      <c r="O423" s="36" t="s">
        <v>229</v>
      </c>
      <c r="P423" s="38"/>
      <c r="Q423" s="38" t="s">
        <v>230</v>
      </c>
      <c r="R423" s="56">
        <v>1</v>
      </c>
      <c r="S423" s="38" t="s">
        <v>186</v>
      </c>
      <c r="T423" s="57" t="s">
        <v>104</v>
      </c>
      <c r="U423" s="38">
        <v>50660624</v>
      </c>
      <c r="V423" s="20">
        <v>404048997</v>
      </c>
      <c r="W423" s="37">
        <v>44179</v>
      </c>
      <c r="X423" s="38" t="s">
        <v>105</v>
      </c>
      <c r="Y423" s="36" t="s">
        <v>3065</v>
      </c>
      <c r="Z423" s="37">
        <v>44182</v>
      </c>
      <c r="AA423" s="36" t="s">
        <v>3058</v>
      </c>
      <c r="AB423" s="37">
        <v>44199</v>
      </c>
      <c r="AC423" s="37"/>
      <c r="AD423" s="38">
        <v>180251480</v>
      </c>
      <c r="AE423" s="37">
        <v>44200</v>
      </c>
      <c r="AF423" s="157"/>
      <c r="AG423" s="37">
        <v>44200</v>
      </c>
      <c r="AH423" s="37">
        <v>44200</v>
      </c>
      <c r="AI423" s="89" t="s">
        <v>3066</v>
      </c>
      <c r="AJ423" s="89"/>
      <c r="AK423" s="37">
        <v>44200</v>
      </c>
      <c r="AL423" s="36"/>
      <c r="AM423" s="36" t="s">
        <v>229</v>
      </c>
      <c r="AN423" s="36" t="s">
        <v>3067</v>
      </c>
      <c r="AO423" s="36"/>
      <c r="AP423" s="37">
        <v>44179</v>
      </c>
      <c r="AQ423" s="36" t="s">
        <v>3026</v>
      </c>
      <c r="AR423" s="37">
        <v>44181</v>
      </c>
      <c r="AS423" s="103" t="str">
        <f t="shared" si="127"/>
        <v>ONTIME</v>
      </c>
      <c r="AT423" s="38"/>
      <c r="AU423" s="36"/>
      <c r="AV423" s="104"/>
      <c r="AW423" s="105"/>
      <c r="AX423" s="105"/>
      <c r="AY423" s="105"/>
      <c r="AZ423" s="114"/>
      <c r="BA423" s="115"/>
      <c r="BB423" s="105"/>
      <c r="BC423" s="105"/>
    </row>
    <row r="424" s="1" customFormat="1" ht="12" hidden="1" spans="2:55">
      <c r="B424" s="20">
        <v>391</v>
      </c>
      <c r="C424" s="21" t="str">
        <f t="shared" si="139"/>
        <v>AVAIL</v>
      </c>
      <c r="D424" s="22" t="str">
        <f t="shared" si="137"/>
        <v>CLOSED</v>
      </c>
      <c r="E424" s="23">
        <f ca="1" t="shared" si="135"/>
        <v>21</v>
      </c>
      <c r="F424" s="23">
        <f ca="1" t="shared" si="138"/>
        <v>2</v>
      </c>
      <c r="G424" s="23">
        <f ca="1" t="shared" si="129"/>
        <v>3</v>
      </c>
      <c r="H424" s="23" t="str">
        <f ca="1" t="shared" si="136"/>
        <v>ONTIME</v>
      </c>
      <c r="I424" s="23"/>
      <c r="J424" s="36" t="s">
        <v>3068</v>
      </c>
      <c r="K424" s="37">
        <v>44179</v>
      </c>
      <c r="L424" s="38">
        <f t="shared" si="130"/>
        <v>12</v>
      </c>
      <c r="M424" s="38">
        <f t="shared" si="131"/>
        <v>2020</v>
      </c>
      <c r="N424" s="38" t="str">
        <f t="shared" si="132"/>
        <v>Replenish</v>
      </c>
      <c r="O424" s="36" t="s">
        <v>272</v>
      </c>
      <c r="P424" s="38"/>
      <c r="Q424" s="38" t="s">
        <v>273</v>
      </c>
      <c r="R424" s="56">
        <v>1</v>
      </c>
      <c r="S424" s="38" t="s">
        <v>770</v>
      </c>
      <c r="T424" s="57" t="s">
        <v>104</v>
      </c>
      <c r="U424" s="38">
        <v>50660626</v>
      </c>
      <c r="V424" s="20">
        <v>404048998</v>
      </c>
      <c r="W424" s="37">
        <v>44179</v>
      </c>
      <c r="X424" s="38" t="s">
        <v>105</v>
      </c>
      <c r="Y424" s="36" t="s">
        <v>3065</v>
      </c>
      <c r="Z424" s="37">
        <v>44182</v>
      </c>
      <c r="AA424" s="36" t="s">
        <v>3058</v>
      </c>
      <c r="AB424" s="37">
        <v>44199</v>
      </c>
      <c r="AC424" s="37"/>
      <c r="AD424" s="38">
        <v>180251479</v>
      </c>
      <c r="AE424" s="37">
        <v>44200</v>
      </c>
      <c r="AF424" s="157"/>
      <c r="AG424" s="37">
        <v>44200</v>
      </c>
      <c r="AH424" s="37">
        <v>44200</v>
      </c>
      <c r="AI424" s="89" t="s">
        <v>2414</v>
      </c>
      <c r="AJ424" s="89"/>
      <c r="AK424" s="37">
        <v>44200</v>
      </c>
      <c r="AL424" s="36"/>
      <c r="AM424" s="36" t="s">
        <v>272</v>
      </c>
      <c r="AN424" s="164" t="s">
        <v>3069</v>
      </c>
      <c r="AO424" s="167"/>
      <c r="AP424" s="37">
        <v>44179</v>
      </c>
      <c r="AQ424" s="36" t="s">
        <v>3026</v>
      </c>
      <c r="AR424" s="37">
        <v>44181</v>
      </c>
      <c r="AS424" s="103" t="str">
        <f t="shared" si="127"/>
        <v>ONTIME</v>
      </c>
      <c r="AT424" s="38"/>
      <c r="AU424" s="36"/>
      <c r="AV424" s="104"/>
      <c r="AW424" s="105"/>
      <c r="AX424" s="105"/>
      <c r="AY424" s="105"/>
      <c r="AZ424" s="114"/>
      <c r="BA424" s="115"/>
      <c r="BB424" s="105"/>
      <c r="BC424" s="105"/>
    </row>
    <row r="425" s="1" customFormat="1" ht="24" hidden="1" spans="2:55">
      <c r="B425" s="20">
        <v>392</v>
      </c>
      <c r="C425" s="21" t="str">
        <f t="shared" si="139"/>
        <v>AVAIL</v>
      </c>
      <c r="D425" s="22" t="str">
        <f t="shared" si="137"/>
        <v>CLOSED</v>
      </c>
      <c r="E425" s="23">
        <f ca="1" t="shared" si="135"/>
        <v>19</v>
      </c>
      <c r="F425" s="23">
        <f ca="1" t="shared" si="138"/>
        <v>1</v>
      </c>
      <c r="G425" s="23">
        <f ca="1" t="shared" si="129"/>
        <v>1</v>
      </c>
      <c r="H425" s="23" t="str">
        <f ca="1" t="shared" si="136"/>
        <v>ONTIME</v>
      </c>
      <c r="I425" s="23"/>
      <c r="J425" s="36" t="s">
        <v>3070</v>
      </c>
      <c r="K425" s="37">
        <v>44181</v>
      </c>
      <c r="L425" s="38">
        <f t="shared" si="130"/>
        <v>12</v>
      </c>
      <c r="M425" s="38">
        <f t="shared" si="131"/>
        <v>2020</v>
      </c>
      <c r="N425" s="38" t="str">
        <f t="shared" si="132"/>
        <v>Replenish</v>
      </c>
      <c r="O425" s="36" t="s">
        <v>820</v>
      </c>
      <c r="P425" s="38"/>
      <c r="Q425" s="38" t="s">
        <v>2749</v>
      </c>
      <c r="R425" s="56">
        <v>1</v>
      </c>
      <c r="S425" s="38" t="s">
        <v>186</v>
      </c>
      <c r="T425" s="57" t="s">
        <v>104</v>
      </c>
      <c r="U425" s="38">
        <v>50660800</v>
      </c>
      <c r="V425" s="20">
        <v>404049022</v>
      </c>
      <c r="W425" s="37">
        <v>44181</v>
      </c>
      <c r="X425" s="38" t="s">
        <v>105</v>
      </c>
      <c r="Y425" s="36" t="s">
        <v>3065</v>
      </c>
      <c r="Z425" s="37">
        <v>44182</v>
      </c>
      <c r="AA425" s="36" t="s">
        <v>3058</v>
      </c>
      <c r="AB425" s="37">
        <v>44199</v>
      </c>
      <c r="AC425" s="37"/>
      <c r="AD425" s="38">
        <v>180251478</v>
      </c>
      <c r="AE425" s="37">
        <v>44200</v>
      </c>
      <c r="AF425" s="157"/>
      <c r="AG425" s="37">
        <v>44200</v>
      </c>
      <c r="AH425" s="37">
        <v>44200</v>
      </c>
      <c r="AI425" s="89" t="s">
        <v>823</v>
      </c>
      <c r="AJ425" s="89"/>
      <c r="AK425" s="37">
        <v>44200</v>
      </c>
      <c r="AL425" s="36"/>
      <c r="AM425" s="36" t="s">
        <v>820</v>
      </c>
      <c r="AN425" s="33" t="s">
        <v>3071</v>
      </c>
      <c r="AO425" s="33"/>
      <c r="AP425" s="37">
        <v>44181</v>
      </c>
      <c r="AQ425" s="36" t="s">
        <v>3072</v>
      </c>
      <c r="AR425" s="37">
        <v>44182</v>
      </c>
      <c r="AS425" s="103" t="str">
        <f t="shared" si="127"/>
        <v>ONTIME</v>
      </c>
      <c r="AT425" s="38"/>
      <c r="AU425" s="36"/>
      <c r="AV425" s="104"/>
      <c r="AW425" s="105"/>
      <c r="AX425" s="105"/>
      <c r="AY425" s="105"/>
      <c r="AZ425" s="114"/>
      <c r="BA425" s="115"/>
      <c r="BB425" s="105"/>
      <c r="BC425" s="105"/>
    </row>
    <row r="426" s="1" customFormat="1" ht="12" hidden="1" spans="2:55">
      <c r="B426" s="20">
        <v>408</v>
      </c>
      <c r="C426" s="21" t="str">
        <f t="shared" si="139"/>
        <v>AVAIL</v>
      </c>
      <c r="D426" s="22" t="str">
        <f t="shared" si="137"/>
        <v>CLOSED</v>
      </c>
      <c r="E426" s="23">
        <f ca="1" t="shared" si="135"/>
        <v>7</v>
      </c>
      <c r="F426" s="23">
        <f ca="1" t="shared" si="138"/>
        <v>2</v>
      </c>
      <c r="G426" s="23">
        <f ca="1" t="shared" si="129"/>
        <v>1</v>
      </c>
      <c r="H426" s="23" t="str">
        <f ca="1" t="shared" si="136"/>
        <v>ONTIME</v>
      </c>
      <c r="I426" s="23"/>
      <c r="J426" s="36" t="s">
        <v>3073</v>
      </c>
      <c r="K426" s="37">
        <v>44200</v>
      </c>
      <c r="L426" s="38">
        <f t="shared" si="130"/>
        <v>1</v>
      </c>
      <c r="M426" s="38">
        <f t="shared" si="131"/>
        <v>2021</v>
      </c>
      <c r="N426" s="38" t="str">
        <f t="shared" si="132"/>
        <v>Replenish</v>
      </c>
      <c r="O426" s="36" t="s">
        <v>330</v>
      </c>
      <c r="P426" s="38"/>
      <c r="Q426" s="38" t="s">
        <v>1326</v>
      </c>
      <c r="R426" s="56">
        <v>1</v>
      </c>
      <c r="S426" s="38" t="s">
        <v>325</v>
      </c>
      <c r="T426" s="57" t="s">
        <v>104</v>
      </c>
      <c r="U426" s="38">
        <v>50662064</v>
      </c>
      <c r="V426" s="20">
        <v>404049115</v>
      </c>
      <c r="W426" s="37">
        <v>44200</v>
      </c>
      <c r="X426" s="38" t="s">
        <v>105</v>
      </c>
      <c r="Y426" s="38"/>
      <c r="Z426" s="37">
        <v>44201</v>
      </c>
      <c r="AA426" s="36" t="s">
        <v>3074</v>
      </c>
      <c r="AB426" s="37">
        <v>44201</v>
      </c>
      <c r="AC426" s="37"/>
      <c r="AD426" s="38">
        <v>180251663</v>
      </c>
      <c r="AE426" s="37">
        <v>44202</v>
      </c>
      <c r="AF426" s="157"/>
      <c r="AG426" s="37">
        <v>44207</v>
      </c>
      <c r="AH426" s="37">
        <v>44207</v>
      </c>
      <c r="AI426" s="89" t="s">
        <v>2953</v>
      </c>
      <c r="AJ426" s="89"/>
      <c r="AK426" s="37">
        <v>44207</v>
      </c>
      <c r="AL426" s="36"/>
      <c r="AM426" s="36" t="s">
        <v>330</v>
      </c>
      <c r="AN426" s="36" t="s">
        <v>3075</v>
      </c>
      <c r="AO426" s="36"/>
      <c r="AP426" s="37">
        <v>44200</v>
      </c>
      <c r="AQ426" s="36" t="s">
        <v>160</v>
      </c>
      <c r="AR426" s="37">
        <v>44202</v>
      </c>
      <c r="AS426" s="103" t="str">
        <f t="shared" si="127"/>
        <v>ONTIME</v>
      </c>
      <c r="AT426" s="38"/>
      <c r="AU426" s="36"/>
      <c r="AV426" s="104"/>
      <c r="AW426" s="105"/>
      <c r="AX426" s="105"/>
      <c r="AY426" s="105"/>
      <c r="AZ426" s="114"/>
      <c r="BA426" s="115"/>
      <c r="BB426" s="105"/>
      <c r="BC426" s="105"/>
    </row>
    <row r="427" s="1" customFormat="1" ht="12" spans="2:55">
      <c r="B427" s="20">
        <v>409</v>
      </c>
      <c r="C427" s="21" t="str">
        <f t="shared" si="139"/>
        <v>AVAIL</v>
      </c>
      <c r="D427" s="22" t="str">
        <f t="shared" si="137"/>
        <v>CLOSED</v>
      </c>
      <c r="E427" s="23">
        <f ca="1" t="shared" si="135"/>
        <v>4</v>
      </c>
      <c r="F427" s="23">
        <f ca="1" t="shared" si="138"/>
        <v>2</v>
      </c>
      <c r="G427" s="23">
        <f ca="1" t="shared" ref="G427:G448" si="140">IFERROR(IF(K427="","",IF(Z427&lt;&gt;"",Z427-K427,TODAY()-K427)),IF(Z427="CANCELLED",0,"N/A"))</f>
        <v>590</v>
      </c>
      <c r="H427" s="23" t="str">
        <f ca="1" t="shared" si="136"/>
        <v>LATE</v>
      </c>
      <c r="I427" s="23"/>
      <c r="J427" s="36" t="s">
        <v>3076</v>
      </c>
      <c r="K427" s="37">
        <v>44200</v>
      </c>
      <c r="L427" s="38">
        <f t="shared" ref="L427:L448" si="141">MONTH(K427)</f>
        <v>1</v>
      </c>
      <c r="M427" s="38">
        <f t="shared" ref="M427:M448" si="142">YEAR(K427)</f>
        <v>2021</v>
      </c>
      <c r="N427" s="38" t="str">
        <f t="shared" ref="N427:N448" si="143">IF(LEFT(J427,4)="AFAX","AOG",IF(LEFT(J427,4)="AFAZ","Critical",IF(LEFT(J427,4)="AFAB","Replenish","")))</f>
        <v>Replenish</v>
      </c>
      <c r="O427" s="36" t="s">
        <v>1075</v>
      </c>
      <c r="P427" s="38"/>
      <c r="Q427" s="38" t="s">
        <v>2155</v>
      </c>
      <c r="R427" s="56">
        <v>1</v>
      </c>
      <c r="S427" s="38" t="s">
        <v>332</v>
      </c>
      <c r="T427" s="57" t="s">
        <v>104</v>
      </c>
      <c r="U427" s="38">
        <v>50662066</v>
      </c>
      <c r="V427" s="20">
        <v>404049116</v>
      </c>
      <c r="W427" s="37">
        <v>44200</v>
      </c>
      <c r="X427" s="38" t="s">
        <v>105</v>
      </c>
      <c r="Y427" s="38"/>
      <c r="Z427" s="38"/>
      <c r="AA427" s="36"/>
      <c r="AB427" s="37">
        <v>44201</v>
      </c>
      <c r="AC427" s="37"/>
      <c r="AD427" s="38">
        <v>180251661</v>
      </c>
      <c r="AE427" s="37">
        <v>44202</v>
      </c>
      <c r="AF427" s="157"/>
      <c r="AG427" s="37">
        <v>44202</v>
      </c>
      <c r="AH427" s="37">
        <v>44204</v>
      </c>
      <c r="AI427" s="89" t="s">
        <v>3077</v>
      </c>
      <c r="AJ427" s="89"/>
      <c r="AK427" s="37">
        <v>44204</v>
      </c>
      <c r="AL427" s="36"/>
      <c r="AM427" s="36" t="s">
        <v>1075</v>
      </c>
      <c r="AN427" s="36" t="s">
        <v>3078</v>
      </c>
      <c r="AO427" s="36"/>
      <c r="AP427" s="37">
        <v>44200</v>
      </c>
      <c r="AQ427" s="36" t="s">
        <v>160</v>
      </c>
      <c r="AR427" s="37">
        <v>44202</v>
      </c>
      <c r="AS427" s="103" t="str">
        <f t="shared" si="127"/>
        <v>ONTIME</v>
      </c>
      <c r="AT427" s="38"/>
      <c r="AU427" s="36"/>
      <c r="AV427" s="104"/>
      <c r="AW427" s="105"/>
      <c r="AX427" s="105"/>
      <c r="AY427" s="105"/>
      <c r="AZ427" s="114"/>
      <c r="BA427" s="115"/>
      <c r="BB427" s="105"/>
      <c r="BC427" s="105"/>
    </row>
    <row r="428" s="1" customFormat="1" ht="12" hidden="1" spans="2:55">
      <c r="B428" s="20">
        <v>410</v>
      </c>
      <c r="C428" s="21" t="str">
        <f t="shared" si="139"/>
        <v>AVAIL</v>
      </c>
      <c r="D428" s="22" t="str">
        <f t="shared" si="137"/>
        <v>CLOSED</v>
      </c>
      <c r="E428" s="23">
        <f ca="1" t="shared" si="135"/>
        <v>14</v>
      </c>
      <c r="F428" s="23">
        <f ca="1" t="shared" si="138"/>
        <v>2</v>
      </c>
      <c r="G428" s="23">
        <f ca="1" t="shared" si="140"/>
        <v>7</v>
      </c>
      <c r="H428" s="23" t="str">
        <f ca="1" t="shared" si="136"/>
        <v>LATE</v>
      </c>
      <c r="I428" s="23"/>
      <c r="J428" s="36" t="s">
        <v>3079</v>
      </c>
      <c r="K428" s="37">
        <v>44200</v>
      </c>
      <c r="L428" s="38">
        <f t="shared" si="141"/>
        <v>1</v>
      </c>
      <c r="M428" s="38">
        <f t="shared" si="142"/>
        <v>2021</v>
      </c>
      <c r="N428" s="38" t="str">
        <f t="shared" si="143"/>
        <v>Replenish</v>
      </c>
      <c r="O428" s="36" t="s">
        <v>826</v>
      </c>
      <c r="P428" s="38"/>
      <c r="Q428" s="38" t="s">
        <v>1354</v>
      </c>
      <c r="R428" s="56">
        <v>1</v>
      </c>
      <c r="S428" s="38" t="s">
        <v>223</v>
      </c>
      <c r="T428" s="57" t="s">
        <v>104</v>
      </c>
      <c r="U428" s="38">
        <v>50662067</v>
      </c>
      <c r="V428" s="20">
        <v>404049117</v>
      </c>
      <c r="W428" s="37">
        <v>44200</v>
      </c>
      <c r="X428" s="38" t="s">
        <v>105</v>
      </c>
      <c r="Y428" s="38"/>
      <c r="Z428" s="37">
        <v>44207</v>
      </c>
      <c r="AA428" s="36" t="s">
        <v>3080</v>
      </c>
      <c r="AB428" s="37">
        <v>44207</v>
      </c>
      <c r="AC428" s="37"/>
      <c r="AD428" s="38">
        <v>180252080</v>
      </c>
      <c r="AE428" s="37">
        <v>44209</v>
      </c>
      <c r="AF428" s="157"/>
      <c r="AG428" s="37">
        <v>44214</v>
      </c>
      <c r="AH428" s="37">
        <v>44214</v>
      </c>
      <c r="AI428" s="89" t="s">
        <v>3081</v>
      </c>
      <c r="AJ428" s="89"/>
      <c r="AK428" s="37">
        <v>44214</v>
      </c>
      <c r="AL428" s="36"/>
      <c r="AM428" s="36" t="s">
        <v>826</v>
      </c>
      <c r="AN428" s="36" t="s">
        <v>3082</v>
      </c>
      <c r="AO428" s="36"/>
      <c r="AP428" s="37">
        <v>44200</v>
      </c>
      <c r="AQ428" s="36" t="s">
        <v>160</v>
      </c>
      <c r="AR428" s="37">
        <v>44202</v>
      </c>
      <c r="AS428" s="103" t="str">
        <f t="shared" si="127"/>
        <v>ONTIME</v>
      </c>
      <c r="AT428" s="38"/>
      <c r="AU428" s="36"/>
      <c r="AV428" s="104"/>
      <c r="AW428" s="105"/>
      <c r="AX428" s="105"/>
      <c r="AY428" s="105"/>
      <c r="AZ428" s="114"/>
      <c r="BA428" s="115"/>
      <c r="BB428" s="105"/>
      <c r="BC428" s="105"/>
    </row>
    <row r="429" s="1" customFormat="1" ht="12" hidden="1" spans="2:55">
      <c r="B429" s="20">
        <v>22</v>
      </c>
      <c r="C429" s="21" t="str">
        <f t="shared" si="139"/>
        <v>AVAIL</v>
      </c>
      <c r="D429" s="22" t="str">
        <f t="shared" si="137"/>
        <v>CLOSED</v>
      </c>
      <c r="E429" s="23">
        <f ca="1" t="shared" si="135"/>
        <v>423</v>
      </c>
      <c r="F429" s="23">
        <f ca="1" t="shared" si="138"/>
        <v>33</v>
      </c>
      <c r="G429" s="23">
        <f ca="1" t="shared" si="140"/>
        <v>415</v>
      </c>
      <c r="H429" s="23" t="str">
        <f ca="1" t="shared" si="136"/>
        <v>LATE</v>
      </c>
      <c r="I429" s="23"/>
      <c r="J429" s="36" t="s">
        <v>3083</v>
      </c>
      <c r="K429" s="37">
        <v>43794</v>
      </c>
      <c r="L429" s="38">
        <f t="shared" si="141"/>
        <v>11</v>
      </c>
      <c r="M429" s="38">
        <f t="shared" si="142"/>
        <v>2019</v>
      </c>
      <c r="N429" s="38" t="str">
        <f t="shared" si="143"/>
        <v>Replenish</v>
      </c>
      <c r="O429" s="36" t="s">
        <v>3084</v>
      </c>
      <c r="P429" s="38"/>
      <c r="Q429" s="38" t="s">
        <v>3085</v>
      </c>
      <c r="R429" s="56">
        <v>1</v>
      </c>
      <c r="S429" s="38" t="s">
        <v>116</v>
      </c>
      <c r="T429" s="57" t="s">
        <v>104</v>
      </c>
      <c r="U429" s="38">
        <v>50630025</v>
      </c>
      <c r="V429" s="20">
        <v>404045268</v>
      </c>
      <c r="W429" s="37">
        <v>43794</v>
      </c>
      <c r="X429" s="38" t="s">
        <v>105</v>
      </c>
      <c r="Y429" s="36"/>
      <c r="Z429" s="37">
        <v>44209</v>
      </c>
      <c r="AA429" s="36" t="s">
        <v>3086</v>
      </c>
      <c r="AB429" s="37">
        <v>44209</v>
      </c>
      <c r="AC429" s="37"/>
      <c r="AD429" s="38">
        <v>180252735</v>
      </c>
      <c r="AE429" s="37">
        <v>44216</v>
      </c>
      <c r="AF429" s="157"/>
      <c r="AG429" s="37">
        <v>44217</v>
      </c>
      <c r="AH429" s="37">
        <v>44217</v>
      </c>
      <c r="AI429" s="89" t="s">
        <v>3087</v>
      </c>
      <c r="AJ429" s="89"/>
      <c r="AK429" s="37">
        <v>44217</v>
      </c>
      <c r="AL429" s="36"/>
      <c r="AM429" s="369" t="s">
        <v>3084</v>
      </c>
      <c r="AN429" s="366" t="s">
        <v>3088</v>
      </c>
      <c r="AO429" s="36"/>
      <c r="AP429" s="103">
        <v>43794</v>
      </c>
      <c r="AQ429" s="366" t="s">
        <v>1217</v>
      </c>
      <c r="AR429" s="103">
        <v>43827</v>
      </c>
      <c r="AS429" s="103" t="str">
        <f t="shared" si="127"/>
        <v>LATE</v>
      </c>
      <c r="AT429" s="38"/>
      <c r="AU429" s="36"/>
      <c r="AV429" s="104">
        <f>IF(OR(W429="",AB429=""),"",AB429-W429)</f>
        <v>415</v>
      </c>
      <c r="AW429" s="105">
        <f>IF(OR(AH429="",AB429=""),"",AH429-AB429)</f>
        <v>8</v>
      </c>
      <c r="AX429" s="105">
        <f>IF(OR(AK429="",AH429=""),"",AK429-AH429)</f>
        <v>0</v>
      </c>
      <c r="AY429" s="105">
        <f>IF(OR(AP429="",AH429=""),"",AP429-AH429)</f>
        <v>-423</v>
      </c>
      <c r="AZ429" s="114">
        <f>IF(OR(AR429="",AP429=""),"",AR429-AP429)</f>
        <v>33</v>
      </c>
      <c r="BA429" s="115">
        <f>IF(AV429="","",SUM(AV429:AZ429))</f>
        <v>33</v>
      </c>
      <c r="BB429" s="105">
        <f>IF(AR429="","",WEEKNUM(AR429))</f>
        <v>52</v>
      </c>
      <c r="BC429" s="105">
        <f>IF(AR429="","",YEAR(AR429))</f>
        <v>2019</v>
      </c>
    </row>
    <row r="430" s="1" customFormat="1" ht="12" hidden="1" spans="2:55">
      <c r="B430" s="20">
        <v>384</v>
      </c>
      <c r="C430" s="21" t="str">
        <f t="shared" si="139"/>
        <v>AVAIL</v>
      </c>
      <c r="D430" s="22" t="str">
        <f t="shared" si="137"/>
        <v>CLOSED</v>
      </c>
      <c r="E430" s="23">
        <f ca="1" t="shared" si="135"/>
        <v>43</v>
      </c>
      <c r="F430" s="23">
        <f ca="1" t="shared" si="138"/>
        <v>6</v>
      </c>
      <c r="G430" s="23">
        <f ca="1" t="shared" si="140"/>
        <v>6</v>
      </c>
      <c r="H430" s="23" t="str">
        <f ca="1" t="shared" si="136"/>
        <v>LATE</v>
      </c>
      <c r="I430" s="23"/>
      <c r="J430" s="36" t="s">
        <v>3089</v>
      </c>
      <c r="K430" s="37">
        <v>44173</v>
      </c>
      <c r="L430" s="38">
        <f t="shared" si="141"/>
        <v>12</v>
      </c>
      <c r="M430" s="38">
        <f t="shared" si="142"/>
        <v>2020</v>
      </c>
      <c r="N430" s="38" t="str">
        <f t="shared" si="143"/>
        <v>Replenish</v>
      </c>
      <c r="O430" s="36" t="s">
        <v>229</v>
      </c>
      <c r="P430" s="38"/>
      <c r="Q430" s="38" t="s">
        <v>230</v>
      </c>
      <c r="R430" s="56">
        <v>1</v>
      </c>
      <c r="S430" s="38" t="s">
        <v>173</v>
      </c>
      <c r="T430" s="57" t="s">
        <v>104</v>
      </c>
      <c r="U430" s="38">
        <v>50660282</v>
      </c>
      <c r="V430" s="20">
        <v>404048960</v>
      </c>
      <c r="W430" s="37">
        <v>44173</v>
      </c>
      <c r="X430" s="38" t="s">
        <v>105</v>
      </c>
      <c r="Y430" s="38"/>
      <c r="Z430" s="37">
        <v>44179</v>
      </c>
      <c r="AA430" s="36" t="s">
        <v>3053</v>
      </c>
      <c r="AB430" s="37">
        <v>44179</v>
      </c>
      <c r="AC430" s="37"/>
      <c r="AD430" s="38">
        <v>180250766</v>
      </c>
      <c r="AE430" s="37">
        <v>44182</v>
      </c>
      <c r="AF430" s="157"/>
      <c r="AG430" s="37">
        <v>44216</v>
      </c>
      <c r="AH430" s="37">
        <v>44216</v>
      </c>
      <c r="AI430" s="89" t="s">
        <v>3090</v>
      </c>
      <c r="AJ430" s="89"/>
      <c r="AK430" s="37">
        <v>44216</v>
      </c>
      <c r="AL430" s="36"/>
      <c r="AM430" s="158" t="s">
        <v>229</v>
      </c>
      <c r="AN430" s="158" t="s">
        <v>3091</v>
      </c>
      <c r="AO430" s="158"/>
      <c r="AP430" s="37">
        <v>44173</v>
      </c>
      <c r="AQ430" s="36" t="s">
        <v>3003</v>
      </c>
      <c r="AR430" s="37">
        <v>44179</v>
      </c>
      <c r="AS430" s="103" t="str">
        <f t="shared" si="127"/>
        <v>ONTIME</v>
      </c>
      <c r="AT430" s="38"/>
      <c r="AU430" s="36"/>
      <c r="AV430" s="104"/>
      <c r="AW430" s="105"/>
      <c r="AX430" s="105"/>
      <c r="AY430" s="105"/>
      <c r="AZ430" s="114"/>
      <c r="BA430" s="115"/>
      <c r="BB430" s="105"/>
      <c r="BC430" s="105"/>
    </row>
    <row r="431" s="1" customFormat="1" ht="12" hidden="1" spans="2:55">
      <c r="B431" s="20">
        <v>393</v>
      </c>
      <c r="C431" s="21" t="str">
        <f t="shared" si="139"/>
        <v>AVAIL</v>
      </c>
      <c r="D431" s="22" t="str">
        <f t="shared" si="137"/>
        <v>CLOSED</v>
      </c>
      <c r="E431" s="23">
        <f ca="1" t="shared" si="135"/>
        <v>6</v>
      </c>
      <c r="F431" s="23">
        <f ca="1" t="shared" si="138"/>
        <v>1</v>
      </c>
      <c r="G431" s="23">
        <f ca="1" t="shared" si="140"/>
        <v>0</v>
      </c>
      <c r="H431" s="23" t="str">
        <f ca="1" t="shared" si="136"/>
        <v>ONTIME</v>
      </c>
      <c r="I431" s="23"/>
      <c r="J431" s="36" t="s">
        <v>3092</v>
      </c>
      <c r="K431" s="37">
        <v>44181</v>
      </c>
      <c r="L431" s="38">
        <f t="shared" si="141"/>
        <v>12</v>
      </c>
      <c r="M431" s="38">
        <f t="shared" si="142"/>
        <v>2020</v>
      </c>
      <c r="N431" s="38" t="str">
        <f t="shared" si="143"/>
        <v>Replenish</v>
      </c>
      <c r="O431" s="36" t="s">
        <v>3028</v>
      </c>
      <c r="P431" s="38"/>
      <c r="Q431" s="38" t="s">
        <v>3029</v>
      </c>
      <c r="R431" s="56">
        <v>1</v>
      </c>
      <c r="S431" s="38" t="s">
        <v>173</v>
      </c>
      <c r="T431" s="57" t="s">
        <v>104</v>
      </c>
      <c r="U431" s="38">
        <v>50660801</v>
      </c>
      <c r="V431" s="20">
        <v>404049023</v>
      </c>
      <c r="W431" s="37">
        <v>44181</v>
      </c>
      <c r="X431" s="38" t="s">
        <v>105</v>
      </c>
      <c r="Y431" s="38"/>
      <c r="Z431" s="37">
        <v>44181</v>
      </c>
      <c r="AA431" s="36" t="s">
        <v>3093</v>
      </c>
      <c r="AB431" s="37">
        <v>44181</v>
      </c>
      <c r="AC431" s="37"/>
      <c r="AD431" s="38">
        <v>180250739</v>
      </c>
      <c r="AE431" s="37">
        <v>44175</v>
      </c>
      <c r="AF431" s="157"/>
      <c r="AG431" s="37">
        <v>44186</v>
      </c>
      <c r="AH431" s="37">
        <v>44187</v>
      </c>
      <c r="AI431" s="89" t="s">
        <v>3094</v>
      </c>
      <c r="AJ431" s="89"/>
      <c r="AK431" s="37">
        <v>44187</v>
      </c>
      <c r="AL431" s="36"/>
      <c r="AM431" s="158" t="s">
        <v>3028</v>
      </c>
      <c r="AN431" s="158" t="s">
        <v>3095</v>
      </c>
      <c r="AO431" s="158"/>
      <c r="AP431" s="37">
        <v>44181</v>
      </c>
      <c r="AQ431" s="36" t="s">
        <v>3072</v>
      </c>
      <c r="AR431" s="37">
        <v>44182</v>
      </c>
      <c r="AS431" s="103" t="str">
        <f t="shared" si="127"/>
        <v>ONTIME</v>
      </c>
      <c r="AT431" s="38"/>
      <c r="AU431" s="36"/>
      <c r="AV431" s="104"/>
      <c r="AW431" s="105"/>
      <c r="AX431" s="105"/>
      <c r="AY431" s="105"/>
      <c r="AZ431" s="114"/>
      <c r="BA431" s="115"/>
      <c r="BB431" s="105"/>
      <c r="BC431" s="105"/>
    </row>
    <row r="432" s="1" customFormat="1" ht="12" hidden="1" spans="2:55">
      <c r="B432" s="20">
        <v>394</v>
      </c>
      <c r="C432" s="21" t="str">
        <f t="shared" si="139"/>
        <v>AVAIL</v>
      </c>
      <c r="D432" s="22" t="str">
        <f t="shared" si="137"/>
        <v>CLOSED</v>
      </c>
      <c r="E432" s="23">
        <f ca="1" t="shared" si="135"/>
        <v>35</v>
      </c>
      <c r="F432" s="23">
        <f ca="1" t="shared" si="138"/>
        <v>1</v>
      </c>
      <c r="G432" s="23">
        <f ca="1" t="shared" si="140"/>
        <v>23</v>
      </c>
      <c r="H432" s="23" t="str">
        <f ca="1" t="shared" si="136"/>
        <v>LATE</v>
      </c>
      <c r="I432" s="23"/>
      <c r="J432" s="36" t="s">
        <v>3096</v>
      </c>
      <c r="K432" s="37">
        <v>44181</v>
      </c>
      <c r="L432" s="38">
        <f t="shared" si="141"/>
        <v>12</v>
      </c>
      <c r="M432" s="38">
        <f t="shared" si="142"/>
        <v>2020</v>
      </c>
      <c r="N432" s="38" t="str">
        <f t="shared" si="143"/>
        <v>Replenish</v>
      </c>
      <c r="O432" s="36" t="s">
        <v>221</v>
      </c>
      <c r="P432" s="38"/>
      <c r="Q432" s="38" t="s">
        <v>222</v>
      </c>
      <c r="R432" s="56">
        <v>1</v>
      </c>
      <c r="S432" s="38" t="s">
        <v>432</v>
      </c>
      <c r="T432" s="57" t="s">
        <v>104</v>
      </c>
      <c r="U432" s="38">
        <v>50660802</v>
      </c>
      <c r="V432" s="20">
        <v>404049024</v>
      </c>
      <c r="W432" s="37">
        <v>44181</v>
      </c>
      <c r="X432" s="38" t="s">
        <v>105</v>
      </c>
      <c r="Y432" s="38"/>
      <c r="Z432" s="37">
        <v>44204</v>
      </c>
      <c r="AA432" s="36" t="s">
        <v>3097</v>
      </c>
      <c r="AB432" s="37">
        <v>44204</v>
      </c>
      <c r="AC432" s="37"/>
      <c r="AD432" s="38">
        <v>180251915</v>
      </c>
      <c r="AE432" s="37">
        <v>44207</v>
      </c>
      <c r="AF432" s="157"/>
      <c r="AG432" s="37">
        <v>44216</v>
      </c>
      <c r="AH432" s="37">
        <v>44216</v>
      </c>
      <c r="AI432" s="89" t="s">
        <v>3098</v>
      </c>
      <c r="AJ432" s="89"/>
      <c r="AK432" s="37">
        <v>44216</v>
      </c>
      <c r="AL432" s="36"/>
      <c r="AM432" s="158" t="s">
        <v>221</v>
      </c>
      <c r="AN432" s="165" t="s">
        <v>278</v>
      </c>
      <c r="AO432" s="168"/>
      <c r="AP432" s="37">
        <v>44181</v>
      </c>
      <c r="AQ432" s="36" t="s">
        <v>3072</v>
      </c>
      <c r="AR432" s="37">
        <v>44182</v>
      </c>
      <c r="AS432" s="103" t="str">
        <f t="shared" si="127"/>
        <v>ONTIME</v>
      </c>
      <c r="AT432" s="38"/>
      <c r="AU432" s="36"/>
      <c r="AV432" s="104"/>
      <c r="AW432" s="105"/>
      <c r="AX432" s="105"/>
      <c r="AY432" s="105"/>
      <c r="AZ432" s="114"/>
      <c r="BA432" s="115"/>
      <c r="BB432" s="105"/>
      <c r="BC432" s="105"/>
    </row>
    <row r="433" s="1" customFormat="1" ht="12" hidden="1" spans="2:55">
      <c r="B433" s="20">
        <v>395</v>
      </c>
      <c r="C433" s="21" t="str">
        <f t="shared" si="139"/>
        <v>AVAIL</v>
      </c>
      <c r="D433" s="22" t="str">
        <f t="shared" si="137"/>
        <v>CLOSED</v>
      </c>
      <c r="E433" s="23">
        <f ca="1" t="shared" si="135"/>
        <v>8</v>
      </c>
      <c r="F433" s="23">
        <f ca="1" t="shared" si="138"/>
        <v>5</v>
      </c>
      <c r="G433" s="23">
        <f ca="1" t="shared" si="140"/>
        <v>2</v>
      </c>
      <c r="H433" s="23" t="str">
        <f ca="1" t="shared" si="136"/>
        <v>ONTIME</v>
      </c>
      <c r="I433" s="23"/>
      <c r="J433" s="36" t="s">
        <v>3099</v>
      </c>
      <c r="K433" s="37">
        <v>44188</v>
      </c>
      <c r="L433" s="38">
        <f t="shared" si="141"/>
        <v>12</v>
      </c>
      <c r="M433" s="38">
        <f t="shared" si="142"/>
        <v>2020</v>
      </c>
      <c r="N433" s="38" t="str">
        <f t="shared" si="143"/>
        <v>Replenish</v>
      </c>
      <c r="O433" s="36" t="s">
        <v>430</v>
      </c>
      <c r="P433" s="38"/>
      <c r="Q433" s="38" t="s">
        <v>431</v>
      </c>
      <c r="R433" s="56">
        <v>1</v>
      </c>
      <c r="S433" s="38" t="s">
        <v>432</v>
      </c>
      <c r="T433" s="57" t="s">
        <v>104</v>
      </c>
      <c r="U433" s="38">
        <v>50661270</v>
      </c>
      <c r="V433" s="20">
        <v>404049056</v>
      </c>
      <c r="W433" s="37">
        <v>44188</v>
      </c>
      <c r="X433" s="38" t="s">
        <v>105</v>
      </c>
      <c r="Y433" s="38"/>
      <c r="Z433" s="37">
        <v>44190</v>
      </c>
      <c r="AA433" s="36" t="s">
        <v>3100</v>
      </c>
      <c r="AB433" s="37">
        <v>44190</v>
      </c>
      <c r="AC433" s="37"/>
      <c r="AD433" s="38">
        <v>180251180</v>
      </c>
      <c r="AE433" s="37">
        <v>44193</v>
      </c>
      <c r="AF433" s="157"/>
      <c r="AG433" s="37">
        <v>44196</v>
      </c>
      <c r="AH433" s="37">
        <v>44196</v>
      </c>
      <c r="AI433" s="89" t="s">
        <v>3101</v>
      </c>
      <c r="AJ433" s="89"/>
      <c r="AK433" s="37">
        <v>44196</v>
      </c>
      <c r="AL433" s="36"/>
      <c r="AM433" s="36" t="s">
        <v>430</v>
      </c>
      <c r="AN433" s="33" t="s">
        <v>3102</v>
      </c>
      <c r="AO433" s="33"/>
      <c r="AP433" s="37">
        <v>44193</v>
      </c>
      <c r="AQ433" s="36" t="s">
        <v>171</v>
      </c>
      <c r="AR433" s="37">
        <v>44193</v>
      </c>
      <c r="AS433" s="103" t="str">
        <f t="shared" si="127"/>
        <v>ONTIME</v>
      </c>
      <c r="AT433" s="38"/>
      <c r="AU433" s="36"/>
      <c r="AV433" s="104"/>
      <c r="AW433" s="105"/>
      <c r="AX433" s="105"/>
      <c r="AY433" s="105"/>
      <c r="AZ433" s="114"/>
      <c r="BA433" s="115"/>
      <c r="BB433" s="105"/>
      <c r="BC433" s="105"/>
    </row>
    <row r="434" s="1" customFormat="1" ht="12" hidden="1" spans="2:55">
      <c r="B434" s="20">
        <v>396</v>
      </c>
      <c r="C434" s="21" t="str">
        <f t="shared" si="139"/>
        <v>AVAIL</v>
      </c>
      <c r="D434" s="22" t="str">
        <f t="shared" si="137"/>
        <v>CLOSED</v>
      </c>
      <c r="E434" s="23">
        <f ca="1" t="shared" si="135"/>
        <v>21</v>
      </c>
      <c r="F434" s="23">
        <f ca="1" t="shared" si="138"/>
        <v>5</v>
      </c>
      <c r="G434" s="23">
        <f ca="1" t="shared" si="140"/>
        <v>6</v>
      </c>
      <c r="H434" s="23" t="str">
        <f ca="1" t="shared" si="136"/>
        <v>LATE</v>
      </c>
      <c r="I434" s="23"/>
      <c r="J434" s="36" t="s">
        <v>3103</v>
      </c>
      <c r="K434" s="37">
        <v>44188</v>
      </c>
      <c r="L434" s="38">
        <f t="shared" si="141"/>
        <v>12</v>
      </c>
      <c r="M434" s="38">
        <f t="shared" si="142"/>
        <v>2020</v>
      </c>
      <c r="N434" s="38" t="str">
        <f t="shared" si="143"/>
        <v>Replenish</v>
      </c>
      <c r="O434" s="36" t="s">
        <v>243</v>
      </c>
      <c r="P434" s="38"/>
      <c r="Q434" s="38" t="s">
        <v>244</v>
      </c>
      <c r="R434" s="56">
        <v>1</v>
      </c>
      <c r="S434" s="38" t="s">
        <v>116</v>
      </c>
      <c r="T434" s="57" t="s">
        <v>104</v>
      </c>
      <c r="U434" s="38">
        <v>50661271</v>
      </c>
      <c r="V434" s="20">
        <v>404049057</v>
      </c>
      <c r="W434" s="37">
        <v>44188</v>
      </c>
      <c r="X434" s="38" t="s">
        <v>105</v>
      </c>
      <c r="Y434" s="38"/>
      <c r="Z434" s="37">
        <v>44194</v>
      </c>
      <c r="AA434" s="36" t="s">
        <v>3104</v>
      </c>
      <c r="AB434" s="37">
        <v>44194</v>
      </c>
      <c r="AC434" s="37"/>
      <c r="AD434" s="38">
        <v>180251863</v>
      </c>
      <c r="AE434" s="37">
        <v>44207</v>
      </c>
      <c r="AF434" s="157"/>
      <c r="AG434" s="37">
        <v>44209</v>
      </c>
      <c r="AH434" s="37">
        <v>44209</v>
      </c>
      <c r="AI434" s="89" t="s">
        <v>3105</v>
      </c>
      <c r="AJ434" s="89"/>
      <c r="AK434" s="37">
        <v>44209</v>
      </c>
      <c r="AL434" s="36"/>
      <c r="AM434" s="36" t="s">
        <v>243</v>
      </c>
      <c r="AN434" s="36" t="s">
        <v>3106</v>
      </c>
      <c r="AO434" s="36"/>
      <c r="AP434" s="37">
        <v>44193</v>
      </c>
      <c r="AQ434" s="36" t="s">
        <v>171</v>
      </c>
      <c r="AR434" s="37">
        <v>44193</v>
      </c>
      <c r="AS434" s="103" t="str">
        <f t="shared" si="127"/>
        <v>ONTIME</v>
      </c>
      <c r="AT434" s="38"/>
      <c r="AU434" s="36"/>
      <c r="AV434" s="104"/>
      <c r="AW434" s="105"/>
      <c r="AX434" s="105"/>
      <c r="AY434" s="105"/>
      <c r="AZ434" s="114"/>
      <c r="BA434" s="115"/>
      <c r="BB434" s="105"/>
      <c r="BC434" s="105"/>
    </row>
    <row r="435" s="1" customFormat="1" ht="12" hidden="1" spans="2:55">
      <c r="B435" s="20">
        <v>404</v>
      </c>
      <c r="C435" s="21" t="str">
        <f t="shared" si="139"/>
        <v>AVAIL</v>
      </c>
      <c r="D435" s="22" t="str">
        <f t="shared" si="137"/>
        <v>CLOSED</v>
      </c>
      <c r="E435" s="23">
        <f ca="1" t="shared" si="135"/>
        <v>16</v>
      </c>
      <c r="F435" s="23">
        <f ca="1" t="shared" si="138"/>
        <v>2</v>
      </c>
      <c r="G435" s="23">
        <f ca="1" t="shared" si="140"/>
        <v>9</v>
      </c>
      <c r="H435" s="23" t="str">
        <f ca="1" t="shared" si="136"/>
        <v>LATE</v>
      </c>
      <c r="I435" s="23"/>
      <c r="J435" s="36" t="s">
        <v>3107</v>
      </c>
      <c r="K435" s="37">
        <v>44200</v>
      </c>
      <c r="L435" s="38">
        <f t="shared" si="141"/>
        <v>1</v>
      </c>
      <c r="M435" s="38">
        <f t="shared" si="142"/>
        <v>2021</v>
      </c>
      <c r="N435" s="38" t="str">
        <f t="shared" si="143"/>
        <v>Replenish</v>
      </c>
      <c r="O435" s="36" t="s">
        <v>1321</v>
      </c>
      <c r="P435" s="38"/>
      <c r="Q435" s="38" t="s">
        <v>422</v>
      </c>
      <c r="R435" s="56">
        <v>1</v>
      </c>
      <c r="S435" s="38" t="s">
        <v>306</v>
      </c>
      <c r="T435" s="57" t="s">
        <v>104</v>
      </c>
      <c r="U435" s="38">
        <v>50662058</v>
      </c>
      <c r="V435" s="20">
        <v>404049111</v>
      </c>
      <c r="W435" s="37">
        <v>44200</v>
      </c>
      <c r="X435" s="38" t="s">
        <v>105</v>
      </c>
      <c r="Y435" s="38"/>
      <c r="Z435" s="37">
        <v>44209</v>
      </c>
      <c r="AA435" s="36" t="s">
        <v>3108</v>
      </c>
      <c r="AB435" s="37">
        <v>44209</v>
      </c>
      <c r="AC435" s="37"/>
      <c r="AD435" s="38">
        <v>180252478</v>
      </c>
      <c r="AE435" s="37">
        <v>44214</v>
      </c>
      <c r="AF435" s="157"/>
      <c r="AG435" s="37">
        <v>44216</v>
      </c>
      <c r="AH435" s="37">
        <v>44216</v>
      </c>
      <c r="AI435" s="89" t="s">
        <v>3109</v>
      </c>
      <c r="AJ435" s="89"/>
      <c r="AK435" s="37">
        <v>44216</v>
      </c>
      <c r="AL435" s="36"/>
      <c r="AM435" s="36" t="s">
        <v>1321</v>
      </c>
      <c r="AN435" s="36" t="s">
        <v>3110</v>
      </c>
      <c r="AO435" s="36"/>
      <c r="AP435" s="37">
        <v>44200</v>
      </c>
      <c r="AQ435" s="36" t="s">
        <v>160</v>
      </c>
      <c r="AR435" s="37">
        <v>44202</v>
      </c>
      <c r="AS435" s="103" t="str">
        <f t="shared" si="127"/>
        <v>ONTIME</v>
      </c>
      <c r="AT435" s="38"/>
      <c r="AU435" s="36"/>
      <c r="AV435" s="104"/>
      <c r="AW435" s="105"/>
      <c r="AX435" s="105"/>
      <c r="AY435" s="105"/>
      <c r="AZ435" s="114"/>
      <c r="BA435" s="115"/>
      <c r="BB435" s="105"/>
      <c r="BC435" s="105"/>
    </row>
    <row r="436" s="1" customFormat="1" ht="12" hidden="1" spans="2:55">
      <c r="B436" s="20">
        <v>405</v>
      </c>
      <c r="C436" s="21" t="str">
        <f t="shared" si="139"/>
        <v>AVAIL</v>
      </c>
      <c r="D436" s="22" t="str">
        <f t="shared" si="137"/>
        <v>CLOSED</v>
      </c>
      <c r="E436" s="23">
        <f ca="1" t="shared" si="135"/>
        <v>16</v>
      </c>
      <c r="F436" s="23">
        <f ca="1" t="shared" si="138"/>
        <v>2</v>
      </c>
      <c r="G436" s="23">
        <f ca="1" t="shared" si="140"/>
        <v>9</v>
      </c>
      <c r="H436" s="23" t="str">
        <f ca="1" t="shared" si="136"/>
        <v>LATE</v>
      </c>
      <c r="I436" s="23"/>
      <c r="J436" s="36" t="s">
        <v>3111</v>
      </c>
      <c r="K436" s="37">
        <v>44200</v>
      </c>
      <c r="L436" s="38">
        <f t="shared" si="141"/>
        <v>1</v>
      </c>
      <c r="M436" s="38">
        <f t="shared" si="142"/>
        <v>2021</v>
      </c>
      <c r="N436" s="38" t="str">
        <f t="shared" si="143"/>
        <v>Replenish</v>
      </c>
      <c r="O436" s="36" t="s">
        <v>3112</v>
      </c>
      <c r="P436" s="38"/>
      <c r="Q436" s="38" t="s">
        <v>3113</v>
      </c>
      <c r="R436" s="56">
        <v>1</v>
      </c>
      <c r="S436" s="38" t="s">
        <v>186</v>
      </c>
      <c r="T436" s="57" t="s">
        <v>104</v>
      </c>
      <c r="U436" s="38">
        <v>50662059</v>
      </c>
      <c r="V436" s="20">
        <v>404049112</v>
      </c>
      <c r="W436" s="37">
        <v>44200</v>
      </c>
      <c r="X436" s="38" t="s">
        <v>105</v>
      </c>
      <c r="Y436" s="38"/>
      <c r="Z436" s="37">
        <v>44209</v>
      </c>
      <c r="AA436" s="36" t="s">
        <v>3108</v>
      </c>
      <c r="AB436" s="37">
        <v>44209</v>
      </c>
      <c r="AC436" s="37"/>
      <c r="AD436" s="38">
        <v>180252478</v>
      </c>
      <c r="AE436" s="37">
        <v>44214</v>
      </c>
      <c r="AF436" s="157"/>
      <c r="AG436" s="37">
        <v>44216</v>
      </c>
      <c r="AH436" s="37">
        <v>44216</v>
      </c>
      <c r="AI436" s="89" t="s">
        <v>3114</v>
      </c>
      <c r="AJ436" s="89"/>
      <c r="AK436" s="37">
        <v>44216</v>
      </c>
      <c r="AL436" s="36"/>
      <c r="AM436" s="36" t="s">
        <v>3112</v>
      </c>
      <c r="AN436" s="36" t="s">
        <v>3115</v>
      </c>
      <c r="AO436" s="36"/>
      <c r="AP436" s="37">
        <v>44200</v>
      </c>
      <c r="AQ436" s="36" t="s">
        <v>160</v>
      </c>
      <c r="AR436" s="37">
        <v>44202</v>
      </c>
      <c r="AS436" s="103" t="str">
        <f t="shared" si="127"/>
        <v>ONTIME</v>
      </c>
      <c r="AT436" s="38"/>
      <c r="AU436" s="36"/>
      <c r="AV436" s="104"/>
      <c r="AW436" s="105"/>
      <c r="AX436" s="105"/>
      <c r="AY436" s="105"/>
      <c r="AZ436" s="114"/>
      <c r="BA436" s="115"/>
      <c r="BB436" s="105"/>
      <c r="BC436" s="105"/>
    </row>
    <row r="437" s="1" customFormat="1" ht="12" hidden="1" spans="2:55">
      <c r="B437" s="20">
        <v>406</v>
      </c>
      <c r="C437" s="21" t="str">
        <f t="shared" si="139"/>
        <v>AVAIL</v>
      </c>
      <c r="D437" s="22" t="str">
        <f t="shared" si="137"/>
        <v>CLOSED</v>
      </c>
      <c r="E437" s="23">
        <f ca="1" t="shared" si="135"/>
        <v>8</v>
      </c>
      <c r="F437" s="23">
        <f ca="1" t="shared" si="138"/>
        <v>2</v>
      </c>
      <c r="G437" s="23">
        <f ca="1" t="shared" si="140"/>
        <v>1</v>
      </c>
      <c r="H437" s="23" t="str">
        <f ca="1" t="shared" si="136"/>
        <v>ONTIME</v>
      </c>
      <c r="I437" s="23"/>
      <c r="J437" s="36" t="s">
        <v>3116</v>
      </c>
      <c r="K437" s="37">
        <v>44200</v>
      </c>
      <c r="L437" s="38">
        <f t="shared" si="141"/>
        <v>1</v>
      </c>
      <c r="M437" s="38">
        <f t="shared" si="142"/>
        <v>2021</v>
      </c>
      <c r="N437" s="38" t="str">
        <f t="shared" si="143"/>
        <v>Replenish</v>
      </c>
      <c r="O437" s="36" t="s">
        <v>229</v>
      </c>
      <c r="P437" s="38"/>
      <c r="Q437" s="38" t="s">
        <v>230</v>
      </c>
      <c r="R437" s="56">
        <v>1</v>
      </c>
      <c r="S437" s="38" t="s">
        <v>198</v>
      </c>
      <c r="T437" s="57" t="s">
        <v>104</v>
      </c>
      <c r="U437" s="38">
        <v>50662061</v>
      </c>
      <c r="V437" s="20">
        <v>404049113</v>
      </c>
      <c r="W437" s="37">
        <v>44200</v>
      </c>
      <c r="X437" s="38" t="s">
        <v>105</v>
      </c>
      <c r="Y437" s="38"/>
      <c r="Z437" s="37">
        <v>44201</v>
      </c>
      <c r="AA437" s="36" t="s">
        <v>3117</v>
      </c>
      <c r="AB437" s="37">
        <v>44201</v>
      </c>
      <c r="AC437" s="37"/>
      <c r="AD437" s="38">
        <v>180251662</v>
      </c>
      <c r="AE437" s="37">
        <v>44202</v>
      </c>
      <c r="AF437" s="157"/>
      <c r="AG437" s="37">
        <v>44208</v>
      </c>
      <c r="AH437" s="37">
        <v>44208</v>
      </c>
      <c r="AI437" s="89" t="s">
        <v>3118</v>
      </c>
      <c r="AJ437" s="89"/>
      <c r="AK437" s="37">
        <v>44208</v>
      </c>
      <c r="AL437" s="36"/>
      <c r="AM437" s="36" t="s">
        <v>229</v>
      </c>
      <c r="AN437" s="36" t="s">
        <v>233</v>
      </c>
      <c r="AO437" s="36"/>
      <c r="AP437" s="37">
        <v>44200</v>
      </c>
      <c r="AQ437" s="36" t="s">
        <v>160</v>
      </c>
      <c r="AR437" s="37">
        <v>44202</v>
      </c>
      <c r="AS437" s="103" t="str">
        <f t="shared" si="127"/>
        <v>ONTIME</v>
      </c>
      <c r="AT437" s="38"/>
      <c r="AU437" s="36"/>
      <c r="AV437" s="104"/>
      <c r="AW437" s="105"/>
      <c r="AX437" s="105"/>
      <c r="AY437" s="105"/>
      <c r="AZ437" s="114"/>
      <c r="BA437" s="115"/>
      <c r="BB437" s="105"/>
      <c r="BC437" s="105"/>
    </row>
    <row r="438" s="1" customFormat="1" ht="12" hidden="1" spans="2:55">
      <c r="B438" s="20">
        <v>407</v>
      </c>
      <c r="C438" s="21" t="str">
        <f t="shared" si="139"/>
        <v>AVAIL</v>
      </c>
      <c r="D438" s="22" t="str">
        <f t="shared" si="137"/>
        <v>CLOSED</v>
      </c>
      <c r="E438" s="23">
        <f ca="1" t="shared" si="135"/>
        <v>16</v>
      </c>
      <c r="F438" s="23">
        <f ca="1" t="shared" si="138"/>
        <v>2</v>
      </c>
      <c r="G438" s="23">
        <f ca="1" t="shared" si="140"/>
        <v>9</v>
      </c>
      <c r="H438" s="23" t="str">
        <f ca="1" t="shared" si="136"/>
        <v>LATE</v>
      </c>
      <c r="I438" s="23"/>
      <c r="J438" s="36" t="s">
        <v>3119</v>
      </c>
      <c r="K438" s="37">
        <v>44200</v>
      </c>
      <c r="L438" s="38">
        <f t="shared" si="141"/>
        <v>1</v>
      </c>
      <c r="M438" s="38">
        <f t="shared" si="142"/>
        <v>2021</v>
      </c>
      <c r="N438" s="38" t="str">
        <f t="shared" si="143"/>
        <v>Replenish</v>
      </c>
      <c r="O438" s="36" t="s">
        <v>874</v>
      </c>
      <c r="P438" s="38" t="s">
        <v>1187</v>
      </c>
      <c r="Q438" s="38" t="s">
        <v>1188</v>
      </c>
      <c r="R438" s="56">
        <v>1</v>
      </c>
      <c r="S438" s="38" t="s">
        <v>173</v>
      </c>
      <c r="T438" s="57" t="s">
        <v>104</v>
      </c>
      <c r="U438" s="38">
        <v>50662063</v>
      </c>
      <c r="V438" s="20">
        <v>404049114</v>
      </c>
      <c r="W438" s="37">
        <v>44200</v>
      </c>
      <c r="X438" s="38" t="s">
        <v>105</v>
      </c>
      <c r="Y438" s="38"/>
      <c r="Z438" s="37">
        <v>44209</v>
      </c>
      <c r="AA438" s="36" t="s">
        <v>3108</v>
      </c>
      <c r="AB438" s="37">
        <v>44209</v>
      </c>
      <c r="AC438" s="37"/>
      <c r="AD438" s="38">
        <v>180252478</v>
      </c>
      <c r="AE438" s="37">
        <v>44214</v>
      </c>
      <c r="AF438" s="157"/>
      <c r="AG438" s="37">
        <v>44216</v>
      </c>
      <c r="AH438" s="37">
        <v>44216</v>
      </c>
      <c r="AI438" s="89" t="s">
        <v>1385</v>
      </c>
      <c r="AJ438" s="89"/>
      <c r="AK438" s="37">
        <v>44216</v>
      </c>
      <c r="AL438" s="36"/>
      <c r="AM438" s="36" t="s">
        <v>874</v>
      </c>
      <c r="AN438" s="36" t="s">
        <v>3120</v>
      </c>
      <c r="AO438" s="36"/>
      <c r="AP438" s="37">
        <v>44200</v>
      </c>
      <c r="AQ438" s="36" t="s">
        <v>160</v>
      </c>
      <c r="AR438" s="37">
        <v>44202</v>
      </c>
      <c r="AS438" s="103" t="str">
        <f t="shared" si="127"/>
        <v>ONTIME</v>
      </c>
      <c r="AT438" s="38"/>
      <c r="AU438" s="36"/>
      <c r="AV438" s="104"/>
      <c r="AW438" s="105"/>
      <c r="AX438" s="105"/>
      <c r="AY438" s="105"/>
      <c r="AZ438" s="114"/>
      <c r="BA438" s="115"/>
      <c r="BB438" s="105"/>
      <c r="BC438" s="105"/>
    </row>
    <row r="439" s="1" customFormat="1" ht="24" hidden="1" spans="2:55">
      <c r="B439" s="20">
        <v>411</v>
      </c>
      <c r="C439" s="21" t="str">
        <f t="shared" si="139"/>
        <v>AVAIL</v>
      </c>
      <c r="D439" s="22" t="str">
        <f t="shared" si="137"/>
        <v>CLOSED</v>
      </c>
      <c r="E439" s="23">
        <f ca="1" t="shared" si="135"/>
        <v>16</v>
      </c>
      <c r="F439" s="23">
        <f ca="1" t="shared" si="138"/>
        <v>2</v>
      </c>
      <c r="G439" s="23">
        <f ca="1" t="shared" si="140"/>
        <v>9</v>
      </c>
      <c r="H439" s="23" t="str">
        <f ca="1" t="shared" si="136"/>
        <v>LATE</v>
      </c>
      <c r="I439" s="23"/>
      <c r="J439" s="36" t="s">
        <v>3121</v>
      </c>
      <c r="K439" s="37">
        <v>44200</v>
      </c>
      <c r="L439" s="38">
        <f t="shared" si="141"/>
        <v>1</v>
      </c>
      <c r="M439" s="38">
        <f t="shared" si="142"/>
        <v>2021</v>
      </c>
      <c r="N439" s="38" t="str">
        <f t="shared" si="143"/>
        <v>Replenish</v>
      </c>
      <c r="O439" s="36" t="s">
        <v>820</v>
      </c>
      <c r="P439" s="38"/>
      <c r="Q439" s="38" t="s">
        <v>2749</v>
      </c>
      <c r="R439" s="56">
        <v>1</v>
      </c>
      <c r="S439" s="38" t="s">
        <v>896</v>
      </c>
      <c r="T439" s="57" t="s">
        <v>104</v>
      </c>
      <c r="U439" s="38">
        <v>50662069</v>
      </c>
      <c r="V439" s="20">
        <v>404049118</v>
      </c>
      <c r="W439" s="37">
        <v>44200</v>
      </c>
      <c r="X439" s="38" t="s">
        <v>105</v>
      </c>
      <c r="Y439" s="38"/>
      <c r="Z439" s="37">
        <v>44209</v>
      </c>
      <c r="AA439" s="36" t="s">
        <v>3108</v>
      </c>
      <c r="AB439" s="37">
        <v>44209</v>
      </c>
      <c r="AC439" s="37"/>
      <c r="AD439" s="38">
        <v>180252478</v>
      </c>
      <c r="AE439" s="37">
        <v>44214</v>
      </c>
      <c r="AF439" s="157"/>
      <c r="AG439" s="37">
        <v>44216</v>
      </c>
      <c r="AH439" s="37">
        <v>44216</v>
      </c>
      <c r="AI439" s="89" t="s">
        <v>3122</v>
      </c>
      <c r="AJ439" s="89"/>
      <c r="AK439" s="37">
        <v>44216</v>
      </c>
      <c r="AL439" s="36"/>
      <c r="AM439" s="36" t="s">
        <v>820</v>
      </c>
      <c r="AN439" s="36" t="s">
        <v>3123</v>
      </c>
      <c r="AO439" s="36"/>
      <c r="AP439" s="37">
        <v>44200</v>
      </c>
      <c r="AQ439" s="36" t="s">
        <v>160</v>
      </c>
      <c r="AR439" s="37">
        <v>44202</v>
      </c>
      <c r="AS439" s="103" t="str">
        <f t="shared" si="127"/>
        <v>ONTIME</v>
      </c>
      <c r="AT439" s="38"/>
      <c r="AU439" s="36"/>
      <c r="AV439" s="104"/>
      <c r="AW439" s="105"/>
      <c r="AX439" s="105"/>
      <c r="AY439" s="105"/>
      <c r="AZ439" s="114"/>
      <c r="BA439" s="115"/>
      <c r="BB439" s="105"/>
      <c r="BC439" s="105"/>
    </row>
    <row r="440" s="1" customFormat="1" ht="12" hidden="1" spans="2:55">
      <c r="B440" s="20">
        <v>412</v>
      </c>
      <c r="C440" s="21" t="str">
        <f t="shared" si="139"/>
        <v>AVAIL</v>
      </c>
      <c r="D440" s="22" t="str">
        <f t="shared" si="137"/>
        <v>CLOSED</v>
      </c>
      <c r="E440" s="23">
        <f ca="1" t="shared" si="135"/>
        <v>6</v>
      </c>
      <c r="F440" s="23">
        <f ca="1" t="shared" si="138"/>
        <v>3</v>
      </c>
      <c r="G440" s="23">
        <f ca="1" t="shared" si="140"/>
        <v>1</v>
      </c>
      <c r="H440" s="23" t="str">
        <f ca="1" t="shared" si="136"/>
        <v>ONTIME</v>
      </c>
      <c r="I440" s="23"/>
      <c r="J440" s="36" t="s">
        <v>3124</v>
      </c>
      <c r="K440" s="37">
        <v>44204</v>
      </c>
      <c r="L440" s="38">
        <f t="shared" si="141"/>
        <v>1</v>
      </c>
      <c r="M440" s="38">
        <f t="shared" si="142"/>
        <v>2021</v>
      </c>
      <c r="N440" s="38" t="str">
        <f t="shared" si="143"/>
        <v>Replenish</v>
      </c>
      <c r="O440" s="36" t="s">
        <v>874</v>
      </c>
      <c r="P440" s="38"/>
      <c r="Q440" s="38" t="s">
        <v>1188</v>
      </c>
      <c r="R440" s="56">
        <v>1</v>
      </c>
      <c r="S440" s="38" t="s">
        <v>223</v>
      </c>
      <c r="T440" s="57" t="s">
        <v>104</v>
      </c>
      <c r="U440" s="38">
        <v>50662491</v>
      </c>
      <c r="V440" s="20">
        <v>404049161</v>
      </c>
      <c r="W440" s="37">
        <v>44204</v>
      </c>
      <c r="X440" s="38" t="s">
        <v>105</v>
      </c>
      <c r="Y440" s="38"/>
      <c r="Z440" s="37">
        <v>44205</v>
      </c>
      <c r="AA440" s="36" t="s">
        <v>3125</v>
      </c>
      <c r="AB440" s="37">
        <v>44205</v>
      </c>
      <c r="AC440" s="37"/>
      <c r="AD440" s="38">
        <v>180251908</v>
      </c>
      <c r="AE440" s="37">
        <v>44207</v>
      </c>
      <c r="AF440" s="157"/>
      <c r="AG440" s="37">
        <v>44210</v>
      </c>
      <c r="AH440" s="37">
        <v>44210</v>
      </c>
      <c r="AI440" s="89" t="s">
        <v>2635</v>
      </c>
      <c r="AJ440" s="89"/>
      <c r="AK440" s="37">
        <v>44210</v>
      </c>
      <c r="AL440" s="36"/>
      <c r="AM440" s="36" t="s">
        <v>874</v>
      </c>
      <c r="AN440" s="36" t="s">
        <v>3126</v>
      </c>
      <c r="AO440" s="36"/>
      <c r="AP440" s="37">
        <v>44204</v>
      </c>
      <c r="AQ440" s="36" t="s">
        <v>3127</v>
      </c>
      <c r="AR440" s="37">
        <v>44207</v>
      </c>
      <c r="AS440" s="103" t="str">
        <f t="shared" si="127"/>
        <v>ONTIME</v>
      </c>
      <c r="AT440" s="38"/>
      <c r="AU440" s="36"/>
      <c r="AV440" s="104"/>
      <c r="AW440" s="105"/>
      <c r="AX440" s="105"/>
      <c r="AY440" s="105"/>
      <c r="AZ440" s="114"/>
      <c r="BA440" s="115"/>
      <c r="BB440" s="105"/>
      <c r="BC440" s="105"/>
    </row>
    <row r="441" s="1" customFormat="1" ht="12" hidden="1" spans="2:55">
      <c r="B441" s="20">
        <v>413</v>
      </c>
      <c r="C441" s="21" t="str">
        <f t="shared" si="139"/>
        <v>AVAIL</v>
      </c>
      <c r="D441" s="22" t="str">
        <f t="shared" si="137"/>
        <v>CLOSED</v>
      </c>
      <c r="E441" s="23">
        <f ca="1" t="shared" si="135"/>
        <v>13</v>
      </c>
      <c r="F441" s="23">
        <f ca="1" t="shared" si="138"/>
        <v>3</v>
      </c>
      <c r="G441" s="23">
        <f ca="1" t="shared" si="140"/>
        <v>10</v>
      </c>
      <c r="H441" s="23" t="str">
        <f ca="1" t="shared" si="136"/>
        <v>LATE</v>
      </c>
      <c r="I441" s="23"/>
      <c r="J441" s="36" t="s">
        <v>3128</v>
      </c>
      <c r="K441" s="37">
        <v>44204</v>
      </c>
      <c r="L441" s="38">
        <f t="shared" si="141"/>
        <v>1</v>
      </c>
      <c r="M441" s="38">
        <f t="shared" si="142"/>
        <v>2021</v>
      </c>
      <c r="N441" s="38" t="str">
        <f t="shared" si="143"/>
        <v>Replenish</v>
      </c>
      <c r="O441" s="36" t="s">
        <v>330</v>
      </c>
      <c r="P441" s="38"/>
      <c r="Q441" s="38" t="s">
        <v>1326</v>
      </c>
      <c r="R441" s="56">
        <v>1</v>
      </c>
      <c r="S441" s="38" t="s">
        <v>143</v>
      </c>
      <c r="T441" s="57" t="s">
        <v>104</v>
      </c>
      <c r="U441" s="38">
        <v>50662494</v>
      </c>
      <c r="V441" s="20">
        <v>404049162</v>
      </c>
      <c r="W441" s="37">
        <v>44204</v>
      </c>
      <c r="X441" s="38" t="s">
        <v>105</v>
      </c>
      <c r="Y441" s="38"/>
      <c r="Z441" s="37">
        <v>44214</v>
      </c>
      <c r="AA441" s="36" t="s">
        <v>3129</v>
      </c>
      <c r="AB441" s="37">
        <v>44214</v>
      </c>
      <c r="AC441" s="37"/>
      <c r="AD441" s="38">
        <v>180252591</v>
      </c>
      <c r="AE441" s="37">
        <v>44215</v>
      </c>
      <c r="AF441" s="157"/>
      <c r="AG441" s="37">
        <v>44217</v>
      </c>
      <c r="AH441" s="37">
        <v>44217</v>
      </c>
      <c r="AI441" s="89" t="s">
        <v>2908</v>
      </c>
      <c r="AJ441" s="89"/>
      <c r="AK441" s="37">
        <v>44217</v>
      </c>
      <c r="AL441" s="36"/>
      <c r="AM441" s="36" t="s">
        <v>330</v>
      </c>
      <c r="AN441" s="36" t="s">
        <v>3130</v>
      </c>
      <c r="AO441" s="36"/>
      <c r="AP441" s="37">
        <v>44204</v>
      </c>
      <c r="AQ441" s="36" t="s">
        <v>3127</v>
      </c>
      <c r="AR441" s="37">
        <v>44207</v>
      </c>
      <c r="AS441" s="103" t="str">
        <f t="shared" si="127"/>
        <v>ONTIME</v>
      </c>
      <c r="AT441" s="38"/>
      <c r="AU441" s="36"/>
      <c r="AV441" s="104"/>
      <c r="AW441" s="105"/>
      <c r="AX441" s="105"/>
      <c r="AY441" s="105"/>
      <c r="AZ441" s="114"/>
      <c r="BA441" s="115"/>
      <c r="BB441" s="105"/>
      <c r="BC441" s="105"/>
    </row>
    <row r="442" s="1" customFormat="1" ht="12" hidden="1" spans="2:55">
      <c r="B442" s="20">
        <v>414</v>
      </c>
      <c r="C442" s="21" t="str">
        <f t="shared" si="139"/>
        <v>AVAIL</v>
      </c>
      <c r="D442" s="22" t="str">
        <f t="shared" si="137"/>
        <v>CLOSED</v>
      </c>
      <c r="E442" s="23">
        <f ca="1" t="shared" si="135"/>
        <v>6</v>
      </c>
      <c r="F442" s="23">
        <f ca="1" t="shared" si="138"/>
        <v>3</v>
      </c>
      <c r="G442" s="23">
        <f ca="1" t="shared" si="140"/>
        <v>1</v>
      </c>
      <c r="H442" s="23" t="str">
        <f ca="1" t="shared" si="136"/>
        <v>ONTIME</v>
      </c>
      <c r="I442" s="23"/>
      <c r="J442" s="36" t="s">
        <v>3131</v>
      </c>
      <c r="K442" s="37">
        <v>44204</v>
      </c>
      <c r="L442" s="38">
        <f t="shared" si="141"/>
        <v>1</v>
      </c>
      <c r="M442" s="38">
        <f t="shared" si="142"/>
        <v>2021</v>
      </c>
      <c r="N442" s="38" t="str">
        <f t="shared" si="143"/>
        <v>Replenish</v>
      </c>
      <c r="O442" s="36" t="s">
        <v>2422</v>
      </c>
      <c r="P442" s="38"/>
      <c r="Q442" s="38" t="s">
        <v>353</v>
      </c>
      <c r="R442" s="56">
        <v>1</v>
      </c>
      <c r="S442" s="38" t="s">
        <v>345</v>
      </c>
      <c r="T442" s="57" t="s">
        <v>104</v>
      </c>
      <c r="U442" s="38">
        <v>50662496</v>
      </c>
      <c r="V442" s="20">
        <v>404049163</v>
      </c>
      <c r="W442" s="37">
        <v>44204</v>
      </c>
      <c r="X442" s="38" t="s">
        <v>105</v>
      </c>
      <c r="Y442" s="38"/>
      <c r="Z442" s="37">
        <v>44205</v>
      </c>
      <c r="AA442" s="36" t="s">
        <v>3132</v>
      </c>
      <c r="AB442" s="37">
        <v>44205</v>
      </c>
      <c r="AC442" s="37"/>
      <c r="AD442" s="38">
        <v>180251904</v>
      </c>
      <c r="AE442" s="37">
        <v>44207</v>
      </c>
      <c r="AF442" s="157"/>
      <c r="AG442" s="37">
        <v>44210</v>
      </c>
      <c r="AH442" s="37">
        <v>44210</v>
      </c>
      <c r="AI442" s="89" t="s">
        <v>3133</v>
      </c>
      <c r="AJ442" s="89"/>
      <c r="AK442" s="37">
        <v>44210</v>
      </c>
      <c r="AL442" s="36"/>
      <c r="AM442" s="36" t="s">
        <v>2422</v>
      </c>
      <c r="AN442" s="36" t="s">
        <v>3134</v>
      </c>
      <c r="AO442" s="36"/>
      <c r="AP442" s="37">
        <v>44204</v>
      </c>
      <c r="AQ442" s="36" t="s">
        <v>3127</v>
      </c>
      <c r="AR442" s="37">
        <v>44207</v>
      </c>
      <c r="AS442" s="103" t="str">
        <f t="shared" si="127"/>
        <v>ONTIME</v>
      </c>
      <c r="AT442" s="38"/>
      <c r="AU442" s="36"/>
      <c r="AV442" s="104"/>
      <c r="AW442" s="105"/>
      <c r="AX442" s="105"/>
      <c r="AY442" s="105"/>
      <c r="AZ442" s="114"/>
      <c r="BA442" s="115"/>
      <c r="BB442" s="105"/>
      <c r="BC442" s="105"/>
    </row>
    <row r="443" s="1" customFormat="1" ht="12" hidden="1" spans="2:55">
      <c r="B443" s="20">
        <v>415</v>
      </c>
      <c r="C443" s="21" t="str">
        <f t="shared" si="139"/>
        <v>AVAIL</v>
      </c>
      <c r="D443" s="22" t="str">
        <f t="shared" si="137"/>
        <v>CLOSED</v>
      </c>
      <c r="E443" s="23">
        <f ca="1" t="shared" si="135"/>
        <v>10</v>
      </c>
      <c r="F443" s="23">
        <f ca="1" t="shared" si="138"/>
        <v>3</v>
      </c>
      <c r="G443" s="23">
        <f ca="1" t="shared" si="140"/>
        <v>1</v>
      </c>
      <c r="H443" s="23" t="str">
        <f ca="1" t="shared" si="136"/>
        <v>ONTIME</v>
      </c>
      <c r="I443" s="23"/>
      <c r="J443" s="36" t="s">
        <v>3135</v>
      </c>
      <c r="K443" s="37">
        <v>44204</v>
      </c>
      <c r="L443" s="38">
        <f t="shared" si="141"/>
        <v>1</v>
      </c>
      <c r="M443" s="38">
        <f t="shared" si="142"/>
        <v>2021</v>
      </c>
      <c r="N443" s="38" t="str">
        <f t="shared" si="143"/>
        <v>Replenish</v>
      </c>
      <c r="O443" s="36" t="s">
        <v>762</v>
      </c>
      <c r="P443" s="38"/>
      <c r="Q443" s="38" t="s">
        <v>1611</v>
      </c>
      <c r="R443" s="56">
        <v>1</v>
      </c>
      <c r="S443" s="38" t="s">
        <v>153</v>
      </c>
      <c r="T443" s="57" t="s">
        <v>104</v>
      </c>
      <c r="U443" s="38">
        <v>50662497</v>
      </c>
      <c r="V443" s="20">
        <v>404049164</v>
      </c>
      <c r="W443" s="37">
        <v>44204</v>
      </c>
      <c r="X443" s="38" t="s">
        <v>105</v>
      </c>
      <c r="Y443" s="38"/>
      <c r="Z443" s="37">
        <v>44205</v>
      </c>
      <c r="AA443" s="36" t="s">
        <v>3136</v>
      </c>
      <c r="AB443" s="37">
        <v>44205</v>
      </c>
      <c r="AC443" s="37"/>
      <c r="AD443" s="38">
        <v>180251907</v>
      </c>
      <c r="AE443" s="37">
        <v>44207</v>
      </c>
      <c r="AF443" s="157"/>
      <c r="AG443" s="37">
        <v>44214</v>
      </c>
      <c r="AH443" s="37">
        <v>44214</v>
      </c>
      <c r="AI443" s="89" t="s">
        <v>3137</v>
      </c>
      <c r="AJ443" s="89"/>
      <c r="AK443" s="37">
        <v>44214</v>
      </c>
      <c r="AL443" s="36"/>
      <c r="AM443" s="36" t="s">
        <v>762</v>
      </c>
      <c r="AN443" s="36" t="s">
        <v>3138</v>
      </c>
      <c r="AO443" s="36"/>
      <c r="AP443" s="37">
        <v>44204</v>
      </c>
      <c r="AQ443" s="36" t="s">
        <v>3127</v>
      </c>
      <c r="AR443" s="37">
        <v>44207</v>
      </c>
      <c r="AS443" s="103" t="str">
        <f t="shared" si="127"/>
        <v>ONTIME</v>
      </c>
      <c r="AT443" s="38"/>
      <c r="AU443" s="36"/>
      <c r="AV443" s="104"/>
      <c r="AW443" s="105"/>
      <c r="AX443" s="105"/>
      <c r="AY443" s="105"/>
      <c r="AZ443" s="114"/>
      <c r="BA443" s="115"/>
      <c r="BB443" s="105"/>
      <c r="BC443" s="105"/>
    </row>
    <row r="444" s="1" customFormat="1" ht="12" hidden="1" spans="2:55">
      <c r="B444" s="20">
        <v>416</v>
      </c>
      <c r="C444" s="21" t="str">
        <f t="shared" si="139"/>
        <v>AVAIL</v>
      </c>
      <c r="D444" s="22" t="str">
        <f t="shared" si="137"/>
        <v>CLOSED</v>
      </c>
      <c r="E444" s="23">
        <f ca="1" t="shared" si="135"/>
        <v>6</v>
      </c>
      <c r="F444" s="23">
        <f ca="1" t="shared" si="138"/>
        <v>3</v>
      </c>
      <c r="G444" s="23">
        <f ca="1" t="shared" si="140"/>
        <v>1</v>
      </c>
      <c r="H444" s="23" t="str">
        <f ca="1" t="shared" si="136"/>
        <v>ONTIME</v>
      </c>
      <c r="I444" s="23"/>
      <c r="J444" s="36" t="s">
        <v>3139</v>
      </c>
      <c r="K444" s="37">
        <v>44204</v>
      </c>
      <c r="L444" s="38">
        <f t="shared" si="141"/>
        <v>1</v>
      </c>
      <c r="M444" s="38">
        <f t="shared" si="142"/>
        <v>2021</v>
      </c>
      <c r="N444" s="38" t="str">
        <f t="shared" si="143"/>
        <v>Replenish</v>
      </c>
      <c r="O444" s="36" t="s">
        <v>272</v>
      </c>
      <c r="P444" s="38"/>
      <c r="Q444" s="38" t="s">
        <v>273</v>
      </c>
      <c r="R444" s="56">
        <v>1</v>
      </c>
      <c r="S444" s="38" t="s">
        <v>143</v>
      </c>
      <c r="T444" s="57" t="s">
        <v>104</v>
      </c>
      <c r="U444" s="38">
        <v>50662498</v>
      </c>
      <c r="V444" s="20">
        <v>404049165</v>
      </c>
      <c r="W444" s="37">
        <v>44204</v>
      </c>
      <c r="X444" s="38" t="s">
        <v>105</v>
      </c>
      <c r="Y444" s="38"/>
      <c r="Z444" s="37">
        <v>44205</v>
      </c>
      <c r="AA444" s="36" t="s">
        <v>3140</v>
      </c>
      <c r="AB444" s="37">
        <v>44205</v>
      </c>
      <c r="AC444" s="37"/>
      <c r="AD444" s="38">
        <v>180251903</v>
      </c>
      <c r="AE444" s="37">
        <v>44207</v>
      </c>
      <c r="AF444" s="157"/>
      <c r="AG444" s="37">
        <v>44210</v>
      </c>
      <c r="AH444" s="37">
        <v>44210</v>
      </c>
      <c r="AI444" s="89" t="s">
        <v>3141</v>
      </c>
      <c r="AJ444" s="89"/>
      <c r="AK444" s="37">
        <v>44210</v>
      </c>
      <c r="AL444" s="36"/>
      <c r="AM444" s="36" t="s">
        <v>272</v>
      </c>
      <c r="AN444" s="36" t="s">
        <v>3142</v>
      </c>
      <c r="AO444" s="36"/>
      <c r="AP444" s="37">
        <v>44204</v>
      </c>
      <c r="AQ444" s="36" t="s">
        <v>3127</v>
      </c>
      <c r="AR444" s="37">
        <v>44207</v>
      </c>
      <c r="AS444" s="103" t="str">
        <f t="shared" si="127"/>
        <v>ONTIME</v>
      </c>
      <c r="AT444" s="38"/>
      <c r="AU444" s="36"/>
      <c r="AV444" s="104"/>
      <c r="AW444" s="105"/>
      <c r="AX444" s="105"/>
      <c r="AY444" s="105"/>
      <c r="AZ444" s="114"/>
      <c r="BA444" s="115"/>
      <c r="BB444" s="105"/>
      <c r="BC444" s="105"/>
    </row>
    <row r="445" s="1" customFormat="1" ht="12" hidden="1" spans="2:55">
      <c r="B445" s="20">
        <v>417</v>
      </c>
      <c r="C445" s="21" t="str">
        <f t="shared" si="139"/>
        <v>AVAIL</v>
      </c>
      <c r="D445" s="22" t="str">
        <f t="shared" ref="D445:D462" si="144">IF(LEFT(V445,2)="45","CLOSED",IF(C445="","",IF(AQ445&lt;&gt;"","CLOSED",IF(AP445&lt;&gt;"","IN PROGRESS","OPEN"))))</f>
        <v>CLOSED</v>
      </c>
      <c r="E445" s="23">
        <f ca="1" t="shared" si="135"/>
        <v>6</v>
      </c>
      <c r="F445" s="23">
        <f ca="1" t="shared" ref="F445:F462" si="145">IF(J445="","",IF(AR445="",NOW()-W445,AR445-W445))</f>
        <v>3</v>
      </c>
      <c r="G445" s="23">
        <f ca="1" t="shared" si="140"/>
        <v>1</v>
      </c>
      <c r="H445" s="23" t="str">
        <f ca="1" t="shared" si="136"/>
        <v>ONTIME</v>
      </c>
      <c r="I445" s="23"/>
      <c r="J445" s="36" t="s">
        <v>3143</v>
      </c>
      <c r="K445" s="37">
        <v>44204</v>
      </c>
      <c r="L445" s="38">
        <f t="shared" si="141"/>
        <v>1</v>
      </c>
      <c r="M445" s="38">
        <f t="shared" si="142"/>
        <v>2021</v>
      </c>
      <c r="N445" s="38" t="str">
        <f t="shared" si="143"/>
        <v>Replenish</v>
      </c>
      <c r="O445" s="36" t="s">
        <v>272</v>
      </c>
      <c r="P445" s="38"/>
      <c r="Q445" s="38" t="s">
        <v>273</v>
      </c>
      <c r="R445" s="56">
        <v>1</v>
      </c>
      <c r="S445" s="38" t="s">
        <v>143</v>
      </c>
      <c r="T445" s="57" t="s">
        <v>104</v>
      </c>
      <c r="U445" s="38">
        <v>50662499</v>
      </c>
      <c r="V445" s="20">
        <v>404049166</v>
      </c>
      <c r="W445" s="37">
        <v>44204</v>
      </c>
      <c r="X445" s="38" t="s">
        <v>105</v>
      </c>
      <c r="Y445" s="38"/>
      <c r="Z445" s="37">
        <v>44205</v>
      </c>
      <c r="AA445" s="36" t="s">
        <v>3144</v>
      </c>
      <c r="AB445" s="37">
        <v>44205</v>
      </c>
      <c r="AC445" s="37"/>
      <c r="AD445" s="38">
        <v>180251905</v>
      </c>
      <c r="AE445" s="37">
        <v>44207</v>
      </c>
      <c r="AF445" s="157"/>
      <c r="AG445" s="37">
        <v>44210</v>
      </c>
      <c r="AH445" s="37">
        <v>44210</v>
      </c>
      <c r="AI445" s="89" t="s">
        <v>3145</v>
      </c>
      <c r="AJ445" s="89"/>
      <c r="AK445" s="37">
        <v>44210</v>
      </c>
      <c r="AL445" s="36"/>
      <c r="AM445" s="36" t="s">
        <v>272</v>
      </c>
      <c r="AN445" s="36" t="s">
        <v>3146</v>
      </c>
      <c r="AO445" s="36"/>
      <c r="AP445" s="37">
        <v>44204</v>
      </c>
      <c r="AQ445" s="36" t="s">
        <v>3127</v>
      </c>
      <c r="AR445" s="37">
        <v>44207</v>
      </c>
      <c r="AS445" s="103" t="str">
        <f t="shared" si="127"/>
        <v>ONTIME</v>
      </c>
      <c r="AT445" s="38"/>
      <c r="AU445" s="36"/>
      <c r="AV445" s="104"/>
      <c r="AW445" s="105"/>
      <c r="AX445" s="105"/>
      <c r="AY445" s="105"/>
      <c r="AZ445" s="114"/>
      <c r="BA445" s="115"/>
      <c r="BB445" s="105"/>
      <c r="BC445" s="105"/>
    </row>
    <row r="446" s="1" customFormat="1" ht="12" hidden="1" spans="2:55">
      <c r="B446" s="20">
        <v>96</v>
      </c>
      <c r="C446" s="21" t="str">
        <f t="shared" si="139"/>
        <v>AVAIL</v>
      </c>
      <c r="D446" s="22" t="str">
        <f t="shared" si="144"/>
        <v>CLOSED</v>
      </c>
      <c r="E446" s="23">
        <f ca="1">IF(W446="","",IF(AK446&lt;&gt;"",AK446-W446,TODAY()-W446))</f>
        <v>16</v>
      </c>
      <c r="F446" s="23">
        <f ca="1" t="shared" si="145"/>
        <v>21</v>
      </c>
      <c r="G446" s="23">
        <f ca="1" t="shared" si="140"/>
        <v>2</v>
      </c>
      <c r="H446" s="23" t="str">
        <f ca="1">IF(G446&lt;=2,"ONTIME","LATE")</f>
        <v>ONTIME</v>
      </c>
      <c r="I446" s="23"/>
      <c r="J446" s="36" t="s">
        <v>3147</v>
      </c>
      <c r="K446" s="37">
        <v>44184</v>
      </c>
      <c r="L446" s="38">
        <f t="shared" si="141"/>
        <v>12</v>
      </c>
      <c r="M446" s="38">
        <f t="shared" si="142"/>
        <v>2020</v>
      </c>
      <c r="N446" s="38" t="str">
        <f t="shared" si="143"/>
        <v>AOG</v>
      </c>
      <c r="O446" s="36" t="s">
        <v>1066</v>
      </c>
      <c r="P446" s="38"/>
      <c r="Q446" s="38" t="s">
        <v>1245</v>
      </c>
      <c r="R446" s="56">
        <v>1</v>
      </c>
      <c r="S446" s="38" t="s">
        <v>558</v>
      </c>
      <c r="T446" s="57" t="s">
        <v>3148</v>
      </c>
      <c r="U446" s="38">
        <v>803847786</v>
      </c>
      <c r="V446" s="20">
        <v>404049040</v>
      </c>
      <c r="W446" s="37">
        <v>44186</v>
      </c>
      <c r="X446" s="38" t="s">
        <v>105</v>
      </c>
      <c r="Y446" s="38"/>
      <c r="Z446" s="37">
        <v>44186</v>
      </c>
      <c r="AA446" s="36" t="s">
        <v>3149</v>
      </c>
      <c r="AB446" s="37">
        <v>44186</v>
      </c>
      <c r="AC446" s="37"/>
      <c r="AD446" s="36" t="s">
        <v>3150</v>
      </c>
      <c r="AE446" s="37">
        <v>44200</v>
      </c>
      <c r="AF446" s="157"/>
      <c r="AG446" s="37">
        <v>44202</v>
      </c>
      <c r="AH446" s="37">
        <v>44202</v>
      </c>
      <c r="AI446" s="89" t="s">
        <v>3151</v>
      </c>
      <c r="AJ446" s="89"/>
      <c r="AK446" s="37">
        <v>44202</v>
      </c>
      <c r="AL446" s="36"/>
      <c r="AM446" s="36" t="s">
        <v>1066</v>
      </c>
      <c r="AN446" s="36" t="s">
        <v>3152</v>
      </c>
      <c r="AO446" s="36"/>
      <c r="AP446" s="37">
        <v>44204</v>
      </c>
      <c r="AQ446" s="36" t="s">
        <v>3127</v>
      </c>
      <c r="AR446" s="37">
        <v>44207</v>
      </c>
      <c r="AS446" s="103" t="str">
        <f t="shared" si="127"/>
        <v>LATE</v>
      </c>
      <c r="AT446" s="38"/>
      <c r="AU446" s="36"/>
      <c r="AV446" s="104">
        <f>IF(OR(W446="",AB446=""),"",AB446-W446)</f>
        <v>0</v>
      </c>
      <c r="AW446" s="105">
        <f>IF(OR(AH446="",AB446=""),"",AH446-AB446)</f>
        <v>16</v>
      </c>
      <c r="AX446" s="105">
        <f>IF(OR(AK446="",AH446=""),"",AK446-AH446)</f>
        <v>0</v>
      </c>
      <c r="AY446" s="105">
        <f>IF(OR(AP446="",AH446=""),"",AP446-AH446)</f>
        <v>2</v>
      </c>
      <c r="AZ446" s="114">
        <f>IF(OR(AR446="",AP446=""),"",AR446-AP446)</f>
        <v>3</v>
      </c>
      <c r="BA446" s="115">
        <f>IF(AV446="","",SUM(AV446:AZ446))</f>
        <v>21</v>
      </c>
      <c r="BB446" s="105">
        <f>IF(AR446="","",WEEKNUM(AR446))</f>
        <v>3</v>
      </c>
      <c r="BC446" s="105">
        <f>IF(AR446="","",YEAR(AR446))</f>
        <v>2021</v>
      </c>
    </row>
    <row r="447" s="1" customFormat="1" ht="24" hidden="1" spans="2:55">
      <c r="B447" s="20">
        <v>98</v>
      </c>
      <c r="C447" s="21" t="str">
        <f t="shared" si="139"/>
        <v>AVAIL</v>
      </c>
      <c r="D447" s="22" t="str">
        <f t="shared" si="144"/>
        <v>CLOSED</v>
      </c>
      <c r="E447" s="23">
        <f ca="1">IF(W447="","",IF(AK447&lt;&gt;"",AK447-W447,TODAY()-W447))</f>
        <v>6</v>
      </c>
      <c r="F447" s="23">
        <f ca="1" t="shared" si="145"/>
        <v>23</v>
      </c>
      <c r="G447" s="23">
        <f ca="1" t="shared" si="140"/>
        <v>0</v>
      </c>
      <c r="H447" s="23" t="str">
        <f ca="1">IF(G447&lt;=2,"ONTIME","LATE")</f>
        <v>ONTIME</v>
      </c>
      <c r="I447" s="23"/>
      <c r="J447" s="36" t="s">
        <v>3153</v>
      </c>
      <c r="K447" s="37">
        <v>44195</v>
      </c>
      <c r="L447" s="38">
        <f t="shared" si="141"/>
        <v>12</v>
      </c>
      <c r="M447" s="38">
        <f t="shared" si="142"/>
        <v>2020</v>
      </c>
      <c r="N447" s="38" t="str">
        <f t="shared" si="143"/>
        <v>AOG</v>
      </c>
      <c r="O447" s="36" t="s">
        <v>162</v>
      </c>
      <c r="P447" s="38"/>
      <c r="Q447" s="38" t="s">
        <v>3154</v>
      </c>
      <c r="R447" s="56">
        <v>1</v>
      </c>
      <c r="S447" s="56" t="s">
        <v>325</v>
      </c>
      <c r="T447" s="57" t="s">
        <v>3155</v>
      </c>
      <c r="U447" s="38">
        <v>803856356</v>
      </c>
      <c r="V447" s="20">
        <v>404049087</v>
      </c>
      <c r="W447" s="37">
        <v>44195</v>
      </c>
      <c r="X447" s="38" t="s">
        <v>105</v>
      </c>
      <c r="Y447" s="38"/>
      <c r="Z447" s="37">
        <v>44195</v>
      </c>
      <c r="AA447" s="36" t="s">
        <v>3156</v>
      </c>
      <c r="AB447" s="37">
        <v>44195</v>
      </c>
      <c r="AC447" s="37"/>
      <c r="AD447" s="36" t="s">
        <v>3157</v>
      </c>
      <c r="AE447" s="37">
        <v>44195</v>
      </c>
      <c r="AF447" s="157"/>
      <c r="AG447" s="37">
        <v>44201</v>
      </c>
      <c r="AH447" s="37">
        <v>44201</v>
      </c>
      <c r="AI447" s="89" t="s">
        <v>3158</v>
      </c>
      <c r="AJ447" s="89"/>
      <c r="AK447" s="37">
        <v>44201</v>
      </c>
      <c r="AL447" s="36"/>
      <c r="AM447" s="36" t="s">
        <v>162</v>
      </c>
      <c r="AN447" s="36" t="s">
        <v>3159</v>
      </c>
      <c r="AO447" s="36"/>
      <c r="AP447" s="37">
        <v>44216</v>
      </c>
      <c r="AQ447" s="36" t="s">
        <v>3160</v>
      </c>
      <c r="AR447" s="37">
        <v>44218</v>
      </c>
      <c r="AS447" s="103" t="str">
        <f t="shared" si="127"/>
        <v>LATE</v>
      </c>
      <c r="AT447" s="38"/>
      <c r="AU447" s="36"/>
      <c r="AV447" s="104">
        <f>IF(OR(W447="",AB447=""),"",AB447-W447)</f>
        <v>0</v>
      </c>
      <c r="AW447" s="105">
        <f>IF(OR(AH447="",AB447=""),"",AH447-AB447)</f>
        <v>6</v>
      </c>
      <c r="AX447" s="105">
        <f>IF(OR(AK447="",AH447=""),"",AK447-AH447)</f>
        <v>0</v>
      </c>
      <c r="AY447" s="105">
        <f>IF(OR(AP447="",AH447=""),"",AP447-AH447)</f>
        <v>15</v>
      </c>
      <c r="AZ447" s="114">
        <f>IF(OR(AR447="",AP447=""),"",AR447-AP447)</f>
        <v>2</v>
      </c>
      <c r="BA447" s="115">
        <f>IF(AV447="","",SUM(AV447:AZ447))</f>
        <v>23</v>
      </c>
      <c r="BB447" s="105">
        <f>IF(AR447="","",WEEKNUM(AR447))</f>
        <v>4</v>
      </c>
      <c r="BC447" s="105">
        <f>IF(AR447="","",YEAR(AR447))</f>
        <v>2021</v>
      </c>
    </row>
    <row r="448" s="1" customFormat="1" ht="12" hidden="1" spans="2:55">
      <c r="B448" s="20">
        <v>99</v>
      </c>
      <c r="C448" s="21" t="str">
        <f t="shared" si="139"/>
        <v>AVAIL</v>
      </c>
      <c r="D448" s="22" t="str">
        <f t="shared" si="144"/>
        <v>CLOSED</v>
      </c>
      <c r="E448" s="23">
        <f ca="1">IF(W448="","",IF(AK448&lt;&gt;"",AK448-W448,TODAY()-W448))</f>
        <v>9</v>
      </c>
      <c r="F448" s="23">
        <f ca="1" t="shared" si="145"/>
        <v>12</v>
      </c>
      <c r="G448" s="23">
        <f ca="1" t="shared" si="140"/>
        <v>1</v>
      </c>
      <c r="H448" s="23" t="str">
        <f ca="1">IF(G448&lt;=2,"ONTIME","LATE")</f>
        <v>ONTIME</v>
      </c>
      <c r="I448" s="23"/>
      <c r="J448" s="36" t="s">
        <v>3161</v>
      </c>
      <c r="K448" s="37">
        <v>44195</v>
      </c>
      <c r="L448" s="38">
        <f t="shared" si="141"/>
        <v>12</v>
      </c>
      <c r="M448" s="38">
        <f t="shared" si="142"/>
        <v>2020</v>
      </c>
      <c r="N448" s="38" t="str">
        <f t="shared" si="143"/>
        <v>AOG</v>
      </c>
      <c r="O448" s="36" t="s">
        <v>1596</v>
      </c>
      <c r="P448" s="38"/>
      <c r="Q448" s="38" t="s">
        <v>1384</v>
      </c>
      <c r="R448" s="56">
        <v>1</v>
      </c>
      <c r="S448" s="38" t="s">
        <v>1604</v>
      </c>
      <c r="T448" s="57" t="s">
        <v>3162</v>
      </c>
      <c r="U448" s="38">
        <v>803861775</v>
      </c>
      <c r="V448" s="20">
        <v>404049088</v>
      </c>
      <c r="W448" s="37">
        <v>44195</v>
      </c>
      <c r="X448" s="38" t="s">
        <v>105</v>
      </c>
      <c r="Y448" s="38"/>
      <c r="Z448" s="37">
        <v>44196</v>
      </c>
      <c r="AA448" s="36" t="s">
        <v>3163</v>
      </c>
      <c r="AB448" s="37">
        <v>44196</v>
      </c>
      <c r="AC448" s="37"/>
      <c r="AD448" s="36" t="s">
        <v>3164</v>
      </c>
      <c r="AE448" s="37">
        <v>44200</v>
      </c>
      <c r="AF448" s="157"/>
      <c r="AG448" s="37">
        <v>44204</v>
      </c>
      <c r="AH448" s="37">
        <v>44204</v>
      </c>
      <c r="AI448" s="89" t="s">
        <v>3165</v>
      </c>
      <c r="AJ448" s="89"/>
      <c r="AK448" s="37">
        <v>44204</v>
      </c>
      <c r="AL448" s="36"/>
      <c r="AM448" s="36" t="s">
        <v>1596</v>
      </c>
      <c r="AN448" s="36" t="s">
        <v>3166</v>
      </c>
      <c r="AO448" s="36"/>
      <c r="AP448" s="37">
        <v>44204</v>
      </c>
      <c r="AQ448" s="36" t="s">
        <v>3127</v>
      </c>
      <c r="AR448" s="37">
        <v>44207</v>
      </c>
      <c r="AS448" s="103" t="str">
        <f t="shared" si="127"/>
        <v>ONTIME</v>
      </c>
      <c r="AT448" s="38"/>
      <c r="AU448" s="36"/>
      <c r="AV448" s="104">
        <f>IF(OR(W448="",AB448=""),"",AB448-W448)</f>
        <v>1</v>
      </c>
      <c r="AW448" s="105">
        <f>IF(OR(AH448="",AB448=""),"",AH448-AB448)</f>
        <v>8</v>
      </c>
      <c r="AX448" s="105">
        <f>IF(OR(AK448="",AH448=""),"",AK448-AH448)</f>
        <v>0</v>
      </c>
      <c r="AY448" s="105">
        <f>IF(OR(AP448="",AH448=""),"",AP448-AH448)</f>
        <v>0</v>
      </c>
      <c r="AZ448" s="114">
        <f>IF(OR(AR448="",AP448=""),"",AR448-AP448)</f>
        <v>3</v>
      </c>
      <c r="BA448" s="115">
        <f>IF(AV448="","",SUM(AV448:AZ448))</f>
        <v>12</v>
      </c>
      <c r="BB448" s="105">
        <f>IF(AR448="","",WEEKNUM(AR448))</f>
        <v>3</v>
      </c>
      <c r="BC448" s="105">
        <f>IF(AR448="","",YEAR(AR448))</f>
        <v>2021</v>
      </c>
    </row>
    <row r="449" s="1" customFormat="1" ht="12" hidden="1" spans="2:55">
      <c r="B449" s="20">
        <v>397</v>
      </c>
      <c r="C449" s="21" t="str">
        <f t="shared" si="139"/>
        <v>AVAIL</v>
      </c>
      <c r="D449" s="22" t="str">
        <f t="shared" si="144"/>
        <v>CLOSED</v>
      </c>
      <c r="E449" s="23">
        <f ca="1" t="shared" ref="E449:E460" si="146">IF(K449="","",IF(AK449&lt;&gt;"",AK449-K449,TODAY()-K449))</f>
        <v>-333</v>
      </c>
      <c r="F449" s="23">
        <f ca="1" t="shared" si="145"/>
        <v>5</v>
      </c>
      <c r="G449" s="23">
        <f ca="1" t="shared" ref="G449:G462" si="147">IFERROR(IF(K449="","",IF(Z449&lt;&gt;"",Z449-K449,TODAY()-K449)),IF(Z449="CANCELLED",0,"N/A"))</f>
        <v>-345</v>
      </c>
      <c r="H449" s="23" t="str">
        <f ca="1" t="shared" ref="H449:H460" si="148">IF(G449&lt;=3,"ONTIME","LATE")</f>
        <v>ONTIME</v>
      </c>
      <c r="I449" s="23"/>
      <c r="J449" s="36" t="s">
        <v>3167</v>
      </c>
      <c r="K449" s="37">
        <v>44188</v>
      </c>
      <c r="L449" s="38">
        <f t="shared" ref="L449:L462" si="149">MONTH(K449)</f>
        <v>12</v>
      </c>
      <c r="M449" s="38">
        <f t="shared" ref="M449:M462" si="150">YEAR(K449)</f>
        <v>2020</v>
      </c>
      <c r="N449" s="38" t="str">
        <f t="shared" ref="N449:N462" si="151">IF(LEFT(J449,4)="AFAX","AOG",IF(LEFT(J449,4)="AFAZ","Critical",IF(LEFT(J449,4)="AFAB","Replenish","")))</f>
        <v>Replenish</v>
      </c>
      <c r="O449" s="164" t="s">
        <v>221</v>
      </c>
      <c r="P449" s="38"/>
      <c r="Q449" s="38" t="s">
        <v>222</v>
      </c>
      <c r="R449" s="56">
        <v>1</v>
      </c>
      <c r="S449" s="38" t="s">
        <v>122</v>
      </c>
      <c r="T449" s="57" t="s">
        <v>104</v>
      </c>
      <c r="U449" s="38">
        <v>50661272</v>
      </c>
      <c r="V449" s="20">
        <v>404049058</v>
      </c>
      <c r="W449" s="37">
        <v>44188</v>
      </c>
      <c r="X449" s="38" t="s">
        <v>105</v>
      </c>
      <c r="Y449" s="38"/>
      <c r="Z449" s="37">
        <v>43843</v>
      </c>
      <c r="AA449" s="36" t="s">
        <v>3168</v>
      </c>
      <c r="AB449" s="37">
        <v>43843</v>
      </c>
      <c r="AC449" s="37"/>
      <c r="AD449" s="38">
        <v>180253021</v>
      </c>
      <c r="AE449" s="37">
        <v>43855</v>
      </c>
      <c r="AF449" s="157"/>
      <c r="AG449" s="37">
        <v>43855</v>
      </c>
      <c r="AH449" s="37">
        <v>43855</v>
      </c>
      <c r="AI449" s="89" t="s">
        <v>3169</v>
      </c>
      <c r="AJ449" s="89"/>
      <c r="AK449" s="37">
        <v>43855</v>
      </c>
      <c r="AL449" s="36"/>
      <c r="AM449" s="164" t="s">
        <v>221</v>
      </c>
      <c r="AN449" s="164" t="s">
        <v>3170</v>
      </c>
      <c r="AO449" s="167"/>
      <c r="AP449" s="37">
        <v>44193</v>
      </c>
      <c r="AQ449" s="36" t="s">
        <v>171</v>
      </c>
      <c r="AR449" s="37">
        <v>44193</v>
      </c>
      <c r="AS449" s="103" t="str">
        <f t="shared" si="127"/>
        <v>ONTIME</v>
      </c>
      <c r="AT449" s="38"/>
      <c r="AU449" s="36"/>
      <c r="AV449" s="104"/>
      <c r="AW449" s="105"/>
      <c r="AX449" s="105"/>
      <c r="AY449" s="105"/>
      <c r="AZ449" s="114"/>
      <c r="BA449" s="115"/>
      <c r="BB449" s="105"/>
      <c r="BC449" s="105"/>
    </row>
    <row r="450" s="1" customFormat="1" ht="12" hidden="1" spans="2:55">
      <c r="B450" s="20">
        <v>340</v>
      </c>
      <c r="C450" s="21" t="str">
        <f t="shared" si="139"/>
        <v>AVAIL</v>
      </c>
      <c r="D450" s="22" t="str">
        <f t="shared" si="144"/>
        <v>CLOSED</v>
      </c>
      <c r="E450" s="23">
        <f ca="1" t="shared" si="146"/>
        <v>133</v>
      </c>
      <c r="F450" s="23">
        <f ca="1" t="shared" si="145"/>
        <v>7</v>
      </c>
      <c r="G450" s="23">
        <f ca="1" t="shared" si="147"/>
        <v>7</v>
      </c>
      <c r="H450" s="23" t="str">
        <f ca="1" t="shared" si="148"/>
        <v>LATE</v>
      </c>
      <c r="I450" s="23"/>
      <c r="J450" s="122" t="s">
        <v>3171</v>
      </c>
      <c r="K450" s="37">
        <v>44097</v>
      </c>
      <c r="L450" s="38">
        <f t="shared" si="149"/>
        <v>9</v>
      </c>
      <c r="M450" s="38">
        <f t="shared" si="150"/>
        <v>2020</v>
      </c>
      <c r="N450" s="38" t="str">
        <f t="shared" si="151"/>
        <v>Replenish</v>
      </c>
      <c r="O450" s="36" t="s">
        <v>1066</v>
      </c>
      <c r="P450" s="38"/>
      <c r="Q450" s="38" t="s">
        <v>3172</v>
      </c>
      <c r="R450" s="56">
        <v>1</v>
      </c>
      <c r="S450" s="38" t="s">
        <v>432</v>
      </c>
      <c r="T450" s="57" t="s">
        <v>3173</v>
      </c>
      <c r="U450" s="38">
        <v>50655110</v>
      </c>
      <c r="V450" s="20">
        <v>404048483</v>
      </c>
      <c r="W450" s="37">
        <v>44097</v>
      </c>
      <c r="X450" s="38" t="s">
        <v>105</v>
      </c>
      <c r="Y450" s="38" t="s">
        <v>3174</v>
      </c>
      <c r="Z450" s="37">
        <v>44104</v>
      </c>
      <c r="AA450" s="36" t="s">
        <v>3175</v>
      </c>
      <c r="AB450" s="37">
        <v>44222</v>
      </c>
      <c r="AC450" s="37"/>
      <c r="AD450" s="38">
        <v>180253146</v>
      </c>
      <c r="AE450" s="37">
        <v>44223</v>
      </c>
      <c r="AF450" s="157"/>
      <c r="AG450" s="37">
        <v>44230</v>
      </c>
      <c r="AH450" s="37">
        <v>44230</v>
      </c>
      <c r="AI450" s="89" t="s">
        <v>3176</v>
      </c>
      <c r="AJ450" s="89"/>
      <c r="AK450" s="37">
        <v>44230</v>
      </c>
      <c r="AL450" s="36"/>
      <c r="AM450" s="36" t="s">
        <v>1066</v>
      </c>
      <c r="AN450" s="36" t="s">
        <v>3177</v>
      </c>
      <c r="AO450" s="36"/>
      <c r="AP450" s="37">
        <v>44099</v>
      </c>
      <c r="AQ450" s="36" t="s">
        <v>3178</v>
      </c>
      <c r="AR450" s="103">
        <v>44104</v>
      </c>
      <c r="AS450" s="103" t="str">
        <f t="shared" si="127"/>
        <v>ONTIME</v>
      </c>
      <c r="AT450" s="38"/>
      <c r="AU450" s="36"/>
      <c r="AV450" s="104"/>
      <c r="AW450" s="105"/>
      <c r="AX450" s="105"/>
      <c r="AY450" s="105"/>
      <c r="AZ450" s="114"/>
      <c r="BA450" s="115"/>
      <c r="BB450" s="105"/>
      <c r="BC450" s="105"/>
    </row>
    <row r="451" s="1" customFormat="1" ht="12" hidden="1" spans="2:55">
      <c r="B451" s="20">
        <v>399</v>
      </c>
      <c r="C451" s="21" t="str">
        <f t="shared" si="139"/>
        <v>AVAIL</v>
      </c>
      <c r="D451" s="22" t="str">
        <f t="shared" si="144"/>
        <v>CLOSED</v>
      </c>
      <c r="E451" s="23">
        <f ca="1" t="shared" si="146"/>
        <v>33</v>
      </c>
      <c r="F451" s="23">
        <f ca="1" t="shared" si="145"/>
        <v>5</v>
      </c>
      <c r="G451" s="23">
        <f ca="1" t="shared" si="147"/>
        <v>16</v>
      </c>
      <c r="H451" s="23" t="str">
        <f ca="1" t="shared" si="148"/>
        <v>LATE</v>
      </c>
      <c r="I451" s="23"/>
      <c r="J451" s="36" t="s">
        <v>3179</v>
      </c>
      <c r="K451" s="37">
        <v>44188</v>
      </c>
      <c r="L451" s="38">
        <f t="shared" si="149"/>
        <v>12</v>
      </c>
      <c r="M451" s="38">
        <f t="shared" si="150"/>
        <v>2020</v>
      </c>
      <c r="N451" s="38" t="str">
        <f t="shared" si="151"/>
        <v>Replenish</v>
      </c>
      <c r="O451" s="36" t="s">
        <v>834</v>
      </c>
      <c r="P451" s="38"/>
      <c r="Q451" s="38" t="s">
        <v>1988</v>
      </c>
      <c r="R451" s="56">
        <v>1</v>
      </c>
      <c r="S451" s="38" t="s">
        <v>122</v>
      </c>
      <c r="T451" s="57" t="s">
        <v>104</v>
      </c>
      <c r="U451" s="38">
        <v>50661275</v>
      </c>
      <c r="V451" s="20">
        <v>404049060</v>
      </c>
      <c r="W451" s="37">
        <v>44188</v>
      </c>
      <c r="X451" s="38" t="s">
        <v>105</v>
      </c>
      <c r="Y451" s="38"/>
      <c r="Z451" s="37">
        <v>44204</v>
      </c>
      <c r="AA451" s="36" t="s">
        <v>3097</v>
      </c>
      <c r="AB451" s="37">
        <v>44204</v>
      </c>
      <c r="AC451" s="37"/>
      <c r="AD451" s="38">
        <v>180251914</v>
      </c>
      <c r="AE451" s="37">
        <v>44207</v>
      </c>
      <c r="AF451" s="157"/>
      <c r="AG451" s="37">
        <v>44216</v>
      </c>
      <c r="AH451" s="37">
        <v>44221</v>
      </c>
      <c r="AI451" s="89" t="s">
        <v>3180</v>
      </c>
      <c r="AJ451" s="89"/>
      <c r="AK451" s="37">
        <v>44221</v>
      </c>
      <c r="AL451" s="36"/>
      <c r="AM451" s="36" t="s">
        <v>834</v>
      </c>
      <c r="AN451" s="36" t="s">
        <v>3181</v>
      </c>
      <c r="AO451" s="36"/>
      <c r="AP451" s="37">
        <v>44193</v>
      </c>
      <c r="AQ451" s="36" t="s">
        <v>171</v>
      </c>
      <c r="AR451" s="37">
        <v>44193</v>
      </c>
      <c r="AS451" s="103" t="str">
        <f t="shared" si="127"/>
        <v>ONTIME</v>
      </c>
      <c r="AT451" s="38"/>
      <c r="AU451" s="36"/>
      <c r="AV451" s="104"/>
      <c r="AW451" s="105"/>
      <c r="AX451" s="105"/>
      <c r="AY451" s="105"/>
      <c r="AZ451" s="114"/>
      <c r="BA451" s="115"/>
      <c r="BB451" s="105"/>
      <c r="BC451" s="105"/>
    </row>
    <row r="452" s="1" customFormat="1" ht="12" hidden="1" spans="2:55">
      <c r="B452" s="20">
        <v>418</v>
      </c>
      <c r="C452" s="21" t="str">
        <f t="shared" si="139"/>
        <v>AVAIL</v>
      </c>
      <c r="D452" s="22" t="str">
        <f t="shared" si="144"/>
        <v>CLOSED</v>
      </c>
      <c r="E452" s="23">
        <f ca="1" t="shared" si="146"/>
        <v>12</v>
      </c>
      <c r="F452" s="23">
        <f ca="1" t="shared" si="145"/>
        <v>2</v>
      </c>
      <c r="G452" s="23">
        <f ca="1" t="shared" si="147"/>
        <v>574</v>
      </c>
      <c r="H452" s="23" t="str">
        <f ca="1" t="shared" si="148"/>
        <v>LATE</v>
      </c>
      <c r="I452" s="23"/>
      <c r="J452" s="36" t="s">
        <v>3182</v>
      </c>
      <c r="K452" s="37">
        <v>44216</v>
      </c>
      <c r="L452" s="38">
        <f t="shared" si="149"/>
        <v>1</v>
      </c>
      <c r="M452" s="38">
        <f t="shared" si="150"/>
        <v>2021</v>
      </c>
      <c r="N452" s="38" t="str">
        <f t="shared" si="151"/>
        <v>Replenish</v>
      </c>
      <c r="O452" s="36" t="s">
        <v>229</v>
      </c>
      <c r="P452" s="38"/>
      <c r="Q452" s="38" t="s">
        <v>230</v>
      </c>
      <c r="R452" s="56">
        <v>1</v>
      </c>
      <c r="S452" s="38" t="s">
        <v>198</v>
      </c>
      <c r="T452" s="57" t="s">
        <v>104</v>
      </c>
      <c r="U452" s="38">
        <v>50663414</v>
      </c>
      <c r="V452" s="20">
        <v>404049234</v>
      </c>
      <c r="W452" s="37">
        <v>44216</v>
      </c>
      <c r="X452" s="38" t="s">
        <v>105</v>
      </c>
      <c r="Y452" s="38"/>
      <c r="Z452" s="38"/>
      <c r="AA452" s="36" t="s">
        <v>3183</v>
      </c>
      <c r="AB452" s="37">
        <v>44223</v>
      </c>
      <c r="AC452" s="37"/>
      <c r="AD452" s="38">
        <v>180253362</v>
      </c>
      <c r="AE452" s="37">
        <v>44228</v>
      </c>
      <c r="AF452" s="157"/>
      <c r="AG452" s="37">
        <v>44228</v>
      </c>
      <c r="AH452" s="37">
        <v>44228</v>
      </c>
      <c r="AI452" s="89" t="s">
        <v>3184</v>
      </c>
      <c r="AJ452" s="89"/>
      <c r="AK452" s="37">
        <v>44228</v>
      </c>
      <c r="AL452" s="36"/>
      <c r="AM452" s="36" t="s">
        <v>229</v>
      </c>
      <c r="AN452" s="36" t="s">
        <v>3185</v>
      </c>
      <c r="AO452" s="36"/>
      <c r="AP452" s="37">
        <v>44216</v>
      </c>
      <c r="AQ452" s="36" t="s">
        <v>3160</v>
      </c>
      <c r="AR452" s="37">
        <v>44218</v>
      </c>
      <c r="AS452" s="103" t="str">
        <f t="shared" ref="AS452:AS462" si="152">IF(AR452-K452&gt;12,"LATE","ONTIME")</f>
        <v>ONTIME</v>
      </c>
      <c r="AT452" s="38"/>
      <c r="AU452" s="36"/>
      <c r="AV452" s="104"/>
      <c r="AW452" s="105"/>
      <c r="AX452" s="105"/>
      <c r="AY452" s="105"/>
      <c r="AZ452" s="114"/>
      <c r="BA452" s="115"/>
      <c r="BB452" s="105"/>
      <c r="BC452" s="105"/>
    </row>
    <row r="453" s="1" customFormat="1" ht="12" hidden="1" spans="2:55">
      <c r="B453" s="20">
        <v>419</v>
      </c>
      <c r="C453" s="21" t="str">
        <f t="shared" si="139"/>
        <v>AVAIL</v>
      </c>
      <c r="D453" s="22" t="str">
        <f t="shared" si="144"/>
        <v>CLOSED</v>
      </c>
      <c r="E453" s="23">
        <f ca="1" t="shared" si="146"/>
        <v>12</v>
      </c>
      <c r="F453" s="23">
        <f ca="1" t="shared" si="145"/>
        <v>2</v>
      </c>
      <c r="G453" s="23">
        <f ca="1" t="shared" si="147"/>
        <v>574</v>
      </c>
      <c r="H453" s="23" t="str">
        <f ca="1" t="shared" si="148"/>
        <v>LATE</v>
      </c>
      <c r="I453" s="23"/>
      <c r="J453" s="36" t="s">
        <v>3186</v>
      </c>
      <c r="K453" s="37">
        <v>44216</v>
      </c>
      <c r="L453" s="38">
        <f t="shared" si="149"/>
        <v>1</v>
      </c>
      <c r="M453" s="38">
        <f t="shared" si="150"/>
        <v>2021</v>
      </c>
      <c r="N453" s="38" t="str">
        <f t="shared" si="151"/>
        <v>Replenish</v>
      </c>
      <c r="O453" s="36" t="s">
        <v>272</v>
      </c>
      <c r="P453" s="38"/>
      <c r="Q453" s="38" t="s">
        <v>273</v>
      </c>
      <c r="R453" s="56">
        <v>1</v>
      </c>
      <c r="S453" s="38" t="s">
        <v>558</v>
      </c>
      <c r="T453" s="57" t="s">
        <v>104</v>
      </c>
      <c r="U453" s="38">
        <v>50663415</v>
      </c>
      <c r="V453" s="20">
        <v>404049235</v>
      </c>
      <c r="W453" s="37">
        <v>44216</v>
      </c>
      <c r="X453" s="38" t="s">
        <v>105</v>
      </c>
      <c r="Y453" s="38"/>
      <c r="Z453" s="38"/>
      <c r="AA453" s="36" t="s">
        <v>3183</v>
      </c>
      <c r="AB453" s="37">
        <v>44223</v>
      </c>
      <c r="AC453" s="37"/>
      <c r="AD453" s="38">
        <v>180253408</v>
      </c>
      <c r="AE453" s="37">
        <v>44228</v>
      </c>
      <c r="AF453" s="157"/>
      <c r="AG453" s="37">
        <v>44228</v>
      </c>
      <c r="AH453" s="37">
        <v>44228</v>
      </c>
      <c r="AI453" s="89" t="s">
        <v>3187</v>
      </c>
      <c r="AJ453" s="89"/>
      <c r="AK453" s="37">
        <v>44228</v>
      </c>
      <c r="AL453" s="36"/>
      <c r="AM453" s="36" t="s">
        <v>272</v>
      </c>
      <c r="AN453" s="36" t="s">
        <v>3188</v>
      </c>
      <c r="AO453" s="36"/>
      <c r="AP453" s="37">
        <v>44216</v>
      </c>
      <c r="AQ453" s="36" t="s">
        <v>3160</v>
      </c>
      <c r="AR453" s="37">
        <v>44218</v>
      </c>
      <c r="AS453" s="103" t="str">
        <f t="shared" si="152"/>
        <v>ONTIME</v>
      </c>
      <c r="AT453" s="38"/>
      <c r="AU453" s="36"/>
      <c r="AV453" s="104"/>
      <c r="AW453" s="105"/>
      <c r="AX453" s="105"/>
      <c r="AY453" s="105"/>
      <c r="AZ453" s="114"/>
      <c r="BA453" s="115"/>
      <c r="BB453" s="105"/>
      <c r="BC453" s="105"/>
    </row>
    <row r="454" s="1" customFormat="1" ht="12" hidden="1" spans="2:55">
      <c r="B454" s="20">
        <v>420</v>
      </c>
      <c r="C454" s="21" t="str">
        <f t="shared" si="139"/>
        <v>AVAIL</v>
      </c>
      <c r="D454" s="22" t="str">
        <f t="shared" si="144"/>
        <v>CLOSED</v>
      </c>
      <c r="E454" s="23">
        <f ca="1" t="shared" si="146"/>
        <v>14</v>
      </c>
      <c r="F454" s="23">
        <f ca="1" t="shared" si="145"/>
        <v>2</v>
      </c>
      <c r="G454" s="23">
        <f ca="1" t="shared" si="147"/>
        <v>574</v>
      </c>
      <c r="H454" s="23" t="str">
        <f ca="1" t="shared" si="148"/>
        <v>LATE</v>
      </c>
      <c r="I454" s="23"/>
      <c r="J454" s="36" t="s">
        <v>3189</v>
      </c>
      <c r="K454" s="37">
        <v>44216</v>
      </c>
      <c r="L454" s="38">
        <f t="shared" si="149"/>
        <v>1</v>
      </c>
      <c r="M454" s="38">
        <f t="shared" si="150"/>
        <v>2021</v>
      </c>
      <c r="N454" s="38" t="str">
        <f t="shared" si="151"/>
        <v>Replenish</v>
      </c>
      <c r="O454" s="36" t="s">
        <v>221</v>
      </c>
      <c r="P454" s="38"/>
      <c r="Q454" s="38" t="s">
        <v>222</v>
      </c>
      <c r="R454" s="56">
        <v>1</v>
      </c>
      <c r="S454" s="38" t="s">
        <v>325</v>
      </c>
      <c r="T454" s="57" t="s">
        <v>104</v>
      </c>
      <c r="U454" s="38">
        <v>50663416</v>
      </c>
      <c r="V454" s="20">
        <v>404049236</v>
      </c>
      <c r="W454" s="37">
        <v>44216</v>
      </c>
      <c r="X454" s="38" t="s">
        <v>105</v>
      </c>
      <c r="Y454" s="38"/>
      <c r="Z454" s="38"/>
      <c r="AA454" s="36" t="s">
        <v>3190</v>
      </c>
      <c r="AB454" s="37">
        <v>44229</v>
      </c>
      <c r="AC454" s="37"/>
      <c r="AD454" s="38">
        <v>180253519</v>
      </c>
      <c r="AE454" s="37">
        <v>44230</v>
      </c>
      <c r="AF454" s="157"/>
      <c r="AG454" s="37">
        <v>44230</v>
      </c>
      <c r="AH454" s="37">
        <v>44230</v>
      </c>
      <c r="AI454" s="89" t="s">
        <v>1199</v>
      </c>
      <c r="AJ454" s="89"/>
      <c r="AK454" s="37">
        <v>44230</v>
      </c>
      <c r="AL454" s="36"/>
      <c r="AM454" s="36" t="s">
        <v>221</v>
      </c>
      <c r="AN454" s="36" t="s">
        <v>3191</v>
      </c>
      <c r="AO454" s="36"/>
      <c r="AP454" s="37">
        <v>44216</v>
      </c>
      <c r="AQ454" s="36" t="s">
        <v>3160</v>
      </c>
      <c r="AR454" s="37">
        <v>44218</v>
      </c>
      <c r="AS454" s="103" t="str">
        <f t="shared" si="152"/>
        <v>ONTIME</v>
      </c>
      <c r="AT454" s="38"/>
      <c r="AU454" s="36"/>
      <c r="AV454" s="104"/>
      <c r="AW454" s="105"/>
      <c r="AX454" s="105"/>
      <c r="AY454" s="105"/>
      <c r="AZ454" s="114"/>
      <c r="BA454" s="115"/>
      <c r="BB454" s="105"/>
      <c r="BC454" s="105"/>
    </row>
    <row r="455" s="1" customFormat="1" ht="12" hidden="1" spans="2:55">
      <c r="B455" s="20">
        <v>421</v>
      </c>
      <c r="C455" s="21" t="str">
        <f t="shared" si="139"/>
        <v>AVAIL</v>
      </c>
      <c r="D455" s="22" t="str">
        <f t="shared" si="144"/>
        <v>CLOSED</v>
      </c>
      <c r="E455" s="23">
        <f ca="1" t="shared" si="146"/>
        <v>12</v>
      </c>
      <c r="F455" s="23">
        <f ca="1" t="shared" si="145"/>
        <v>2</v>
      </c>
      <c r="G455" s="23">
        <f ca="1" t="shared" si="147"/>
        <v>574</v>
      </c>
      <c r="H455" s="23" t="str">
        <f ca="1" t="shared" si="148"/>
        <v>LATE</v>
      </c>
      <c r="I455" s="23"/>
      <c r="J455" s="36" t="s">
        <v>3192</v>
      </c>
      <c r="K455" s="37">
        <v>44216</v>
      </c>
      <c r="L455" s="38">
        <f t="shared" si="149"/>
        <v>1</v>
      </c>
      <c r="M455" s="38">
        <f t="shared" si="150"/>
        <v>2021</v>
      </c>
      <c r="N455" s="38" t="str">
        <f t="shared" si="151"/>
        <v>Replenish</v>
      </c>
      <c r="O455" s="36" t="s">
        <v>330</v>
      </c>
      <c r="P455" s="38"/>
      <c r="Q455" s="38" t="s">
        <v>1326</v>
      </c>
      <c r="R455" s="56">
        <v>1</v>
      </c>
      <c r="S455" s="38" t="s">
        <v>153</v>
      </c>
      <c r="T455" s="57" t="s">
        <v>104</v>
      </c>
      <c r="U455" s="38">
        <v>50663417</v>
      </c>
      <c r="V455" s="20">
        <v>404049237</v>
      </c>
      <c r="W455" s="37">
        <v>44216</v>
      </c>
      <c r="X455" s="38" t="s">
        <v>105</v>
      </c>
      <c r="Y455" s="38"/>
      <c r="Z455" s="38"/>
      <c r="AA455" s="36" t="s">
        <v>3183</v>
      </c>
      <c r="AB455" s="37">
        <v>44223</v>
      </c>
      <c r="AC455" s="37"/>
      <c r="AD455" s="38">
        <v>180253407</v>
      </c>
      <c r="AE455" s="37">
        <v>44228</v>
      </c>
      <c r="AF455" s="157"/>
      <c r="AG455" s="37">
        <v>44228</v>
      </c>
      <c r="AH455" s="37">
        <v>44228</v>
      </c>
      <c r="AI455" s="89" t="s">
        <v>3193</v>
      </c>
      <c r="AJ455" s="89"/>
      <c r="AK455" s="37">
        <v>44228</v>
      </c>
      <c r="AL455" s="36"/>
      <c r="AM455" s="36" t="s">
        <v>330</v>
      </c>
      <c r="AN455" s="36" t="s">
        <v>1016</v>
      </c>
      <c r="AO455" s="36"/>
      <c r="AP455" s="37">
        <v>44216</v>
      </c>
      <c r="AQ455" s="36" t="s">
        <v>3160</v>
      </c>
      <c r="AR455" s="37">
        <v>44218</v>
      </c>
      <c r="AS455" s="103" t="str">
        <f t="shared" si="152"/>
        <v>ONTIME</v>
      </c>
      <c r="AT455" s="38"/>
      <c r="AU455" s="36"/>
      <c r="AV455" s="104"/>
      <c r="AW455" s="105"/>
      <c r="AX455" s="105"/>
      <c r="AY455" s="105"/>
      <c r="AZ455" s="114"/>
      <c r="BA455" s="115"/>
      <c r="BB455" s="105"/>
      <c r="BC455" s="105"/>
    </row>
    <row r="456" s="1" customFormat="1" ht="12" hidden="1" spans="2:55">
      <c r="B456" s="20">
        <v>422</v>
      </c>
      <c r="C456" s="21" t="str">
        <f t="shared" si="139"/>
        <v>AVAIL</v>
      </c>
      <c r="D456" s="22" t="str">
        <f t="shared" si="144"/>
        <v>CLOSED</v>
      </c>
      <c r="E456" s="23">
        <f ca="1" t="shared" si="146"/>
        <v>12</v>
      </c>
      <c r="F456" s="23">
        <f ca="1" t="shared" si="145"/>
        <v>2</v>
      </c>
      <c r="G456" s="23">
        <f ca="1" t="shared" si="147"/>
        <v>574</v>
      </c>
      <c r="H456" s="23" t="str">
        <f ca="1" t="shared" si="148"/>
        <v>LATE</v>
      </c>
      <c r="I456" s="23"/>
      <c r="J456" s="36" t="s">
        <v>3194</v>
      </c>
      <c r="K456" s="37">
        <v>44216</v>
      </c>
      <c r="L456" s="38">
        <f t="shared" si="149"/>
        <v>1</v>
      </c>
      <c r="M456" s="38">
        <f t="shared" si="150"/>
        <v>2021</v>
      </c>
      <c r="N456" s="38" t="str">
        <f t="shared" si="151"/>
        <v>Replenish</v>
      </c>
      <c r="O456" s="36" t="s">
        <v>457</v>
      </c>
      <c r="P456" s="38"/>
      <c r="Q456" s="38" t="s">
        <v>458</v>
      </c>
      <c r="R456" s="56">
        <v>1</v>
      </c>
      <c r="S456" s="38" t="s">
        <v>186</v>
      </c>
      <c r="T456" s="57" t="s">
        <v>104</v>
      </c>
      <c r="U456" s="38">
        <v>50663418</v>
      </c>
      <c r="V456" s="20">
        <v>404049238</v>
      </c>
      <c r="W456" s="37">
        <v>44216</v>
      </c>
      <c r="X456" s="38" t="s">
        <v>105</v>
      </c>
      <c r="Y456" s="38"/>
      <c r="Z456" s="38"/>
      <c r="AA456" s="36" t="s">
        <v>3183</v>
      </c>
      <c r="AB456" s="37">
        <v>44223</v>
      </c>
      <c r="AC456" s="37"/>
      <c r="AD456" s="38">
        <v>180253405</v>
      </c>
      <c r="AE456" s="37">
        <v>44228</v>
      </c>
      <c r="AF456" s="157"/>
      <c r="AG456" s="37">
        <v>44228</v>
      </c>
      <c r="AH456" s="37">
        <v>44228</v>
      </c>
      <c r="AI456" s="89" t="s">
        <v>3195</v>
      </c>
      <c r="AJ456" s="89"/>
      <c r="AK456" s="37">
        <v>44228</v>
      </c>
      <c r="AL456" s="36"/>
      <c r="AM456" s="36" t="s">
        <v>457</v>
      </c>
      <c r="AN456" s="36" t="s">
        <v>3196</v>
      </c>
      <c r="AO456" s="36"/>
      <c r="AP456" s="37">
        <v>44216</v>
      </c>
      <c r="AQ456" s="36" t="s">
        <v>3160</v>
      </c>
      <c r="AR456" s="37">
        <v>44218</v>
      </c>
      <c r="AS456" s="103" t="str">
        <f t="shared" si="152"/>
        <v>ONTIME</v>
      </c>
      <c r="AT456" s="38"/>
      <c r="AU456" s="36"/>
      <c r="AV456" s="104"/>
      <c r="AW456" s="105"/>
      <c r="AX456" s="105"/>
      <c r="AY456" s="105"/>
      <c r="AZ456" s="114"/>
      <c r="BA456" s="115"/>
      <c r="BB456" s="105"/>
      <c r="BC456" s="105"/>
    </row>
    <row r="457" s="1" customFormat="1" ht="12" hidden="1" spans="2:55">
      <c r="B457" s="20">
        <v>423</v>
      </c>
      <c r="C457" s="21" t="str">
        <f t="shared" si="139"/>
        <v>AVAIL</v>
      </c>
      <c r="D457" s="22" t="str">
        <f t="shared" si="144"/>
        <v>CLOSED</v>
      </c>
      <c r="E457" s="23">
        <f ca="1" t="shared" si="146"/>
        <v>13</v>
      </c>
      <c r="F457" s="23">
        <f ca="1" t="shared" si="145"/>
        <v>8</v>
      </c>
      <c r="G457" s="23">
        <f ca="1" t="shared" si="147"/>
        <v>573</v>
      </c>
      <c r="H457" s="23" t="str">
        <f ca="1" t="shared" si="148"/>
        <v>LATE</v>
      </c>
      <c r="I457" s="23"/>
      <c r="J457" s="36" t="s">
        <v>3197</v>
      </c>
      <c r="K457" s="37">
        <v>44217</v>
      </c>
      <c r="L457" s="38">
        <f t="shared" si="149"/>
        <v>1</v>
      </c>
      <c r="M457" s="38">
        <f t="shared" si="150"/>
        <v>2021</v>
      </c>
      <c r="N457" s="38" t="str">
        <f t="shared" si="151"/>
        <v>Replenish</v>
      </c>
      <c r="O457" s="36" t="s">
        <v>420</v>
      </c>
      <c r="P457" s="38"/>
      <c r="Q457" s="38" t="s">
        <v>422</v>
      </c>
      <c r="R457" s="56">
        <v>1</v>
      </c>
      <c r="S457" s="38" t="s">
        <v>223</v>
      </c>
      <c r="T457" s="57" t="s">
        <v>104</v>
      </c>
      <c r="U457" s="38">
        <v>50663510</v>
      </c>
      <c r="V457" s="20">
        <v>404049259</v>
      </c>
      <c r="W457" s="37">
        <v>44217</v>
      </c>
      <c r="X457" s="38" t="s">
        <v>105</v>
      </c>
      <c r="Y457" s="38"/>
      <c r="Z457" s="38"/>
      <c r="AA457" s="36" t="s">
        <v>3190</v>
      </c>
      <c r="AB457" s="37">
        <v>44229</v>
      </c>
      <c r="AC457" s="37"/>
      <c r="AD457" s="38">
        <v>180253518</v>
      </c>
      <c r="AE457" s="37">
        <v>44230</v>
      </c>
      <c r="AF457" s="157"/>
      <c r="AG457" s="37">
        <v>44230</v>
      </c>
      <c r="AH457" s="37">
        <v>44230</v>
      </c>
      <c r="AI457" s="89" t="s">
        <v>2514</v>
      </c>
      <c r="AJ457" s="89"/>
      <c r="AK457" s="37">
        <v>44230</v>
      </c>
      <c r="AL457" s="36"/>
      <c r="AM457" s="36" t="s">
        <v>420</v>
      </c>
      <c r="AN457" s="36" t="s">
        <v>3198</v>
      </c>
      <c r="AO457" s="36"/>
      <c r="AP457" s="37">
        <v>44223</v>
      </c>
      <c r="AQ457" s="36" t="s">
        <v>204</v>
      </c>
      <c r="AR457" s="37">
        <v>44225</v>
      </c>
      <c r="AS457" s="103" t="str">
        <f t="shared" si="152"/>
        <v>ONTIME</v>
      </c>
      <c r="AT457" s="38"/>
      <c r="AU457" s="36"/>
      <c r="AV457" s="104"/>
      <c r="AW457" s="105"/>
      <c r="AX457" s="105"/>
      <c r="AY457" s="105"/>
      <c r="AZ457" s="114"/>
      <c r="BA457" s="115"/>
      <c r="BB457" s="105"/>
      <c r="BC457" s="105"/>
    </row>
    <row r="458" s="1" customFormat="1" ht="15" hidden="1" spans="2:55">
      <c r="B458" s="20">
        <v>374</v>
      </c>
      <c r="C458" s="21" t="str">
        <f>IFERROR(IF(O458="","",IF(W458="","NEED PO",IF(Y458="","NEED AWB CDG",IF(AB458="","NEED AWB SIN",IF(AE458="","CUSTOMS",IF(AG458="","CUSTOMS",IF(AH458="","NEED GR",IF(AK458="","TQS","AVAIL")))))))),"N/A")</f>
        <v>AVAIL</v>
      </c>
      <c r="D458" s="22" t="str">
        <f t="shared" si="144"/>
        <v>CLOSED</v>
      </c>
      <c r="E458" s="23">
        <f ca="1" t="shared" si="146"/>
        <v>80</v>
      </c>
      <c r="F458" s="23">
        <f ca="1" t="shared" si="145"/>
        <v>3</v>
      </c>
      <c r="G458" s="23">
        <f ca="1" t="shared" si="147"/>
        <v>2</v>
      </c>
      <c r="H458" s="23" t="str">
        <f ca="1" t="shared" si="148"/>
        <v>ONTIME</v>
      </c>
      <c r="I458" s="23"/>
      <c r="J458" s="36" t="s">
        <v>3199</v>
      </c>
      <c r="K458" s="37">
        <v>44166</v>
      </c>
      <c r="L458" s="38">
        <f t="shared" si="149"/>
        <v>12</v>
      </c>
      <c r="M458" s="38">
        <f t="shared" si="150"/>
        <v>2020</v>
      </c>
      <c r="N458" s="38" t="str">
        <f t="shared" si="151"/>
        <v>Replenish</v>
      </c>
      <c r="O458" s="36" t="s">
        <v>130</v>
      </c>
      <c r="P458" s="38"/>
      <c r="Q458" s="38" t="s">
        <v>131</v>
      </c>
      <c r="R458" s="56" t="s">
        <v>102</v>
      </c>
      <c r="S458" s="38" t="s">
        <v>122</v>
      </c>
      <c r="T458" s="57" t="s">
        <v>104</v>
      </c>
      <c r="U458" s="38">
        <v>50659832</v>
      </c>
      <c r="V458" s="20">
        <v>404048885</v>
      </c>
      <c r="W458" s="37">
        <v>44166</v>
      </c>
      <c r="X458" s="38" t="s">
        <v>105</v>
      </c>
      <c r="Y458" s="38">
        <v>61881587870</v>
      </c>
      <c r="Z458" s="37">
        <v>44168</v>
      </c>
      <c r="AA458" s="36" t="s">
        <v>3039</v>
      </c>
      <c r="AB458" s="37">
        <v>44176</v>
      </c>
      <c r="AC458" s="37"/>
      <c r="AD458" s="38">
        <v>180250741</v>
      </c>
      <c r="AE458" s="37">
        <v>44182</v>
      </c>
      <c r="AF458" s="169" t="s">
        <v>3200</v>
      </c>
      <c r="AG458" s="37">
        <v>44181</v>
      </c>
      <c r="AH458" s="37">
        <v>44246</v>
      </c>
      <c r="AI458" s="89" t="s">
        <v>138</v>
      </c>
      <c r="AJ458" s="89" t="s">
        <v>3201</v>
      </c>
      <c r="AK458" s="37">
        <v>44246</v>
      </c>
      <c r="AM458" s="36" t="s">
        <v>130</v>
      </c>
      <c r="AN458" s="36" t="s">
        <v>3202</v>
      </c>
      <c r="AO458" s="36"/>
      <c r="AP458" s="37">
        <v>44166</v>
      </c>
      <c r="AQ458" s="36" t="s">
        <v>2985</v>
      </c>
      <c r="AR458" s="37">
        <v>44169</v>
      </c>
      <c r="AS458" s="103" t="str">
        <f t="shared" si="152"/>
        <v>ONTIME</v>
      </c>
      <c r="AT458" s="38"/>
      <c r="AU458" s="36"/>
      <c r="AV458" s="104"/>
      <c r="AW458" s="105"/>
      <c r="AX458" s="105"/>
      <c r="AY458" s="105"/>
      <c r="AZ458" s="114"/>
      <c r="BA458" s="115"/>
      <c r="BB458" s="105"/>
      <c r="BC458" s="105"/>
    </row>
    <row r="459" s="1" customFormat="1" ht="12" hidden="1" spans="2:55">
      <c r="B459" s="20">
        <v>375</v>
      </c>
      <c r="C459" s="21" t="str">
        <f>IFERROR(IF(O459="","",IF(W459="","NEED PO",IF(Y459="","NEED AWB CDG",IF(AB459="","NEED AWB SIN",IF(AE459="","CUSTOMS",IF(AG459="","CUSTOMS",IF(AH459="","NEED GR",IF(AK459="","TQS","AVAIL")))))))),"N/A")</f>
        <v>AVAIL</v>
      </c>
      <c r="D459" s="22" t="str">
        <f t="shared" si="144"/>
        <v>CLOSED</v>
      </c>
      <c r="E459" s="23">
        <f ca="1" t="shared" si="146"/>
        <v>79</v>
      </c>
      <c r="F459" s="23">
        <f ca="1" t="shared" si="145"/>
        <v>3</v>
      </c>
      <c r="G459" s="23">
        <f ca="1" t="shared" si="147"/>
        <v>624</v>
      </c>
      <c r="H459" s="23" t="str">
        <f ca="1" t="shared" si="148"/>
        <v>LATE</v>
      </c>
      <c r="I459" s="23"/>
      <c r="J459" s="36" t="s">
        <v>3203</v>
      </c>
      <c r="K459" s="37">
        <v>44166</v>
      </c>
      <c r="L459" s="38">
        <f t="shared" si="149"/>
        <v>12</v>
      </c>
      <c r="M459" s="38">
        <f t="shared" si="150"/>
        <v>2020</v>
      </c>
      <c r="N459" s="38" t="str">
        <f t="shared" si="151"/>
        <v>Replenish</v>
      </c>
      <c r="O459" s="36" t="s">
        <v>1890</v>
      </c>
      <c r="P459" s="38"/>
      <c r="Q459" s="38" t="s">
        <v>1891</v>
      </c>
      <c r="R459" s="56" t="s">
        <v>102</v>
      </c>
      <c r="S459" s="38" t="s">
        <v>198</v>
      </c>
      <c r="T459" s="57" t="s">
        <v>104</v>
      </c>
      <c r="U459" s="38">
        <v>50659834</v>
      </c>
      <c r="V459" s="20">
        <v>404048886</v>
      </c>
      <c r="W459" s="37">
        <v>44166</v>
      </c>
      <c r="X459" s="38" t="s">
        <v>105</v>
      </c>
      <c r="Y459" s="38" t="s">
        <v>132</v>
      </c>
      <c r="Z459" s="38"/>
      <c r="AA459" s="36" t="s">
        <v>3204</v>
      </c>
      <c r="AB459" s="37">
        <v>44237</v>
      </c>
      <c r="AC459" s="37"/>
      <c r="AD459" s="38">
        <v>180254098</v>
      </c>
      <c r="AE459" s="37">
        <v>44242</v>
      </c>
      <c r="AF459" s="157" t="s">
        <v>146</v>
      </c>
      <c r="AG459" s="37" t="s">
        <v>166</v>
      </c>
      <c r="AH459" s="37">
        <v>44245</v>
      </c>
      <c r="AI459" s="89" t="s">
        <v>3203</v>
      </c>
      <c r="AJ459" s="89"/>
      <c r="AK459" s="37">
        <v>44245</v>
      </c>
      <c r="AM459" s="36" t="s">
        <v>1890</v>
      </c>
      <c r="AN459" s="36" t="s">
        <v>3205</v>
      </c>
      <c r="AO459" s="36"/>
      <c r="AP459" s="37">
        <v>44166</v>
      </c>
      <c r="AQ459" s="36" t="s">
        <v>2985</v>
      </c>
      <c r="AR459" s="37">
        <v>44169</v>
      </c>
      <c r="AS459" s="103" t="str">
        <f t="shared" si="152"/>
        <v>ONTIME</v>
      </c>
      <c r="AT459" s="38"/>
      <c r="AU459" s="36"/>
      <c r="AV459" s="104"/>
      <c r="AW459" s="105"/>
      <c r="AX459" s="105"/>
      <c r="AY459" s="105"/>
      <c r="AZ459" s="114"/>
      <c r="BA459" s="115"/>
      <c r="BB459" s="105"/>
      <c r="BC459" s="105"/>
    </row>
    <row r="460" s="1" customFormat="1" ht="12" hidden="1" spans="2:55">
      <c r="B460" s="20">
        <v>398</v>
      </c>
      <c r="C460" s="21" t="str">
        <f>IFERROR(IF(O460="","",IF(W460="","NEED PO",IF(Y460="","NEED AWB CDG",IF(AB460="","NEED AWB SIN",IF(AE460="","CUSTOMS",IF(AG460="","CUSTOMS",IF(AH460="","NEED GR",IF(AK460="","TQS","AVAIL")))))))),"N/A")</f>
        <v>AVAIL</v>
      </c>
      <c r="D460" s="22" t="str">
        <f t="shared" si="144"/>
        <v>CLOSED</v>
      </c>
      <c r="E460" s="23">
        <f ca="1" t="shared" si="146"/>
        <v>54</v>
      </c>
      <c r="F460" s="23">
        <f ca="1" t="shared" si="145"/>
        <v>5</v>
      </c>
      <c r="G460" s="23">
        <f ca="1" t="shared" si="147"/>
        <v>29</v>
      </c>
      <c r="H460" s="23" t="str">
        <f ca="1" t="shared" si="148"/>
        <v>LATE</v>
      </c>
      <c r="I460" s="23"/>
      <c r="J460" s="36" t="s">
        <v>3206</v>
      </c>
      <c r="K460" s="37">
        <v>44188</v>
      </c>
      <c r="L460" s="38">
        <f t="shared" si="149"/>
        <v>12</v>
      </c>
      <c r="M460" s="38">
        <f t="shared" si="150"/>
        <v>2020</v>
      </c>
      <c r="N460" s="38" t="str">
        <f t="shared" si="151"/>
        <v>Replenish</v>
      </c>
      <c r="O460" s="33" t="s">
        <v>221</v>
      </c>
      <c r="P460" s="38"/>
      <c r="Q460" s="38" t="s">
        <v>222</v>
      </c>
      <c r="R460" s="56" t="s">
        <v>102</v>
      </c>
      <c r="S460" s="38" t="s">
        <v>186</v>
      </c>
      <c r="T460" s="57" t="s">
        <v>104</v>
      </c>
      <c r="U460" s="38">
        <v>50661273</v>
      </c>
      <c r="V460" s="20">
        <v>404049059</v>
      </c>
      <c r="W460" s="37">
        <v>44188</v>
      </c>
      <c r="X460" s="38" t="s">
        <v>105</v>
      </c>
      <c r="Y460" s="38" t="s">
        <v>3207</v>
      </c>
      <c r="Z460" s="37">
        <v>44217</v>
      </c>
      <c r="AA460" s="36" t="s">
        <v>3208</v>
      </c>
      <c r="AB460" s="37">
        <v>44236</v>
      </c>
      <c r="AC460" s="37"/>
      <c r="AD460" s="38">
        <v>180253966</v>
      </c>
      <c r="AE460" s="37">
        <v>44237</v>
      </c>
      <c r="AF460" s="157"/>
      <c r="AG460" s="37">
        <v>44242</v>
      </c>
      <c r="AH460" s="37">
        <v>44242</v>
      </c>
      <c r="AI460" s="89" t="s">
        <v>3209</v>
      </c>
      <c r="AJ460" s="89"/>
      <c r="AK460" s="37">
        <v>44242</v>
      </c>
      <c r="AM460" s="33" t="s">
        <v>221</v>
      </c>
      <c r="AN460" s="33" t="s">
        <v>969</v>
      </c>
      <c r="AO460" s="33"/>
      <c r="AP460" s="37">
        <v>44193</v>
      </c>
      <c r="AQ460" s="36" t="s">
        <v>171</v>
      </c>
      <c r="AR460" s="37">
        <v>44193</v>
      </c>
      <c r="AS460" s="103" t="str">
        <f t="shared" si="152"/>
        <v>ONTIME</v>
      </c>
      <c r="AT460" s="38"/>
      <c r="AU460" s="36"/>
      <c r="AV460" s="104"/>
      <c r="AW460" s="105"/>
      <c r="AX460" s="105"/>
      <c r="AY460" s="105"/>
      <c r="AZ460" s="114"/>
      <c r="BA460" s="115"/>
      <c r="BB460" s="105"/>
      <c r="BC460" s="105"/>
    </row>
    <row r="461" s="1" customFormat="1" ht="12" hidden="1" spans="2:55">
      <c r="B461" s="20">
        <v>75</v>
      </c>
      <c r="C461" s="21" t="str">
        <f>IFERROR(IF(O461="","",IF(W461="","NEED PO",IF(AB461="","NEED AWB",IF(AE461="","NEED IB",IF(AG461="","CUSTOMS",IF(AH461="","NEED GR",IF(AK461="","TQS","AVAIL"))))))),"N/A")</f>
        <v>AVAIL</v>
      </c>
      <c r="D461" s="22" t="str">
        <f t="shared" si="144"/>
        <v>CLOSED</v>
      </c>
      <c r="E461" s="23">
        <f ca="1">IF(W461="","",IF(AK461&lt;&gt;"",AK461-W461,TODAY()-W461))</f>
        <v>289</v>
      </c>
      <c r="F461" s="23">
        <f ca="1" t="shared" si="145"/>
        <v>28</v>
      </c>
      <c r="G461" s="23">
        <f ca="1" t="shared" si="147"/>
        <v>285</v>
      </c>
      <c r="H461" s="23" t="str">
        <f ca="1">IF(G461&lt;=2,"ONTIME","LATE")</f>
        <v>LATE</v>
      </c>
      <c r="I461" s="23"/>
      <c r="J461" s="36" t="s">
        <v>3210</v>
      </c>
      <c r="K461" s="37">
        <v>43935</v>
      </c>
      <c r="L461" s="38">
        <f t="shared" si="149"/>
        <v>4</v>
      </c>
      <c r="M461" s="38">
        <f t="shared" si="150"/>
        <v>2020</v>
      </c>
      <c r="N461" s="38" t="str">
        <f t="shared" si="151"/>
        <v>AOG</v>
      </c>
      <c r="O461" s="36" t="s">
        <v>3211</v>
      </c>
      <c r="P461" s="38"/>
      <c r="Q461" s="38" t="s">
        <v>3212</v>
      </c>
      <c r="R461" s="56">
        <v>1</v>
      </c>
      <c r="S461" s="38" t="s">
        <v>1511</v>
      </c>
      <c r="T461" s="57" t="s">
        <v>3213</v>
      </c>
      <c r="U461" s="38" t="s">
        <v>3214</v>
      </c>
      <c r="V461" s="20">
        <v>404047509</v>
      </c>
      <c r="W461" s="37">
        <v>43935</v>
      </c>
      <c r="X461" s="38" t="s">
        <v>105</v>
      </c>
      <c r="Y461" s="38"/>
      <c r="Z461" s="37">
        <v>44220</v>
      </c>
      <c r="AA461" s="36" t="s">
        <v>3215</v>
      </c>
      <c r="AB461" s="37">
        <v>44220</v>
      </c>
      <c r="AC461" s="37"/>
      <c r="AD461" s="36" t="s">
        <v>3216</v>
      </c>
      <c r="AE461" s="37">
        <v>44221</v>
      </c>
      <c r="AF461" s="157"/>
      <c r="AG461" s="37">
        <v>44224</v>
      </c>
      <c r="AH461" s="37">
        <v>44224</v>
      </c>
      <c r="AI461" s="89" t="s">
        <v>3217</v>
      </c>
      <c r="AJ461" s="89"/>
      <c r="AK461" s="37">
        <v>44224</v>
      </c>
      <c r="AM461" s="36" t="s">
        <v>3211</v>
      </c>
      <c r="AN461" s="36" t="s">
        <v>3218</v>
      </c>
      <c r="AO461" s="36"/>
      <c r="AP461" s="37">
        <v>43950</v>
      </c>
      <c r="AQ461" s="36" t="s">
        <v>3219</v>
      </c>
      <c r="AR461" s="103">
        <v>43963</v>
      </c>
      <c r="AS461" s="103" t="str">
        <f t="shared" si="152"/>
        <v>LATE</v>
      </c>
      <c r="AT461" s="38"/>
      <c r="AU461" s="36"/>
      <c r="AV461" s="104">
        <f>IF(OR(W461="",AB461=""),"",AB461-W461)</f>
        <v>285</v>
      </c>
      <c r="AW461" s="105">
        <f>IF(OR(AH461="",AB461=""),"",AH461-AB461)</f>
        <v>4</v>
      </c>
      <c r="AX461" s="105">
        <f>IF(OR(AK461="",AH461=""),"",AK461-AH461)</f>
        <v>0</v>
      </c>
      <c r="AY461" s="105">
        <f>IF(OR(AP461="",AH461=""),"",AP461-AH461)</f>
        <v>-274</v>
      </c>
      <c r="AZ461" s="114">
        <f>IF(OR(AR461="",AP461=""),"",AR461-AP461)</f>
        <v>13</v>
      </c>
      <c r="BA461" s="115">
        <f>IF(AV461="","",SUM(AV461:AZ461))</f>
        <v>28</v>
      </c>
      <c r="BB461" s="105">
        <f>IF(AR461="","",WEEKNUM(AR461))</f>
        <v>20</v>
      </c>
      <c r="BC461" s="105">
        <f>IF(AR461="","",YEAR(AR461))</f>
        <v>2020</v>
      </c>
    </row>
    <row r="462" s="1" customFormat="1" ht="15" hidden="1" spans="2:55">
      <c r="B462" s="20">
        <v>103</v>
      </c>
      <c r="C462" s="21" t="str">
        <f>IFERROR(IF(O462="","",IF(W462="","NEED PO",IF(AB462="","NEED AWB",IF(AE462="","NEED IB",IF(AG462="","CUSTOMS",IF(AH462="","NEED GR",IF(AK462="","TQS","AVAIL"))))))),"N/A")</f>
        <v>AVAIL</v>
      </c>
      <c r="D462" s="22" t="str">
        <f t="shared" si="144"/>
        <v>CLOSED</v>
      </c>
      <c r="E462" s="23">
        <f ca="1">IF(W462="","",IF(AK462&lt;&gt;"",AK462-W462,TODAY()-W462))</f>
        <v>13</v>
      </c>
      <c r="F462" s="23">
        <f ca="1" t="shared" si="145"/>
        <v>4</v>
      </c>
      <c r="G462" s="23">
        <f ca="1" t="shared" si="147"/>
        <v>5</v>
      </c>
      <c r="H462" s="23" t="str">
        <f ca="1">IF(G462&lt;=2,"ONTIME","LATE")</f>
        <v>LATE</v>
      </c>
      <c r="I462" s="23"/>
      <c r="J462" s="36" t="s">
        <v>3220</v>
      </c>
      <c r="K462" s="37">
        <v>44224</v>
      </c>
      <c r="L462" s="38">
        <f t="shared" si="149"/>
        <v>1</v>
      </c>
      <c r="M462" s="38">
        <f t="shared" si="150"/>
        <v>2021</v>
      </c>
      <c r="N462" s="38" t="str">
        <f t="shared" si="151"/>
        <v>Critical</v>
      </c>
      <c r="O462" s="36" t="s">
        <v>3221</v>
      </c>
      <c r="P462" s="38"/>
      <c r="Q462" s="38" t="s">
        <v>3222</v>
      </c>
      <c r="R462" s="56">
        <v>1</v>
      </c>
      <c r="S462" s="38" t="s">
        <v>223</v>
      </c>
      <c r="T462" s="57" t="s">
        <v>3223</v>
      </c>
      <c r="U462" s="38">
        <v>50664079</v>
      </c>
      <c r="V462" s="20">
        <v>404049292</v>
      </c>
      <c r="W462" s="37">
        <v>44224</v>
      </c>
      <c r="X462" s="38" t="s">
        <v>105</v>
      </c>
      <c r="Y462" s="38"/>
      <c r="Z462" s="37">
        <v>44229</v>
      </c>
      <c r="AA462" s="36" t="s">
        <v>3224</v>
      </c>
      <c r="AB462" s="37">
        <v>44229</v>
      </c>
      <c r="AC462" s="37"/>
      <c r="AD462" s="36" t="s">
        <v>3225</v>
      </c>
      <c r="AE462" s="37">
        <v>44229</v>
      </c>
      <c r="AF462" s="170" t="s">
        <v>3226</v>
      </c>
      <c r="AG462" s="171">
        <v>44230</v>
      </c>
      <c r="AH462" s="37">
        <v>44231</v>
      </c>
      <c r="AI462" s="89" t="s">
        <v>3227</v>
      </c>
      <c r="AJ462" s="89"/>
      <c r="AK462" s="37">
        <v>44237</v>
      </c>
      <c r="AM462" s="36" t="s">
        <v>3221</v>
      </c>
      <c r="AN462" s="36" t="s">
        <v>909</v>
      </c>
      <c r="AO462" s="36"/>
      <c r="AP462" s="37">
        <v>44224</v>
      </c>
      <c r="AQ462" s="36" t="s">
        <v>211</v>
      </c>
      <c r="AR462" s="37">
        <v>44228</v>
      </c>
      <c r="AS462" s="103" t="str">
        <f t="shared" si="152"/>
        <v>ONTIME</v>
      </c>
      <c r="AT462" s="38"/>
      <c r="AU462" s="36"/>
      <c r="AV462" s="104">
        <f>IF(OR(W462="",AB462=""),"",AB462-W462)</f>
        <v>5</v>
      </c>
      <c r="AW462" s="105">
        <f>IF(OR(AH462="",AB462=""),"",AH462-AB462)</f>
        <v>2</v>
      </c>
      <c r="AX462" s="105">
        <f>IF(OR(AK462="",AH462=""),"",AK462-AH462)</f>
        <v>6</v>
      </c>
      <c r="AY462" s="105">
        <f>IF(OR(AP462="",AH462=""),"",AP462-AH462)</f>
        <v>-7</v>
      </c>
      <c r="AZ462" s="114">
        <f>IF(OR(AR462="",AP462=""),"",AR462-AP462)</f>
        <v>4</v>
      </c>
      <c r="BA462" s="115">
        <f>IF(AV462="","",SUM(AV462:AZ462))</f>
        <v>10</v>
      </c>
      <c r="BB462" s="105">
        <f>IF(AR462="","",WEEKNUM(AR462))</f>
        <v>6</v>
      </c>
      <c r="BC462" s="105">
        <f>IF(AR462="","",YEAR(AR462))</f>
        <v>2021</v>
      </c>
    </row>
    <row r="463" spans="23:29">
      <c r="W463" s="4"/>
      <c r="X463" s="4"/>
      <c r="AA463" s="2"/>
      <c r="AB463" s="2"/>
      <c r="AC463" s="2"/>
    </row>
    <row r="464" spans="23:29">
      <c r="W464" s="4"/>
      <c r="X464" s="4"/>
      <c r="AA464" s="2"/>
      <c r="AB464" s="2"/>
      <c r="AC464" s="2"/>
    </row>
    <row r="465" spans="23:29">
      <c r="W465" s="4"/>
      <c r="X465" s="4"/>
      <c r="AA465" s="2"/>
      <c r="AB465" s="2"/>
      <c r="AC465" s="2"/>
    </row>
    <row r="466" spans="23:29">
      <c r="W466" s="4"/>
      <c r="X466" s="4"/>
      <c r="AA466" s="2"/>
      <c r="AB466" s="2"/>
      <c r="AC466" s="2"/>
    </row>
    <row r="467" spans="23:29">
      <c r="W467" s="4"/>
      <c r="X467" s="4"/>
      <c r="AA467" s="2"/>
      <c r="AB467" s="2"/>
      <c r="AC467" s="2"/>
    </row>
    <row r="468" spans="23:29">
      <c r="W468" s="4"/>
      <c r="X468" s="4"/>
      <c r="AA468" s="2"/>
      <c r="AB468" s="2"/>
      <c r="AC468" s="2"/>
    </row>
    <row r="469" spans="23:29">
      <c r="W469" s="4"/>
      <c r="X469" s="4"/>
      <c r="AA469" s="2"/>
      <c r="AB469" s="2"/>
      <c r="AC469" s="2"/>
    </row>
    <row r="470" spans="23:29">
      <c r="W470" s="4"/>
      <c r="X470" s="4"/>
      <c r="AA470" s="2"/>
      <c r="AB470" s="2"/>
      <c r="AC470" s="2"/>
    </row>
    <row r="471" spans="23:29">
      <c r="W471" s="4"/>
      <c r="X471" s="4"/>
      <c r="AA471" s="2"/>
      <c r="AB471" s="2"/>
      <c r="AC471" s="2"/>
    </row>
    <row r="472" spans="23:29">
      <c r="W472" s="4"/>
      <c r="X472" s="4"/>
      <c r="AA472" s="2"/>
      <c r="AB472" s="2"/>
      <c r="AC472" s="2"/>
    </row>
    <row r="473" spans="23:29">
      <c r="W473" s="4"/>
      <c r="X473" s="4"/>
      <c r="AA473" s="2"/>
      <c r="AB473" s="2"/>
      <c r="AC473" s="2"/>
    </row>
  </sheetData>
  <autoFilter ref="B3:BE462">
    <filterColumn colId="15">
      <customFilters>
        <customFilter operator="equal" val="STARTER, MOTOR APU"/>
        <customFilter operator="equal" val="STARTER, MOTOR APU (1303-3)"/>
      </customFilters>
    </filterColumn>
    <extLst/>
  </autoFilter>
  <conditionalFormatting sqref="C1:I1">
    <cfRule type="cellIs" dxfId="17" priority="12100" operator="equal">
      <formula>"NEED AWB"</formula>
    </cfRule>
    <cfRule type="cellIs" dxfId="18" priority="12101" operator="equal">
      <formula>"NEED PO"</formula>
    </cfRule>
    <cfRule type="cellIs" dxfId="19" priority="12102" operator="equal">
      <formula>"CLOSED"</formula>
    </cfRule>
    <cfRule type="cellIs" dxfId="18" priority="12103" operator="equal">
      <formula>"OPEN"</formula>
    </cfRule>
    <cfRule type="cellIs" dxfId="20" priority="12104" operator="equal">
      <formula>"AVAIL"</formula>
    </cfRule>
    <cfRule type="cellIs" dxfId="21" priority="12105" operator="equal">
      <formula>"CUSTOMS"</formula>
    </cfRule>
    <cfRule type="cellIs" dxfId="22" priority="12106" operator="equal">
      <formula>"NEED GR"</formula>
    </cfRule>
    <cfRule type="cellIs" dxfId="23" priority="12107" operator="equal">
      <formula>"IN PROGRESS"</formula>
    </cfRule>
  </conditionalFormatting>
  <conditionalFormatting sqref="C1">
    <cfRule type="cellIs" dxfId="23" priority="12097" operator="equal">
      <formula>"TQS"</formula>
    </cfRule>
  </conditionalFormatting>
  <conditionalFormatting sqref="K1:N1">
    <cfRule type="cellIs" dxfId="24" priority="12110" operator="equal">
      <formula>"aog"</formula>
    </cfRule>
  </conditionalFormatting>
  <conditionalFormatting sqref="AL1">
    <cfRule type="cellIs" dxfId="25" priority="12109" operator="equal">
      <formula>"EXPENDABLE"</formula>
    </cfRule>
  </conditionalFormatting>
  <conditionalFormatting sqref="AT1:AU1">
    <cfRule type="cellIs" dxfId="26" priority="12108" operator="equal">
      <formula>"CLOSED"</formula>
    </cfRule>
  </conditionalFormatting>
  <conditionalFormatting sqref="AA11">
    <cfRule type="duplicateValues" dxfId="5" priority="1215"/>
  </conditionalFormatting>
  <conditionalFormatting sqref="D13">
    <cfRule type="containsText" dxfId="13" priority="3507" operator="between" text="OPEN">
      <formula>NOT(ISERROR(SEARCH("OPEN",D13)))</formula>
    </cfRule>
    <cfRule type="containsText" dxfId="14" priority="3510" operator="between" text="IN PROGRESS">
      <formula>NOT(ISERROR(SEARCH("IN PROGRESS",D13)))</formula>
    </cfRule>
    <cfRule type="containsText" dxfId="15" priority="3511" operator="between" text="IN PROGRESS">
      <formula>NOT(ISERROR(SEARCH("IN PROGRESS",D13)))</formula>
    </cfRule>
    <cfRule type="containsText" dxfId="11" priority="3512" operator="between" text="CLOSED">
      <formula>NOT(ISERROR(SEARCH("CLOSED",D13)))</formula>
    </cfRule>
  </conditionalFormatting>
  <conditionalFormatting sqref="J13">
    <cfRule type="containsText" dxfId="3" priority="3504" operator="between" text="AFAP*">
      <formula>NOT(ISERROR(SEARCH("AFAP*",J13)))</formula>
    </cfRule>
    <cfRule type="containsText" dxfId="4" priority="3516" operator="between" text="LHG">
      <formula>NOT(ISERROR(SEARCH("LHG",J13)))</formula>
    </cfRule>
  </conditionalFormatting>
  <conditionalFormatting sqref="AN13:AO13">
    <cfRule type="duplicateValues" dxfId="2" priority="3485"/>
  </conditionalFormatting>
  <conditionalFormatting sqref="AP13">
    <cfRule type="duplicateValues" dxfId="2" priority="3503"/>
  </conditionalFormatting>
  <conditionalFormatting sqref="D16">
    <cfRule type="containsText" dxfId="13" priority="3474" operator="between" text="OPEN">
      <formula>NOT(ISERROR(SEARCH("OPEN",D16)))</formula>
    </cfRule>
    <cfRule type="containsText" dxfId="14" priority="3477" operator="between" text="IN PROGRESS">
      <formula>NOT(ISERROR(SEARCH("IN PROGRESS",D16)))</formula>
    </cfRule>
    <cfRule type="containsText" dxfId="15" priority="3478" operator="between" text="IN PROGRESS">
      <formula>NOT(ISERROR(SEARCH("IN PROGRESS",D16)))</formula>
    </cfRule>
    <cfRule type="containsText" dxfId="11" priority="3479" operator="between" text="CLOSED">
      <formula>NOT(ISERROR(SEARCH("CLOSED",D16)))</formula>
    </cfRule>
  </conditionalFormatting>
  <conditionalFormatting sqref="J16">
    <cfRule type="containsText" dxfId="3" priority="3471" operator="between" text="AFAP*">
      <formula>NOT(ISERROR(SEARCH("AFAP*",J16)))</formula>
    </cfRule>
    <cfRule type="containsText" dxfId="4" priority="3483" operator="between" text="LHG">
      <formula>NOT(ISERROR(SEARCH("LHG",J16)))</formula>
    </cfRule>
  </conditionalFormatting>
  <conditionalFormatting sqref="AN16:AO16">
    <cfRule type="duplicateValues" dxfId="2" priority="3292"/>
  </conditionalFormatting>
  <conditionalFormatting sqref="AP16">
    <cfRule type="duplicateValues" dxfId="2" priority="3470"/>
  </conditionalFormatting>
  <conditionalFormatting sqref="D17">
    <cfRule type="containsText" dxfId="13" priority="3460" operator="between" text="OPEN">
      <formula>NOT(ISERROR(SEARCH("OPEN",D17)))</formula>
    </cfRule>
    <cfRule type="containsText" dxfId="14" priority="3463" operator="between" text="IN PROGRESS">
      <formula>NOT(ISERROR(SEARCH("IN PROGRESS",D17)))</formula>
    </cfRule>
    <cfRule type="containsText" dxfId="15" priority="3464" operator="between" text="IN PROGRESS">
      <formula>NOT(ISERROR(SEARCH("IN PROGRESS",D17)))</formula>
    </cfRule>
    <cfRule type="containsText" dxfId="11" priority="3465" operator="between" text="CLOSED">
      <formula>NOT(ISERROR(SEARCH("CLOSED",D17)))</formula>
    </cfRule>
  </conditionalFormatting>
  <conditionalFormatting sqref="J17">
    <cfRule type="containsText" dxfId="3" priority="3457" operator="between" text="AFAP*">
      <formula>NOT(ISERROR(SEARCH("AFAP*",J17)))</formula>
    </cfRule>
    <cfRule type="containsText" dxfId="4" priority="3469" operator="between" text="LHG">
      <formula>NOT(ISERROR(SEARCH("LHG",J17)))</formula>
    </cfRule>
  </conditionalFormatting>
  <conditionalFormatting sqref="AA17">
    <cfRule type="duplicateValues" dxfId="5" priority="1216"/>
  </conditionalFormatting>
  <conditionalFormatting sqref="AN17:AO17">
    <cfRule type="duplicateValues" dxfId="2" priority="3291"/>
  </conditionalFormatting>
  <conditionalFormatting sqref="AP17">
    <cfRule type="duplicateValues" dxfId="2" priority="3456"/>
  </conditionalFormatting>
  <conditionalFormatting sqref="D27">
    <cfRule type="containsText" dxfId="13" priority="3392" operator="between" text="OPEN">
      <formula>NOT(ISERROR(SEARCH("OPEN",D27)))</formula>
    </cfRule>
    <cfRule type="containsText" dxfId="14" priority="3395" operator="between" text="IN PROGRESS">
      <formula>NOT(ISERROR(SEARCH("IN PROGRESS",D27)))</formula>
    </cfRule>
    <cfRule type="containsText" dxfId="15" priority="3396" operator="between" text="IN PROGRESS">
      <formula>NOT(ISERROR(SEARCH("IN PROGRESS",D27)))</formula>
    </cfRule>
    <cfRule type="containsText" dxfId="11" priority="3397" operator="between" text="CLOSED">
      <formula>NOT(ISERROR(SEARCH("CLOSED",D27)))</formula>
    </cfRule>
  </conditionalFormatting>
  <conditionalFormatting sqref="J27">
    <cfRule type="containsText" dxfId="3" priority="3389" operator="between" text="AFAX*">
      <formula>NOT(ISERROR(SEARCH("AFAX*",J27)))</formula>
    </cfRule>
    <cfRule type="containsText" dxfId="4" priority="3401" operator="between" text="LHG">
      <formula>NOT(ISERROR(SEARCH("LHG",J27)))</formula>
    </cfRule>
  </conditionalFormatting>
  <conditionalFormatting sqref="D28">
    <cfRule type="containsText" dxfId="13" priority="3379" operator="between" text="OPEN">
      <formula>NOT(ISERROR(SEARCH("OPEN",D28)))</formula>
    </cfRule>
    <cfRule type="containsText" dxfId="14" priority="3382" operator="between" text="IN PROGRESS">
      <formula>NOT(ISERROR(SEARCH("IN PROGRESS",D28)))</formula>
    </cfRule>
    <cfRule type="containsText" dxfId="15" priority="3383" operator="between" text="IN PROGRESS">
      <formula>NOT(ISERROR(SEARCH("IN PROGRESS",D28)))</formula>
    </cfRule>
    <cfRule type="containsText" dxfId="11" priority="3384" operator="between" text="CLOSED">
      <formula>NOT(ISERROR(SEARCH("CLOSED",D28)))</formula>
    </cfRule>
  </conditionalFormatting>
  <conditionalFormatting sqref="J28">
    <cfRule type="containsText" dxfId="3" priority="3376" operator="between" text="AFAX*">
      <formula>NOT(ISERROR(SEARCH("AFAX*",J28)))</formula>
    </cfRule>
    <cfRule type="containsText" dxfId="4" priority="3388" operator="between" text="LHG">
      <formula>NOT(ISERROR(SEARCH("LHG",J28)))</formula>
    </cfRule>
  </conditionalFormatting>
  <conditionalFormatting sqref="D29">
    <cfRule type="containsText" dxfId="13" priority="3366" operator="between" text="OPEN">
      <formula>NOT(ISERROR(SEARCH("OPEN",D29)))</formula>
    </cfRule>
    <cfRule type="containsText" dxfId="14" priority="3369" operator="between" text="IN PROGRESS">
      <formula>NOT(ISERROR(SEARCH("IN PROGRESS",D29)))</formula>
    </cfRule>
    <cfRule type="containsText" dxfId="15" priority="3370" operator="between" text="IN PROGRESS">
      <formula>NOT(ISERROR(SEARCH("IN PROGRESS",D29)))</formula>
    </cfRule>
    <cfRule type="containsText" dxfId="11" priority="3371" operator="between" text="CLOSED">
      <formula>NOT(ISERROR(SEARCH("CLOSED",D29)))</formula>
    </cfRule>
  </conditionalFormatting>
  <conditionalFormatting sqref="J29">
    <cfRule type="containsText" dxfId="3" priority="3363" operator="between" text="AFAX*">
      <formula>NOT(ISERROR(SEARCH("AFAX*",J29)))</formula>
    </cfRule>
    <cfRule type="containsText" dxfId="4" priority="3375" operator="between" text="LHG">
      <formula>NOT(ISERROR(SEARCH("LHG",J29)))</formula>
    </cfRule>
  </conditionalFormatting>
  <conditionalFormatting sqref="AA33">
    <cfRule type="duplicateValues" dxfId="5" priority="1213"/>
  </conditionalFormatting>
  <conditionalFormatting sqref="D34">
    <cfRule type="containsText" dxfId="13" priority="3325" operator="between" text="OPEN">
      <formula>NOT(ISERROR(SEARCH("OPEN",D34)))</formula>
    </cfRule>
    <cfRule type="containsText" dxfId="14" priority="3328" operator="between" text="IN PROGRESS">
      <formula>NOT(ISERROR(SEARCH("IN PROGRESS",D34)))</formula>
    </cfRule>
    <cfRule type="containsText" dxfId="15" priority="3329" operator="between" text="IN PROGRESS">
      <formula>NOT(ISERROR(SEARCH("IN PROGRESS",D34)))</formula>
    </cfRule>
    <cfRule type="containsText" dxfId="11" priority="3330" operator="between" text="CLOSED">
      <formula>NOT(ISERROR(SEARCH("CLOSED",D34)))</formula>
    </cfRule>
  </conditionalFormatting>
  <conditionalFormatting sqref="J34">
    <cfRule type="containsText" dxfId="3" priority="3322" operator="between" text="AFAP*">
      <formula>NOT(ISERROR(SEARCH("AFAP*",J34)))</formula>
    </cfRule>
    <cfRule type="containsText" dxfId="4" priority="3334" operator="between" text="LHG">
      <formula>NOT(ISERROR(SEARCH("LHG",J34)))</formula>
    </cfRule>
  </conditionalFormatting>
  <conditionalFormatting sqref="AN34:AO34">
    <cfRule type="duplicateValues" dxfId="2" priority="3286"/>
  </conditionalFormatting>
  <conditionalFormatting sqref="AP34">
    <cfRule type="duplicateValues" dxfId="2" priority="3321"/>
  </conditionalFormatting>
  <conditionalFormatting sqref="D38">
    <cfRule type="containsText" dxfId="13" priority="3297" operator="between" text="OPEN">
      <formula>NOT(ISERROR(SEARCH("OPEN",D38)))</formula>
    </cfRule>
    <cfRule type="containsText" dxfId="14" priority="3300" operator="between" text="IN PROGRESS">
      <formula>NOT(ISERROR(SEARCH("IN PROGRESS",D38)))</formula>
    </cfRule>
    <cfRule type="containsText" dxfId="15" priority="3301" operator="between" text="IN PROGRESS">
      <formula>NOT(ISERROR(SEARCH("IN PROGRESS",D38)))</formula>
    </cfRule>
    <cfRule type="containsText" dxfId="11" priority="3302" operator="between" text="CLOSED">
      <formula>NOT(ISERROR(SEARCH("CLOSED",D38)))</formula>
    </cfRule>
  </conditionalFormatting>
  <conditionalFormatting sqref="J38">
    <cfRule type="containsText" dxfId="3" priority="3294" operator="between" text="AFAP*">
      <formula>NOT(ISERROR(SEARCH("AFAP*",J38)))</formula>
    </cfRule>
    <cfRule type="containsText" dxfId="4" priority="3306" operator="between" text="LHG">
      <formula>NOT(ISERROR(SEARCH("LHG",J38)))</formula>
    </cfRule>
  </conditionalFormatting>
  <conditionalFormatting sqref="AN38:AO38">
    <cfRule type="duplicateValues" dxfId="2" priority="3284"/>
  </conditionalFormatting>
  <conditionalFormatting sqref="AP38">
    <cfRule type="duplicateValues" dxfId="2" priority="3293"/>
  </conditionalFormatting>
  <conditionalFormatting sqref="D47">
    <cfRule type="containsText" dxfId="13" priority="3240" operator="between" text="OPEN">
      <formula>NOT(ISERROR(SEARCH("OPEN",D47)))</formula>
    </cfRule>
    <cfRule type="containsText" dxfId="14" priority="3243" operator="between" text="IN PROGRESS">
      <formula>NOT(ISERROR(SEARCH("IN PROGRESS",D47)))</formula>
    </cfRule>
    <cfRule type="containsText" dxfId="15" priority="3244" operator="between" text="IN PROGRESS">
      <formula>NOT(ISERROR(SEARCH("IN PROGRESS",D47)))</formula>
    </cfRule>
    <cfRule type="containsText" dxfId="11" priority="3245" operator="between" text="CLOSED">
      <formula>NOT(ISERROR(SEARCH("CLOSED",D47)))</formula>
    </cfRule>
  </conditionalFormatting>
  <conditionalFormatting sqref="J47">
    <cfRule type="containsText" dxfId="3" priority="3237" operator="between" text="AFAP*">
      <formula>NOT(ISERROR(SEARCH("AFAP*",J47)))</formula>
    </cfRule>
    <cfRule type="containsText" dxfId="4" priority="3249" operator="between" text="LHG">
      <formula>NOT(ISERROR(SEARCH("LHG",J47)))</formula>
    </cfRule>
  </conditionalFormatting>
  <conditionalFormatting sqref="AN47:AO47">
    <cfRule type="duplicateValues" dxfId="2" priority="3250"/>
    <cfRule type="duplicateValues" dxfId="2" priority="3251"/>
    <cfRule type="duplicateValues" dxfId="2" priority="3236"/>
  </conditionalFormatting>
  <conditionalFormatting sqref="D48">
    <cfRule type="containsText" dxfId="13" priority="3224" operator="between" text="OPEN">
      <formula>NOT(ISERROR(SEARCH("OPEN",D48)))</formula>
    </cfRule>
    <cfRule type="containsText" dxfId="14" priority="3227" operator="between" text="IN PROGRESS">
      <formula>NOT(ISERROR(SEARCH("IN PROGRESS",D48)))</formula>
    </cfRule>
    <cfRule type="containsText" dxfId="15" priority="3228" operator="between" text="IN PROGRESS">
      <formula>NOT(ISERROR(SEARCH("IN PROGRESS",D48)))</formula>
    </cfRule>
    <cfRule type="containsText" dxfId="11" priority="3229" operator="between" text="CLOSED">
      <formula>NOT(ISERROR(SEARCH("CLOSED",D48)))</formula>
    </cfRule>
  </conditionalFormatting>
  <conditionalFormatting sqref="J48">
    <cfRule type="containsText" dxfId="3" priority="3221" operator="between" text="AFAP*">
      <formula>NOT(ISERROR(SEARCH("AFAP*",J48)))</formula>
    </cfRule>
    <cfRule type="containsText" dxfId="4" priority="3233" operator="between" text="LHG">
      <formula>NOT(ISERROR(SEARCH("LHG",J48)))</formula>
    </cfRule>
  </conditionalFormatting>
  <conditionalFormatting sqref="AN48:AO48">
    <cfRule type="duplicateValues" dxfId="2" priority="3234"/>
    <cfRule type="duplicateValues" dxfId="2" priority="3235"/>
    <cfRule type="duplicateValues" dxfId="2" priority="3220"/>
  </conditionalFormatting>
  <conditionalFormatting sqref="D65">
    <cfRule type="containsText" dxfId="13" priority="3117" operator="between" text="OPEN">
      <formula>NOT(ISERROR(SEARCH("OPEN",D65)))</formula>
    </cfRule>
    <cfRule type="containsText" dxfId="14" priority="3120" operator="between" text="IN PROGRESS">
      <formula>NOT(ISERROR(SEARCH("IN PROGRESS",D65)))</formula>
    </cfRule>
    <cfRule type="containsText" dxfId="15" priority="3121" operator="between" text="IN PROGRESS">
      <formula>NOT(ISERROR(SEARCH("IN PROGRESS",D65)))</formula>
    </cfRule>
    <cfRule type="containsText" dxfId="11" priority="3122" operator="between" text="CLOSED">
      <formula>NOT(ISERROR(SEARCH("CLOSED",D65)))</formula>
    </cfRule>
  </conditionalFormatting>
  <conditionalFormatting sqref="J65">
    <cfRule type="containsText" dxfId="3" priority="3114" operator="between" text="AFAX*">
      <formula>NOT(ISERROR(SEARCH("AFAX*",J65)))</formula>
    </cfRule>
    <cfRule type="containsText" dxfId="4" priority="3126" operator="between" text="LHG">
      <formula>NOT(ISERROR(SEARCH("LHG",J65)))</formula>
    </cfRule>
  </conditionalFormatting>
  <conditionalFormatting sqref="D66">
    <cfRule type="containsText" dxfId="13" priority="3104" operator="between" text="OPEN">
      <formula>NOT(ISERROR(SEARCH("OPEN",D66)))</formula>
    </cfRule>
    <cfRule type="containsText" dxfId="14" priority="3107" operator="between" text="IN PROGRESS">
      <formula>NOT(ISERROR(SEARCH("IN PROGRESS",D66)))</formula>
    </cfRule>
    <cfRule type="containsText" dxfId="15" priority="3108" operator="between" text="IN PROGRESS">
      <formula>NOT(ISERROR(SEARCH("IN PROGRESS",D66)))</formula>
    </cfRule>
    <cfRule type="containsText" dxfId="11" priority="3109" operator="between" text="CLOSED">
      <formula>NOT(ISERROR(SEARCH("CLOSED",D66)))</formula>
    </cfRule>
  </conditionalFormatting>
  <conditionalFormatting sqref="J66">
    <cfRule type="containsText" dxfId="3" priority="3101" operator="between" text="AFAX*">
      <formula>NOT(ISERROR(SEARCH("AFAX*",J66)))</formula>
    </cfRule>
    <cfRule type="containsText" dxfId="4" priority="3113" operator="between" text="LHG">
      <formula>NOT(ISERROR(SEARCH("LHG",J66)))</formula>
    </cfRule>
  </conditionalFormatting>
  <conditionalFormatting sqref="D72">
    <cfRule type="containsText" dxfId="13" priority="3063" operator="between" text="OPEN">
      <formula>NOT(ISERROR(SEARCH("OPEN",D72)))</formula>
    </cfRule>
    <cfRule type="containsText" dxfId="14" priority="3066" operator="between" text="IN PROGRESS">
      <formula>NOT(ISERROR(SEARCH("IN PROGRESS",D72)))</formula>
    </cfRule>
    <cfRule type="containsText" dxfId="15" priority="3067" operator="between" text="IN PROGRESS">
      <formula>NOT(ISERROR(SEARCH("IN PROGRESS",D72)))</formula>
    </cfRule>
    <cfRule type="containsText" dxfId="11" priority="3068" operator="between" text="CLOSED">
      <formula>NOT(ISERROR(SEARCH("CLOSED",D72)))</formula>
    </cfRule>
  </conditionalFormatting>
  <conditionalFormatting sqref="J72">
    <cfRule type="containsText" dxfId="3" priority="3060" operator="between" text="AFAP*">
      <formula>NOT(ISERROR(SEARCH("AFAP*",J72)))</formula>
    </cfRule>
    <cfRule type="containsText" dxfId="4" priority="3072" operator="between" text="LHG">
      <formula>NOT(ISERROR(SEARCH("LHG",J72)))</formula>
    </cfRule>
  </conditionalFormatting>
  <conditionalFormatting sqref="AN72:AO72">
    <cfRule type="duplicateValues" dxfId="2" priority="3073"/>
    <cfRule type="duplicateValues" dxfId="2" priority="3074"/>
  </conditionalFormatting>
  <conditionalFormatting sqref="D73">
    <cfRule type="containsText" dxfId="13" priority="3048" operator="between" text="OPEN">
      <formula>NOT(ISERROR(SEARCH("OPEN",D73)))</formula>
    </cfRule>
    <cfRule type="containsText" dxfId="14" priority="3051" operator="between" text="IN PROGRESS">
      <formula>NOT(ISERROR(SEARCH("IN PROGRESS",D73)))</formula>
    </cfRule>
    <cfRule type="containsText" dxfId="15" priority="3052" operator="between" text="IN PROGRESS">
      <formula>NOT(ISERROR(SEARCH("IN PROGRESS",D73)))</formula>
    </cfRule>
    <cfRule type="containsText" dxfId="11" priority="3053" operator="between" text="CLOSED">
      <formula>NOT(ISERROR(SEARCH("CLOSED",D73)))</formula>
    </cfRule>
  </conditionalFormatting>
  <conditionalFormatting sqref="J73">
    <cfRule type="containsText" dxfId="3" priority="3045" operator="between" text="AFAP*">
      <formula>NOT(ISERROR(SEARCH("AFAP*",J73)))</formula>
    </cfRule>
    <cfRule type="containsText" dxfId="4" priority="3057" operator="between" text="LHG">
      <formula>NOT(ISERROR(SEARCH("LHG",J73)))</formula>
    </cfRule>
  </conditionalFormatting>
  <conditionalFormatting sqref="AN73:AO73">
    <cfRule type="duplicateValues" dxfId="2" priority="3058"/>
    <cfRule type="duplicateValues" dxfId="2" priority="3059"/>
  </conditionalFormatting>
  <conditionalFormatting sqref="AN74:AO74">
    <cfRule type="duplicateValues" dxfId="2" priority="3043"/>
  </conditionalFormatting>
  <conditionalFormatting sqref="AN75:AO75">
    <cfRule type="duplicateValues" dxfId="2" priority="3029"/>
  </conditionalFormatting>
  <conditionalFormatting sqref="D78">
    <cfRule type="containsText" dxfId="13" priority="3001" operator="between" text="OPEN">
      <formula>NOT(ISERROR(SEARCH("OPEN",D78)))</formula>
    </cfRule>
    <cfRule type="containsText" dxfId="14" priority="3004" operator="between" text="IN PROGRESS">
      <formula>NOT(ISERROR(SEARCH("IN PROGRESS",D78)))</formula>
    </cfRule>
    <cfRule type="containsText" dxfId="15" priority="3005" operator="between" text="IN PROGRESS">
      <formula>NOT(ISERROR(SEARCH("IN PROGRESS",D78)))</formula>
    </cfRule>
    <cfRule type="containsText" dxfId="11" priority="3006" operator="between" text="CLOSED">
      <formula>NOT(ISERROR(SEARCH("CLOSED",D78)))</formula>
    </cfRule>
  </conditionalFormatting>
  <conditionalFormatting sqref="J78">
    <cfRule type="containsText" dxfId="3" priority="2998" operator="between" text="AFAP*">
      <formula>NOT(ISERROR(SEARCH("AFAP*",J78)))</formula>
    </cfRule>
    <cfRule type="containsText" dxfId="4" priority="3010" operator="between" text="LHG">
      <formula>NOT(ISERROR(SEARCH("LHG",J78)))</formula>
    </cfRule>
  </conditionalFormatting>
  <conditionalFormatting sqref="AN78:AO78">
    <cfRule type="duplicateValues" dxfId="2" priority="3011"/>
    <cfRule type="duplicateValues" dxfId="2" priority="3012"/>
    <cfRule type="duplicateValues" dxfId="2" priority="2997"/>
  </conditionalFormatting>
  <conditionalFormatting sqref="D94">
    <cfRule type="containsText" dxfId="13" priority="2910" operator="between" text="OPEN">
      <formula>NOT(ISERROR(SEARCH("OPEN",D94)))</formula>
    </cfRule>
    <cfRule type="containsText" dxfId="14" priority="2913" operator="between" text="IN PROGRESS">
      <formula>NOT(ISERROR(SEARCH("IN PROGRESS",D94)))</formula>
    </cfRule>
    <cfRule type="containsText" dxfId="15" priority="2914" operator="between" text="IN PROGRESS">
      <formula>NOT(ISERROR(SEARCH("IN PROGRESS",D94)))</formula>
    </cfRule>
    <cfRule type="containsText" dxfId="11" priority="2915" operator="between" text="CLOSED">
      <formula>NOT(ISERROR(SEARCH("CLOSED",D94)))</formula>
    </cfRule>
  </conditionalFormatting>
  <conditionalFormatting sqref="J94">
    <cfRule type="containsText" dxfId="3" priority="2907" operator="between" text="AFAX*">
      <formula>NOT(ISERROR(SEARCH("AFAX*",J94)))</formula>
    </cfRule>
    <cfRule type="containsText" dxfId="4" priority="2919" operator="between" text="LHG">
      <formula>NOT(ISERROR(SEARCH("LHG",J94)))</formula>
    </cfRule>
  </conditionalFormatting>
  <conditionalFormatting sqref="AN94:AO94">
    <cfRule type="duplicateValues" dxfId="2" priority="2905"/>
    <cfRule type="duplicateValues" dxfId="2" priority="2906"/>
    <cfRule type="duplicateValues" dxfId="2" priority="2904"/>
  </conditionalFormatting>
  <conditionalFormatting sqref="D95">
    <cfRule type="containsText" dxfId="13" priority="2894" operator="between" text="OPEN">
      <formula>NOT(ISERROR(SEARCH("OPEN",D95)))</formula>
    </cfRule>
    <cfRule type="containsText" dxfId="14" priority="2897" operator="between" text="IN PROGRESS">
      <formula>NOT(ISERROR(SEARCH("IN PROGRESS",D95)))</formula>
    </cfRule>
    <cfRule type="containsText" dxfId="15" priority="2898" operator="between" text="IN PROGRESS">
      <formula>NOT(ISERROR(SEARCH("IN PROGRESS",D95)))</formula>
    </cfRule>
    <cfRule type="containsText" dxfId="11" priority="2899" operator="between" text="CLOSED">
      <formula>NOT(ISERROR(SEARCH("CLOSED",D95)))</formula>
    </cfRule>
  </conditionalFormatting>
  <conditionalFormatting sqref="J95">
    <cfRule type="containsText" dxfId="3" priority="2891" operator="between" text="AFAX*">
      <formula>NOT(ISERROR(SEARCH("AFAX*",J95)))</formula>
    </cfRule>
    <cfRule type="containsText" dxfId="4" priority="2903" operator="between" text="LHG">
      <formula>NOT(ISERROR(SEARCH("LHG",J95)))</formula>
    </cfRule>
  </conditionalFormatting>
  <conditionalFormatting sqref="D96">
    <cfRule type="containsText" dxfId="13" priority="2880" operator="between" text="OPEN">
      <formula>NOT(ISERROR(SEARCH("OPEN",D96)))</formula>
    </cfRule>
    <cfRule type="containsText" dxfId="14" priority="2883" operator="between" text="IN PROGRESS">
      <formula>NOT(ISERROR(SEARCH("IN PROGRESS",D96)))</formula>
    </cfRule>
    <cfRule type="containsText" dxfId="15" priority="2884" operator="between" text="IN PROGRESS">
      <formula>NOT(ISERROR(SEARCH("IN PROGRESS",D96)))</formula>
    </cfRule>
    <cfRule type="containsText" dxfId="11" priority="2885" operator="between" text="CLOSED">
      <formula>NOT(ISERROR(SEARCH("CLOSED",D96)))</formula>
    </cfRule>
  </conditionalFormatting>
  <conditionalFormatting sqref="J96">
    <cfRule type="containsText" dxfId="3" priority="2877" operator="between" text="AFAP*">
      <formula>NOT(ISERROR(SEARCH("AFAP*",J96)))</formula>
    </cfRule>
    <cfRule type="containsText" dxfId="4" priority="2889" operator="between" text="LHG">
      <formula>NOT(ISERROR(SEARCH("LHG",J96)))</formula>
    </cfRule>
  </conditionalFormatting>
  <conditionalFormatting sqref="AN96:AO96">
    <cfRule type="duplicateValues" dxfId="2" priority="2890"/>
  </conditionalFormatting>
  <conditionalFormatting sqref="AN98:AO98">
    <cfRule type="duplicateValues" dxfId="2" priority="2862"/>
  </conditionalFormatting>
  <conditionalFormatting sqref="D118">
    <cfRule type="containsText" dxfId="13" priority="2794" operator="between" text="OPEN">
      <formula>NOT(ISERROR(SEARCH("OPEN",D118)))</formula>
    </cfRule>
    <cfRule type="containsText" dxfId="14" priority="2797" operator="between" text="IN PROGRESS">
      <formula>NOT(ISERROR(SEARCH("IN PROGRESS",D118)))</formula>
    </cfRule>
    <cfRule type="containsText" dxfId="15" priority="2798" operator="between" text="IN PROGRESS">
      <formula>NOT(ISERROR(SEARCH("IN PROGRESS",D118)))</formula>
    </cfRule>
    <cfRule type="containsText" dxfId="11" priority="2799" operator="between" text="CLOSED">
      <formula>NOT(ISERROR(SEARCH("CLOSED",D118)))</formula>
    </cfRule>
  </conditionalFormatting>
  <conditionalFormatting sqref="J118">
    <cfRule type="containsText" dxfId="3" priority="2791" operator="between" text="AFAX*">
      <formula>NOT(ISERROR(SEARCH("AFAX*",J118)))</formula>
    </cfRule>
    <cfRule type="containsText" dxfId="4" priority="2803" operator="between" text="LHG">
      <formula>NOT(ISERROR(SEARCH("LHG",J118)))</formula>
    </cfRule>
  </conditionalFormatting>
  <conditionalFormatting sqref="D119">
    <cfRule type="containsText" dxfId="13" priority="2781" operator="between" text="OPEN">
      <formula>NOT(ISERROR(SEARCH("OPEN",D119)))</formula>
    </cfRule>
    <cfRule type="containsText" dxfId="14" priority="2784" operator="between" text="IN PROGRESS">
      <formula>NOT(ISERROR(SEARCH("IN PROGRESS",D119)))</formula>
    </cfRule>
    <cfRule type="containsText" dxfId="15" priority="2785" operator="between" text="IN PROGRESS">
      <formula>NOT(ISERROR(SEARCH("IN PROGRESS",D119)))</formula>
    </cfRule>
    <cfRule type="containsText" dxfId="11" priority="2786" operator="between" text="CLOSED">
      <formula>NOT(ISERROR(SEARCH("CLOSED",D119)))</formula>
    </cfRule>
  </conditionalFormatting>
  <conditionalFormatting sqref="J119">
    <cfRule type="containsText" dxfId="3" priority="2778" operator="between" text="AFAX*">
      <formula>NOT(ISERROR(SEARCH("AFAX*",J119)))</formula>
    </cfRule>
    <cfRule type="containsText" dxfId="4" priority="2790" operator="between" text="LHG">
      <formula>NOT(ISERROR(SEARCH("LHG",J119)))</formula>
    </cfRule>
  </conditionalFormatting>
  <conditionalFormatting sqref="D120">
    <cfRule type="containsText" dxfId="13" priority="2768" operator="between" text="OPEN">
      <formula>NOT(ISERROR(SEARCH("OPEN",D120)))</formula>
    </cfRule>
    <cfRule type="containsText" dxfId="14" priority="2771" operator="between" text="IN PROGRESS">
      <formula>NOT(ISERROR(SEARCH("IN PROGRESS",D120)))</formula>
    </cfRule>
    <cfRule type="containsText" dxfId="15" priority="2772" operator="between" text="IN PROGRESS">
      <formula>NOT(ISERROR(SEARCH("IN PROGRESS",D120)))</formula>
    </cfRule>
    <cfRule type="containsText" dxfId="11" priority="2773" operator="between" text="CLOSED">
      <formula>NOT(ISERROR(SEARCH("CLOSED",D120)))</formula>
    </cfRule>
  </conditionalFormatting>
  <conditionalFormatting sqref="J120">
    <cfRule type="containsText" dxfId="3" priority="2765" operator="between" text="AFAX*">
      <formula>NOT(ISERROR(SEARCH("AFAX*",J120)))</formula>
    </cfRule>
    <cfRule type="containsText" dxfId="4" priority="2777" operator="between" text="LHG">
      <formula>NOT(ISERROR(SEARCH("LHG",J120)))</formula>
    </cfRule>
  </conditionalFormatting>
  <conditionalFormatting sqref="D121">
    <cfRule type="containsText" dxfId="13" priority="2755" operator="between" text="OPEN">
      <formula>NOT(ISERROR(SEARCH("OPEN",D121)))</formula>
    </cfRule>
    <cfRule type="containsText" dxfId="14" priority="2758" operator="between" text="IN PROGRESS">
      <formula>NOT(ISERROR(SEARCH("IN PROGRESS",D121)))</formula>
    </cfRule>
    <cfRule type="containsText" dxfId="15" priority="2759" operator="between" text="IN PROGRESS">
      <formula>NOT(ISERROR(SEARCH("IN PROGRESS",D121)))</formula>
    </cfRule>
    <cfRule type="containsText" dxfId="11" priority="2760" operator="between" text="CLOSED">
      <formula>NOT(ISERROR(SEARCH("CLOSED",D121)))</formula>
    </cfRule>
  </conditionalFormatting>
  <conditionalFormatting sqref="J121">
    <cfRule type="containsText" dxfId="3" priority="2752" operator="between" text="AFAX*">
      <formula>NOT(ISERROR(SEARCH("AFAX*",J121)))</formula>
    </cfRule>
    <cfRule type="containsText" dxfId="4" priority="2764" operator="between" text="LHG">
      <formula>NOT(ISERROR(SEARCH("LHG",J121)))</formula>
    </cfRule>
  </conditionalFormatting>
  <conditionalFormatting sqref="D122">
    <cfRule type="containsText" dxfId="13" priority="2740" operator="between" text="OPEN">
      <formula>NOT(ISERROR(SEARCH("OPEN",D122)))</formula>
    </cfRule>
    <cfRule type="containsText" dxfId="14" priority="2743" operator="between" text="IN PROGRESS">
      <formula>NOT(ISERROR(SEARCH("IN PROGRESS",D122)))</formula>
    </cfRule>
    <cfRule type="containsText" dxfId="15" priority="2744" operator="between" text="IN PROGRESS">
      <formula>NOT(ISERROR(SEARCH("IN PROGRESS",D122)))</formula>
    </cfRule>
    <cfRule type="containsText" dxfId="11" priority="2745" operator="between" text="CLOSED">
      <formula>NOT(ISERROR(SEARCH("CLOSED",D122)))</formula>
    </cfRule>
  </conditionalFormatting>
  <conditionalFormatting sqref="J122">
    <cfRule type="containsText" dxfId="3" priority="2737" operator="between" text="AFAP*">
      <formula>NOT(ISERROR(SEARCH("AFAP*",J122)))</formula>
    </cfRule>
    <cfRule type="containsText" dxfId="4" priority="2749" operator="between" text="LHG">
      <formula>NOT(ISERROR(SEARCH("LHG",J122)))</formula>
    </cfRule>
  </conditionalFormatting>
  <conditionalFormatting sqref="AN122:AO122">
    <cfRule type="duplicateValues" dxfId="2" priority="2750"/>
    <cfRule type="duplicateValues" dxfId="2" priority="2751"/>
    <cfRule type="duplicateValues" dxfId="2" priority="2736"/>
  </conditionalFormatting>
  <conditionalFormatting sqref="D133">
    <cfRule type="containsText" dxfId="13" priority="2666" operator="between" text="OPEN">
      <formula>NOT(ISERROR(SEARCH("OPEN",D133)))</formula>
    </cfRule>
    <cfRule type="containsText" dxfId="14" priority="2669" operator="between" text="IN PROGRESS">
      <formula>NOT(ISERROR(SEARCH("IN PROGRESS",D133)))</formula>
    </cfRule>
    <cfRule type="containsText" dxfId="15" priority="2670" operator="between" text="IN PROGRESS">
      <formula>NOT(ISERROR(SEARCH("IN PROGRESS",D133)))</formula>
    </cfRule>
    <cfRule type="containsText" dxfId="11" priority="2671" operator="between" text="CLOSED">
      <formula>NOT(ISERROR(SEARCH("CLOSED",D133)))</formula>
    </cfRule>
  </conditionalFormatting>
  <conditionalFormatting sqref="J133">
    <cfRule type="containsText" dxfId="3" priority="2662" operator="between" text="AFAX*">
      <formula>NOT(ISERROR(SEARCH("AFAX*",J133)))</formula>
    </cfRule>
    <cfRule type="containsText" dxfId="4" priority="2663" operator="between" text="LHG">
      <formula>NOT(ISERROR(SEARCH("LHG",J133)))</formula>
    </cfRule>
  </conditionalFormatting>
  <conditionalFormatting sqref="AM133">
    <cfRule type="containsText" dxfId="4" priority="2675" operator="between" text="LHG">
      <formula>NOT(ISERROR(SEARCH("LHG",AM133)))</formula>
    </cfRule>
  </conditionalFormatting>
  <conditionalFormatting sqref="D134">
    <cfRule type="containsText" dxfId="13" priority="2652" operator="between" text="OPEN">
      <formula>NOT(ISERROR(SEARCH("OPEN",D134)))</formula>
    </cfRule>
    <cfRule type="containsText" dxfId="14" priority="2655" operator="between" text="IN PROGRESS">
      <formula>NOT(ISERROR(SEARCH("IN PROGRESS",D134)))</formula>
    </cfRule>
    <cfRule type="containsText" dxfId="15" priority="2656" operator="between" text="IN PROGRESS">
      <formula>NOT(ISERROR(SEARCH("IN PROGRESS",D134)))</formula>
    </cfRule>
    <cfRule type="containsText" dxfId="11" priority="2657" operator="between" text="CLOSED">
      <formula>NOT(ISERROR(SEARCH("CLOSED",D134)))</formula>
    </cfRule>
  </conditionalFormatting>
  <conditionalFormatting sqref="J134">
    <cfRule type="containsText" dxfId="3" priority="2649" operator="between" text="AFAX*">
      <formula>NOT(ISERROR(SEARCH("AFAX*",J134)))</formula>
    </cfRule>
    <cfRule type="containsText" dxfId="4" priority="2661" operator="between" text="LHG">
      <formula>NOT(ISERROR(SEARCH("LHG",J134)))</formula>
    </cfRule>
  </conditionalFormatting>
  <conditionalFormatting sqref="D137">
    <cfRule type="containsText" dxfId="13" priority="2626" operator="between" text="OPEN">
      <formula>NOT(ISERROR(SEARCH("OPEN",D137)))</formula>
    </cfRule>
    <cfRule type="containsText" dxfId="14" priority="2629" operator="between" text="IN PROGRESS">
      <formula>NOT(ISERROR(SEARCH("IN PROGRESS",D137)))</formula>
    </cfRule>
    <cfRule type="containsText" dxfId="15" priority="2630" operator="between" text="IN PROGRESS">
      <formula>NOT(ISERROR(SEARCH("IN PROGRESS",D137)))</formula>
    </cfRule>
    <cfRule type="containsText" dxfId="11" priority="2631" operator="between" text="CLOSED">
      <formula>NOT(ISERROR(SEARCH("CLOSED",D137)))</formula>
    </cfRule>
  </conditionalFormatting>
  <conditionalFormatting sqref="J137">
    <cfRule type="containsText" dxfId="3" priority="2623" operator="between" text="AFAX*">
      <formula>NOT(ISERROR(SEARCH("AFAX*",J137)))</formula>
    </cfRule>
    <cfRule type="containsText" dxfId="4" priority="2635" operator="between" text="LHG">
      <formula>NOT(ISERROR(SEARCH("LHG",J137)))</formula>
    </cfRule>
  </conditionalFormatting>
  <conditionalFormatting sqref="D138">
    <cfRule type="containsText" dxfId="13" priority="2613" operator="between" text="OPEN">
      <formula>NOT(ISERROR(SEARCH("OPEN",D138)))</formula>
    </cfRule>
    <cfRule type="containsText" dxfId="14" priority="2616" operator="between" text="IN PROGRESS">
      <formula>NOT(ISERROR(SEARCH("IN PROGRESS",D138)))</formula>
    </cfRule>
    <cfRule type="containsText" dxfId="15" priority="2617" operator="between" text="IN PROGRESS">
      <formula>NOT(ISERROR(SEARCH("IN PROGRESS",D138)))</formula>
    </cfRule>
    <cfRule type="containsText" dxfId="11" priority="2618" operator="between" text="CLOSED">
      <formula>NOT(ISERROR(SEARCH("CLOSED",D138)))</formula>
    </cfRule>
  </conditionalFormatting>
  <conditionalFormatting sqref="J138">
    <cfRule type="containsText" dxfId="3" priority="2610" operator="between" text="AFAX*">
      <formula>NOT(ISERROR(SEARCH("AFAX*",J138)))</formula>
    </cfRule>
    <cfRule type="containsText" dxfId="4" priority="2622" operator="between" text="LHG">
      <formula>NOT(ISERROR(SEARCH("LHG",J138)))</formula>
    </cfRule>
  </conditionalFormatting>
  <conditionalFormatting sqref="D139">
    <cfRule type="containsText" dxfId="13" priority="2599" operator="between" text="OPEN">
      <formula>NOT(ISERROR(SEARCH("OPEN",D139)))</formula>
    </cfRule>
    <cfRule type="containsText" dxfId="14" priority="2602" operator="between" text="IN PROGRESS">
      <formula>NOT(ISERROR(SEARCH("IN PROGRESS",D139)))</formula>
    </cfRule>
    <cfRule type="containsText" dxfId="15" priority="2603" operator="between" text="IN PROGRESS">
      <formula>NOT(ISERROR(SEARCH("IN PROGRESS",D139)))</formula>
    </cfRule>
    <cfRule type="containsText" dxfId="11" priority="2604" operator="between" text="CLOSED">
      <formula>NOT(ISERROR(SEARCH("CLOSED",D139)))</formula>
    </cfRule>
  </conditionalFormatting>
  <conditionalFormatting sqref="J139">
    <cfRule type="containsText" dxfId="3" priority="2596" operator="between" text="AFAP*">
      <formula>NOT(ISERROR(SEARCH("AFAP*",J139)))</formula>
    </cfRule>
    <cfRule type="containsText" dxfId="4" priority="2608" operator="between" text="LHG">
      <formula>NOT(ISERROR(SEARCH("LHG",J139)))</formula>
    </cfRule>
  </conditionalFormatting>
  <conditionalFormatting sqref="AN139:AO139">
    <cfRule type="duplicateValues" dxfId="2" priority="2609"/>
  </conditionalFormatting>
  <conditionalFormatting sqref="D140">
    <cfRule type="containsText" dxfId="13" priority="2585" operator="between" text="OPEN">
      <formula>NOT(ISERROR(SEARCH("OPEN",D140)))</formula>
    </cfRule>
    <cfRule type="containsText" dxfId="14" priority="2588" operator="between" text="IN PROGRESS">
      <formula>NOT(ISERROR(SEARCH("IN PROGRESS",D140)))</formula>
    </cfRule>
    <cfRule type="containsText" dxfId="15" priority="2589" operator="between" text="IN PROGRESS">
      <formula>NOT(ISERROR(SEARCH("IN PROGRESS",D140)))</formula>
    </cfRule>
    <cfRule type="containsText" dxfId="11" priority="2590" operator="between" text="CLOSED">
      <formula>NOT(ISERROR(SEARCH("CLOSED",D140)))</formula>
    </cfRule>
  </conditionalFormatting>
  <conditionalFormatting sqref="J140">
    <cfRule type="containsText" dxfId="3" priority="2582" operator="between" text="AFAP*">
      <formula>NOT(ISERROR(SEARCH("AFAP*",J140)))</formula>
    </cfRule>
    <cfRule type="containsText" dxfId="4" priority="2594" operator="between" text="LHG">
      <formula>NOT(ISERROR(SEARCH("LHG",J140)))</formula>
    </cfRule>
  </conditionalFormatting>
  <conditionalFormatting sqref="AN140:AO140">
    <cfRule type="duplicateValues" dxfId="2" priority="2595"/>
    <cfRule type="duplicateValues" dxfId="2" priority="2581"/>
  </conditionalFormatting>
  <conditionalFormatting sqref="D146">
    <cfRule type="containsText" dxfId="13" priority="2540" operator="between" text="OPEN">
      <formula>NOT(ISERROR(SEARCH("OPEN",D146)))</formula>
    </cfRule>
    <cfRule type="containsText" dxfId="14" priority="2543" operator="between" text="IN PROGRESS">
      <formula>NOT(ISERROR(SEARCH("IN PROGRESS",D146)))</formula>
    </cfRule>
    <cfRule type="containsText" dxfId="15" priority="2544" operator="between" text="IN PROGRESS">
      <formula>NOT(ISERROR(SEARCH("IN PROGRESS",D146)))</formula>
    </cfRule>
    <cfRule type="containsText" dxfId="11" priority="2545" operator="between" text="CLOSED">
      <formula>NOT(ISERROR(SEARCH("CLOSED",D146)))</formula>
    </cfRule>
  </conditionalFormatting>
  <conditionalFormatting sqref="J146">
    <cfRule type="containsText" dxfId="3" priority="2537" operator="between" text="AFAP*">
      <formula>NOT(ISERROR(SEARCH("AFAP*",J146)))</formula>
    </cfRule>
    <cfRule type="containsText" dxfId="4" priority="2549" operator="between" text="LHG">
      <formula>NOT(ISERROR(SEARCH("LHG",J146)))</formula>
    </cfRule>
  </conditionalFormatting>
  <conditionalFormatting sqref="AN146:AO146">
    <cfRule type="duplicateValues" dxfId="2" priority="2550"/>
    <cfRule type="duplicateValues" dxfId="2" priority="2536"/>
  </conditionalFormatting>
  <conditionalFormatting sqref="D147">
    <cfRule type="containsText" dxfId="13" priority="2525" operator="between" text="OPEN">
      <formula>NOT(ISERROR(SEARCH("OPEN",D147)))</formula>
    </cfRule>
    <cfRule type="containsText" dxfId="14" priority="2528" operator="between" text="IN PROGRESS">
      <formula>NOT(ISERROR(SEARCH("IN PROGRESS",D147)))</formula>
    </cfRule>
    <cfRule type="containsText" dxfId="15" priority="2529" operator="between" text="IN PROGRESS">
      <formula>NOT(ISERROR(SEARCH("IN PROGRESS",D147)))</formula>
    </cfRule>
    <cfRule type="containsText" dxfId="11" priority="2530" operator="between" text="CLOSED">
      <formula>NOT(ISERROR(SEARCH("CLOSED",D147)))</formula>
    </cfRule>
  </conditionalFormatting>
  <conditionalFormatting sqref="J147">
    <cfRule type="containsText" dxfId="3" priority="2522" operator="between" text="AFAP*">
      <formula>NOT(ISERROR(SEARCH("AFAP*",J147)))</formula>
    </cfRule>
    <cfRule type="containsText" dxfId="4" priority="2534" operator="between" text="LHG">
      <formula>NOT(ISERROR(SEARCH("LHG",J147)))</formula>
    </cfRule>
  </conditionalFormatting>
  <conditionalFormatting sqref="AN147:AO147">
    <cfRule type="duplicateValues" dxfId="2" priority="2535"/>
    <cfRule type="duplicateValues" dxfId="2" priority="2521"/>
  </conditionalFormatting>
  <conditionalFormatting sqref="D157">
    <cfRule type="containsText" dxfId="13" priority="2465" operator="between" text="OPEN">
      <formula>NOT(ISERROR(SEARCH("OPEN",D157)))</formula>
    </cfRule>
    <cfRule type="containsText" dxfId="14" priority="2468" operator="between" text="IN PROGRESS">
      <formula>NOT(ISERROR(SEARCH("IN PROGRESS",D157)))</formula>
    </cfRule>
    <cfRule type="containsText" dxfId="15" priority="2469" operator="between" text="IN PROGRESS">
      <formula>NOT(ISERROR(SEARCH("IN PROGRESS",D157)))</formula>
    </cfRule>
    <cfRule type="containsText" dxfId="11" priority="2470" operator="between" text="CLOSED">
      <formula>NOT(ISERROR(SEARCH("CLOSED",D157)))</formula>
    </cfRule>
  </conditionalFormatting>
  <conditionalFormatting sqref="J157">
    <cfRule type="containsText" dxfId="3" priority="2462" operator="between" text="AFAP*">
      <formula>NOT(ISERROR(SEARCH("AFAP*",J157)))</formula>
    </cfRule>
    <cfRule type="containsText" dxfId="4" priority="2474" operator="between" text="LHG">
      <formula>NOT(ISERROR(SEARCH("LHG",J157)))</formula>
    </cfRule>
  </conditionalFormatting>
  <conditionalFormatting sqref="AN157:AO157">
    <cfRule type="duplicateValues" dxfId="2" priority="2475"/>
    <cfRule type="duplicateValues" dxfId="2" priority="2461"/>
  </conditionalFormatting>
  <conditionalFormatting sqref="D158">
    <cfRule type="containsText" dxfId="13" priority="2451" operator="between" text="OPEN">
      <formula>NOT(ISERROR(SEARCH("OPEN",D158)))</formula>
    </cfRule>
    <cfRule type="containsText" dxfId="14" priority="2454" operator="between" text="IN PROGRESS">
      <formula>NOT(ISERROR(SEARCH("IN PROGRESS",D158)))</formula>
    </cfRule>
    <cfRule type="containsText" dxfId="15" priority="2455" operator="between" text="IN PROGRESS">
      <formula>NOT(ISERROR(SEARCH("IN PROGRESS",D158)))</formula>
    </cfRule>
    <cfRule type="containsText" dxfId="11" priority="2456" operator="between" text="CLOSED">
      <formula>NOT(ISERROR(SEARCH("CLOSED",D158)))</formula>
    </cfRule>
  </conditionalFormatting>
  <conditionalFormatting sqref="J158">
    <cfRule type="containsText" dxfId="3" priority="2448" operator="between" text="AFAX*">
      <formula>NOT(ISERROR(SEARCH("AFAX*",J158)))</formula>
    </cfRule>
    <cfRule type="containsText" dxfId="4" priority="2460" operator="between" text="LHG">
      <formula>NOT(ISERROR(SEARCH("LHG",J158)))</formula>
    </cfRule>
  </conditionalFormatting>
  <conditionalFormatting sqref="D159">
    <cfRule type="containsText" dxfId="13" priority="2438" operator="between" text="OPEN">
      <formula>NOT(ISERROR(SEARCH("OPEN",D159)))</formula>
    </cfRule>
    <cfRule type="containsText" dxfId="14" priority="2441" operator="between" text="IN PROGRESS">
      <formula>NOT(ISERROR(SEARCH("IN PROGRESS",D159)))</formula>
    </cfRule>
    <cfRule type="containsText" dxfId="15" priority="2442" operator="between" text="IN PROGRESS">
      <formula>NOT(ISERROR(SEARCH("IN PROGRESS",D159)))</formula>
    </cfRule>
    <cfRule type="containsText" dxfId="11" priority="2443" operator="between" text="CLOSED">
      <formula>NOT(ISERROR(SEARCH("CLOSED",D159)))</formula>
    </cfRule>
  </conditionalFormatting>
  <conditionalFormatting sqref="J159">
    <cfRule type="containsText" dxfId="3" priority="2435" operator="between" text="AFAX*">
      <formula>NOT(ISERROR(SEARCH("AFAX*",J159)))</formula>
    </cfRule>
    <cfRule type="containsText" dxfId="4" priority="2447" operator="between" text="LHG">
      <formula>NOT(ISERROR(SEARCH("LHG",J159)))</formula>
    </cfRule>
  </conditionalFormatting>
  <conditionalFormatting sqref="D160">
    <cfRule type="containsText" dxfId="13" priority="2425" operator="between" text="OPEN">
      <formula>NOT(ISERROR(SEARCH("OPEN",D160)))</formula>
    </cfRule>
    <cfRule type="containsText" dxfId="14" priority="2428" operator="between" text="IN PROGRESS">
      <formula>NOT(ISERROR(SEARCH("IN PROGRESS",D160)))</formula>
    </cfRule>
    <cfRule type="containsText" dxfId="15" priority="2429" operator="between" text="IN PROGRESS">
      <formula>NOT(ISERROR(SEARCH("IN PROGRESS",D160)))</formula>
    </cfRule>
    <cfRule type="containsText" dxfId="11" priority="2430" operator="between" text="CLOSED">
      <formula>NOT(ISERROR(SEARCH("CLOSED",D160)))</formula>
    </cfRule>
  </conditionalFormatting>
  <conditionalFormatting sqref="J160">
    <cfRule type="containsText" dxfId="3" priority="2422" operator="between" text="AFAX*">
      <formula>NOT(ISERROR(SEARCH("AFAX*",J160)))</formula>
    </cfRule>
    <cfRule type="containsText" dxfId="4" priority="2434" operator="between" text="LHG">
      <formula>NOT(ISERROR(SEARCH("LHG",J160)))</formula>
    </cfRule>
  </conditionalFormatting>
  <conditionalFormatting sqref="D161">
    <cfRule type="containsText" dxfId="13" priority="2412" operator="between" text="OPEN">
      <formula>NOT(ISERROR(SEARCH("OPEN",D161)))</formula>
    </cfRule>
    <cfRule type="containsText" dxfId="14" priority="2415" operator="between" text="IN PROGRESS">
      <formula>NOT(ISERROR(SEARCH("IN PROGRESS",D161)))</formula>
    </cfRule>
    <cfRule type="containsText" dxfId="15" priority="2416" operator="between" text="IN PROGRESS">
      <formula>NOT(ISERROR(SEARCH("IN PROGRESS",D161)))</formula>
    </cfRule>
    <cfRule type="containsText" dxfId="11" priority="2417" operator="between" text="CLOSED">
      <formula>NOT(ISERROR(SEARCH("CLOSED",D161)))</formula>
    </cfRule>
  </conditionalFormatting>
  <conditionalFormatting sqref="J161">
    <cfRule type="containsText" dxfId="3" priority="2409" operator="between" text="AFAX*">
      <formula>NOT(ISERROR(SEARCH("AFAX*",J161)))</formula>
    </cfRule>
    <cfRule type="containsText" dxfId="4" priority="2421" operator="between" text="LHG">
      <formula>NOT(ISERROR(SEARCH("LHG",J161)))</formula>
    </cfRule>
  </conditionalFormatting>
  <conditionalFormatting sqref="D168">
    <cfRule type="containsText" dxfId="13" priority="2372" operator="between" text="OPEN">
      <formula>NOT(ISERROR(SEARCH("OPEN",D168)))</formula>
    </cfRule>
    <cfRule type="containsText" dxfId="14" priority="2375" operator="between" text="IN PROGRESS">
      <formula>NOT(ISERROR(SEARCH("IN PROGRESS",D168)))</formula>
    </cfRule>
    <cfRule type="containsText" dxfId="15" priority="2376" operator="between" text="IN PROGRESS">
      <formula>NOT(ISERROR(SEARCH("IN PROGRESS",D168)))</formula>
    </cfRule>
    <cfRule type="containsText" dxfId="11" priority="2377" operator="between" text="CLOSED">
      <formula>NOT(ISERROR(SEARCH("CLOSED",D168)))</formula>
    </cfRule>
  </conditionalFormatting>
  <conditionalFormatting sqref="J168">
    <cfRule type="containsText" dxfId="3" priority="2369" operator="between" text="AFAP*">
      <formula>NOT(ISERROR(SEARCH("AFAP*",J168)))</formula>
    </cfRule>
    <cfRule type="containsText" dxfId="4" priority="2381" operator="between" text="LHG">
      <formula>NOT(ISERROR(SEARCH("LHG",J168)))</formula>
    </cfRule>
  </conditionalFormatting>
  <conditionalFormatting sqref="AN168:AO168">
    <cfRule type="duplicateValues" dxfId="2" priority="2382"/>
    <cfRule type="duplicateValues" dxfId="2" priority="2368"/>
  </conditionalFormatting>
  <conditionalFormatting sqref="D169">
    <cfRule type="containsText" dxfId="13" priority="2357" operator="between" text="OPEN">
      <formula>NOT(ISERROR(SEARCH("OPEN",D169)))</formula>
    </cfRule>
    <cfRule type="containsText" dxfId="14" priority="2360" operator="between" text="IN PROGRESS">
      <formula>NOT(ISERROR(SEARCH("IN PROGRESS",D169)))</formula>
    </cfRule>
    <cfRule type="containsText" dxfId="15" priority="2361" operator="between" text="IN PROGRESS">
      <formula>NOT(ISERROR(SEARCH("IN PROGRESS",D169)))</formula>
    </cfRule>
    <cfRule type="containsText" dxfId="11" priority="2362" operator="between" text="CLOSED">
      <formula>NOT(ISERROR(SEARCH("CLOSED",D169)))</formula>
    </cfRule>
  </conditionalFormatting>
  <conditionalFormatting sqref="J169">
    <cfRule type="containsText" dxfId="3" priority="2354" operator="between" text="AFAP*">
      <formula>NOT(ISERROR(SEARCH("AFAP*",J169)))</formula>
    </cfRule>
    <cfRule type="containsText" dxfId="4" priority="2366" operator="between" text="LHG">
      <formula>NOT(ISERROR(SEARCH("LHG",J169)))</formula>
    </cfRule>
  </conditionalFormatting>
  <conditionalFormatting sqref="AN169:AO169">
    <cfRule type="duplicateValues" dxfId="2" priority="2367"/>
    <cfRule type="duplicateValues" dxfId="2" priority="2353"/>
    <cfRule type="duplicateValues" dxfId="2" priority="2352"/>
  </conditionalFormatting>
  <conditionalFormatting sqref="D172">
    <cfRule type="containsText" dxfId="13" priority="2325" operator="between" text="OPEN">
      <formula>NOT(ISERROR(SEARCH("OPEN",D172)))</formula>
    </cfRule>
    <cfRule type="containsText" dxfId="14" priority="2328" operator="between" text="IN PROGRESS">
      <formula>NOT(ISERROR(SEARCH("IN PROGRESS",D172)))</formula>
    </cfRule>
    <cfRule type="containsText" dxfId="15" priority="2329" operator="between" text="IN PROGRESS">
      <formula>NOT(ISERROR(SEARCH("IN PROGRESS",D172)))</formula>
    </cfRule>
    <cfRule type="containsText" dxfId="11" priority="2330" operator="between" text="CLOSED">
      <formula>NOT(ISERROR(SEARCH("CLOSED",D172)))</formula>
    </cfRule>
  </conditionalFormatting>
  <conditionalFormatting sqref="J172">
    <cfRule type="containsText" dxfId="3" priority="2322" operator="between" text="AFAP*">
      <formula>NOT(ISERROR(SEARCH("AFAP*",J172)))</formula>
    </cfRule>
    <cfRule type="containsText" dxfId="4" priority="2334" operator="between" text="LHG">
      <formula>NOT(ISERROR(SEARCH("LHG",J172)))</formula>
    </cfRule>
  </conditionalFormatting>
  <conditionalFormatting sqref="AN172:AO172">
    <cfRule type="duplicateValues" dxfId="2" priority="2335"/>
    <cfRule type="duplicateValues" dxfId="2" priority="2321"/>
    <cfRule type="duplicateValues" dxfId="2" priority="2320"/>
  </conditionalFormatting>
  <conditionalFormatting sqref="D173">
    <cfRule type="containsText" dxfId="13" priority="2309" operator="between" text="OPEN">
      <formula>NOT(ISERROR(SEARCH("OPEN",D173)))</formula>
    </cfRule>
    <cfRule type="containsText" dxfId="14" priority="2312" operator="between" text="IN PROGRESS">
      <formula>NOT(ISERROR(SEARCH("IN PROGRESS",D173)))</formula>
    </cfRule>
    <cfRule type="containsText" dxfId="15" priority="2313" operator="between" text="IN PROGRESS">
      <formula>NOT(ISERROR(SEARCH("IN PROGRESS",D173)))</formula>
    </cfRule>
    <cfRule type="containsText" dxfId="11" priority="2314" operator="between" text="CLOSED">
      <formula>NOT(ISERROR(SEARCH("CLOSED",D173)))</formula>
    </cfRule>
  </conditionalFormatting>
  <conditionalFormatting sqref="J173">
    <cfRule type="containsText" dxfId="3" priority="2306" operator="between" text="AFAP*">
      <formula>NOT(ISERROR(SEARCH("AFAP*",J173)))</formula>
    </cfRule>
    <cfRule type="containsText" dxfId="4" priority="2318" operator="between" text="LHG">
      <formula>NOT(ISERROR(SEARCH("LHG",J173)))</formula>
    </cfRule>
  </conditionalFormatting>
  <conditionalFormatting sqref="AN173:AO173">
    <cfRule type="duplicateValues" dxfId="2" priority="2319"/>
    <cfRule type="duplicateValues" dxfId="2" priority="2305"/>
    <cfRule type="duplicateValues" dxfId="2" priority="2304"/>
  </conditionalFormatting>
  <conditionalFormatting sqref="D181">
    <cfRule type="containsText" dxfId="13" priority="2261" operator="between" text="OPEN">
      <formula>NOT(ISERROR(SEARCH("OPEN",D181)))</formula>
    </cfRule>
    <cfRule type="containsText" dxfId="14" priority="2264" operator="between" text="IN PROGRESS">
      <formula>NOT(ISERROR(SEARCH("IN PROGRESS",D181)))</formula>
    </cfRule>
    <cfRule type="containsText" dxfId="15" priority="2265" operator="between" text="IN PROGRESS">
      <formula>NOT(ISERROR(SEARCH("IN PROGRESS",D181)))</formula>
    </cfRule>
    <cfRule type="containsText" dxfId="11" priority="2266" operator="between" text="CLOSED">
      <formula>NOT(ISERROR(SEARCH("CLOSED",D181)))</formula>
    </cfRule>
  </conditionalFormatting>
  <conditionalFormatting sqref="J181">
    <cfRule type="containsText" dxfId="3" priority="2258" operator="between" text="AFAP*">
      <formula>NOT(ISERROR(SEARCH("AFAP*",J181)))</formula>
    </cfRule>
    <cfRule type="containsText" dxfId="4" priority="2270" operator="between" text="LHG">
      <formula>NOT(ISERROR(SEARCH("LHG",J181)))</formula>
    </cfRule>
  </conditionalFormatting>
  <conditionalFormatting sqref="AN181:AO181">
    <cfRule type="duplicateValues" dxfId="2" priority="2271"/>
    <cfRule type="duplicateValues" dxfId="2" priority="2257"/>
    <cfRule type="duplicateValues" dxfId="2" priority="2256"/>
  </conditionalFormatting>
  <conditionalFormatting sqref="D187">
    <cfRule type="containsText" dxfId="13" priority="2230" operator="between" text="OPEN">
      <formula>NOT(ISERROR(SEARCH("OPEN",D187)))</formula>
    </cfRule>
    <cfRule type="containsText" dxfId="14" priority="2233" operator="between" text="IN PROGRESS">
      <formula>NOT(ISERROR(SEARCH("IN PROGRESS",D187)))</formula>
    </cfRule>
    <cfRule type="containsText" dxfId="15" priority="2234" operator="between" text="IN PROGRESS">
      <formula>NOT(ISERROR(SEARCH("IN PROGRESS",D187)))</formula>
    </cfRule>
    <cfRule type="containsText" dxfId="11" priority="2235" operator="between" text="CLOSED">
      <formula>NOT(ISERROR(SEARCH("CLOSED",D187)))</formula>
    </cfRule>
  </conditionalFormatting>
  <conditionalFormatting sqref="J187">
    <cfRule type="containsText" dxfId="3" priority="2227" operator="between" text="AFAX*">
      <formula>NOT(ISERROR(SEARCH("AFAX*",J187)))</formula>
    </cfRule>
    <cfRule type="containsText" dxfId="4" priority="2239" operator="between" text="LHG">
      <formula>NOT(ISERROR(SEARCH("LHG",J187)))</formula>
    </cfRule>
  </conditionalFormatting>
  <conditionalFormatting sqref="D190">
    <cfRule type="containsText" dxfId="13" priority="2204" operator="between" text="OPEN">
      <formula>NOT(ISERROR(SEARCH("OPEN",D190)))</formula>
    </cfRule>
    <cfRule type="containsText" dxfId="14" priority="2207" operator="between" text="IN PROGRESS">
      <formula>NOT(ISERROR(SEARCH("IN PROGRESS",D190)))</formula>
    </cfRule>
    <cfRule type="containsText" dxfId="15" priority="2208" operator="between" text="IN PROGRESS">
      <formula>NOT(ISERROR(SEARCH("IN PROGRESS",D190)))</formula>
    </cfRule>
    <cfRule type="containsText" dxfId="11" priority="2209" operator="between" text="CLOSED">
      <formula>NOT(ISERROR(SEARCH("CLOSED",D190)))</formula>
    </cfRule>
  </conditionalFormatting>
  <conditionalFormatting sqref="J190">
    <cfRule type="containsText" dxfId="3" priority="2201" operator="between" text="AFAX*">
      <formula>NOT(ISERROR(SEARCH("AFAX*",J190)))</formula>
    </cfRule>
    <cfRule type="containsText" dxfId="4" priority="2213" operator="between" text="LHG">
      <formula>NOT(ISERROR(SEARCH("LHG",J190)))</formula>
    </cfRule>
  </conditionalFormatting>
  <conditionalFormatting sqref="D195">
    <cfRule type="containsText" dxfId="13" priority="2173" operator="between" text="OPEN">
      <formula>NOT(ISERROR(SEARCH("OPEN",D195)))</formula>
    </cfRule>
    <cfRule type="containsText" dxfId="14" priority="2176" operator="between" text="IN PROGRESS">
      <formula>NOT(ISERROR(SEARCH("IN PROGRESS",D195)))</formula>
    </cfRule>
    <cfRule type="containsText" dxfId="15" priority="2177" operator="between" text="IN PROGRESS">
      <formula>NOT(ISERROR(SEARCH("IN PROGRESS",D195)))</formula>
    </cfRule>
    <cfRule type="containsText" dxfId="11" priority="2178" operator="between" text="CLOSED">
      <formula>NOT(ISERROR(SEARCH("CLOSED",D195)))</formula>
    </cfRule>
  </conditionalFormatting>
  <conditionalFormatting sqref="J195">
    <cfRule type="containsText" dxfId="3" priority="2170" operator="between" text="AFAP*">
      <formula>NOT(ISERROR(SEARCH("AFAP*",J195)))</formula>
    </cfRule>
    <cfRule type="containsText" dxfId="4" priority="2182" operator="between" text="LHG">
      <formula>NOT(ISERROR(SEARCH("LHG",J195)))</formula>
    </cfRule>
  </conditionalFormatting>
  <conditionalFormatting sqref="AN195:AO195">
    <cfRule type="duplicateValues" dxfId="2" priority="2183"/>
    <cfRule type="duplicateValues" dxfId="2" priority="2169"/>
    <cfRule type="duplicateValues" dxfId="2" priority="2184"/>
  </conditionalFormatting>
  <conditionalFormatting sqref="D196">
    <cfRule type="containsText" dxfId="13" priority="2157" operator="between" text="OPEN">
      <formula>NOT(ISERROR(SEARCH("OPEN",D196)))</formula>
    </cfRule>
    <cfRule type="containsText" dxfId="14" priority="2160" operator="between" text="IN PROGRESS">
      <formula>NOT(ISERROR(SEARCH("IN PROGRESS",D196)))</formula>
    </cfRule>
    <cfRule type="containsText" dxfId="15" priority="2161" operator="between" text="IN PROGRESS">
      <formula>NOT(ISERROR(SEARCH("IN PROGRESS",D196)))</formula>
    </cfRule>
    <cfRule type="containsText" dxfId="11" priority="2162" operator="between" text="CLOSED">
      <formula>NOT(ISERROR(SEARCH("CLOSED",D196)))</formula>
    </cfRule>
  </conditionalFormatting>
  <conditionalFormatting sqref="J196">
    <cfRule type="containsText" dxfId="3" priority="2154" operator="between" text="AFAP*">
      <formula>NOT(ISERROR(SEARCH("AFAP*",J196)))</formula>
    </cfRule>
    <cfRule type="containsText" dxfId="4" priority="2166" operator="between" text="LHG">
      <formula>NOT(ISERROR(SEARCH("LHG",J196)))</formula>
    </cfRule>
  </conditionalFormatting>
  <conditionalFormatting sqref="AN196:AO196">
    <cfRule type="duplicateValues" dxfId="2" priority="2167"/>
    <cfRule type="duplicateValues" dxfId="2" priority="2153"/>
    <cfRule type="duplicateValues" dxfId="2" priority="2168"/>
  </conditionalFormatting>
  <conditionalFormatting sqref="D223">
    <cfRule type="containsText" dxfId="13" priority="2065" operator="between" text="OPEN">
      <formula>NOT(ISERROR(SEARCH("OPEN",D223)))</formula>
    </cfRule>
    <cfRule type="containsText" dxfId="14" priority="2068" operator="between" text="IN PROGRESS">
      <formula>NOT(ISERROR(SEARCH("IN PROGRESS",D223)))</formula>
    </cfRule>
    <cfRule type="containsText" dxfId="15" priority="2069" operator="between" text="IN PROGRESS">
      <formula>NOT(ISERROR(SEARCH("IN PROGRESS",D223)))</formula>
    </cfRule>
    <cfRule type="containsText" dxfId="11" priority="2070" operator="between" text="CLOSED">
      <formula>NOT(ISERROR(SEARCH("CLOSED",D223)))</formula>
    </cfRule>
  </conditionalFormatting>
  <conditionalFormatting sqref="J223">
    <cfRule type="containsText" dxfId="3" priority="2062" operator="between" text="AFAP*">
      <formula>NOT(ISERROR(SEARCH("AFAP*",J223)))</formula>
    </cfRule>
    <cfRule type="containsText" dxfId="4" priority="2074" operator="between" text="LHG">
      <formula>NOT(ISERROR(SEARCH("LHG",J223)))</formula>
    </cfRule>
  </conditionalFormatting>
  <conditionalFormatting sqref="AN223:AO223">
    <cfRule type="duplicateValues" dxfId="2" priority="2075"/>
    <cfRule type="duplicateValues" dxfId="2" priority="2076"/>
  </conditionalFormatting>
  <conditionalFormatting sqref="AN228:AO228">
    <cfRule type="duplicateValues" dxfId="2" priority="2045"/>
    <cfRule type="duplicateValues" dxfId="2" priority="2046"/>
  </conditionalFormatting>
  <conditionalFormatting sqref="D229">
    <cfRule type="containsText" dxfId="13" priority="2019" operator="between" text="OPEN">
      <formula>NOT(ISERROR(SEARCH("OPEN",D229)))</formula>
    </cfRule>
    <cfRule type="containsText" dxfId="14" priority="2022" operator="between" text="IN PROGRESS">
      <formula>NOT(ISERROR(SEARCH("IN PROGRESS",D229)))</formula>
    </cfRule>
    <cfRule type="containsText" dxfId="15" priority="2023" operator="between" text="IN PROGRESS">
      <formula>NOT(ISERROR(SEARCH("IN PROGRESS",D229)))</formula>
    </cfRule>
    <cfRule type="containsText" dxfId="11" priority="2024" operator="between" text="CLOSED">
      <formula>NOT(ISERROR(SEARCH("CLOSED",D229)))</formula>
    </cfRule>
  </conditionalFormatting>
  <conditionalFormatting sqref="J229">
    <cfRule type="containsText" dxfId="3" priority="2016" operator="between" text="AFAP*">
      <formula>NOT(ISERROR(SEARCH("AFAP*",J229)))</formula>
    </cfRule>
    <cfRule type="containsText" dxfId="4" priority="2028" operator="between" text="LHG">
      <formula>NOT(ISERROR(SEARCH("LHG",J229)))</formula>
    </cfRule>
  </conditionalFormatting>
  <conditionalFormatting sqref="AN229:AO229">
    <cfRule type="duplicateValues" dxfId="2" priority="2029"/>
    <cfRule type="duplicateValues" dxfId="2" priority="2030"/>
  </conditionalFormatting>
  <conditionalFormatting sqref="D234">
    <cfRule type="containsText" dxfId="13" priority="1993" operator="between" text="OPEN">
      <formula>NOT(ISERROR(SEARCH("OPEN",D234)))</formula>
    </cfRule>
    <cfRule type="containsText" dxfId="14" priority="1996" operator="between" text="IN PROGRESS">
      <formula>NOT(ISERROR(SEARCH("IN PROGRESS",D234)))</formula>
    </cfRule>
    <cfRule type="containsText" dxfId="15" priority="1997" operator="between" text="IN PROGRESS">
      <formula>NOT(ISERROR(SEARCH("IN PROGRESS",D234)))</formula>
    </cfRule>
    <cfRule type="containsText" dxfId="11" priority="1998" operator="between" text="CLOSED">
      <formula>NOT(ISERROR(SEARCH("CLOSED",D234)))</formula>
    </cfRule>
  </conditionalFormatting>
  <conditionalFormatting sqref="J234">
    <cfRule type="containsText" dxfId="3" priority="1990" operator="between" text="AFAX*">
      <formula>NOT(ISERROR(SEARCH("AFAX*",J234)))</formula>
    </cfRule>
    <cfRule type="containsText" dxfId="4" priority="2002" operator="between" text="LHG">
      <formula>NOT(ISERROR(SEARCH("LHG",J234)))</formula>
    </cfRule>
  </conditionalFormatting>
  <conditionalFormatting sqref="AN238:AO238">
    <cfRule type="duplicateValues" dxfId="2" priority="1962"/>
    <cfRule type="duplicateValues" dxfId="2" priority="1963"/>
  </conditionalFormatting>
  <conditionalFormatting sqref="D240">
    <cfRule type="containsText" dxfId="13" priority="1952" operator="between" text="OPEN">
      <formula>NOT(ISERROR(SEARCH("OPEN",D240)))</formula>
    </cfRule>
    <cfRule type="containsText" dxfId="14" priority="1955" operator="between" text="IN PROGRESS">
      <formula>NOT(ISERROR(SEARCH("IN PROGRESS",D240)))</formula>
    </cfRule>
    <cfRule type="containsText" dxfId="15" priority="1956" operator="between" text="IN PROGRESS">
      <formula>NOT(ISERROR(SEARCH("IN PROGRESS",D240)))</formula>
    </cfRule>
    <cfRule type="containsText" dxfId="11" priority="1957" operator="between" text="CLOSED">
      <formula>NOT(ISERROR(SEARCH("CLOSED",D240)))</formula>
    </cfRule>
  </conditionalFormatting>
  <conditionalFormatting sqref="J240">
    <cfRule type="containsText" dxfId="3" priority="1949" operator="between" text="AFAX*">
      <formula>NOT(ISERROR(SEARCH("AFAX*",J240)))</formula>
    </cfRule>
    <cfRule type="containsText" dxfId="4" priority="1961" operator="between" text="LHG">
      <formula>NOT(ISERROR(SEARCH("LHG",J240)))</formula>
    </cfRule>
  </conditionalFormatting>
  <conditionalFormatting sqref="D241">
    <cfRule type="containsText" dxfId="13" priority="1939" operator="between" text="OPEN">
      <formula>NOT(ISERROR(SEARCH("OPEN",D241)))</formula>
    </cfRule>
    <cfRule type="containsText" dxfId="14" priority="1942" operator="between" text="IN PROGRESS">
      <formula>NOT(ISERROR(SEARCH("IN PROGRESS",D241)))</formula>
    </cfRule>
    <cfRule type="containsText" dxfId="15" priority="1943" operator="between" text="IN PROGRESS">
      <formula>NOT(ISERROR(SEARCH("IN PROGRESS",D241)))</formula>
    </cfRule>
    <cfRule type="containsText" dxfId="11" priority="1944" operator="between" text="CLOSED">
      <formula>NOT(ISERROR(SEARCH("CLOSED",D241)))</formula>
    </cfRule>
  </conditionalFormatting>
  <conditionalFormatting sqref="J241">
    <cfRule type="containsText" dxfId="3" priority="1936" operator="between" text="AFAX*">
      <formula>NOT(ISERROR(SEARCH("AFAX*",J241)))</formula>
    </cfRule>
    <cfRule type="containsText" dxfId="4" priority="1948" operator="between" text="LHG">
      <formula>NOT(ISERROR(SEARCH("LHG",J241)))</formula>
    </cfRule>
  </conditionalFormatting>
  <conditionalFormatting sqref="D242">
    <cfRule type="containsText" dxfId="13" priority="1924" operator="between" text="OPEN">
      <formula>NOT(ISERROR(SEARCH("OPEN",D242)))</formula>
    </cfRule>
    <cfRule type="containsText" dxfId="14" priority="1927" operator="between" text="IN PROGRESS">
      <formula>NOT(ISERROR(SEARCH("IN PROGRESS",D242)))</formula>
    </cfRule>
    <cfRule type="containsText" dxfId="15" priority="1928" operator="between" text="IN PROGRESS">
      <formula>NOT(ISERROR(SEARCH("IN PROGRESS",D242)))</formula>
    </cfRule>
    <cfRule type="containsText" dxfId="11" priority="1929" operator="between" text="CLOSED">
      <formula>NOT(ISERROR(SEARCH("CLOSED",D242)))</formula>
    </cfRule>
  </conditionalFormatting>
  <conditionalFormatting sqref="J242">
    <cfRule type="containsText" dxfId="3" priority="1921" operator="between" text="AFAP*">
      <formula>NOT(ISERROR(SEARCH("AFAP*",J242)))</formula>
    </cfRule>
    <cfRule type="containsText" dxfId="4" priority="1933" operator="between" text="LHG">
      <formula>NOT(ISERROR(SEARCH("LHG",J242)))</formula>
    </cfRule>
  </conditionalFormatting>
  <conditionalFormatting sqref="AN242:AO242">
    <cfRule type="duplicateValues" dxfId="2" priority="1934"/>
    <cfRule type="duplicateValues" dxfId="2" priority="1920"/>
    <cfRule type="duplicateValues" dxfId="2" priority="1935"/>
  </conditionalFormatting>
  <conditionalFormatting sqref="AN246:AO246">
    <cfRule type="duplicateValues" dxfId="2" priority="1903"/>
    <cfRule type="duplicateValues" dxfId="2" priority="1904"/>
  </conditionalFormatting>
  <conditionalFormatting sqref="D248">
    <cfRule type="containsText" dxfId="13" priority="1878" operator="between" text="OPEN">
      <formula>NOT(ISERROR(SEARCH("OPEN",D248)))</formula>
    </cfRule>
    <cfRule type="containsText" dxfId="14" priority="1881" operator="between" text="IN PROGRESS">
      <formula>NOT(ISERROR(SEARCH("IN PROGRESS",D248)))</formula>
    </cfRule>
    <cfRule type="containsText" dxfId="15" priority="1882" operator="between" text="IN PROGRESS">
      <formula>NOT(ISERROR(SEARCH("IN PROGRESS",D248)))</formula>
    </cfRule>
    <cfRule type="containsText" dxfId="11" priority="1883" operator="between" text="CLOSED">
      <formula>NOT(ISERROR(SEARCH("CLOSED",D248)))</formula>
    </cfRule>
  </conditionalFormatting>
  <conditionalFormatting sqref="J248">
    <cfRule type="containsText" dxfId="3" priority="1875" operator="between" text="AFAP*">
      <formula>NOT(ISERROR(SEARCH("AFAP*",J248)))</formula>
    </cfRule>
    <cfRule type="containsText" dxfId="4" priority="1887" operator="between" text="LHG">
      <formula>NOT(ISERROR(SEARCH("LHG",J248)))</formula>
    </cfRule>
  </conditionalFormatting>
  <conditionalFormatting sqref="AN248:AO248">
    <cfRule type="duplicateValues" dxfId="2" priority="1888"/>
    <cfRule type="duplicateValues" dxfId="2" priority="1889"/>
  </conditionalFormatting>
  <conditionalFormatting sqref="D249">
    <cfRule type="containsText" dxfId="13" priority="1863" operator="between" text="OPEN">
      <formula>NOT(ISERROR(SEARCH("OPEN",D249)))</formula>
    </cfRule>
    <cfRule type="containsText" dxfId="14" priority="1866" operator="between" text="IN PROGRESS">
      <formula>NOT(ISERROR(SEARCH("IN PROGRESS",D249)))</formula>
    </cfRule>
    <cfRule type="containsText" dxfId="15" priority="1867" operator="between" text="IN PROGRESS">
      <formula>NOT(ISERROR(SEARCH("IN PROGRESS",D249)))</formula>
    </cfRule>
    <cfRule type="containsText" dxfId="11" priority="1868" operator="between" text="CLOSED">
      <formula>NOT(ISERROR(SEARCH("CLOSED",D249)))</formula>
    </cfRule>
  </conditionalFormatting>
  <conditionalFormatting sqref="J249">
    <cfRule type="containsText" dxfId="3" priority="1860" operator="between" text="AFAP*">
      <formula>NOT(ISERROR(SEARCH("AFAP*",J249)))</formula>
    </cfRule>
    <cfRule type="containsText" dxfId="4" priority="1872" operator="between" text="LHG">
      <formula>NOT(ISERROR(SEARCH("LHG",J249)))</formula>
    </cfRule>
  </conditionalFormatting>
  <conditionalFormatting sqref="AN249:AO249">
    <cfRule type="duplicateValues" dxfId="2" priority="1873"/>
    <cfRule type="duplicateValues" dxfId="2" priority="1859"/>
    <cfRule type="duplicateValues" dxfId="2" priority="1874"/>
  </conditionalFormatting>
  <conditionalFormatting sqref="D250">
    <cfRule type="containsText" dxfId="13" priority="1847" operator="between" text="OPEN">
      <formula>NOT(ISERROR(SEARCH("OPEN",D250)))</formula>
    </cfRule>
    <cfRule type="containsText" dxfId="14" priority="1850" operator="between" text="IN PROGRESS">
      <formula>NOT(ISERROR(SEARCH("IN PROGRESS",D250)))</formula>
    </cfRule>
    <cfRule type="containsText" dxfId="15" priority="1851" operator="between" text="IN PROGRESS">
      <formula>NOT(ISERROR(SEARCH("IN PROGRESS",D250)))</formula>
    </cfRule>
    <cfRule type="containsText" dxfId="11" priority="1852" operator="between" text="CLOSED">
      <formula>NOT(ISERROR(SEARCH("CLOSED",D250)))</formula>
    </cfRule>
  </conditionalFormatting>
  <conditionalFormatting sqref="J250">
    <cfRule type="containsText" dxfId="3" priority="1844" operator="between" text="AFAP*">
      <formula>NOT(ISERROR(SEARCH("AFAP*",J250)))</formula>
    </cfRule>
    <cfRule type="containsText" dxfId="4" priority="1856" operator="between" text="LHG">
      <formula>NOT(ISERROR(SEARCH("LHG",J250)))</formula>
    </cfRule>
  </conditionalFormatting>
  <conditionalFormatting sqref="AN250:AO250">
    <cfRule type="duplicateValues" dxfId="2" priority="1857"/>
    <cfRule type="duplicateValues" dxfId="2" priority="1843"/>
    <cfRule type="duplicateValues" dxfId="2" priority="1858"/>
  </conditionalFormatting>
  <conditionalFormatting sqref="AN257:AO257">
    <cfRule type="duplicateValues" dxfId="2" priority="1827"/>
  </conditionalFormatting>
  <conditionalFormatting sqref="D270">
    <cfRule type="containsText" dxfId="13" priority="1743" operator="between" text="OPEN">
      <formula>NOT(ISERROR(SEARCH("OPEN",D270)))</formula>
    </cfRule>
    <cfRule type="containsText" dxfId="14" priority="1746" operator="between" text="IN PROGRESS">
      <formula>NOT(ISERROR(SEARCH("IN PROGRESS",D270)))</formula>
    </cfRule>
    <cfRule type="containsText" dxfId="15" priority="1747" operator="between" text="IN PROGRESS">
      <formula>NOT(ISERROR(SEARCH("IN PROGRESS",D270)))</formula>
    </cfRule>
    <cfRule type="containsText" dxfId="11" priority="1748" operator="between" text="CLOSED">
      <formula>NOT(ISERROR(SEARCH("CLOSED",D270)))</formula>
    </cfRule>
  </conditionalFormatting>
  <conditionalFormatting sqref="J270">
    <cfRule type="containsText" dxfId="3" priority="1740" operator="between" text="AFAP*">
      <formula>NOT(ISERROR(SEARCH("AFAP*",J270)))</formula>
    </cfRule>
    <cfRule type="containsText" dxfId="4" priority="1752" operator="between" text="LHG">
      <formula>NOT(ISERROR(SEARCH("LHG",J270)))</formula>
    </cfRule>
  </conditionalFormatting>
  <conditionalFormatting sqref="AN270:AO270">
    <cfRule type="duplicateValues" dxfId="2" priority="1753"/>
    <cfRule type="duplicateValues" dxfId="2" priority="1754"/>
  </conditionalFormatting>
  <conditionalFormatting sqref="D274">
    <cfRule type="containsText" dxfId="13" priority="1713" operator="between" text="OPEN">
      <formula>NOT(ISERROR(SEARCH("OPEN",D274)))</formula>
    </cfRule>
    <cfRule type="containsText" dxfId="14" priority="1716" operator="between" text="IN PROGRESS">
      <formula>NOT(ISERROR(SEARCH("IN PROGRESS",D274)))</formula>
    </cfRule>
    <cfRule type="containsText" dxfId="15" priority="1717" operator="between" text="IN PROGRESS">
      <formula>NOT(ISERROR(SEARCH("IN PROGRESS",D274)))</formula>
    </cfRule>
    <cfRule type="containsText" dxfId="11" priority="1718" operator="between" text="CLOSED">
      <formula>NOT(ISERROR(SEARCH("CLOSED",D274)))</formula>
    </cfRule>
  </conditionalFormatting>
  <conditionalFormatting sqref="J274">
    <cfRule type="containsText" dxfId="3" priority="1710" operator="between" text="AFAP*">
      <formula>NOT(ISERROR(SEARCH("AFAP*",J274)))</formula>
    </cfRule>
    <cfRule type="containsText" dxfId="4" priority="1722" operator="between" text="LHG">
      <formula>NOT(ISERROR(SEARCH("LHG",J274)))</formula>
    </cfRule>
  </conditionalFormatting>
  <conditionalFormatting sqref="AN274:AO274">
    <cfRule type="duplicateValues" dxfId="2" priority="1723"/>
    <cfRule type="duplicateValues" dxfId="2" priority="1724"/>
  </conditionalFormatting>
  <conditionalFormatting sqref="D277">
    <cfRule type="containsText" dxfId="13" priority="1683" operator="between" text="OPEN">
      <formula>NOT(ISERROR(SEARCH("OPEN",D277)))</formula>
    </cfRule>
    <cfRule type="containsText" dxfId="14" priority="1686" operator="between" text="IN PROGRESS">
      <formula>NOT(ISERROR(SEARCH("IN PROGRESS",D277)))</formula>
    </cfRule>
    <cfRule type="containsText" dxfId="15" priority="1687" operator="between" text="IN PROGRESS">
      <formula>NOT(ISERROR(SEARCH("IN PROGRESS",D277)))</formula>
    </cfRule>
    <cfRule type="containsText" dxfId="11" priority="1688" operator="between" text="CLOSED">
      <formula>NOT(ISERROR(SEARCH("CLOSED",D277)))</formula>
    </cfRule>
  </conditionalFormatting>
  <conditionalFormatting sqref="J277">
    <cfRule type="containsText" dxfId="3" priority="1680" operator="between" text="AFAP*">
      <formula>NOT(ISERROR(SEARCH("AFAP*",J277)))</formula>
    </cfRule>
    <cfRule type="containsText" dxfId="4" priority="1692" operator="between" text="LHG">
      <formula>NOT(ISERROR(SEARCH("LHG",J277)))</formula>
    </cfRule>
  </conditionalFormatting>
  <conditionalFormatting sqref="AN277:AO277">
    <cfRule type="duplicateValues" dxfId="2" priority="1693"/>
    <cfRule type="duplicateValues" dxfId="2" priority="1694"/>
  </conditionalFormatting>
  <conditionalFormatting sqref="D284">
    <cfRule type="containsText" dxfId="13" priority="1636" operator="between" text="OPEN">
      <formula>NOT(ISERROR(SEARCH("OPEN",D284)))</formula>
    </cfRule>
    <cfRule type="containsText" dxfId="14" priority="1639" operator="between" text="IN PROGRESS">
      <formula>NOT(ISERROR(SEARCH("IN PROGRESS",D284)))</formula>
    </cfRule>
    <cfRule type="containsText" dxfId="15" priority="1640" operator="between" text="IN PROGRESS">
      <formula>NOT(ISERROR(SEARCH("IN PROGRESS",D284)))</formula>
    </cfRule>
    <cfRule type="containsText" dxfId="11" priority="1641" operator="between" text="CLOSED">
      <formula>NOT(ISERROR(SEARCH("CLOSED",D284)))</formula>
    </cfRule>
  </conditionalFormatting>
  <conditionalFormatting sqref="J284">
    <cfRule type="containsText" dxfId="3" priority="1633" operator="between" text="AFAP*">
      <formula>NOT(ISERROR(SEARCH("AFAP*",J284)))</formula>
    </cfRule>
    <cfRule type="containsText" dxfId="4" priority="1645" operator="between" text="LHG">
      <formula>NOT(ISERROR(SEARCH("LHG",J284)))</formula>
    </cfRule>
  </conditionalFormatting>
  <conditionalFormatting sqref="AN284:AO284">
    <cfRule type="duplicateValues" dxfId="2" priority="1646"/>
    <cfRule type="duplicateValues" dxfId="2" priority="1647"/>
    <cfRule type="duplicateValues" dxfId="2" priority="1632"/>
  </conditionalFormatting>
  <conditionalFormatting sqref="D285">
    <cfRule type="containsText" dxfId="13" priority="1620" operator="between" text="OPEN">
      <formula>NOT(ISERROR(SEARCH("OPEN",D285)))</formula>
    </cfRule>
    <cfRule type="containsText" dxfId="14" priority="1623" operator="between" text="IN PROGRESS">
      <formula>NOT(ISERROR(SEARCH("IN PROGRESS",D285)))</formula>
    </cfRule>
    <cfRule type="containsText" dxfId="15" priority="1624" operator="between" text="IN PROGRESS">
      <formula>NOT(ISERROR(SEARCH("IN PROGRESS",D285)))</formula>
    </cfRule>
    <cfRule type="containsText" dxfId="11" priority="1625" operator="between" text="CLOSED">
      <formula>NOT(ISERROR(SEARCH("CLOSED",D285)))</formula>
    </cfRule>
  </conditionalFormatting>
  <conditionalFormatting sqref="J285">
    <cfRule type="containsText" dxfId="3" priority="1617" operator="between" text="AFAP*">
      <formula>NOT(ISERROR(SEARCH("AFAP*",J285)))</formula>
    </cfRule>
    <cfRule type="containsText" dxfId="4" priority="1629" operator="between" text="LHG">
      <formula>NOT(ISERROR(SEARCH("LHG",J285)))</formula>
    </cfRule>
  </conditionalFormatting>
  <conditionalFormatting sqref="AN285:AO285">
    <cfRule type="duplicateValues" dxfId="2" priority="1630"/>
    <cfRule type="duplicateValues" dxfId="2" priority="1631"/>
    <cfRule type="duplicateValues" dxfId="2" priority="1616"/>
  </conditionalFormatting>
  <conditionalFormatting sqref="D286">
    <cfRule type="containsText" dxfId="13" priority="1604" operator="between" text="OPEN">
      <formula>NOT(ISERROR(SEARCH("OPEN",D286)))</formula>
    </cfRule>
    <cfRule type="containsText" dxfId="14" priority="1607" operator="between" text="IN PROGRESS">
      <formula>NOT(ISERROR(SEARCH("IN PROGRESS",D286)))</formula>
    </cfRule>
    <cfRule type="containsText" dxfId="15" priority="1608" operator="between" text="IN PROGRESS">
      <formula>NOT(ISERROR(SEARCH("IN PROGRESS",D286)))</formula>
    </cfRule>
    <cfRule type="containsText" dxfId="11" priority="1609" operator="between" text="CLOSED">
      <formula>NOT(ISERROR(SEARCH("CLOSED",D286)))</formula>
    </cfRule>
  </conditionalFormatting>
  <conditionalFormatting sqref="J286">
    <cfRule type="containsText" dxfId="3" priority="1601" operator="between" text="AFAP*">
      <formula>NOT(ISERROR(SEARCH("AFAP*",J286)))</formula>
    </cfRule>
    <cfRule type="containsText" dxfId="4" priority="1613" operator="between" text="LHG">
      <formula>NOT(ISERROR(SEARCH("LHG",J286)))</formula>
    </cfRule>
  </conditionalFormatting>
  <conditionalFormatting sqref="AN286:AO286">
    <cfRule type="duplicateValues" dxfId="2" priority="1614"/>
    <cfRule type="duplicateValues" dxfId="2" priority="1615"/>
    <cfRule type="duplicateValues" dxfId="2" priority="1600"/>
  </conditionalFormatting>
  <conditionalFormatting sqref="D287">
    <cfRule type="containsText" dxfId="13" priority="1588" operator="between" text="OPEN">
      <formula>NOT(ISERROR(SEARCH("OPEN",D287)))</formula>
    </cfRule>
    <cfRule type="containsText" dxfId="14" priority="1591" operator="between" text="IN PROGRESS">
      <formula>NOT(ISERROR(SEARCH("IN PROGRESS",D287)))</formula>
    </cfRule>
    <cfRule type="containsText" dxfId="15" priority="1592" operator="between" text="IN PROGRESS">
      <formula>NOT(ISERROR(SEARCH("IN PROGRESS",D287)))</formula>
    </cfRule>
    <cfRule type="containsText" dxfId="11" priority="1593" operator="between" text="CLOSED">
      <formula>NOT(ISERROR(SEARCH("CLOSED",D287)))</formula>
    </cfRule>
  </conditionalFormatting>
  <conditionalFormatting sqref="J287">
    <cfRule type="containsText" dxfId="3" priority="1585" operator="between" text="AFAP*">
      <formula>NOT(ISERROR(SEARCH("AFAP*",J287)))</formula>
    </cfRule>
    <cfRule type="containsText" dxfId="4" priority="1597" operator="between" text="LHG">
      <formula>NOT(ISERROR(SEARCH("LHG",J287)))</formula>
    </cfRule>
  </conditionalFormatting>
  <conditionalFormatting sqref="AN287:AO287">
    <cfRule type="duplicateValues" dxfId="2" priority="1598"/>
    <cfRule type="duplicateValues" dxfId="2" priority="1599"/>
    <cfRule type="duplicateValues" dxfId="2" priority="1584"/>
  </conditionalFormatting>
  <conditionalFormatting sqref="D288">
    <cfRule type="containsText" dxfId="13" priority="1572" operator="between" text="OPEN">
      <formula>NOT(ISERROR(SEARCH("OPEN",D288)))</formula>
    </cfRule>
    <cfRule type="containsText" dxfId="14" priority="1575" operator="between" text="IN PROGRESS">
      <formula>NOT(ISERROR(SEARCH("IN PROGRESS",D288)))</formula>
    </cfRule>
    <cfRule type="containsText" dxfId="15" priority="1576" operator="between" text="IN PROGRESS">
      <formula>NOT(ISERROR(SEARCH("IN PROGRESS",D288)))</formula>
    </cfRule>
    <cfRule type="containsText" dxfId="11" priority="1577" operator="between" text="CLOSED">
      <formula>NOT(ISERROR(SEARCH("CLOSED",D288)))</formula>
    </cfRule>
  </conditionalFormatting>
  <conditionalFormatting sqref="J288">
    <cfRule type="containsText" dxfId="3" priority="1569" operator="between" text="AFAP*">
      <formula>NOT(ISERROR(SEARCH("AFAP*",J288)))</formula>
    </cfRule>
    <cfRule type="containsText" dxfId="4" priority="1581" operator="between" text="LHG">
      <formula>NOT(ISERROR(SEARCH("LHG",J288)))</formula>
    </cfRule>
  </conditionalFormatting>
  <conditionalFormatting sqref="AN288:AO288">
    <cfRule type="duplicateValues" dxfId="2" priority="1582"/>
    <cfRule type="duplicateValues" dxfId="2" priority="1583"/>
    <cfRule type="duplicateValues" dxfId="2" priority="1568"/>
  </conditionalFormatting>
  <conditionalFormatting sqref="D289">
    <cfRule type="containsText" dxfId="13" priority="1557" operator="between" text="OPEN">
      <formula>NOT(ISERROR(SEARCH("OPEN",D289)))</formula>
    </cfRule>
    <cfRule type="containsText" dxfId="14" priority="1560" operator="between" text="IN PROGRESS">
      <formula>NOT(ISERROR(SEARCH("IN PROGRESS",D289)))</formula>
    </cfRule>
    <cfRule type="containsText" dxfId="15" priority="1561" operator="between" text="IN PROGRESS">
      <formula>NOT(ISERROR(SEARCH("IN PROGRESS",D289)))</formula>
    </cfRule>
    <cfRule type="containsText" dxfId="11" priority="1562" operator="between" text="CLOSED">
      <formula>NOT(ISERROR(SEARCH("CLOSED",D289)))</formula>
    </cfRule>
  </conditionalFormatting>
  <conditionalFormatting sqref="J289">
    <cfRule type="containsText" dxfId="3" priority="1554" operator="between" text="AFAX*">
      <formula>NOT(ISERROR(SEARCH("AFAX*",J289)))</formula>
    </cfRule>
    <cfRule type="containsText" dxfId="4" priority="1566" operator="between" text="LHG">
      <formula>NOT(ISERROR(SEARCH("LHG",J289)))</formula>
    </cfRule>
  </conditionalFormatting>
  <conditionalFormatting sqref="AN289:AO289">
    <cfRule type="duplicateValues" dxfId="2" priority="1567"/>
  </conditionalFormatting>
  <conditionalFormatting sqref="D290">
    <cfRule type="containsText" dxfId="13" priority="1544" operator="between" text="OPEN">
      <formula>NOT(ISERROR(SEARCH("OPEN",D290)))</formula>
    </cfRule>
    <cfRule type="containsText" dxfId="14" priority="1547" operator="between" text="IN PROGRESS">
      <formula>NOT(ISERROR(SEARCH("IN PROGRESS",D290)))</formula>
    </cfRule>
    <cfRule type="containsText" dxfId="15" priority="1548" operator="between" text="IN PROGRESS">
      <formula>NOT(ISERROR(SEARCH("IN PROGRESS",D290)))</formula>
    </cfRule>
    <cfRule type="containsText" dxfId="11" priority="1549" operator="between" text="CLOSED">
      <formula>NOT(ISERROR(SEARCH("CLOSED",D290)))</formula>
    </cfRule>
  </conditionalFormatting>
  <conditionalFormatting sqref="J290">
    <cfRule type="containsText" dxfId="3" priority="1541" operator="between" text="AFAX*">
      <formula>NOT(ISERROR(SEARCH("AFAX*",J290)))</formula>
    </cfRule>
    <cfRule type="containsText" dxfId="4" priority="1553" operator="between" text="LHG">
      <formula>NOT(ISERROR(SEARCH("LHG",J290)))</formula>
    </cfRule>
  </conditionalFormatting>
  <conditionalFormatting sqref="D291">
    <cfRule type="containsText" dxfId="13" priority="1529" operator="between" text="OPEN">
      <formula>NOT(ISERROR(SEARCH("OPEN",D291)))</formula>
    </cfRule>
    <cfRule type="containsText" dxfId="14" priority="1532" operator="between" text="IN PROGRESS">
      <formula>NOT(ISERROR(SEARCH("IN PROGRESS",D291)))</formula>
    </cfRule>
    <cfRule type="containsText" dxfId="15" priority="1533" operator="between" text="IN PROGRESS">
      <formula>NOT(ISERROR(SEARCH("IN PROGRESS",D291)))</formula>
    </cfRule>
    <cfRule type="containsText" dxfId="11" priority="1534" operator="between" text="CLOSED">
      <formula>NOT(ISERROR(SEARCH("CLOSED",D291)))</formula>
    </cfRule>
  </conditionalFormatting>
  <conditionalFormatting sqref="J291">
    <cfRule type="containsText" dxfId="3" priority="1526" operator="between" text="AFAP*">
      <formula>NOT(ISERROR(SEARCH("AFAP*",J291)))</formula>
    </cfRule>
    <cfRule type="containsText" dxfId="4" priority="1538" operator="between" text="LHG">
      <formula>NOT(ISERROR(SEARCH("LHG",J291)))</formula>
    </cfRule>
  </conditionalFormatting>
  <conditionalFormatting sqref="AN291:AO291">
    <cfRule type="duplicateValues" dxfId="2" priority="1539"/>
    <cfRule type="duplicateValues" dxfId="2" priority="1540"/>
    <cfRule type="duplicateValues" dxfId="2" priority="1525"/>
  </conditionalFormatting>
  <conditionalFormatting sqref="D292">
    <cfRule type="containsText" dxfId="13" priority="1513" operator="between" text="OPEN">
      <formula>NOT(ISERROR(SEARCH("OPEN",D292)))</formula>
    </cfRule>
    <cfRule type="containsText" dxfId="14" priority="1516" operator="between" text="IN PROGRESS">
      <formula>NOT(ISERROR(SEARCH("IN PROGRESS",D292)))</formula>
    </cfRule>
    <cfRule type="containsText" dxfId="15" priority="1517" operator="between" text="IN PROGRESS">
      <formula>NOT(ISERROR(SEARCH("IN PROGRESS",D292)))</formula>
    </cfRule>
    <cfRule type="containsText" dxfId="11" priority="1518" operator="between" text="CLOSED">
      <formula>NOT(ISERROR(SEARCH("CLOSED",D292)))</formula>
    </cfRule>
  </conditionalFormatting>
  <conditionalFormatting sqref="J292">
    <cfRule type="containsText" dxfId="3" priority="1510" operator="between" text="AFAP*">
      <formula>NOT(ISERROR(SEARCH("AFAP*",J292)))</formula>
    </cfRule>
    <cfRule type="containsText" dxfId="4" priority="1522" operator="between" text="LHG">
      <formula>NOT(ISERROR(SEARCH("LHG",J292)))</formula>
    </cfRule>
  </conditionalFormatting>
  <conditionalFormatting sqref="AN292:AO292">
    <cfRule type="duplicateValues" dxfId="2" priority="1523"/>
    <cfRule type="duplicateValues" dxfId="2" priority="1524"/>
    <cfRule type="duplicateValues" dxfId="2" priority="1509"/>
  </conditionalFormatting>
  <conditionalFormatting sqref="D293">
    <cfRule type="containsText" dxfId="13" priority="1497" operator="between" text="OPEN">
      <formula>NOT(ISERROR(SEARCH("OPEN",D293)))</formula>
    </cfRule>
    <cfRule type="containsText" dxfId="14" priority="1500" operator="between" text="IN PROGRESS">
      <formula>NOT(ISERROR(SEARCH("IN PROGRESS",D293)))</formula>
    </cfRule>
    <cfRule type="containsText" dxfId="15" priority="1501" operator="between" text="IN PROGRESS">
      <formula>NOT(ISERROR(SEARCH("IN PROGRESS",D293)))</formula>
    </cfRule>
    <cfRule type="containsText" dxfId="11" priority="1502" operator="between" text="CLOSED">
      <formula>NOT(ISERROR(SEARCH("CLOSED",D293)))</formula>
    </cfRule>
  </conditionalFormatting>
  <conditionalFormatting sqref="J293">
    <cfRule type="containsText" dxfId="3" priority="1494" operator="between" text="AFAP*">
      <formula>NOT(ISERROR(SEARCH("AFAP*",J293)))</formula>
    </cfRule>
    <cfRule type="containsText" dxfId="4" priority="1506" operator="between" text="LHG">
      <formula>NOT(ISERROR(SEARCH("LHG",J293)))</formula>
    </cfRule>
  </conditionalFormatting>
  <conditionalFormatting sqref="AN293:AO293">
    <cfRule type="duplicateValues" dxfId="2" priority="1507"/>
    <cfRule type="duplicateValues" dxfId="2" priority="1508"/>
    <cfRule type="duplicateValues" dxfId="2" priority="1493"/>
  </conditionalFormatting>
  <conditionalFormatting sqref="D294">
    <cfRule type="containsText" dxfId="13" priority="1481" operator="between" text="OPEN">
      <formula>NOT(ISERROR(SEARCH("OPEN",D294)))</formula>
    </cfRule>
    <cfRule type="containsText" dxfId="14" priority="1484" operator="between" text="IN PROGRESS">
      <formula>NOT(ISERROR(SEARCH("IN PROGRESS",D294)))</formula>
    </cfRule>
    <cfRule type="containsText" dxfId="15" priority="1485" operator="between" text="IN PROGRESS">
      <formula>NOT(ISERROR(SEARCH("IN PROGRESS",D294)))</formula>
    </cfRule>
    <cfRule type="containsText" dxfId="11" priority="1486" operator="between" text="CLOSED">
      <formula>NOT(ISERROR(SEARCH("CLOSED",D294)))</formula>
    </cfRule>
  </conditionalFormatting>
  <conditionalFormatting sqref="J294">
    <cfRule type="containsText" dxfId="3" priority="1478" operator="between" text="AFAP*">
      <formula>NOT(ISERROR(SEARCH("AFAP*",J294)))</formula>
    </cfRule>
    <cfRule type="containsText" dxfId="4" priority="1490" operator="between" text="LHG">
      <formula>NOT(ISERROR(SEARCH("LHG",J294)))</formula>
    </cfRule>
  </conditionalFormatting>
  <conditionalFormatting sqref="AN294:AO294">
    <cfRule type="duplicateValues" dxfId="2" priority="1491"/>
    <cfRule type="duplicateValues" dxfId="2" priority="1492"/>
    <cfRule type="duplicateValues" dxfId="2" priority="1477"/>
  </conditionalFormatting>
  <conditionalFormatting sqref="D297">
    <cfRule type="containsText" dxfId="13" priority="1449" operator="between" text="OPEN">
      <formula>NOT(ISERROR(SEARCH("OPEN",D297)))</formula>
    </cfRule>
    <cfRule type="containsText" dxfId="14" priority="1452" operator="between" text="IN PROGRESS">
      <formula>NOT(ISERROR(SEARCH("IN PROGRESS",D297)))</formula>
    </cfRule>
    <cfRule type="containsText" dxfId="15" priority="1453" operator="between" text="IN PROGRESS">
      <formula>NOT(ISERROR(SEARCH("IN PROGRESS",D297)))</formula>
    </cfRule>
    <cfRule type="containsText" dxfId="11" priority="1454" operator="between" text="CLOSED">
      <formula>NOT(ISERROR(SEARCH("CLOSED",D297)))</formula>
    </cfRule>
  </conditionalFormatting>
  <conditionalFormatting sqref="J297">
    <cfRule type="containsText" dxfId="3" priority="1446" operator="between" text="AFAP*">
      <formula>NOT(ISERROR(SEARCH("AFAP*",J297)))</formula>
    </cfRule>
    <cfRule type="containsText" dxfId="4" priority="1458" operator="between" text="LHG">
      <formula>NOT(ISERROR(SEARCH("LHG",J297)))</formula>
    </cfRule>
  </conditionalFormatting>
  <conditionalFormatting sqref="AN297:AO297">
    <cfRule type="duplicateValues" dxfId="2" priority="1459"/>
    <cfRule type="duplicateValues" dxfId="2" priority="1460"/>
    <cfRule type="duplicateValues" dxfId="2" priority="1445"/>
  </conditionalFormatting>
  <conditionalFormatting sqref="D298">
    <cfRule type="containsText" dxfId="13" priority="1433" operator="between" text="OPEN">
      <formula>NOT(ISERROR(SEARCH("OPEN",D298)))</formula>
    </cfRule>
    <cfRule type="containsText" dxfId="14" priority="1436" operator="between" text="IN PROGRESS">
      <formula>NOT(ISERROR(SEARCH("IN PROGRESS",D298)))</formula>
    </cfRule>
    <cfRule type="containsText" dxfId="15" priority="1437" operator="between" text="IN PROGRESS">
      <formula>NOT(ISERROR(SEARCH("IN PROGRESS",D298)))</formula>
    </cfRule>
    <cfRule type="containsText" dxfId="11" priority="1438" operator="between" text="CLOSED">
      <formula>NOT(ISERROR(SEARCH("CLOSED",D298)))</formula>
    </cfRule>
  </conditionalFormatting>
  <conditionalFormatting sqref="J298">
    <cfRule type="containsText" dxfId="3" priority="1430" operator="between" text="AFAP*">
      <formula>NOT(ISERROR(SEARCH("AFAP*",J298)))</formula>
    </cfRule>
    <cfRule type="containsText" dxfId="4" priority="1442" operator="between" text="LHG">
      <formula>NOT(ISERROR(SEARCH("LHG",J298)))</formula>
    </cfRule>
  </conditionalFormatting>
  <conditionalFormatting sqref="AN298:AO298">
    <cfRule type="duplicateValues" dxfId="2" priority="1443"/>
    <cfRule type="duplicateValues" dxfId="2" priority="1444"/>
    <cfRule type="duplicateValues" dxfId="2" priority="1429"/>
  </conditionalFormatting>
  <conditionalFormatting sqref="D299">
    <cfRule type="containsText" dxfId="13" priority="1417" operator="between" text="OPEN">
      <formula>NOT(ISERROR(SEARCH("OPEN",D299)))</formula>
    </cfRule>
    <cfRule type="containsText" dxfId="14" priority="1420" operator="between" text="IN PROGRESS">
      <formula>NOT(ISERROR(SEARCH("IN PROGRESS",D299)))</formula>
    </cfRule>
    <cfRule type="containsText" dxfId="15" priority="1421" operator="between" text="IN PROGRESS">
      <formula>NOT(ISERROR(SEARCH("IN PROGRESS",D299)))</formula>
    </cfRule>
    <cfRule type="containsText" dxfId="11" priority="1422" operator="between" text="CLOSED">
      <formula>NOT(ISERROR(SEARCH("CLOSED",D299)))</formula>
    </cfRule>
  </conditionalFormatting>
  <conditionalFormatting sqref="J299">
    <cfRule type="containsText" dxfId="3" priority="1414" operator="between" text="AFAP*">
      <formula>NOT(ISERROR(SEARCH("AFAP*",J299)))</formula>
    </cfRule>
    <cfRule type="containsText" dxfId="4" priority="1426" operator="between" text="LHG">
      <formula>NOT(ISERROR(SEARCH("LHG",J299)))</formula>
    </cfRule>
  </conditionalFormatting>
  <conditionalFormatting sqref="AN299:AO299">
    <cfRule type="duplicateValues" dxfId="2" priority="1427"/>
    <cfRule type="duplicateValues" dxfId="2" priority="1428"/>
    <cfRule type="duplicateValues" dxfId="2" priority="1413"/>
  </conditionalFormatting>
  <conditionalFormatting sqref="D306">
    <cfRule type="containsText" dxfId="13" priority="1371" operator="between" text="OPEN">
      <formula>NOT(ISERROR(SEARCH("OPEN",D306)))</formula>
    </cfRule>
    <cfRule type="containsText" dxfId="14" priority="1374" operator="between" text="IN PROGRESS">
      <formula>NOT(ISERROR(SEARCH("IN PROGRESS",D306)))</formula>
    </cfRule>
    <cfRule type="containsText" dxfId="15" priority="1375" operator="between" text="IN PROGRESS">
      <formula>NOT(ISERROR(SEARCH("IN PROGRESS",D306)))</formula>
    </cfRule>
    <cfRule type="containsText" dxfId="11" priority="1376" operator="between" text="CLOSED">
      <formula>NOT(ISERROR(SEARCH("CLOSED",D306)))</formula>
    </cfRule>
  </conditionalFormatting>
  <conditionalFormatting sqref="J306">
    <cfRule type="containsText" dxfId="3" priority="1368" operator="between" text="AFAX*">
      <formula>NOT(ISERROR(SEARCH("AFAX*",J306)))</formula>
    </cfRule>
    <cfRule type="containsText" dxfId="4" priority="1380" operator="between" text="LHG">
      <formula>NOT(ISERROR(SEARCH("LHG",J306)))</formula>
    </cfRule>
  </conditionalFormatting>
  <conditionalFormatting sqref="D313">
    <cfRule type="containsText" dxfId="13" priority="1324" operator="between" text="OPEN">
      <formula>NOT(ISERROR(SEARCH("OPEN",D313)))</formula>
    </cfRule>
    <cfRule type="containsText" dxfId="14" priority="1327" operator="between" text="IN PROGRESS">
      <formula>NOT(ISERROR(SEARCH("IN PROGRESS",D313)))</formula>
    </cfRule>
    <cfRule type="containsText" dxfId="15" priority="1328" operator="between" text="IN PROGRESS">
      <formula>NOT(ISERROR(SEARCH("IN PROGRESS",D313)))</formula>
    </cfRule>
    <cfRule type="containsText" dxfId="11" priority="1329" operator="between" text="CLOSED">
      <formula>NOT(ISERROR(SEARCH("CLOSED",D313)))</formula>
    </cfRule>
  </conditionalFormatting>
  <conditionalFormatting sqref="J313">
    <cfRule type="containsText" dxfId="3" priority="1321" operator="between" text="AFAP*">
      <formula>NOT(ISERROR(SEARCH("AFAP*",J313)))</formula>
    </cfRule>
    <cfRule type="containsText" dxfId="4" priority="1333" operator="between" text="LHG">
      <formula>NOT(ISERROR(SEARCH("LHG",J313)))</formula>
    </cfRule>
  </conditionalFormatting>
  <conditionalFormatting sqref="AN313:AO313">
    <cfRule type="duplicateValues" dxfId="2" priority="1334"/>
    <cfRule type="duplicateValues" dxfId="2" priority="1335"/>
    <cfRule type="duplicateValues" dxfId="2" priority="1320"/>
  </conditionalFormatting>
  <conditionalFormatting sqref="D314">
    <cfRule type="containsText" dxfId="13" priority="1308" operator="between" text="OPEN">
      <formula>NOT(ISERROR(SEARCH("OPEN",D314)))</formula>
    </cfRule>
    <cfRule type="containsText" dxfId="14" priority="1311" operator="between" text="IN PROGRESS">
      <formula>NOT(ISERROR(SEARCH("IN PROGRESS",D314)))</formula>
    </cfRule>
    <cfRule type="containsText" dxfId="15" priority="1312" operator="between" text="IN PROGRESS">
      <formula>NOT(ISERROR(SEARCH("IN PROGRESS",D314)))</formula>
    </cfRule>
    <cfRule type="containsText" dxfId="11" priority="1313" operator="between" text="CLOSED">
      <formula>NOT(ISERROR(SEARCH("CLOSED",D314)))</formula>
    </cfRule>
  </conditionalFormatting>
  <conditionalFormatting sqref="J314">
    <cfRule type="containsText" dxfId="3" priority="1305" operator="between" text="AFAP*">
      <formula>NOT(ISERROR(SEARCH("AFAP*",J314)))</formula>
    </cfRule>
    <cfRule type="containsText" dxfId="4" priority="1317" operator="between" text="LHG">
      <formula>NOT(ISERROR(SEARCH("LHG",J314)))</formula>
    </cfRule>
  </conditionalFormatting>
  <conditionalFormatting sqref="AN314:AO314">
    <cfRule type="duplicateValues" dxfId="2" priority="1318"/>
    <cfRule type="duplicateValues" dxfId="2" priority="1319"/>
    <cfRule type="duplicateValues" dxfId="2" priority="1304"/>
  </conditionalFormatting>
  <conditionalFormatting sqref="D315">
    <cfRule type="containsText" dxfId="13" priority="1292" operator="between" text="OPEN">
      <formula>NOT(ISERROR(SEARCH("OPEN",D315)))</formula>
    </cfRule>
    <cfRule type="containsText" dxfId="14" priority="1295" operator="between" text="IN PROGRESS">
      <formula>NOT(ISERROR(SEARCH("IN PROGRESS",D315)))</formula>
    </cfRule>
    <cfRule type="containsText" dxfId="15" priority="1296" operator="between" text="IN PROGRESS">
      <formula>NOT(ISERROR(SEARCH("IN PROGRESS",D315)))</formula>
    </cfRule>
    <cfRule type="containsText" dxfId="11" priority="1297" operator="between" text="CLOSED">
      <formula>NOT(ISERROR(SEARCH("CLOSED",D315)))</formula>
    </cfRule>
  </conditionalFormatting>
  <conditionalFormatting sqref="J315">
    <cfRule type="containsText" dxfId="3" priority="1289" operator="between" text="AFAP*">
      <formula>NOT(ISERROR(SEARCH("AFAP*",J315)))</formula>
    </cfRule>
    <cfRule type="containsText" dxfId="4" priority="1301" operator="between" text="LHG">
      <formula>NOT(ISERROR(SEARCH("LHG",J315)))</formula>
    </cfRule>
  </conditionalFormatting>
  <conditionalFormatting sqref="AN315:AO315">
    <cfRule type="duplicateValues" dxfId="2" priority="1302"/>
    <cfRule type="duplicateValues" dxfId="2" priority="1303"/>
    <cfRule type="duplicateValues" dxfId="2" priority="1288"/>
  </conditionalFormatting>
  <conditionalFormatting sqref="D316">
    <cfRule type="containsText" dxfId="13" priority="1276" operator="between" text="OPEN">
      <formula>NOT(ISERROR(SEARCH("OPEN",D316)))</formula>
    </cfRule>
    <cfRule type="containsText" dxfId="14" priority="1279" operator="between" text="IN PROGRESS">
      <formula>NOT(ISERROR(SEARCH("IN PROGRESS",D316)))</formula>
    </cfRule>
    <cfRule type="containsText" dxfId="15" priority="1280" operator="between" text="IN PROGRESS">
      <formula>NOT(ISERROR(SEARCH("IN PROGRESS",D316)))</formula>
    </cfRule>
    <cfRule type="containsText" dxfId="11" priority="1281" operator="between" text="CLOSED">
      <formula>NOT(ISERROR(SEARCH("CLOSED",D316)))</formula>
    </cfRule>
  </conditionalFormatting>
  <conditionalFormatting sqref="J316">
    <cfRule type="containsText" dxfId="3" priority="1273" operator="between" text="AFAP*">
      <formula>NOT(ISERROR(SEARCH("AFAP*",J316)))</formula>
    </cfRule>
    <cfRule type="containsText" dxfId="4" priority="1285" operator="between" text="LHG">
      <formula>NOT(ISERROR(SEARCH("LHG",J316)))</formula>
    </cfRule>
  </conditionalFormatting>
  <conditionalFormatting sqref="AN316:AO316">
    <cfRule type="duplicateValues" dxfId="2" priority="1286"/>
    <cfRule type="duplicateValues" dxfId="2" priority="1287"/>
    <cfRule type="duplicateValues" dxfId="2" priority="1272"/>
  </conditionalFormatting>
  <conditionalFormatting sqref="C329">
    <cfRule type="containsText" dxfId="8" priority="1182" operator="between" text="NEED IB">
      <formula>NOT(ISERROR(SEARCH("NEED IB",C329)))</formula>
    </cfRule>
    <cfRule type="containsText" dxfId="9" priority="1183" operator="between" text="NEED IB">
      <formula>NOT(ISERROR(SEARCH("NEED IB",C329)))</formula>
    </cfRule>
    <cfRule type="containsText" dxfId="3" priority="1185" operator="between" text="NEED AWB">
      <formula>NOT(ISERROR(SEARCH("NEED AWB",C329)))</formula>
    </cfRule>
    <cfRule type="containsText" dxfId="10" priority="1186" operator="between" text="NEED PO">
      <formula>NOT(ISERROR(SEARCH("NEED PO",C329)))</formula>
    </cfRule>
    <cfRule type="containsText" dxfId="3" priority="1190" operator="between" text="CUSTOMS">
      <formula>NOT(ISERROR(SEARCH("CUSTOMS",C329)))</formula>
    </cfRule>
    <cfRule type="containsText" dxfId="11" priority="1191" operator="between" text="AVAIL">
      <formula>NOT(ISERROR(SEARCH("AVAIL",C329)))</formula>
    </cfRule>
    <cfRule type="containsText" dxfId="12" priority="1192" operator="between" text="CUSTOMS">
      <formula>NOT(ISERROR(SEARCH("CUSTOMS",C329)))</formula>
    </cfRule>
  </conditionalFormatting>
  <conditionalFormatting sqref="D329">
    <cfRule type="containsText" dxfId="13" priority="1184" operator="between" text="OPEN">
      <formula>NOT(ISERROR(SEARCH("OPEN",D329)))</formula>
    </cfRule>
    <cfRule type="containsText" dxfId="14" priority="1187" operator="between" text="IN PROGRESS">
      <formula>NOT(ISERROR(SEARCH("IN PROGRESS",D329)))</formula>
    </cfRule>
    <cfRule type="containsText" dxfId="15" priority="1188" operator="between" text="IN PROGRESS">
      <formula>NOT(ISERROR(SEARCH("IN PROGRESS",D329)))</formula>
    </cfRule>
    <cfRule type="containsText" dxfId="11" priority="1189" operator="between" text="CLOSED">
      <formula>NOT(ISERROR(SEARCH("CLOSED",D329)))</formula>
    </cfRule>
  </conditionalFormatting>
  <conditionalFormatting sqref="H329:I329">
    <cfRule type="containsText" dxfId="16" priority="1179" operator="between" text="LATE">
      <formula>NOT(ISERROR(SEARCH("LATE",H329)))</formula>
    </cfRule>
  </conditionalFormatting>
  <conditionalFormatting sqref="J329">
    <cfRule type="containsText" dxfId="3" priority="1181" operator="between" text="AFAP*">
      <formula>NOT(ISERROR(SEARCH("AFAP*",J329)))</formula>
    </cfRule>
    <cfRule type="containsText" dxfId="4" priority="1193" operator="between" text="LHG">
      <formula>NOT(ISERROR(SEARCH("LHG",J329)))</formula>
    </cfRule>
  </conditionalFormatting>
  <conditionalFormatting sqref="AN329:AO329">
    <cfRule type="duplicateValues" dxfId="2" priority="1194"/>
    <cfRule type="duplicateValues" dxfId="2" priority="1195"/>
    <cfRule type="duplicateValues" dxfId="2" priority="1180"/>
  </conditionalFormatting>
  <conditionalFormatting sqref="C330">
    <cfRule type="containsText" dxfId="8" priority="1165" operator="between" text="NEED IB">
      <formula>NOT(ISERROR(SEARCH("NEED IB",C330)))</formula>
    </cfRule>
    <cfRule type="containsText" dxfId="9" priority="1166" operator="between" text="NEED IB">
      <formula>NOT(ISERROR(SEARCH("NEED IB",C330)))</formula>
    </cfRule>
    <cfRule type="containsText" dxfId="3" priority="1168" operator="between" text="NEED AWB">
      <formula>NOT(ISERROR(SEARCH("NEED AWB",C330)))</formula>
    </cfRule>
    <cfRule type="containsText" dxfId="10" priority="1169" operator="between" text="NEED PO">
      <formula>NOT(ISERROR(SEARCH("NEED PO",C330)))</formula>
    </cfRule>
    <cfRule type="containsText" dxfId="3" priority="1173" operator="between" text="CUSTOMS">
      <formula>NOT(ISERROR(SEARCH("CUSTOMS",C330)))</formula>
    </cfRule>
    <cfRule type="containsText" dxfId="11" priority="1174" operator="between" text="AVAIL">
      <formula>NOT(ISERROR(SEARCH("AVAIL",C330)))</formula>
    </cfRule>
    <cfRule type="containsText" dxfId="12" priority="1175" operator="between" text="CUSTOMS">
      <formula>NOT(ISERROR(SEARCH("CUSTOMS",C330)))</formula>
    </cfRule>
  </conditionalFormatting>
  <conditionalFormatting sqref="D330">
    <cfRule type="containsText" dxfId="13" priority="1167" operator="between" text="OPEN">
      <formula>NOT(ISERROR(SEARCH("OPEN",D330)))</formula>
    </cfRule>
    <cfRule type="containsText" dxfId="14" priority="1170" operator="between" text="IN PROGRESS">
      <formula>NOT(ISERROR(SEARCH("IN PROGRESS",D330)))</formula>
    </cfRule>
    <cfRule type="containsText" dxfId="15" priority="1171" operator="between" text="IN PROGRESS">
      <formula>NOT(ISERROR(SEARCH("IN PROGRESS",D330)))</formula>
    </cfRule>
    <cfRule type="containsText" dxfId="11" priority="1172" operator="between" text="CLOSED">
      <formula>NOT(ISERROR(SEARCH("CLOSED",D330)))</formula>
    </cfRule>
  </conditionalFormatting>
  <conditionalFormatting sqref="H330:I330">
    <cfRule type="containsText" dxfId="16" priority="1162" operator="between" text="LATE">
      <formula>NOT(ISERROR(SEARCH("LATE",H330)))</formula>
    </cfRule>
  </conditionalFormatting>
  <conditionalFormatting sqref="J330">
    <cfRule type="containsText" dxfId="3" priority="1164" operator="between" text="AFAP*">
      <formula>NOT(ISERROR(SEARCH("AFAP*",J330)))</formula>
    </cfRule>
    <cfRule type="containsText" dxfId="4" priority="1176" operator="between" text="LHG">
      <formula>NOT(ISERROR(SEARCH("LHG",J330)))</formula>
    </cfRule>
  </conditionalFormatting>
  <conditionalFormatting sqref="AN330:AO330">
    <cfRule type="duplicateValues" dxfId="2" priority="1177"/>
    <cfRule type="duplicateValues" dxfId="2" priority="1178"/>
    <cfRule type="duplicateValues" dxfId="2" priority="1163"/>
  </conditionalFormatting>
  <conditionalFormatting sqref="C345">
    <cfRule type="containsText" dxfId="8" priority="1072" operator="between" text="NEED IB">
      <formula>NOT(ISERROR(SEARCH("NEED IB",C345)))</formula>
    </cfRule>
    <cfRule type="containsText" dxfId="9" priority="1073" operator="between" text="NEED IB">
      <formula>NOT(ISERROR(SEARCH("NEED IB",C345)))</formula>
    </cfRule>
    <cfRule type="containsText" dxfId="3" priority="1075" operator="between" text="NEED AWB">
      <formula>NOT(ISERROR(SEARCH("NEED AWB",C345)))</formula>
    </cfRule>
    <cfRule type="containsText" dxfId="10" priority="1076" operator="between" text="NEED PO">
      <formula>NOT(ISERROR(SEARCH("NEED PO",C345)))</formula>
    </cfRule>
    <cfRule type="containsText" dxfId="3" priority="1080" operator="between" text="CUSTOMS">
      <formula>NOT(ISERROR(SEARCH("CUSTOMS",C345)))</formula>
    </cfRule>
    <cfRule type="containsText" dxfId="11" priority="1081" operator="between" text="AVAIL">
      <formula>NOT(ISERROR(SEARCH("AVAIL",C345)))</formula>
    </cfRule>
    <cfRule type="containsText" dxfId="12" priority="1082" operator="between" text="CUSTOMS">
      <formula>NOT(ISERROR(SEARCH("CUSTOMS",C345)))</formula>
    </cfRule>
  </conditionalFormatting>
  <conditionalFormatting sqref="D345">
    <cfRule type="containsText" dxfId="13" priority="1074" operator="between" text="OPEN">
      <formula>NOT(ISERROR(SEARCH("OPEN",D345)))</formula>
    </cfRule>
    <cfRule type="containsText" dxfId="14" priority="1077" operator="between" text="IN PROGRESS">
      <formula>NOT(ISERROR(SEARCH("IN PROGRESS",D345)))</formula>
    </cfRule>
    <cfRule type="containsText" dxfId="15" priority="1078" operator="between" text="IN PROGRESS">
      <formula>NOT(ISERROR(SEARCH("IN PROGRESS",D345)))</formula>
    </cfRule>
    <cfRule type="containsText" dxfId="11" priority="1079" operator="between" text="CLOSED">
      <formula>NOT(ISERROR(SEARCH("CLOSED",D345)))</formula>
    </cfRule>
  </conditionalFormatting>
  <conditionalFormatting sqref="C346">
    <cfRule type="containsText" dxfId="8" priority="1059" operator="between" text="NEED IB">
      <formula>NOT(ISERROR(SEARCH("NEED IB",C346)))</formula>
    </cfRule>
    <cfRule type="containsText" dxfId="9" priority="1060" operator="between" text="NEED IB">
      <formula>NOT(ISERROR(SEARCH("NEED IB",C346)))</formula>
    </cfRule>
    <cfRule type="containsText" dxfId="3" priority="1062" operator="between" text="NEED AWB">
      <formula>NOT(ISERROR(SEARCH("NEED AWB",C346)))</formula>
    </cfRule>
    <cfRule type="containsText" dxfId="10" priority="1063" operator="between" text="NEED PO">
      <formula>NOT(ISERROR(SEARCH("NEED PO",C346)))</formula>
    </cfRule>
    <cfRule type="containsText" dxfId="3" priority="1067" operator="between" text="CUSTOMS">
      <formula>NOT(ISERROR(SEARCH("CUSTOMS",C346)))</formula>
    </cfRule>
    <cfRule type="containsText" dxfId="11" priority="1068" operator="between" text="AVAIL">
      <formula>NOT(ISERROR(SEARCH("AVAIL",C346)))</formula>
    </cfRule>
    <cfRule type="containsText" dxfId="12" priority="1069" operator="between" text="CUSTOMS">
      <formula>NOT(ISERROR(SEARCH("CUSTOMS",C346)))</formula>
    </cfRule>
  </conditionalFormatting>
  <conditionalFormatting sqref="D346">
    <cfRule type="containsText" dxfId="13" priority="1061" operator="between" text="OPEN">
      <formula>NOT(ISERROR(SEARCH("OPEN",D346)))</formula>
    </cfRule>
    <cfRule type="containsText" dxfId="14" priority="1064" operator="between" text="IN PROGRESS">
      <formula>NOT(ISERROR(SEARCH("IN PROGRESS",D346)))</formula>
    </cfRule>
    <cfRule type="containsText" dxfId="15" priority="1065" operator="between" text="IN PROGRESS">
      <formula>NOT(ISERROR(SEARCH("IN PROGRESS",D346)))</formula>
    </cfRule>
    <cfRule type="containsText" dxfId="11" priority="1066" operator="between" text="CLOSED">
      <formula>NOT(ISERROR(SEARCH("CLOSED",D346)))</formula>
    </cfRule>
  </conditionalFormatting>
  <conditionalFormatting sqref="H346:I346">
    <cfRule type="containsText" dxfId="16" priority="1055" operator="between" text="LATE">
      <formula>NOT(ISERROR(SEARCH("LATE",H346)))</formula>
    </cfRule>
  </conditionalFormatting>
  <conditionalFormatting sqref="J346">
    <cfRule type="containsText" dxfId="3" priority="1056" operator="between" text="AFAP*">
      <formula>NOT(ISERROR(SEARCH("AFAP*",J346)))</formula>
    </cfRule>
    <cfRule type="containsText" dxfId="4" priority="1057" operator="between" text="LHG">
      <formula>NOT(ISERROR(SEARCH("LHG",J346)))</formula>
    </cfRule>
  </conditionalFormatting>
  <conditionalFormatting sqref="AN346:AO346">
    <cfRule type="duplicateValues" dxfId="2" priority="1070"/>
    <cfRule type="duplicateValues" dxfId="2" priority="1058"/>
  </conditionalFormatting>
  <conditionalFormatting sqref="C351">
    <cfRule type="containsText" dxfId="8" priority="1011" operator="between" text="NEED IB">
      <formula>NOT(ISERROR(SEARCH("NEED IB",C351)))</formula>
    </cfRule>
    <cfRule type="containsText" dxfId="9" priority="1012" operator="between" text="NEED IB">
      <formula>NOT(ISERROR(SEARCH("NEED IB",C351)))</formula>
    </cfRule>
    <cfRule type="containsText" dxfId="3" priority="1014" operator="between" text="NEED AWB">
      <formula>NOT(ISERROR(SEARCH("NEED AWB",C351)))</formula>
    </cfRule>
    <cfRule type="containsText" dxfId="10" priority="1015" operator="between" text="NEED PO">
      <formula>NOT(ISERROR(SEARCH("NEED PO",C351)))</formula>
    </cfRule>
    <cfRule type="containsText" dxfId="3" priority="1019" operator="between" text="CUSTOMS">
      <formula>NOT(ISERROR(SEARCH("CUSTOMS",C351)))</formula>
    </cfRule>
    <cfRule type="containsText" dxfId="11" priority="1020" operator="between" text="AVAIL">
      <formula>NOT(ISERROR(SEARCH("AVAIL",C351)))</formula>
    </cfRule>
    <cfRule type="containsText" dxfId="12" priority="1021" operator="between" text="CUSTOMS">
      <formula>NOT(ISERROR(SEARCH("CUSTOMS",C351)))</formula>
    </cfRule>
  </conditionalFormatting>
  <conditionalFormatting sqref="D351">
    <cfRule type="containsText" dxfId="13" priority="1013" operator="between" text="OPEN">
      <formula>NOT(ISERROR(SEARCH("OPEN",D351)))</formula>
    </cfRule>
    <cfRule type="containsText" dxfId="14" priority="1016" operator="between" text="IN PROGRESS">
      <formula>NOT(ISERROR(SEARCH("IN PROGRESS",D351)))</formula>
    </cfRule>
    <cfRule type="containsText" dxfId="15" priority="1017" operator="between" text="IN PROGRESS">
      <formula>NOT(ISERROR(SEARCH("IN PROGRESS",D351)))</formula>
    </cfRule>
    <cfRule type="containsText" dxfId="11" priority="1018" operator="between" text="CLOSED">
      <formula>NOT(ISERROR(SEARCH("CLOSED",D351)))</formula>
    </cfRule>
  </conditionalFormatting>
  <conditionalFormatting sqref="H351:I351">
    <cfRule type="containsText" dxfId="27" priority="1009" operator="between" text="LATE">
      <formula>NOT(ISERROR(SEARCH("LATE",H351)))</formula>
    </cfRule>
  </conditionalFormatting>
  <conditionalFormatting sqref="J351">
    <cfRule type="containsText" dxfId="3" priority="1010" operator="between" text="AFAX*">
      <formula>NOT(ISERROR(SEARCH("AFAX*",J351)))</formula>
    </cfRule>
    <cfRule type="containsText" dxfId="4" priority="1022" operator="between" text="LHG">
      <formula>NOT(ISERROR(SEARCH("LHG",J351)))</formula>
    </cfRule>
  </conditionalFormatting>
  <conditionalFormatting sqref="D352">
    <cfRule type="containsText" dxfId="13" priority="999" operator="between" text="OPEN">
      <formula>NOT(ISERROR(SEARCH("OPEN",D352)))</formula>
    </cfRule>
    <cfRule type="containsText" dxfId="14" priority="1002" operator="between" text="IN PROGRESS">
      <formula>NOT(ISERROR(SEARCH("IN PROGRESS",D352)))</formula>
    </cfRule>
    <cfRule type="containsText" dxfId="15" priority="1003" operator="between" text="IN PROGRESS">
      <formula>NOT(ISERROR(SEARCH("IN PROGRESS",D352)))</formula>
    </cfRule>
    <cfRule type="containsText" dxfId="11" priority="1004" operator="between" text="CLOSED">
      <formula>NOT(ISERROR(SEARCH("CLOSED",D352)))</formula>
    </cfRule>
  </conditionalFormatting>
  <conditionalFormatting sqref="H352:I352">
    <cfRule type="containsText" dxfId="27" priority="995" operator="between" text="LATE">
      <formula>NOT(ISERROR(SEARCH("LATE",H352)))</formula>
    </cfRule>
  </conditionalFormatting>
  <conditionalFormatting sqref="J352">
    <cfRule type="containsText" dxfId="3" priority="996" operator="between" text="AFAX*">
      <formula>NOT(ISERROR(SEARCH("AFAX*",J352)))</formula>
    </cfRule>
    <cfRule type="containsText" dxfId="4" priority="1008" operator="between" text="LHG">
      <formula>NOT(ISERROR(SEARCH("LHG",J352)))</formula>
    </cfRule>
  </conditionalFormatting>
  <conditionalFormatting sqref="D356">
    <cfRule type="containsText" dxfId="13" priority="968" operator="between" text="OPEN">
      <formula>NOT(ISERROR(SEARCH("OPEN",D356)))</formula>
    </cfRule>
    <cfRule type="containsText" dxfId="14" priority="971" operator="between" text="IN PROGRESS">
      <formula>NOT(ISERROR(SEARCH("IN PROGRESS",D356)))</formula>
    </cfRule>
    <cfRule type="containsText" dxfId="15" priority="972" operator="between" text="IN PROGRESS">
      <formula>NOT(ISERROR(SEARCH("IN PROGRESS",D356)))</formula>
    </cfRule>
    <cfRule type="containsText" dxfId="11" priority="973" operator="between" text="CLOSED">
      <formula>NOT(ISERROR(SEARCH("CLOSED",D356)))</formula>
    </cfRule>
  </conditionalFormatting>
  <conditionalFormatting sqref="H356:I356">
    <cfRule type="containsText" dxfId="27" priority="964" operator="between" text="LATE">
      <formula>NOT(ISERROR(SEARCH("LATE",H356)))</formula>
    </cfRule>
  </conditionalFormatting>
  <conditionalFormatting sqref="J356">
    <cfRule type="containsText" dxfId="3" priority="965" operator="between" text="AFAX*">
      <formula>NOT(ISERROR(SEARCH("AFAX*",J356)))</formula>
    </cfRule>
    <cfRule type="containsText" dxfId="4" priority="977" operator="between" text="LHG">
      <formula>NOT(ISERROR(SEARCH("LHG",J356)))</formula>
    </cfRule>
  </conditionalFormatting>
  <conditionalFormatting sqref="D357">
    <cfRule type="containsText" dxfId="13" priority="952" operator="between" text="OPEN">
      <formula>NOT(ISERROR(SEARCH("OPEN",D357)))</formula>
    </cfRule>
    <cfRule type="containsText" dxfId="14" priority="955" operator="between" text="IN PROGRESS">
      <formula>NOT(ISERROR(SEARCH("IN PROGRESS",D357)))</formula>
    </cfRule>
    <cfRule type="containsText" dxfId="15" priority="956" operator="between" text="IN PROGRESS">
      <formula>NOT(ISERROR(SEARCH("IN PROGRESS",D357)))</formula>
    </cfRule>
    <cfRule type="containsText" dxfId="11" priority="957" operator="between" text="CLOSED">
      <formula>NOT(ISERROR(SEARCH("CLOSED",D357)))</formula>
    </cfRule>
  </conditionalFormatting>
  <conditionalFormatting sqref="H357:I357">
    <cfRule type="containsText" dxfId="16" priority="947" operator="between" text="LATE">
      <formula>NOT(ISERROR(SEARCH("LATE",H357)))</formula>
    </cfRule>
  </conditionalFormatting>
  <conditionalFormatting sqref="J357">
    <cfRule type="containsText" dxfId="3" priority="949" operator="between" text="AFAP*">
      <formula>NOT(ISERROR(SEARCH("AFAP*",J357)))</formula>
    </cfRule>
    <cfRule type="containsText" dxfId="4" priority="961" operator="between" text="LHG">
      <formula>NOT(ISERROR(SEARCH("LHG",J357)))</formula>
    </cfRule>
  </conditionalFormatting>
  <conditionalFormatting sqref="AN357:AO357">
    <cfRule type="duplicateValues" dxfId="2" priority="962"/>
    <cfRule type="duplicateValues" dxfId="2" priority="963"/>
    <cfRule type="duplicateValues" dxfId="2" priority="948"/>
  </conditionalFormatting>
  <conditionalFormatting sqref="D358">
    <cfRule type="containsText" dxfId="13" priority="935" operator="between" text="OPEN">
      <formula>NOT(ISERROR(SEARCH("OPEN",D358)))</formula>
    </cfRule>
    <cfRule type="containsText" dxfId="14" priority="938" operator="between" text="IN PROGRESS">
      <formula>NOT(ISERROR(SEARCH("IN PROGRESS",D358)))</formula>
    </cfRule>
    <cfRule type="containsText" dxfId="15" priority="939" operator="between" text="IN PROGRESS">
      <formula>NOT(ISERROR(SEARCH("IN PROGRESS",D358)))</formula>
    </cfRule>
    <cfRule type="containsText" dxfId="11" priority="940" operator="between" text="CLOSED">
      <formula>NOT(ISERROR(SEARCH("CLOSED",D358)))</formula>
    </cfRule>
  </conditionalFormatting>
  <conditionalFormatting sqref="H358:I358">
    <cfRule type="containsText" dxfId="16" priority="930" operator="between" text="LATE">
      <formula>NOT(ISERROR(SEARCH("LATE",H358)))</formula>
    </cfRule>
  </conditionalFormatting>
  <conditionalFormatting sqref="J358">
    <cfRule type="containsText" dxfId="3" priority="932" operator="between" text="AFAP*">
      <formula>NOT(ISERROR(SEARCH("AFAP*",J358)))</formula>
    </cfRule>
    <cfRule type="containsText" dxfId="4" priority="944" operator="between" text="LHG">
      <formula>NOT(ISERROR(SEARCH("LHG",J358)))</formula>
    </cfRule>
  </conditionalFormatting>
  <conditionalFormatting sqref="AN358:AO358">
    <cfRule type="duplicateValues" dxfId="2" priority="945"/>
    <cfRule type="duplicateValues" dxfId="2" priority="946"/>
    <cfRule type="duplicateValues" dxfId="2" priority="931"/>
  </conditionalFormatting>
  <conditionalFormatting sqref="C361">
    <cfRule type="containsText" dxfId="8" priority="901" operator="between" text="NEED IB">
      <formula>NOT(ISERROR(SEARCH("NEED IB",C361)))</formula>
    </cfRule>
    <cfRule type="containsText" dxfId="9" priority="902" operator="between" text="NEED IB">
      <formula>NOT(ISERROR(SEARCH("NEED IB",C361)))</formula>
    </cfRule>
    <cfRule type="containsText" dxfId="3" priority="904" operator="between" text="NEED AWB">
      <formula>NOT(ISERROR(SEARCH("NEED AWB",C361)))</formula>
    </cfRule>
    <cfRule type="containsText" dxfId="10" priority="905" operator="between" text="NEED PO">
      <formula>NOT(ISERROR(SEARCH("NEED PO",C361)))</formula>
    </cfRule>
    <cfRule type="containsText" dxfId="3" priority="909" operator="between" text="CUSTOMS">
      <formula>NOT(ISERROR(SEARCH("CUSTOMS",C361)))</formula>
    </cfRule>
    <cfRule type="containsText" dxfId="11" priority="910" operator="between" text="AVAIL">
      <formula>NOT(ISERROR(SEARCH("AVAIL",C361)))</formula>
    </cfRule>
    <cfRule type="containsText" dxfId="12" priority="911" operator="between" text="CUSTOMS">
      <formula>NOT(ISERROR(SEARCH("CUSTOMS",C361)))</formula>
    </cfRule>
  </conditionalFormatting>
  <conditionalFormatting sqref="D361">
    <cfRule type="containsText" dxfId="13" priority="903" operator="between" text="OPEN">
      <formula>NOT(ISERROR(SEARCH("OPEN",D361)))</formula>
    </cfRule>
    <cfRule type="containsText" dxfId="14" priority="906" operator="between" text="IN PROGRESS">
      <formula>NOT(ISERROR(SEARCH("IN PROGRESS",D361)))</formula>
    </cfRule>
    <cfRule type="containsText" dxfId="15" priority="907" operator="between" text="IN PROGRESS">
      <formula>NOT(ISERROR(SEARCH("IN PROGRESS",D361)))</formula>
    </cfRule>
    <cfRule type="containsText" dxfId="11" priority="908" operator="between" text="CLOSED">
      <formula>NOT(ISERROR(SEARCH("CLOSED",D361)))</formula>
    </cfRule>
  </conditionalFormatting>
  <conditionalFormatting sqref="H361:I361">
    <cfRule type="containsText" dxfId="16" priority="898" operator="between" text="LATE">
      <formula>NOT(ISERROR(SEARCH("LATE",H361)))</formula>
    </cfRule>
  </conditionalFormatting>
  <conditionalFormatting sqref="J361">
    <cfRule type="containsText" dxfId="3" priority="900" operator="between" text="AFAP*">
      <formula>NOT(ISERROR(SEARCH("AFAP*",J361)))</formula>
    </cfRule>
    <cfRule type="containsText" dxfId="4" priority="912" operator="between" text="LHG">
      <formula>NOT(ISERROR(SEARCH("LHG",J361)))</formula>
    </cfRule>
  </conditionalFormatting>
  <conditionalFormatting sqref="AN361:AO361">
    <cfRule type="duplicateValues" dxfId="2" priority="899"/>
    <cfRule type="duplicateValues" dxfId="2" priority="913"/>
  </conditionalFormatting>
  <conditionalFormatting sqref="C362">
    <cfRule type="containsText" dxfId="8" priority="885" operator="between" text="NEED IB">
      <formula>NOT(ISERROR(SEARCH("NEED IB",C362)))</formula>
    </cfRule>
    <cfRule type="containsText" dxfId="9" priority="886" operator="between" text="NEED IB">
      <formula>NOT(ISERROR(SEARCH("NEED IB",C362)))</formula>
    </cfRule>
    <cfRule type="containsText" dxfId="3" priority="888" operator="between" text="NEED AWB">
      <formula>NOT(ISERROR(SEARCH("NEED AWB",C362)))</formula>
    </cfRule>
    <cfRule type="containsText" dxfId="10" priority="889" operator="between" text="NEED PO">
      <formula>NOT(ISERROR(SEARCH("NEED PO",C362)))</formula>
    </cfRule>
    <cfRule type="containsText" dxfId="3" priority="893" operator="between" text="CUSTOMS">
      <formula>NOT(ISERROR(SEARCH("CUSTOMS",C362)))</formula>
    </cfRule>
    <cfRule type="containsText" dxfId="11" priority="894" operator="between" text="AVAIL">
      <formula>NOT(ISERROR(SEARCH("AVAIL",C362)))</formula>
    </cfRule>
    <cfRule type="containsText" dxfId="12" priority="895" operator="between" text="CUSTOMS">
      <formula>NOT(ISERROR(SEARCH("CUSTOMS",C362)))</formula>
    </cfRule>
  </conditionalFormatting>
  <conditionalFormatting sqref="D362">
    <cfRule type="containsText" dxfId="13" priority="887" operator="between" text="OPEN">
      <formula>NOT(ISERROR(SEARCH("OPEN",D362)))</formula>
    </cfRule>
    <cfRule type="containsText" dxfId="14" priority="890" operator="between" text="IN PROGRESS">
      <formula>NOT(ISERROR(SEARCH("IN PROGRESS",D362)))</formula>
    </cfRule>
    <cfRule type="containsText" dxfId="15" priority="891" operator="between" text="IN PROGRESS">
      <formula>NOT(ISERROR(SEARCH("IN PROGRESS",D362)))</formula>
    </cfRule>
    <cfRule type="containsText" dxfId="11" priority="892" operator="between" text="CLOSED">
      <formula>NOT(ISERROR(SEARCH("CLOSED",D362)))</formula>
    </cfRule>
  </conditionalFormatting>
  <conditionalFormatting sqref="H362:I362">
    <cfRule type="containsText" dxfId="16" priority="882" operator="between" text="LATE">
      <formula>NOT(ISERROR(SEARCH("LATE",H362)))</formula>
    </cfRule>
  </conditionalFormatting>
  <conditionalFormatting sqref="J362">
    <cfRule type="containsText" dxfId="3" priority="884" operator="between" text="AFAP*">
      <formula>NOT(ISERROR(SEARCH("AFAP*",J362)))</formula>
    </cfRule>
    <cfRule type="containsText" dxfId="4" priority="896" operator="between" text="LHG">
      <formula>NOT(ISERROR(SEARCH("LHG",J362)))</formula>
    </cfRule>
  </conditionalFormatting>
  <conditionalFormatting sqref="AN362:AO362">
    <cfRule type="duplicateValues" dxfId="2" priority="883"/>
    <cfRule type="duplicateValues" dxfId="2" priority="897"/>
  </conditionalFormatting>
  <conditionalFormatting sqref="C372">
    <cfRule type="containsText" dxfId="8" priority="809" operator="between" text="NEED IB">
      <formula>NOT(ISERROR(SEARCH("NEED IB",C372)))</formula>
    </cfRule>
    <cfRule type="containsText" dxfId="9" priority="810" operator="between" text="NEED IB">
      <formula>NOT(ISERROR(SEARCH("NEED IB",C372)))</formula>
    </cfRule>
    <cfRule type="containsText" dxfId="3" priority="812" operator="between" text="NEED AWB">
      <formula>NOT(ISERROR(SEARCH("NEED AWB",C372)))</formula>
    </cfRule>
    <cfRule type="containsText" dxfId="10" priority="813" operator="between" text="NEED PO">
      <formula>NOT(ISERROR(SEARCH("NEED PO",C372)))</formula>
    </cfRule>
    <cfRule type="containsText" dxfId="3" priority="817" operator="between" text="CUSTOMS">
      <formula>NOT(ISERROR(SEARCH("CUSTOMS",C372)))</formula>
    </cfRule>
    <cfRule type="containsText" dxfId="11" priority="818" operator="between" text="AVAIL">
      <formula>NOT(ISERROR(SEARCH("AVAIL",C372)))</formula>
    </cfRule>
    <cfRule type="containsText" dxfId="12" priority="819" operator="between" text="CUSTOMS">
      <formula>NOT(ISERROR(SEARCH("CUSTOMS",C372)))</formula>
    </cfRule>
  </conditionalFormatting>
  <conditionalFormatting sqref="D372">
    <cfRule type="containsText" dxfId="13" priority="811" operator="between" text="OPEN">
      <formula>NOT(ISERROR(SEARCH("OPEN",D372)))</formula>
    </cfRule>
    <cfRule type="containsText" dxfId="14" priority="814" operator="between" text="IN PROGRESS">
      <formula>NOT(ISERROR(SEARCH("IN PROGRESS",D372)))</formula>
    </cfRule>
    <cfRule type="containsText" dxfId="15" priority="815" operator="between" text="IN PROGRESS">
      <formula>NOT(ISERROR(SEARCH("IN PROGRESS",D372)))</formula>
    </cfRule>
    <cfRule type="containsText" dxfId="11" priority="816" operator="between" text="CLOSED">
      <formula>NOT(ISERROR(SEARCH("CLOSED",D372)))</formula>
    </cfRule>
  </conditionalFormatting>
  <conditionalFormatting sqref="H372:I372">
    <cfRule type="containsText" dxfId="16" priority="806" operator="between" text="LATE">
      <formula>NOT(ISERROR(SEARCH("LATE",H372)))</formula>
    </cfRule>
  </conditionalFormatting>
  <conditionalFormatting sqref="J372">
    <cfRule type="containsText" dxfId="3" priority="808" operator="between" text="AFAP*">
      <formula>NOT(ISERROR(SEARCH("AFAP*",J372)))</formula>
    </cfRule>
    <cfRule type="containsText" dxfId="4" priority="820" operator="between" text="LHG">
      <formula>NOT(ISERROR(SEARCH("LHG",J372)))</formula>
    </cfRule>
  </conditionalFormatting>
  <conditionalFormatting sqref="AN372:AO372">
    <cfRule type="duplicateValues" dxfId="2" priority="807"/>
    <cfRule type="duplicateValues" dxfId="2" priority="821"/>
  </conditionalFormatting>
  <conditionalFormatting sqref="C373">
    <cfRule type="containsText" dxfId="8" priority="793" operator="between" text="NEED IB">
      <formula>NOT(ISERROR(SEARCH("NEED IB",C373)))</formula>
    </cfRule>
    <cfRule type="containsText" dxfId="9" priority="794" operator="between" text="NEED IB">
      <formula>NOT(ISERROR(SEARCH("NEED IB",C373)))</formula>
    </cfRule>
    <cfRule type="containsText" dxfId="3" priority="796" operator="between" text="NEED AWB">
      <formula>NOT(ISERROR(SEARCH("NEED AWB",C373)))</formula>
    </cfRule>
    <cfRule type="containsText" dxfId="10" priority="797" operator="between" text="NEED PO">
      <formula>NOT(ISERROR(SEARCH("NEED PO",C373)))</formula>
    </cfRule>
    <cfRule type="containsText" dxfId="3" priority="801" operator="between" text="CUSTOMS">
      <formula>NOT(ISERROR(SEARCH("CUSTOMS",C373)))</formula>
    </cfRule>
    <cfRule type="containsText" dxfId="11" priority="802" operator="between" text="AVAIL">
      <formula>NOT(ISERROR(SEARCH("AVAIL",C373)))</formula>
    </cfRule>
    <cfRule type="containsText" dxfId="12" priority="803" operator="between" text="CUSTOMS">
      <formula>NOT(ISERROR(SEARCH("CUSTOMS",C373)))</formula>
    </cfRule>
  </conditionalFormatting>
  <conditionalFormatting sqref="D373">
    <cfRule type="containsText" dxfId="13" priority="795" operator="between" text="OPEN">
      <formula>NOT(ISERROR(SEARCH("OPEN",D373)))</formula>
    </cfRule>
    <cfRule type="containsText" dxfId="14" priority="798" operator="between" text="IN PROGRESS">
      <formula>NOT(ISERROR(SEARCH("IN PROGRESS",D373)))</formula>
    </cfRule>
    <cfRule type="containsText" dxfId="15" priority="799" operator="between" text="IN PROGRESS">
      <formula>NOT(ISERROR(SEARCH("IN PROGRESS",D373)))</formula>
    </cfRule>
    <cfRule type="containsText" dxfId="11" priority="800" operator="between" text="CLOSED">
      <formula>NOT(ISERROR(SEARCH("CLOSED",D373)))</formula>
    </cfRule>
  </conditionalFormatting>
  <conditionalFormatting sqref="H373:I373">
    <cfRule type="containsText" dxfId="16" priority="790" operator="between" text="LATE">
      <formula>NOT(ISERROR(SEARCH("LATE",H373)))</formula>
    </cfRule>
  </conditionalFormatting>
  <conditionalFormatting sqref="J373">
    <cfRule type="containsText" dxfId="3" priority="792" operator="between" text="AFAP*">
      <formula>NOT(ISERROR(SEARCH("AFAP*",J373)))</formula>
    </cfRule>
    <cfRule type="containsText" dxfId="4" priority="804" operator="between" text="LHG">
      <formula>NOT(ISERROR(SEARCH("LHG",J373)))</formula>
    </cfRule>
  </conditionalFormatting>
  <conditionalFormatting sqref="AN373:AO373">
    <cfRule type="duplicateValues" dxfId="2" priority="791"/>
    <cfRule type="duplicateValues" dxfId="2" priority="805"/>
  </conditionalFormatting>
  <conditionalFormatting sqref="C374">
    <cfRule type="containsText" dxfId="8" priority="778" operator="between" text="NEED IB">
      <formula>NOT(ISERROR(SEARCH("NEED IB",C374)))</formula>
    </cfRule>
    <cfRule type="containsText" dxfId="9" priority="779" operator="between" text="NEED IB">
      <formula>NOT(ISERROR(SEARCH("NEED IB",C374)))</formula>
    </cfRule>
    <cfRule type="containsText" dxfId="3" priority="781" operator="between" text="NEED AWB">
      <formula>NOT(ISERROR(SEARCH("NEED AWB",C374)))</formula>
    </cfRule>
    <cfRule type="containsText" dxfId="10" priority="782" operator="between" text="NEED PO">
      <formula>NOT(ISERROR(SEARCH("NEED PO",C374)))</formula>
    </cfRule>
    <cfRule type="containsText" dxfId="3" priority="786" operator="between" text="CUSTOMS">
      <formula>NOT(ISERROR(SEARCH("CUSTOMS",C374)))</formula>
    </cfRule>
    <cfRule type="containsText" dxfId="11" priority="787" operator="between" text="AVAIL">
      <formula>NOT(ISERROR(SEARCH("AVAIL",C374)))</formula>
    </cfRule>
    <cfRule type="containsText" dxfId="12" priority="788" operator="between" text="CUSTOMS">
      <formula>NOT(ISERROR(SEARCH("CUSTOMS",C374)))</formula>
    </cfRule>
  </conditionalFormatting>
  <conditionalFormatting sqref="D374">
    <cfRule type="containsText" dxfId="13" priority="780" operator="between" text="OPEN">
      <formula>NOT(ISERROR(SEARCH("OPEN",D374)))</formula>
    </cfRule>
    <cfRule type="containsText" dxfId="14" priority="783" operator="between" text="IN PROGRESS">
      <formula>NOT(ISERROR(SEARCH("IN PROGRESS",D374)))</formula>
    </cfRule>
    <cfRule type="containsText" dxfId="15" priority="784" operator="between" text="IN PROGRESS">
      <formula>NOT(ISERROR(SEARCH("IN PROGRESS",D374)))</formula>
    </cfRule>
    <cfRule type="containsText" dxfId="11" priority="785" operator="between" text="CLOSED">
      <formula>NOT(ISERROR(SEARCH("CLOSED",D374)))</formula>
    </cfRule>
  </conditionalFormatting>
  <conditionalFormatting sqref="H374:I374">
    <cfRule type="containsText" dxfId="16" priority="776" operator="between" text="LATE">
      <formula>NOT(ISERROR(SEARCH("LATE",H374)))</formula>
    </cfRule>
  </conditionalFormatting>
  <conditionalFormatting sqref="J374">
    <cfRule type="containsText" dxfId="3" priority="774" operator="between" text="AFAP*">
      <formula>NOT(ISERROR(SEARCH("AFAP*",J374)))</formula>
    </cfRule>
    <cfRule type="containsText" dxfId="4" priority="775" operator="between" text="LHG">
      <formula>NOT(ISERROR(SEARCH("LHG",J374)))</formula>
    </cfRule>
  </conditionalFormatting>
  <conditionalFormatting sqref="AN374:AO374">
    <cfRule type="duplicateValues" dxfId="2" priority="777"/>
    <cfRule type="duplicateValues" dxfId="2" priority="789"/>
  </conditionalFormatting>
  <conditionalFormatting sqref="C375">
    <cfRule type="containsText" dxfId="8" priority="762" operator="between" text="NEED IB">
      <formula>NOT(ISERROR(SEARCH("NEED IB",C375)))</formula>
    </cfRule>
    <cfRule type="containsText" dxfId="9" priority="763" operator="between" text="NEED IB">
      <formula>NOT(ISERROR(SEARCH("NEED IB",C375)))</formula>
    </cfRule>
    <cfRule type="containsText" dxfId="3" priority="765" operator="between" text="NEED AWB">
      <formula>NOT(ISERROR(SEARCH("NEED AWB",C375)))</formula>
    </cfRule>
    <cfRule type="containsText" dxfId="10" priority="766" operator="between" text="NEED PO">
      <formula>NOT(ISERROR(SEARCH("NEED PO",C375)))</formula>
    </cfRule>
    <cfRule type="containsText" dxfId="3" priority="770" operator="between" text="CUSTOMS">
      <formula>NOT(ISERROR(SEARCH("CUSTOMS",C375)))</formula>
    </cfRule>
    <cfRule type="containsText" dxfId="11" priority="771" operator="between" text="AVAIL">
      <formula>NOT(ISERROR(SEARCH("AVAIL",C375)))</formula>
    </cfRule>
    <cfRule type="containsText" dxfId="12" priority="772" operator="between" text="CUSTOMS">
      <formula>NOT(ISERROR(SEARCH("CUSTOMS",C375)))</formula>
    </cfRule>
  </conditionalFormatting>
  <conditionalFormatting sqref="D375">
    <cfRule type="containsText" dxfId="13" priority="764" operator="between" text="OPEN">
      <formula>NOT(ISERROR(SEARCH("OPEN",D375)))</formula>
    </cfRule>
    <cfRule type="containsText" dxfId="14" priority="767" operator="between" text="IN PROGRESS">
      <formula>NOT(ISERROR(SEARCH("IN PROGRESS",D375)))</formula>
    </cfRule>
    <cfRule type="containsText" dxfId="15" priority="768" operator="between" text="IN PROGRESS">
      <formula>NOT(ISERROR(SEARCH("IN PROGRESS",D375)))</formula>
    </cfRule>
    <cfRule type="containsText" dxfId="11" priority="769" operator="between" text="CLOSED">
      <formula>NOT(ISERROR(SEARCH("CLOSED",D375)))</formula>
    </cfRule>
  </conditionalFormatting>
  <conditionalFormatting sqref="H375:I375">
    <cfRule type="containsText" dxfId="16" priority="760" operator="between" text="LATE">
      <formula>NOT(ISERROR(SEARCH("LATE",H375)))</formula>
    </cfRule>
  </conditionalFormatting>
  <conditionalFormatting sqref="J375">
    <cfRule type="containsText" dxfId="3" priority="758" operator="between" text="AFAP*">
      <formula>NOT(ISERROR(SEARCH("AFAP*",J375)))</formula>
    </cfRule>
    <cfRule type="containsText" dxfId="4" priority="759" operator="between" text="LHG">
      <formula>NOT(ISERROR(SEARCH("LHG",J375)))</formula>
    </cfRule>
  </conditionalFormatting>
  <conditionalFormatting sqref="AN375:AO375">
    <cfRule type="duplicateValues" dxfId="2" priority="761"/>
    <cfRule type="duplicateValues" dxfId="2" priority="773"/>
  </conditionalFormatting>
  <conditionalFormatting sqref="C376">
    <cfRule type="containsText" dxfId="8" priority="746" operator="between" text="NEED IB">
      <formula>NOT(ISERROR(SEARCH("NEED IB",C376)))</formula>
    </cfRule>
    <cfRule type="containsText" dxfId="9" priority="747" operator="between" text="NEED IB">
      <formula>NOT(ISERROR(SEARCH("NEED IB",C376)))</formula>
    </cfRule>
    <cfRule type="containsText" dxfId="3" priority="749" operator="between" text="NEED AWB">
      <formula>NOT(ISERROR(SEARCH("NEED AWB",C376)))</formula>
    </cfRule>
    <cfRule type="containsText" dxfId="10" priority="750" operator="between" text="NEED PO">
      <formula>NOT(ISERROR(SEARCH("NEED PO",C376)))</formula>
    </cfRule>
    <cfRule type="containsText" dxfId="3" priority="754" operator="between" text="CUSTOMS">
      <formula>NOT(ISERROR(SEARCH("CUSTOMS",C376)))</formula>
    </cfRule>
    <cfRule type="containsText" dxfId="11" priority="755" operator="between" text="AVAIL">
      <formula>NOT(ISERROR(SEARCH("AVAIL",C376)))</formula>
    </cfRule>
    <cfRule type="containsText" dxfId="12" priority="756" operator="between" text="CUSTOMS">
      <formula>NOT(ISERROR(SEARCH("CUSTOMS",C376)))</formula>
    </cfRule>
  </conditionalFormatting>
  <conditionalFormatting sqref="D376">
    <cfRule type="containsText" dxfId="13" priority="748" operator="between" text="OPEN">
      <formula>NOT(ISERROR(SEARCH("OPEN",D376)))</formula>
    </cfRule>
    <cfRule type="containsText" dxfId="14" priority="751" operator="between" text="IN PROGRESS">
      <formula>NOT(ISERROR(SEARCH("IN PROGRESS",D376)))</formula>
    </cfRule>
    <cfRule type="containsText" dxfId="15" priority="752" operator="between" text="IN PROGRESS">
      <formula>NOT(ISERROR(SEARCH("IN PROGRESS",D376)))</formula>
    </cfRule>
    <cfRule type="containsText" dxfId="11" priority="753" operator="between" text="CLOSED">
      <formula>NOT(ISERROR(SEARCH("CLOSED",D376)))</formula>
    </cfRule>
  </conditionalFormatting>
  <conditionalFormatting sqref="H376:I376">
    <cfRule type="containsText" dxfId="16" priority="744" operator="between" text="LATE">
      <formula>NOT(ISERROR(SEARCH("LATE",H376)))</formula>
    </cfRule>
  </conditionalFormatting>
  <conditionalFormatting sqref="J376">
    <cfRule type="containsText" dxfId="3" priority="742" operator="between" text="AFAP*">
      <formula>NOT(ISERROR(SEARCH("AFAP*",J376)))</formula>
    </cfRule>
    <cfRule type="containsText" dxfId="4" priority="743" operator="between" text="LHG">
      <formula>NOT(ISERROR(SEARCH("LHG",J376)))</formula>
    </cfRule>
  </conditionalFormatting>
  <conditionalFormatting sqref="AN376:AO376">
    <cfRule type="duplicateValues" dxfId="2" priority="745"/>
    <cfRule type="duplicateValues" dxfId="2" priority="757"/>
  </conditionalFormatting>
  <conditionalFormatting sqref="C377">
    <cfRule type="containsText" dxfId="8" priority="730" operator="between" text="NEED IB">
      <formula>NOT(ISERROR(SEARCH("NEED IB",C377)))</formula>
    </cfRule>
    <cfRule type="containsText" dxfId="9" priority="731" operator="between" text="NEED IB">
      <formula>NOT(ISERROR(SEARCH("NEED IB",C377)))</formula>
    </cfRule>
    <cfRule type="containsText" dxfId="3" priority="733" operator="between" text="NEED AWB">
      <formula>NOT(ISERROR(SEARCH("NEED AWB",C377)))</formula>
    </cfRule>
    <cfRule type="containsText" dxfId="10" priority="734" operator="between" text="NEED PO">
      <formula>NOT(ISERROR(SEARCH("NEED PO",C377)))</formula>
    </cfRule>
    <cfRule type="containsText" dxfId="3" priority="738" operator="between" text="CUSTOMS">
      <formula>NOT(ISERROR(SEARCH("CUSTOMS",C377)))</formula>
    </cfRule>
    <cfRule type="containsText" dxfId="11" priority="739" operator="between" text="AVAIL">
      <formula>NOT(ISERROR(SEARCH("AVAIL",C377)))</formula>
    </cfRule>
    <cfRule type="containsText" dxfId="12" priority="740" operator="between" text="CUSTOMS">
      <formula>NOT(ISERROR(SEARCH("CUSTOMS",C377)))</formula>
    </cfRule>
  </conditionalFormatting>
  <conditionalFormatting sqref="D377">
    <cfRule type="containsText" dxfId="13" priority="732" operator="between" text="OPEN">
      <formula>NOT(ISERROR(SEARCH("OPEN",D377)))</formula>
    </cfRule>
    <cfRule type="containsText" dxfId="14" priority="735" operator="between" text="IN PROGRESS">
      <formula>NOT(ISERROR(SEARCH("IN PROGRESS",D377)))</formula>
    </cfRule>
    <cfRule type="containsText" dxfId="15" priority="736" operator="between" text="IN PROGRESS">
      <formula>NOT(ISERROR(SEARCH("IN PROGRESS",D377)))</formula>
    </cfRule>
    <cfRule type="containsText" dxfId="11" priority="737" operator="between" text="CLOSED">
      <formula>NOT(ISERROR(SEARCH("CLOSED",D377)))</formula>
    </cfRule>
  </conditionalFormatting>
  <conditionalFormatting sqref="H377:I377">
    <cfRule type="containsText" dxfId="16" priority="728" operator="between" text="LATE">
      <formula>NOT(ISERROR(SEARCH("LATE",H377)))</formula>
    </cfRule>
  </conditionalFormatting>
  <conditionalFormatting sqref="J377">
    <cfRule type="containsText" dxfId="3" priority="726" operator="between" text="AFAP*">
      <formula>NOT(ISERROR(SEARCH("AFAP*",J377)))</formula>
    </cfRule>
    <cfRule type="containsText" dxfId="4" priority="727" operator="between" text="LHG">
      <formula>NOT(ISERROR(SEARCH("LHG",J377)))</formula>
    </cfRule>
  </conditionalFormatting>
  <conditionalFormatting sqref="AN377:AO377">
    <cfRule type="duplicateValues" dxfId="2" priority="729"/>
    <cfRule type="duplicateValues" dxfId="2" priority="741"/>
  </conditionalFormatting>
  <conditionalFormatting sqref="C378">
    <cfRule type="containsText" dxfId="8" priority="713" operator="between" text="NEED IB">
      <formula>NOT(ISERROR(SEARCH("NEED IB",C378)))</formula>
    </cfRule>
    <cfRule type="containsText" dxfId="9" priority="714" operator="between" text="NEED IB">
      <formula>NOT(ISERROR(SEARCH("NEED IB",C378)))</formula>
    </cfRule>
    <cfRule type="containsText" dxfId="3" priority="716" operator="between" text="NEED AWB">
      <formula>NOT(ISERROR(SEARCH("NEED AWB",C378)))</formula>
    </cfRule>
    <cfRule type="containsText" dxfId="10" priority="717" operator="between" text="NEED PO">
      <formula>NOT(ISERROR(SEARCH("NEED PO",C378)))</formula>
    </cfRule>
    <cfRule type="containsText" dxfId="3" priority="721" operator="between" text="CUSTOMS">
      <formula>NOT(ISERROR(SEARCH("CUSTOMS",C378)))</formula>
    </cfRule>
    <cfRule type="containsText" dxfId="11" priority="722" operator="between" text="AVAIL">
      <formula>NOT(ISERROR(SEARCH("AVAIL",C378)))</formula>
    </cfRule>
    <cfRule type="containsText" dxfId="12" priority="723" operator="between" text="CUSTOMS">
      <formula>NOT(ISERROR(SEARCH("CUSTOMS",C378)))</formula>
    </cfRule>
  </conditionalFormatting>
  <conditionalFormatting sqref="D378">
    <cfRule type="containsText" dxfId="13" priority="715" operator="between" text="OPEN">
      <formula>NOT(ISERROR(SEARCH("OPEN",D378)))</formula>
    </cfRule>
    <cfRule type="containsText" dxfId="14" priority="718" operator="between" text="IN PROGRESS">
      <formula>NOT(ISERROR(SEARCH("IN PROGRESS",D378)))</formula>
    </cfRule>
    <cfRule type="containsText" dxfId="15" priority="719" operator="between" text="IN PROGRESS">
      <formula>NOT(ISERROR(SEARCH("IN PROGRESS",D378)))</formula>
    </cfRule>
    <cfRule type="containsText" dxfId="11" priority="720" operator="between" text="CLOSED">
      <formula>NOT(ISERROR(SEARCH("CLOSED",D378)))</formula>
    </cfRule>
  </conditionalFormatting>
  <conditionalFormatting sqref="H378:I378">
    <cfRule type="containsText" dxfId="16" priority="710" operator="between" text="LATE">
      <formula>NOT(ISERROR(SEARCH("LATE",H378)))</formula>
    </cfRule>
  </conditionalFormatting>
  <conditionalFormatting sqref="J378">
    <cfRule type="containsText" dxfId="3" priority="712" operator="between" text="AFAP*">
      <formula>NOT(ISERROR(SEARCH("AFAP*",J378)))</formula>
    </cfRule>
    <cfRule type="containsText" dxfId="4" priority="724" operator="between" text="LHG">
      <formula>NOT(ISERROR(SEARCH("LHG",J378)))</formula>
    </cfRule>
  </conditionalFormatting>
  <conditionalFormatting sqref="AN378:AO378">
    <cfRule type="duplicateValues" dxfId="2" priority="711"/>
    <cfRule type="duplicateValues" dxfId="2" priority="725"/>
  </conditionalFormatting>
  <conditionalFormatting sqref="C379">
    <cfRule type="containsText" dxfId="8" priority="698" operator="between" text="NEED IB">
      <formula>NOT(ISERROR(SEARCH("NEED IB",C379)))</formula>
    </cfRule>
    <cfRule type="containsText" dxfId="9" priority="699" operator="between" text="NEED IB">
      <formula>NOT(ISERROR(SEARCH("NEED IB",C379)))</formula>
    </cfRule>
    <cfRule type="containsText" dxfId="3" priority="701" operator="between" text="NEED AWB">
      <formula>NOT(ISERROR(SEARCH("NEED AWB",C379)))</formula>
    </cfRule>
    <cfRule type="containsText" dxfId="10" priority="702" operator="between" text="NEED PO">
      <formula>NOT(ISERROR(SEARCH("NEED PO",C379)))</formula>
    </cfRule>
    <cfRule type="containsText" dxfId="3" priority="706" operator="between" text="CUSTOMS">
      <formula>NOT(ISERROR(SEARCH("CUSTOMS",C379)))</formula>
    </cfRule>
    <cfRule type="containsText" dxfId="11" priority="707" operator="between" text="AVAIL">
      <formula>NOT(ISERROR(SEARCH("AVAIL",C379)))</formula>
    </cfRule>
    <cfRule type="containsText" dxfId="12" priority="708" operator="between" text="CUSTOMS">
      <formula>NOT(ISERROR(SEARCH("CUSTOMS",C379)))</formula>
    </cfRule>
  </conditionalFormatting>
  <conditionalFormatting sqref="D379">
    <cfRule type="containsText" dxfId="13" priority="700" operator="between" text="OPEN">
      <formula>NOT(ISERROR(SEARCH("OPEN",D379)))</formula>
    </cfRule>
    <cfRule type="containsText" dxfId="14" priority="703" operator="between" text="IN PROGRESS">
      <formula>NOT(ISERROR(SEARCH("IN PROGRESS",D379)))</formula>
    </cfRule>
    <cfRule type="containsText" dxfId="15" priority="704" operator="between" text="IN PROGRESS">
      <formula>NOT(ISERROR(SEARCH("IN PROGRESS",D379)))</formula>
    </cfRule>
    <cfRule type="containsText" dxfId="11" priority="705" operator="between" text="CLOSED">
      <formula>NOT(ISERROR(SEARCH("CLOSED",D379)))</formula>
    </cfRule>
  </conditionalFormatting>
  <conditionalFormatting sqref="H379:I379">
    <cfRule type="containsText" dxfId="16" priority="696" operator="between" text="LATE">
      <formula>NOT(ISERROR(SEARCH("LATE",H379)))</formula>
    </cfRule>
  </conditionalFormatting>
  <conditionalFormatting sqref="J379">
    <cfRule type="containsText" dxfId="3" priority="694" operator="between" text="AFAP*">
      <formula>NOT(ISERROR(SEARCH("AFAP*",J379)))</formula>
    </cfRule>
    <cfRule type="containsText" dxfId="4" priority="695" operator="between" text="LHG">
      <formula>NOT(ISERROR(SEARCH("LHG",J379)))</formula>
    </cfRule>
  </conditionalFormatting>
  <conditionalFormatting sqref="AN379:AO379">
    <cfRule type="duplicateValues" dxfId="2" priority="697"/>
    <cfRule type="duplicateValues" dxfId="2" priority="709"/>
  </conditionalFormatting>
  <conditionalFormatting sqref="C382">
    <cfRule type="containsText" dxfId="8" priority="666" operator="between" text="NEED IB">
      <formula>NOT(ISERROR(SEARCH("NEED IB",C382)))</formula>
    </cfRule>
    <cfRule type="containsText" dxfId="9" priority="667" operator="between" text="NEED IB">
      <formula>NOT(ISERROR(SEARCH("NEED IB",C382)))</formula>
    </cfRule>
    <cfRule type="containsText" dxfId="3" priority="669" operator="between" text="NEED AWB">
      <formula>NOT(ISERROR(SEARCH("NEED AWB",C382)))</formula>
    </cfRule>
    <cfRule type="containsText" dxfId="10" priority="670" operator="between" text="NEED PO">
      <formula>NOT(ISERROR(SEARCH("NEED PO",C382)))</formula>
    </cfRule>
    <cfRule type="containsText" dxfId="3" priority="674" operator="between" text="CUSTOMS">
      <formula>NOT(ISERROR(SEARCH("CUSTOMS",C382)))</formula>
    </cfRule>
    <cfRule type="containsText" dxfId="11" priority="675" operator="between" text="AVAIL">
      <formula>NOT(ISERROR(SEARCH("AVAIL",C382)))</formula>
    </cfRule>
    <cfRule type="containsText" dxfId="12" priority="676" operator="between" text="CUSTOMS">
      <formula>NOT(ISERROR(SEARCH("CUSTOMS",C382)))</formula>
    </cfRule>
  </conditionalFormatting>
  <conditionalFormatting sqref="D382">
    <cfRule type="containsText" dxfId="13" priority="668" operator="between" text="OPEN">
      <formula>NOT(ISERROR(SEARCH("OPEN",D382)))</formula>
    </cfRule>
    <cfRule type="containsText" dxfId="14" priority="671" operator="between" text="IN PROGRESS">
      <formula>NOT(ISERROR(SEARCH("IN PROGRESS",D382)))</formula>
    </cfRule>
    <cfRule type="containsText" dxfId="15" priority="672" operator="between" text="IN PROGRESS">
      <formula>NOT(ISERROR(SEARCH("IN PROGRESS",D382)))</formula>
    </cfRule>
    <cfRule type="containsText" dxfId="11" priority="673" operator="between" text="CLOSED">
      <formula>NOT(ISERROR(SEARCH("CLOSED",D382)))</formula>
    </cfRule>
  </conditionalFormatting>
  <conditionalFormatting sqref="H382:I382">
    <cfRule type="containsText" dxfId="16" priority="664" operator="between" text="LATE">
      <formula>NOT(ISERROR(SEARCH("LATE",H382)))</formula>
    </cfRule>
  </conditionalFormatting>
  <conditionalFormatting sqref="J382">
    <cfRule type="containsText" dxfId="3" priority="662" operator="between" text="AFAP*">
      <formula>NOT(ISERROR(SEARCH("AFAP*",J382)))</formula>
    </cfRule>
    <cfRule type="containsText" dxfId="4" priority="663" operator="between" text="LHG">
      <formula>NOT(ISERROR(SEARCH("LHG",J382)))</formula>
    </cfRule>
  </conditionalFormatting>
  <conditionalFormatting sqref="AN382:AO382">
    <cfRule type="duplicateValues" dxfId="2" priority="665"/>
    <cfRule type="duplicateValues" dxfId="2" priority="677"/>
  </conditionalFormatting>
  <conditionalFormatting sqref="J383">
    <cfRule type="containsText" dxfId="3" priority="646" operator="between" text="AFAP*">
      <formula>NOT(ISERROR(SEARCH("AFAP*",J383)))</formula>
    </cfRule>
    <cfRule type="containsText" dxfId="4" priority="658" operator="between" text="LHG">
      <formula>NOT(ISERROR(SEARCH("LHG",J383)))</formula>
    </cfRule>
  </conditionalFormatting>
  <conditionalFormatting sqref="AN383:AO383">
    <cfRule type="duplicateValues" dxfId="2" priority="659"/>
    <cfRule type="duplicateValues" dxfId="2" priority="660"/>
  </conditionalFormatting>
  <conditionalFormatting sqref="J384">
    <cfRule type="containsText" dxfId="3" priority="644" operator="between" text="AFAP*">
      <formula>NOT(ISERROR(SEARCH("AFAP*",J384)))</formula>
    </cfRule>
    <cfRule type="containsText" dxfId="4" priority="645" operator="between" text="LHG">
      <formula>NOT(ISERROR(SEARCH("LHG",J384)))</formula>
    </cfRule>
  </conditionalFormatting>
  <conditionalFormatting sqref="AN384:AO384">
    <cfRule type="duplicateValues" dxfId="2" priority="661"/>
  </conditionalFormatting>
  <conditionalFormatting sqref="C392">
    <cfRule type="containsText" dxfId="8" priority="582" operator="between" text="NEED IB">
      <formula>NOT(ISERROR(SEARCH("NEED IB",C392)))</formula>
    </cfRule>
    <cfRule type="containsText" dxfId="9" priority="583" operator="between" text="NEED IB">
      <formula>NOT(ISERROR(SEARCH("NEED IB",C392)))</formula>
    </cfRule>
    <cfRule type="containsText" dxfId="3" priority="585" operator="between" text="NEED AWB">
      <formula>NOT(ISERROR(SEARCH("NEED AWB",C392)))</formula>
    </cfRule>
    <cfRule type="containsText" dxfId="10" priority="586" operator="between" text="NEED PO">
      <formula>NOT(ISERROR(SEARCH("NEED PO",C392)))</formula>
    </cfRule>
    <cfRule type="containsText" dxfId="3" priority="590" operator="between" text="CUSTOMS">
      <formula>NOT(ISERROR(SEARCH("CUSTOMS",C392)))</formula>
    </cfRule>
    <cfRule type="containsText" dxfId="11" priority="591" operator="between" text="AVAIL">
      <formula>NOT(ISERROR(SEARCH("AVAIL",C392)))</formula>
    </cfRule>
    <cfRule type="containsText" dxfId="12" priority="592" operator="between" text="CUSTOMS">
      <formula>NOT(ISERROR(SEARCH("CUSTOMS",C392)))</formula>
    </cfRule>
  </conditionalFormatting>
  <conditionalFormatting sqref="D392">
    <cfRule type="containsText" dxfId="13" priority="584" operator="between" text="OPEN">
      <formula>NOT(ISERROR(SEARCH("OPEN",D392)))</formula>
    </cfRule>
    <cfRule type="containsText" dxfId="14" priority="587" operator="between" text="IN PROGRESS">
      <formula>NOT(ISERROR(SEARCH("IN PROGRESS",D392)))</formula>
    </cfRule>
    <cfRule type="containsText" dxfId="15" priority="588" operator="between" text="IN PROGRESS">
      <formula>NOT(ISERROR(SEARCH("IN PROGRESS",D392)))</formula>
    </cfRule>
    <cfRule type="containsText" dxfId="11" priority="589" operator="between" text="CLOSED">
      <formula>NOT(ISERROR(SEARCH("CLOSED",D392)))</formula>
    </cfRule>
  </conditionalFormatting>
  <conditionalFormatting sqref="H392:I392">
    <cfRule type="containsText" dxfId="16" priority="580" operator="between" text="LATE">
      <formula>NOT(ISERROR(SEARCH("LATE",H392)))</formula>
    </cfRule>
  </conditionalFormatting>
  <conditionalFormatting sqref="J392">
    <cfRule type="containsText" dxfId="3" priority="578" operator="between" text="AFAP*">
      <formula>NOT(ISERROR(SEARCH("AFAP*",J392)))</formula>
    </cfRule>
    <cfRule type="containsText" dxfId="4" priority="579" operator="between" text="LHG">
      <formula>NOT(ISERROR(SEARCH("LHG",J392)))</formula>
    </cfRule>
  </conditionalFormatting>
  <conditionalFormatting sqref="AN392:AO392">
    <cfRule type="duplicateValues" dxfId="2" priority="581"/>
    <cfRule type="duplicateValues" dxfId="2" priority="593"/>
  </conditionalFormatting>
  <conditionalFormatting sqref="C393">
    <cfRule type="containsText" dxfId="8" priority="565" operator="between" text="NEED IB">
      <formula>NOT(ISERROR(SEARCH("NEED IB",C393)))</formula>
    </cfRule>
    <cfRule type="containsText" dxfId="9" priority="566" operator="between" text="NEED IB">
      <formula>NOT(ISERROR(SEARCH("NEED IB",C393)))</formula>
    </cfRule>
    <cfRule type="containsText" dxfId="3" priority="568" operator="between" text="NEED AWB">
      <formula>NOT(ISERROR(SEARCH("NEED AWB",C393)))</formula>
    </cfRule>
    <cfRule type="containsText" dxfId="10" priority="569" operator="between" text="NEED PO">
      <formula>NOT(ISERROR(SEARCH("NEED PO",C393)))</formula>
    </cfRule>
    <cfRule type="containsText" dxfId="3" priority="573" operator="between" text="CUSTOMS">
      <formula>NOT(ISERROR(SEARCH("CUSTOMS",C393)))</formula>
    </cfRule>
    <cfRule type="containsText" dxfId="11" priority="574" operator="between" text="AVAIL">
      <formula>NOT(ISERROR(SEARCH("AVAIL",C393)))</formula>
    </cfRule>
    <cfRule type="containsText" dxfId="12" priority="575" operator="between" text="CUSTOMS">
      <formula>NOT(ISERROR(SEARCH("CUSTOMS",C393)))</formula>
    </cfRule>
  </conditionalFormatting>
  <conditionalFormatting sqref="D393">
    <cfRule type="containsText" dxfId="13" priority="567" operator="between" text="OPEN">
      <formula>NOT(ISERROR(SEARCH("OPEN",D393)))</formula>
    </cfRule>
    <cfRule type="containsText" dxfId="14" priority="570" operator="between" text="IN PROGRESS">
      <formula>NOT(ISERROR(SEARCH("IN PROGRESS",D393)))</formula>
    </cfRule>
    <cfRule type="containsText" dxfId="15" priority="571" operator="between" text="IN PROGRESS">
      <formula>NOT(ISERROR(SEARCH("IN PROGRESS",D393)))</formula>
    </cfRule>
    <cfRule type="containsText" dxfId="11" priority="572" operator="between" text="CLOSED">
      <formula>NOT(ISERROR(SEARCH("CLOSED",D393)))</formula>
    </cfRule>
  </conditionalFormatting>
  <conditionalFormatting sqref="H393:I393">
    <cfRule type="containsText" dxfId="16" priority="562" operator="between" text="LATE">
      <formula>NOT(ISERROR(SEARCH("LATE",H393)))</formula>
    </cfRule>
  </conditionalFormatting>
  <conditionalFormatting sqref="J393">
    <cfRule type="containsText" dxfId="3" priority="564" operator="between" text="AFAP*">
      <formula>NOT(ISERROR(SEARCH("AFAP*",J393)))</formula>
    </cfRule>
    <cfRule type="containsText" dxfId="4" priority="576" operator="between" text="LHG">
      <formula>NOT(ISERROR(SEARCH("LHG",J393)))</formula>
    </cfRule>
  </conditionalFormatting>
  <conditionalFormatting sqref="AN393:AO393">
    <cfRule type="duplicateValues" dxfId="2" priority="563"/>
    <cfRule type="duplicateValues" dxfId="2" priority="577"/>
  </conditionalFormatting>
  <conditionalFormatting sqref="C397">
    <cfRule type="containsText" dxfId="8" priority="534" operator="between" text="NEED IB">
      <formula>NOT(ISERROR(SEARCH("NEED IB",C397)))</formula>
    </cfRule>
    <cfRule type="containsText" dxfId="9" priority="535" operator="between" text="NEED IB">
      <formula>NOT(ISERROR(SEARCH("NEED IB",C397)))</formula>
    </cfRule>
    <cfRule type="containsText" dxfId="3" priority="537" operator="between" text="NEED AWB">
      <formula>NOT(ISERROR(SEARCH("NEED AWB",C397)))</formula>
    </cfRule>
    <cfRule type="containsText" dxfId="10" priority="538" operator="between" text="NEED PO">
      <formula>NOT(ISERROR(SEARCH("NEED PO",C397)))</formula>
    </cfRule>
    <cfRule type="containsText" dxfId="3" priority="542" operator="between" text="CUSTOMS">
      <formula>NOT(ISERROR(SEARCH("CUSTOMS",C397)))</formula>
    </cfRule>
    <cfRule type="containsText" dxfId="11" priority="543" operator="between" text="AVAIL">
      <formula>NOT(ISERROR(SEARCH("AVAIL",C397)))</formula>
    </cfRule>
    <cfRule type="containsText" dxfId="12" priority="544" operator="between" text="CUSTOMS">
      <formula>NOT(ISERROR(SEARCH("CUSTOMS",C397)))</formula>
    </cfRule>
  </conditionalFormatting>
  <conditionalFormatting sqref="D397">
    <cfRule type="containsText" dxfId="13" priority="536" operator="between" text="OPEN">
      <formula>NOT(ISERROR(SEARCH("OPEN",D397)))</formula>
    </cfRule>
    <cfRule type="containsText" dxfId="14" priority="539" operator="between" text="IN PROGRESS">
      <formula>NOT(ISERROR(SEARCH("IN PROGRESS",D397)))</formula>
    </cfRule>
    <cfRule type="containsText" dxfId="15" priority="540" operator="between" text="IN PROGRESS">
      <formula>NOT(ISERROR(SEARCH("IN PROGRESS",D397)))</formula>
    </cfRule>
    <cfRule type="containsText" dxfId="11" priority="541" operator="between" text="CLOSED">
      <formula>NOT(ISERROR(SEARCH("CLOSED",D397)))</formula>
    </cfRule>
  </conditionalFormatting>
  <conditionalFormatting sqref="H397:I397">
    <cfRule type="containsText" dxfId="27" priority="532" operator="between" text="LATE">
      <formula>NOT(ISERROR(SEARCH("LATE",H397)))</formula>
    </cfRule>
  </conditionalFormatting>
  <conditionalFormatting sqref="J397">
    <cfRule type="containsText" dxfId="3" priority="533" operator="between" text="AFAX*">
      <formula>NOT(ISERROR(SEARCH("AFAX*",J397)))</formula>
    </cfRule>
    <cfRule type="containsText" dxfId="4" priority="545" operator="between" text="LHG">
      <formula>NOT(ISERROR(SEARCH("LHG",J397)))</formula>
    </cfRule>
  </conditionalFormatting>
  <conditionalFormatting sqref="C398">
    <cfRule type="containsText" dxfId="8" priority="520" operator="between" text="NEED IB">
      <formula>NOT(ISERROR(SEARCH("NEED IB",C398)))</formula>
    </cfRule>
    <cfRule type="containsText" dxfId="9" priority="521" operator="between" text="NEED IB">
      <formula>NOT(ISERROR(SEARCH("NEED IB",C398)))</formula>
    </cfRule>
    <cfRule type="containsText" dxfId="3" priority="523" operator="between" text="NEED AWB">
      <formula>NOT(ISERROR(SEARCH("NEED AWB",C398)))</formula>
    </cfRule>
    <cfRule type="containsText" dxfId="10" priority="524" operator="between" text="NEED PO">
      <formula>NOT(ISERROR(SEARCH("NEED PO",C398)))</formula>
    </cfRule>
    <cfRule type="containsText" dxfId="3" priority="528" operator="between" text="CUSTOMS">
      <formula>NOT(ISERROR(SEARCH("CUSTOMS",C398)))</formula>
    </cfRule>
    <cfRule type="containsText" dxfId="11" priority="529" operator="between" text="AVAIL">
      <formula>NOT(ISERROR(SEARCH("AVAIL",C398)))</formula>
    </cfRule>
    <cfRule type="containsText" dxfId="12" priority="530" operator="between" text="CUSTOMS">
      <formula>NOT(ISERROR(SEARCH("CUSTOMS",C398)))</formula>
    </cfRule>
  </conditionalFormatting>
  <conditionalFormatting sqref="D398">
    <cfRule type="containsText" dxfId="13" priority="522" operator="between" text="OPEN">
      <formula>NOT(ISERROR(SEARCH("OPEN",D398)))</formula>
    </cfRule>
    <cfRule type="containsText" dxfId="14" priority="525" operator="between" text="IN PROGRESS">
      <formula>NOT(ISERROR(SEARCH("IN PROGRESS",D398)))</formula>
    </cfRule>
    <cfRule type="containsText" dxfId="15" priority="526" operator="between" text="IN PROGRESS">
      <formula>NOT(ISERROR(SEARCH("IN PROGRESS",D398)))</formula>
    </cfRule>
    <cfRule type="containsText" dxfId="11" priority="527" operator="between" text="CLOSED">
      <formula>NOT(ISERROR(SEARCH("CLOSED",D398)))</formula>
    </cfRule>
  </conditionalFormatting>
  <conditionalFormatting sqref="H398:I398">
    <cfRule type="containsText" dxfId="27" priority="518" operator="between" text="LATE">
      <formula>NOT(ISERROR(SEARCH("LATE",H398)))</formula>
    </cfRule>
  </conditionalFormatting>
  <conditionalFormatting sqref="J398">
    <cfRule type="containsText" dxfId="3" priority="519" operator="between" text="AFAX*">
      <formula>NOT(ISERROR(SEARCH("AFAX*",J398)))</formula>
    </cfRule>
    <cfRule type="containsText" dxfId="4" priority="531" operator="between" text="LHG">
      <formula>NOT(ISERROR(SEARCH("LHG",J398)))</formula>
    </cfRule>
  </conditionalFormatting>
  <conditionalFormatting sqref="C399">
    <cfRule type="containsText" dxfId="8" priority="506" operator="between" text="NEED IB">
      <formula>NOT(ISERROR(SEARCH("NEED IB",C399)))</formula>
    </cfRule>
    <cfRule type="containsText" dxfId="9" priority="507" operator="between" text="NEED IB">
      <formula>NOT(ISERROR(SEARCH("NEED IB",C399)))</formula>
    </cfRule>
    <cfRule type="containsText" dxfId="3" priority="509" operator="between" text="NEED AWB">
      <formula>NOT(ISERROR(SEARCH("NEED AWB",C399)))</formula>
    </cfRule>
    <cfRule type="containsText" dxfId="10" priority="510" operator="between" text="NEED PO">
      <formula>NOT(ISERROR(SEARCH("NEED PO",C399)))</formula>
    </cfRule>
    <cfRule type="containsText" dxfId="3" priority="514" operator="between" text="CUSTOMS">
      <formula>NOT(ISERROR(SEARCH("CUSTOMS",C399)))</formula>
    </cfRule>
    <cfRule type="containsText" dxfId="11" priority="515" operator="between" text="AVAIL">
      <formula>NOT(ISERROR(SEARCH("AVAIL",C399)))</formula>
    </cfRule>
    <cfRule type="containsText" dxfId="12" priority="516" operator="between" text="CUSTOMS">
      <formula>NOT(ISERROR(SEARCH("CUSTOMS",C399)))</formula>
    </cfRule>
  </conditionalFormatting>
  <conditionalFormatting sqref="D399">
    <cfRule type="containsText" dxfId="13" priority="508" operator="between" text="OPEN">
      <formula>NOT(ISERROR(SEARCH("OPEN",D399)))</formula>
    </cfRule>
    <cfRule type="containsText" dxfId="14" priority="511" operator="between" text="IN PROGRESS">
      <formula>NOT(ISERROR(SEARCH("IN PROGRESS",D399)))</formula>
    </cfRule>
    <cfRule type="containsText" dxfId="15" priority="512" operator="between" text="IN PROGRESS">
      <formula>NOT(ISERROR(SEARCH("IN PROGRESS",D399)))</formula>
    </cfRule>
    <cfRule type="containsText" dxfId="11" priority="513" operator="between" text="CLOSED">
      <formula>NOT(ISERROR(SEARCH("CLOSED",D399)))</formula>
    </cfRule>
  </conditionalFormatting>
  <conditionalFormatting sqref="H399:I399">
    <cfRule type="containsText" dxfId="16" priority="504" operator="between" text="LATE">
      <formula>NOT(ISERROR(SEARCH("LATE",H399)))</formula>
    </cfRule>
  </conditionalFormatting>
  <conditionalFormatting sqref="J399">
    <cfRule type="containsText" dxfId="3" priority="502" operator="between" text="AFAP*">
      <formula>NOT(ISERROR(SEARCH("AFAP*",J399)))</formula>
    </cfRule>
    <cfRule type="containsText" dxfId="4" priority="503" operator="between" text="LHG">
      <formula>NOT(ISERROR(SEARCH("LHG",J399)))</formula>
    </cfRule>
  </conditionalFormatting>
  <conditionalFormatting sqref="AN399:AO399">
    <cfRule type="duplicateValues" dxfId="2" priority="505"/>
    <cfRule type="duplicateValues" dxfId="2" priority="517"/>
  </conditionalFormatting>
  <conditionalFormatting sqref="C403">
    <cfRule type="containsText" dxfId="8" priority="474" operator="between" text="NEED IB">
      <formula>NOT(ISERROR(SEARCH("NEED IB",C403)))</formula>
    </cfRule>
    <cfRule type="containsText" dxfId="9" priority="475" operator="between" text="NEED IB">
      <formula>NOT(ISERROR(SEARCH("NEED IB",C403)))</formula>
    </cfRule>
    <cfRule type="containsText" dxfId="3" priority="477" operator="between" text="NEED AWB">
      <formula>NOT(ISERROR(SEARCH("NEED AWB",C403)))</formula>
    </cfRule>
    <cfRule type="containsText" dxfId="10" priority="478" operator="between" text="NEED PO">
      <formula>NOT(ISERROR(SEARCH("NEED PO",C403)))</formula>
    </cfRule>
    <cfRule type="containsText" dxfId="3" priority="482" operator="between" text="CUSTOMS">
      <formula>NOT(ISERROR(SEARCH("CUSTOMS",C403)))</formula>
    </cfRule>
    <cfRule type="containsText" dxfId="11" priority="483" operator="between" text="AVAIL">
      <formula>NOT(ISERROR(SEARCH("AVAIL",C403)))</formula>
    </cfRule>
    <cfRule type="containsText" dxfId="12" priority="484" operator="between" text="CUSTOMS">
      <formula>NOT(ISERROR(SEARCH("CUSTOMS",C403)))</formula>
    </cfRule>
  </conditionalFormatting>
  <conditionalFormatting sqref="D403">
    <cfRule type="containsText" dxfId="13" priority="476" operator="between" text="OPEN">
      <formula>NOT(ISERROR(SEARCH("OPEN",D403)))</formula>
    </cfRule>
    <cfRule type="containsText" dxfId="14" priority="479" operator="between" text="IN PROGRESS">
      <formula>NOT(ISERROR(SEARCH("IN PROGRESS",D403)))</formula>
    </cfRule>
    <cfRule type="containsText" dxfId="15" priority="480" operator="between" text="IN PROGRESS">
      <formula>NOT(ISERROR(SEARCH("IN PROGRESS",D403)))</formula>
    </cfRule>
    <cfRule type="containsText" dxfId="11" priority="481" operator="between" text="CLOSED">
      <formula>NOT(ISERROR(SEARCH("CLOSED",D403)))</formula>
    </cfRule>
  </conditionalFormatting>
  <conditionalFormatting sqref="H403:I403">
    <cfRule type="containsText" dxfId="27" priority="472" operator="between" text="LATE">
      <formula>NOT(ISERROR(SEARCH("LATE",H403)))</formula>
    </cfRule>
  </conditionalFormatting>
  <conditionalFormatting sqref="J403">
    <cfRule type="containsText" dxfId="3" priority="473" operator="between" text="AFAX*">
      <formula>NOT(ISERROR(SEARCH("AFAX*",J403)))</formula>
    </cfRule>
    <cfRule type="containsText" dxfId="4" priority="485" operator="between" text="LHG">
      <formula>NOT(ISERROR(SEARCH("LHG",J403)))</formula>
    </cfRule>
  </conditionalFormatting>
  <conditionalFormatting sqref="C404">
    <cfRule type="containsText" dxfId="8" priority="460" operator="between" text="NEED IB">
      <formula>NOT(ISERROR(SEARCH("NEED IB",C404)))</formula>
    </cfRule>
    <cfRule type="containsText" dxfId="9" priority="461" operator="between" text="NEED IB">
      <formula>NOT(ISERROR(SEARCH("NEED IB",C404)))</formula>
    </cfRule>
    <cfRule type="containsText" dxfId="3" priority="463" operator="between" text="NEED AWB">
      <formula>NOT(ISERROR(SEARCH("NEED AWB",C404)))</formula>
    </cfRule>
    <cfRule type="containsText" dxfId="10" priority="464" operator="between" text="NEED PO">
      <formula>NOT(ISERROR(SEARCH("NEED PO",C404)))</formula>
    </cfRule>
    <cfRule type="containsText" dxfId="3" priority="468" operator="between" text="CUSTOMS">
      <formula>NOT(ISERROR(SEARCH("CUSTOMS",C404)))</formula>
    </cfRule>
    <cfRule type="containsText" dxfId="11" priority="469" operator="between" text="AVAIL">
      <formula>NOT(ISERROR(SEARCH("AVAIL",C404)))</formula>
    </cfRule>
    <cfRule type="containsText" dxfId="12" priority="470" operator="between" text="CUSTOMS">
      <formula>NOT(ISERROR(SEARCH("CUSTOMS",C404)))</formula>
    </cfRule>
  </conditionalFormatting>
  <conditionalFormatting sqref="D404">
    <cfRule type="containsText" dxfId="13" priority="462" operator="between" text="OPEN">
      <formula>NOT(ISERROR(SEARCH("OPEN",D404)))</formula>
    </cfRule>
    <cfRule type="containsText" dxfId="14" priority="465" operator="between" text="IN PROGRESS">
      <formula>NOT(ISERROR(SEARCH("IN PROGRESS",D404)))</formula>
    </cfRule>
    <cfRule type="containsText" dxfId="15" priority="466" operator="between" text="IN PROGRESS">
      <formula>NOT(ISERROR(SEARCH("IN PROGRESS",D404)))</formula>
    </cfRule>
    <cfRule type="containsText" dxfId="11" priority="467" operator="between" text="CLOSED">
      <formula>NOT(ISERROR(SEARCH("CLOSED",D404)))</formula>
    </cfRule>
  </conditionalFormatting>
  <conditionalFormatting sqref="H404:I404">
    <cfRule type="containsText" dxfId="16" priority="458" operator="between" text="LATE">
      <formula>NOT(ISERROR(SEARCH("LATE",H404)))</formula>
    </cfRule>
  </conditionalFormatting>
  <conditionalFormatting sqref="J404">
    <cfRule type="containsText" dxfId="3" priority="456" operator="between" text="AFAP*">
      <formula>NOT(ISERROR(SEARCH("AFAP*",J404)))</formula>
    </cfRule>
    <cfRule type="containsText" dxfId="4" priority="457" operator="between" text="LHG">
      <formula>NOT(ISERROR(SEARCH("LHG",J404)))</formula>
    </cfRule>
  </conditionalFormatting>
  <conditionalFormatting sqref="AN404:AO404">
    <cfRule type="duplicateValues" dxfId="2" priority="459"/>
    <cfRule type="duplicateValues" dxfId="2" priority="471"/>
  </conditionalFormatting>
  <conditionalFormatting sqref="C405">
    <cfRule type="containsText" dxfId="8" priority="444" operator="between" text="NEED IB">
      <formula>NOT(ISERROR(SEARCH("NEED IB",C405)))</formula>
    </cfRule>
    <cfRule type="containsText" dxfId="9" priority="445" operator="between" text="NEED IB">
      <formula>NOT(ISERROR(SEARCH("NEED IB",C405)))</formula>
    </cfRule>
    <cfRule type="containsText" dxfId="3" priority="447" operator="between" text="NEED AWB">
      <formula>NOT(ISERROR(SEARCH("NEED AWB",C405)))</formula>
    </cfRule>
    <cfRule type="containsText" dxfId="10" priority="448" operator="between" text="NEED PO">
      <formula>NOT(ISERROR(SEARCH("NEED PO",C405)))</formula>
    </cfRule>
    <cfRule type="containsText" dxfId="3" priority="452" operator="between" text="CUSTOMS">
      <formula>NOT(ISERROR(SEARCH("CUSTOMS",C405)))</formula>
    </cfRule>
    <cfRule type="containsText" dxfId="11" priority="453" operator="between" text="AVAIL">
      <formula>NOT(ISERROR(SEARCH("AVAIL",C405)))</formula>
    </cfRule>
    <cfRule type="containsText" dxfId="12" priority="454" operator="between" text="CUSTOMS">
      <formula>NOT(ISERROR(SEARCH("CUSTOMS",C405)))</formula>
    </cfRule>
  </conditionalFormatting>
  <conditionalFormatting sqref="D405">
    <cfRule type="containsText" dxfId="13" priority="446" operator="between" text="OPEN">
      <formula>NOT(ISERROR(SEARCH("OPEN",D405)))</formula>
    </cfRule>
    <cfRule type="containsText" dxfId="14" priority="449" operator="between" text="IN PROGRESS">
      <formula>NOT(ISERROR(SEARCH("IN PROGRESS",D405)))</formula>
    </cfRule>
    <cfRule type="containsText" dxfId="15" priority="450" operator="between" text="IN PROGRESS">
      <formula>NOT(ISERROR(SEARCH("IN PROGRESS",D405)))</formula>
    </cfRule>
    <cfRule type="containsText" dxfId="11" priority="451" operator="between" text="CLOSED">
      <formula>NOT(ISERROR(SEARCH("CLOSED",D405)))</formula>
    </cfRule>
  </conditionalFormatting>
  <conditionalFormatting sqref="H405:I405">
    <cfRule type="containsText" dxfId="16" priority="442" operator="between" text="LATE">
      <formula>NOT(ISERROR(SEARCH("LATE",H405)))</formula>
    </cfRule>
  </conditionalFormatting>
  <conditionalFormatting sqref="J405">
    <cfRule type="containsText" dxfId="3" priority="440" operator="between" text="AFAP*">
      <formula>NOT(ISERROR(SEARCH("AFAP*",J405)))</formula>
    </cfRule>
    <cfRule type="containsText" dxfId="4" priority="441" operator="between" text="LHG">
      <formula>NOT(ISERROR(SEARCH("LHG",J405)))</formula>
    </cfRule>
  </conditionalFormatting>
  <conditionalFormatting sqref="AN405:AO405">
    <cfRule type="duplicateValues" dxfId="2" priority="443"/>
    <cfRule type="duplicateValues" dxfId="2" priority="455"/>
  </conditionalFormatting>
  <conditionalFormatting sqref="C406">
    <cfRule type="containsText" dxfId="8" priority="428" operator="between" text="NEED IB">
      <formula>NOT(ISERROR(SEARCH("NEED IB",C406)))</formula>
    </cfRule>
    <cfRule type="containsText" dxfId="9" priority="429" operator="between" text="NEED IB">
      <formula>NOT(ISERROR(SEARCH("NEED IB",C406)))</formula>
    </cfRule>
    <cfRule type="containsText" dxfId="3" priority="431" operator="between" text="NEED AWB">
      <formula>NOT(ISERROR(SEARCH("NEED AWB",C406)))</formula>
    </cfRule>
    <cfRule type="containsText" dxfId="10" priority="432" operator="between" text="NEED PO">
      <formula>NOT(ISERROR(SEARCH("NEED PO",C406)))</formula>
    </cfRule>
    <cfRule type="containsText" dxfId="3" priority="436" operator="between" text="CUSTOMS">
      <formula>NOT(ISERROR(SEARCH("CUSTOMS",C406)))</formula>
    </cfRule>
    <cfRule type="containsText" dxfId="11" priority="437" operator="between" text="AVAIL">
      <formula>NOT(ISERROR(SEARCH("AVAIL",C406)))</formula>
    </cfRule>
    <cfRule type="containsText" dxfId="12" priority="438" operator="between" text="CUSTOMS">
      <formula>NOT(ISERROR(SEARCH("CUSTOMS",C406)))</formula>
    </cfRule>
  </conditionalFormatting>
  <conditionalFormatting sqref="D406">
    <cfRule type="containsText" dxfId="13" priority="430" operator="between" text="OPEN">
      <formula>NOT(ISERROR(SEARCH("OPEN",D406)))</formula>
    </cfRule>
    <cfRule type="containsText" dxfId="14" priority="433" operator="between" text="IN PROGRESS">
      <formula>NOT(ISERROR(SEARCH("IN PROGRESS",D406)))</formula>
    </cfRule>
    <cfRule type="containsText" dxfId="15" priority="434" operator="between" text="IN PROGRESS">
      <formula>NOT(ISERROR(SEARCH("IN PROGRESS",D406)))</formula>
    </cfRule>
    <cfRule type="containsText" dxfId="11" priority="435" operator="between" text="CLOSED">
      <formula>NOT(ISERROR(SEARCH("CLOSED",D406)))</formula>
    </cfRule>
  </conditionalFormatting>
  <conditionalFormatting sqref="H406:I406">
    <cfRule type="containsText" dxfId="16" priority="426" operator="between" text="LATE">
      <formula>NOT(ISERROR(SEARCH("LATE",H406)))</formula>
    </cfRule>
  </conditionalFormatting>
  <conditionalFormatting sqref="J406">
    <cfRule type="containsText" dxfId="3" priority="424" operator="between" text="AFAP*">
      <formula>NOT(ISERROR(SEARCH("AFAP*",J406)))</formula>
    </cfRule>
    <cfRule type="containsText" dxfId="4" priority="425" operator="between" text="LHG">
      <formula>NOT(ISERROR(SEARCH("LHG",J406)))</formula>
    </cfRule>
  </conditionalFormatting>
  <conditionalFormatting sqref="AN406:AO406">
    <cfRule type="duplicateValues" dxfId="2" priority="427"/>
    <cfRule type="duplicateValues" dxfId="2" priority="439"/>
  </conditionalFormatting>
  <conditionalFormatting sqref="C407">
    <cfRule type="containsText" dxfId="8" priority="412" operator="between" text="NEED IB">
      <formula>NOT(ISERROR(SEARCH("NEED IB",C407)))</formula>
    </cfRule>
    <cfRule type="containsText" dxfId="9" priority="413" operator="between" text="NEED IB">
      <formula>NOT(ISERROR(SEARCH("NEED IB",C407)))</formula>
    </cfRule>
    <cfRule type="containsText" dxfId="3" priority="415" operator="between" text="NEED AWB">
      <formula>NOT(ISERROR(SEARCH("NEED AWB",C407)))</formula>
    </cfRule>
    <cfRule type="containsText" dxfId="10" priority="416" operator="between" text="NEED PO">
      <formula>NOT(ISERROR(SEARCH("NEED PO",C407)))</formula>
    </cfRule>
    <cfRule type="containsText" dxfId="3" priority="420" operator="between" text="CUSTOMS">
      <formula>NOT(ISERROR(SEARCH("CUSTOMS",C407)))</formula>
    </cfRule>
    <cfRule type="containsText" dxfId="11" priority="421" operator="between" text="AVAIL">
      <formula>NOT(ISERROR(SEARCH("AVAIL",C407)))</formula>
    </cfRule>
    <cfRule type="containsText" dxfId="12" priority="422" operator="between" text="CUSTOMS">
      <formula>NOT(ISERROR(SEARCH("CUSTOMS",C407)))</formula>
    </cfRule>
  </conditionalFormatting>
  <conditionalFormatting sqref="D407">
    <cfRule type="containsText" dxfId="13" priority="414" operator="between" text="OPEN">
      <formula>NOT(ISERROR(SEARCH("OPEN",D407)))</formula>
    </cfRule>
    <cfRule type="containsText" dxfId="14" priority="417" operator="between" text="IN PROGRESS">
      <formula>NOT(ISERROR(SEARCH("IN PROGRESS",D407)))</formula>
    </cfRule>
    <cfRule type="containsText" dxfId="15" priority="418" operator="between" text="IN PROGRESS">
      <formula>NOT(ISERROR(SEARCH("IN PROGRESS",D407)))</formula>
    </cfRule>
    <cfRule type="containsText" dxfId="11" priority="419" operator="between" text="CLOSED">
      <formula>NOT(ISERROR(SEARCH("CLOSED",D407)))</formula>
    </cfRule>
  </conditionalFormatting>
  <conditionalFormatting sqref="H407:I407">
    <cfRule type="containsText" dxfId="16" priority="410" operator="between" text="LATE">
      <formula>NOT(ISERROR(SEARCH("LATE",H407)))</formula>
    </cfRule>
  </conditionalFormatting>
  <conditionalFormatting sqref="J407">
    <cfRule type="containsText" dxfId="3" priority="408" operator="between" text="AFAP*">
      <formula>NOT(ISERROR(SEARCH("AFAP*",J407)))</formula>
    </cfRule>
    <cfRule type="containsText" dxfId="4" priority="409" operator="between" text="LHG">
      <formula>NOT(ISERROR(SEARCH("LHG",J407)))</formula>
    </cfRule>
  </conditionalFormatting>
  <conditionalFormatting sqref="AN407:AO407">
    <cfRule type="duplicateValues" dxfId="2" priority="411"/>
    <cfRule type="duplicateValues" dxfId="2" priority="423"/>
  </conditionalFormatting>
  <conditionalFormatting sqref="J408">
    <cfRule type="containsText" dxfId="3" priority="394" operator="between" text="AFAP*">
      <formula>NOT(ISERROR(SEARCH("AFAP*",J408)))</formula>
    </cfRule>
    <cfRule type="containsText" dxfId="4" priority="395" operator="between" text="LHG">
      <formula>NOT(ISERROR(SEARCH("LHG",J408)))</formula>
    </cfRule>
  </conditionalFormatting>
  <conditionalFormatting sqref="J409">
    <cfRule type="containsText" dxfId="3" priority="390" operator="between" text="AFAP*">
      <formula>NOT(ISERROR(SEARCH("AFAP*",J409)))</formula>
    </cfRule>
    <cfRule type="containsText" dxfId="4" priority="391" operator="between" text="LHG">
      <formula>NOT(ISERROR(SEARCH("LHG",J409)))</formula>
    </cfRule>
  </conditionalFormatting>
  <conditionalFormatting sqref="C412">
    <cfRule type="containsText" dxfId="8" priority="362" operator="between" text="NEED IB">
      <formula>NOT(ISERROR(SEARCH("NEED IB",C412)))</formula>
    </cfRule>
    <cfRule type="containsText" dxfId="9" priority="363" operator="between" text="NEED IB">
      <formula>NOT(ISERROR(SEARCH("NEED IB",C412)))</formula>
    </cfRule>
    <cfRule type="containsText" dxfId="3" priority="365" operator="between" text="NEED AWB">
      <formula>NOT(ISERROR(SEARCH("NEED AWB",C412)))</formula>
    </cfRule>
    <cfRule type="containsText" dxfId="10" priority="366" operator="between" text="NEED PO">
      <formula>NOT(ISERROR(SEARCH("NEED PO",C412)))</formula>
    </cfRule>
    <cfRule type="containsText" dxfId="3" priority="370" operator="between" text="CUSTOMS">
      <formula>NOT(ISERROR(SEARCH("CUSTOMS",C412)))</formula>
    </cfRule>
    <cfRule type="containsText" dxfId="11" priority="371" operator="between" text="AVAIL">
      <formula>NOT(ISERROR(SEARCH("AVAIL",C412)))</formula>
    </cfRule>
    <cfRule type="containsText" dxfId="12" priority="372" operator="between" text="CUSTOMS">
      <formula>NOT(ISERROR(SEARCH("CUSTOMS",C412)))</formula>
    </cfRule>
  </conditionalFormatting>
  <conditionalFormatting sqref="D412">
    <cfRule type="containsText" dxfId="13" priority="364" operator="between" text="OPEN">
      <formula>NOT(ISERROR(SEARCH("OPEN",D412)))</formula>
    </cfRule>
    <cfRule type="containsText" dxfId="14" priority="367" operator="between" text="IN PROGRESS">
      <formula>NOT(ISERROR(SEARCH("IN PROGRESS",D412)))</formula>
    </cfRule>
    <cfRule type="containsText" dxfId="15" priority="368" operator="between" text="IN PROGRESS">
      <formula>NOT(ISERROR(SEARCH("IN PROGRESS",D412)))</formula>
    </cfRule>
    <cfRule type="containsText" dxfId="11" priority="369" operator="between" text="CLOSED">
      <formula>NOT(ISERROR(SEARCH("CLOSED",D412)))</formula>
    </cfRule>
  </conditionalFormatting>
  <conditionalFormatting sqref="H412:I412">
    <cfRule type="containsText" dxfId="16" priority="359" operator="between" text="LATE">
      <formula>NOT(ISERROR(SEARCH("LATE",H412)))</formula>
    </cfRule>
  </conditionalFormatting>
  <conditionalFormatting sqref="J412">
    <cfRule type="containsText" dxfId="3" priority="361" operator="between" text="AFAP*">
      <formula>NOT(ISERROR(SEARCH("AFAP*",J412)))</formula>
    </cfRule>
    <cfRule type="containsText" dxfId="4" priority="373" operator="between" text="LHG">
      <formula>NOT(ISERROR(SEARCH("LHG",J412)))</formula>
    </cfRule>
  </conditionalFormatting>
  <conditionalFormatting sqref="AN412:AO412">
    <cfRule type="duplicateValues" dxfId="2" priority="374"/>
    <cfRule type="duplicateValues" dxfId="2" priority="375"/>
    <cfRule type="duplicateValues" dxfId="2" priority="360"/>
  </conditionalFormatting>
  <conditionalFormatting sqref="C413">
    <cfRule type="containsText" dxfId="8" priority="347" operator="between" text="NEED IB">
      <formula>NOT(ISERROR(SEARCH("NEED IB",C413)))</formula>
    </cfRule>
    <cfRule type="containsText" dxfId="9" priority="348" operator="between" text="NEED IB">
      <formula>NOT(ISERROR(SEARCH("NEED IB",C413)))</formula>
    </cfRule>
    <cfRule type="containsText" dxfId="3" priority="350" operator="between" text="NEED AWB">
      <formula>NOT(ISERROR(SEARCH("NEED AWB",C413)))</formula>
    </cfRule>
    <cfRule type="containsText" dxfId="10" priority="351" operator="between" text="NEED PO">
      <formula>NOT(ISERROR(SEARCH("NEED PO",C413)))</formula>
    </cfRule>
    <cfRule type="containsText" dxfId="3" priority="355" operator="between" text="CUSTOMS">
      <formula>NOT(ISERROR(SEARCH("CUSTOMS",C413)))</formula>
    </cfRule>
    <cfRule type="containsText" dxfId="11" priority="356" operator="between" text="AVAIL">
      <formula>NOT(ISERROR(SEARCH("AVAIL",C413)))</formula>
    </cfRule>
    <cfRule type="containsText" dxfId="12" priority="357" operator="between" text="CUSTOMS">
      <formula>NOT(ISERROR(SEARCH("CUSTOMS",C413)))</formula>
    </cfRule>
  </conditionalFormatting>
  <conditionalFormatting sqref="D413">
    <cfRule type="containsText" dxfId="13" priority="349" operator="between" text="OPEN">
      <formula>NOT(ISERROR(SEARCH("OPEN",D413)))</formula>
    </cfRule>
    <cfRule type="containsText" dxfId="14" priority="352" operator="between" text="IN PROGRESS">
      <formula>NOT(ISERROR(SEARCH("IN PROGRESS",D413)))</formula>
    </cfRule>
    <cfRule type="containsText" dxfId="15" priority="353" operator="between" text="IN PROGRESS">
      <formula>NOT(ISERROR(SEARCH("IN PROGRESS",D413)))</formula>
    </cfRule>
    <cfRule type="containsText" dxfId="11" priority="354" operator="between" text="CLOSED">
      <formula>NOT(ISERROR(SEARCH("CLOSED",D413)))</formula>
    </cfRule>
  </conditionalFormatting>
  <conditionalFormatting sqref="H413:I413">
    <cfRule type="containsText" dxfId="16" priority="345" operator="between" text="LATE">
      <formula>NOT(ISERROR(SEARCH("LATE",H413)))</formula>
    </cfRule>
  </conditionalFormatting>
  <conditionalFormatting sqref="J413">
    <cfRule type="containsText" dxfId="3" priority="343" operator="between" text="AFAP*">
      <formula>NOT(ISERROR(SEARCH("AFAP*",J413)))</formula>
    </cfRule>
    <cfRule type="containsText" dxfId="4" priority="344" operator="between" text="LHG">
      <formula>NOT(ISERROR(SEARCH("LHG",J413)))</formula>
    </cfRule>
  </conditionalFormatting>
  <conditionalFormatting sqref="AN413:AO413">
    <cfRule type="duplicateValues" dxfId="2" priority="346"/>
    <cfRule type="duplicateValues" dxfId="2" priority="358"/>
  </conditionalFormatting>
  <conditionalFormatting sqref="C417">
    <cfRule type="containsText" dxfId="8" priority="315" operator="between" text="NEED IB">
      <formula>NOT(ISERROR(SEARCH("NEED IB",C417)))</formula>
    </cfRule>
    <cfRule type="containsText" dxfId="9" priority="316" operator="between" text="NEED IB">
      <formula>NOT(ISERROR(SEARCH("NEED IB",C417)))</formula>
    </cfRule>
    <cfRule type="containsText" dxfId="3" priority="318" operator="between" text="NEED AWB">
      <formula>NOT(ISERROR(SEARCH("NEED AWB",C417)))</formula>
    </cfRule>
    <cfRule type="containsText" dxfId="10" priority="319" operator="between" text="NEED PO">
      <formula>NOT(ISERROR(SEARCH("NEED PO",C417)))</formula>
    </cfRule>
    <cfRule type="containsText" dxfId="3" priority="323" operator="between" text="CUSTOMS">
      <formula>NOT(ISERROR(SEARCH("CUSTOMS",C417)))</formula>
    </cfRule>
    <cfRule type="containsText" dxfId="11" priority="324" operator="between" text="AVAIL">
      <formula>NOT(ISERROR(SEARCH("AVAIL",C417)))</formula>
    </cfRule>
    <cfRule type="containsText" dxfId="12" priority="325" operator="between" text="CUSTOMS">
      <formula>NOT(ISERROR(SEARCH("CUSTOMS",C417)))</formula>
    </cfRule>
  </conditionalFormatting>
  <conditionalFormatting sqref="D417">
    <cfRule type="containsText" dxfId="13" priority="317" operator="between" text="OPEN">
      <formula>NOT(ISERROR(SEARCH("OPEN",D417)))</formula>
    </cfRule>
    <cfRule type="containsText" dxfId="14" priority="320" operator="between" text="IN PROGRESS">
      <formula>NOT(ISERROR(SEARCH("IN PROGRESS",D417)))</formula>
    </cfRule>
    <cfRule type="containsText" dxfId="15" priority="321" operator="between" text="IN PROGRESS">
      <formula>NOT(ISERROR(SEARCH("IN PROGRESS",D417)))</formula>
    </cfRule>
    <cfRule type="containsText" dxfId="11" priority="322" operator="between" text="CLOSED">
      <formula>NOT(ISERROR(SEARCH("CLOSED",D417)))</formula>
    </cfRule>
  </conditionalFormatting>
  <conditionalFormatting sqref="H417:I417">
    <cfRule type="containsText" dxfId="16" priority="313" operator="between" text="LATE">
      <formula>NOT(ISERROR(SEARCH("LATE",H417)))</formula>
    </cfRule>
  </conditionalFormatting>
  <conditionalFormatting sqref="J417">
    <cfRule type="containsText" dxfId="3" priority="311" operator="between" text="AFAP*">
      <formula>NOT(ISERROR(SEARCH("AFAP*",J417)))</formula>
    </cfRule>
    <cfRule type="containsText" dxfId="4" priority="312" operator="between" text="LHG">
      <formula>NOT(ISERROR(SEARCH("LHG",J417)))</formula>
    </cfRule>
  </conditionalFormatting>
  <conditionalFormatting sqref="AN417:AO417">
    <cfRule type="duplicateValues" dxfId="2" priority="314"/>
    <cfRule type="duplicateValues" dxfId="2" priority="326"/>
  </conditionalFormatting>
  <conditionalFormatting sqref="C418">
    <cfRule type="containsText" dxfId="8" priority="299" operator="between" text="NEED IB">
      <formula>NOT(ISERROR(SEARCH("NEED IB",C418)))</formula>
    </cfRule>
    <cfRule type="containsText" dxfId="9" priority="300" operator="between" text="NEED IB">
      <formula>NOT(ISERROR(SEARCH("NEED IB",C418)))</formula>
    </cfRule>
    <cfRule type="containsText" dxfId="3" priority="302" operator="between" text="NEED AWB">
      <formula>NOT(ISERROR(SEARCH("NEED AWB",C418)))</formula>
    </cfRule>
    <cfRule type="containsText" dxfId="10" priority="303" operator="between" text="NEED PO">
      <formula>NOT(ISERROR(SEARCH("NEED PO",C418)))</formula>
    </cfRule>
    <cfRule type="containsText" dxfId="3" priority="307" operator="between" text="CUSTOMS">
      <formula>NOT(ISERROR(SEARCH("CUSTOMS",C418)))</formula>
    </cfRule>
    <cfRule type="containsText" dxfId="11" priority="308" operator="between" text="AVAIL">
      <formula>NOT(ISERROR(SEARCH("AVAIL",C418)))</formula>
    </cfRule>
    <cfRule type="containsText" dxfId="12" priority="309" operator="between" text="CUSTOMS">
      <formula>NOT(ISERROR(SEARCH("CUSTOMS",C418)))</formula>
    </cfRule>
  </conditionalFormatting>
  <conditionalFormatting sqref="D418">
    <cfRule type="containsText" dxfId="13" priority="301" operator="between" text="OPEN">
      <formula>NOT(ISERROR(SEARCH("OPEN",D418)))</formula>
    </cfRule>
    <cfRule type="containsText" dxfId="14" priority="304" operator="between" text="IN PROGRESS">
      <formula>NOT(ISERROR(SEARCH("IN PROGRESS",D418)))</formula>
    </cfRule>
    <cfRule type="containsText" dxfId="15" priority="305" operator="between" text="IN PROGRESS">
      <formula>NOT(ISERROR(SEARCH("IN PROGRESS",D418)))</formula>
    </cfRule>
    <cfRule type="containsText" dxfId="11" priority="306" operator="between" text="CLOSED">
      <formula>NOT(ISERROR(SEARCH("CLOSED",D418)))</formula>
    </cfRule>
  </conditionalFormatting>
  <conditionalFormatting sqref="H418:I418">
    <cfRule type="containsText" dxfId="16" priority="295" operator="between" text="LATE">
      <formula>NOT(ISERROR(SEARCH("LATE",H418)))</formula>
    </cfRule>
  </conditionalFormatting>
  <conditionalFormatting sqref="J418">
    <cfRule type="containsText" dxfId="3" priority="297" operator="between" text="AFAP*">
      <formula>NOT(ISERROR(SEARCH("AFAP*",J418)))</formula>
    </cfRule>
    <cfRule type="containsText" dxfId="4" priority="298" operator="between" text="LHG">
      <formula>NOT(ISERROR(SEARCH("LHG",J418)))</formula>
    </cfRule>
  </conditionalFormatting>
  <conditionalFormatting sqref="AN418:AO418">
    <cfRule type="duplicateValues" dxfId="2" priority="296"/>
    <cfRule type="duplicateValues" dxfId="2" priority="310"/>
  </conditionalFormatting>
  <conditionalFormatting sqref="C419">
    <cfRule type="containsText" dxfId="8" priority="283" operator="between" text="NEED IB">
      <formula>NOT(ISERROR(SEARCH("NEED IB",C419)))</formula>
    </cfRule>
    <cfRule type="containsText" dxfId="9" priority="284" operator="between" text="NEED IB">
      <formula>NOT(ISERROR(SEARCH("NEED IB",C419)))</formula>
    </cfRule>
    <cfRule type="containsText" dxfId="3" priority="286" operator="between" text="NEED AWB">
      <formula>NOT(ISERROR(SEARCH("NEED AWB",C419)))</formula>
    </cfRule>
    <cfRule type="containsText" dxfId="10" priority="287" operator="between" text="NEED PO">
      <formula>NOT(ISERROR(SEARCH("NEED PO",C419)))</formula>
    </cfRule>
    <cfRule type="containsText" dxfId="3" priority="291" operator="between" text="CUSTOMS">
      <formula>NOT(ISERROR(SEARCH("CUSTOMS",C419)))</formula>
    </cfRule>
    <cfRule type="containsText" dxfId="11" priority="292" operator="between" text="AVAIL">
      <formula>NOT(ISERROR(SEARCH("AVAIL",C419)))</formula>
    </cfRule>
    <cfRule type="containsText" dxfId="12" priority="293" operator="between" text="CUSTOMS">
      <formula>NOT(ISERROR(SEARCH("CUSTOMS",C419)))</formula>
    </cfRule>
  </conditionalFormatting>
  <conditionalFormatting sqref="D419">
    <cfRule type="containsText" dxfId="13" priority="285" operator="between" text="OPEN">
      <formula>NOT(ISERROR(SEARCH("OPEN",D419)))</formula>
    </cfRule>
    <cfRule type="containsText" dxfId="14" priority="288" operator="between" text="IN PROGRESS">
      <formula>NOT(ISERROR(SEARCH("IN PROGRESS",D419)))</formula>
    </cfRule>
    <cfRule type="containsText" dxfId="15" priority="289" operator="between" text="IN PROGRESS">
      <formula>NOT(ISERROR(SEARCH("IN PROGRESS",D419)))</formula>
    </cfRule>
    <cfRule type="containsText" dxfId="11" priority="290" operator="between" text="CLOSED">
      <formula>NOT(ISERROR(SEARCH("CLOSED",D419)))</formula>
    </cfRule>
  </conditionalFormatting>
  <conditionalFormatting sqref="H419:I419">
    <cfRule type="containsText" dxfId="16" priority="281" operator="between" text="LATE">
      <formula>NOT(ISERROR(SEARCH("LATE",H419)))</formula>
    </cfRule>
  </conditionalFormatting>
  <conditionalFormatting sqref="J419">
    <cfRule type="containsText" dxfId="3" priority="279" operator="between" text="AFAP*">
      <formula>NOT(ISERROR(SEARCH("AFAP*",J419)))</formula>
    </cfRule>
    <cfRule type="containsText" dxfId="4" priority="280" operator="between" text="LHG">
      <formula>NOT(ISERROR(SEARCH("LHG",J419)))</formula>
    </cfRule>
  </conditionalFormatting>
  <conditionalFormatting sqref="AN419:AO419">
    <cfRule type="duplicateValues" dxfId="2" priority="282"/>
    <cfRule type="duplicateValues" dxfId="2" priority="294"/>
  </conditionalFormatting>
  <conditionalFormatting sqref="C420">
    <cfRule type="containsText" dxfId="8" priority="267" operator="between" text="NEED IB">
      <formula>NOT(ISERROR(SEARCH("NEED IB",C420)))</formula>
    </cfRule>
    <cfRule type="containsText" dxfId="9" priority="268" operator="between" text="NEED IB">
      <formula>NOT(ISERROR(SEARCH("NEED IB",C420)))</formula>
    </cfRule>
    <cfRule type="containsText" dxfId="3" priority="270" operator="between" text="NEED AWB">
      <formula>NOT(ISERROR(SEARCH("NEED AWB",C420)))</formula>
    </cfRule>
    <cfRule type="containsText" dxfId="10" priority="271" operator="between" text="NEED PO">
      <formula>NOT(ISERROR(SEARCH("NEED PO",C420)))</formula>
    </cfRule>
    <cfRule type="containsText" dxfId="3" priority="275" operator="between" text="CUSTOMS">
      <formula>NOT(ISERROR(SEARCH("CUSTOMS",C420)))</formula>
    </cfRule>
    <cfRule type="containsText" dxfId="11" priority="276" operator="between" text="AVAIL">
      <formula>NOT(ISERROR(SEARCH("AVAIL",C420)))</formula>
    </cfRule>
    <cfRule type="containsText" dxfId="12" priority="277" operator="between" text="CUSTOMS">
      <formula>NOT(ISERROR(SEARCH("CUSTOMS",C420)))</formula>
    </cfRule>
  </conditionalFormatting>
  <conditionalFormatting sqref="D420">
    <cfRule type="containsText" dxfId="13" priority="269" operator="between" text="OPEN">
      <formula>NOT(ISERROR(SEARCH("OPEN",D420)))</formula>
    </cfRule>
    <cfRule type="containsText" dxfId="14" priority="272" operator="between" text="IN PROGRESS">
      <formula>NOT(ISERROR(SEARCH("IN PROGRESS",D420)))</formula>
    </cfRule>
    <cfRule type="containsText" dxfId="15" priority="273" operator="between" text="IN PROGRESS">
      <formula>NOT(ISERROR(SEARCH("IN PROGRESS",D420)))</formula>
    </cfRule>
    <cfRule type="containsText" dxfId="11" priority="274" operator="between" text="CLOSED">
      <formula>NOT(ISERROR(SEARCH("CLOSED",D420)))</formula>
    </cfRule>
  </conditionalFormatting>
  <conditionalFormatting sqref="H420:I420">
    <cfRule type="containsText" dxfId="16" priority="263" operator="between" text="LATE">
      <formula>NOT(ISERROR(SEARCH("LATE",H420)))</formula>
    </cfRule>
  </conditionalFormatting>
  <conditionalFormatting sqref="J420">
    <cfRule type="containsText" dxfId="3" priority="265" operator="between" text="AFAP*">
      <formula>NOT(ISERROR(SEARCH("AFAP*",J420)))</formula>
    </cfRule>
    <cfRule type="containsText" dxfId="4" priority="266" operator="between" text="LHG">
      <formula>NOT(ISERROR(SEARCH("LHG",J420)))</formula>
    </cfRule>
  </conditionalFormatting>
  <conditionalFormatting sqref="AN420:AO420">
    <cfRule type="duplicateValues" dxfId="2" priority="264"/>
    <cfRule type="duplicateValues" dxfId="2" priority="278"/>
  </conditionalFormatting>
  <conditionalFormatting sqref="C429">
    <cfRule type="containsText" dxfId="8" priority="217" operator="between" text="NEED IB">
      <formula>NOT(ISERROR(SEARCH("NEED IB",C429)))</formula>
    </cfRule>
    <cfRule type="containsText" dxfId="9" priority="218" operator="between" text="NEED IB">
      <formula>NOT(ISERROR(SEARCH("NEED IB",C429)))</formula>
    </cfRule>
    <cfRule type="containsText" dxfId="3" priority="220" operator="between" text="NEED AWB">
      <formula>NOT(ISERROR(SEARCH("NEED AWB",C429)))</formula>
    </cfRule>
    <cfRule type="containsText" dxfId="10" priority="221" operator="between" text="NEED PO">
      <formula>NOT(ISERROR(SEARCH("NEED PO",C429)))</formula>
    </cfRule>
    <cfRule type="containsText" dxfId="3" priority="225" operator="between" text="CUSTOMS">
      <formula>NOT(ISERROR(SEARCH("CUSTOMS",C429)))</formula>
    </cfRule>
    <cfRule type="containsText" dxfId="11" priority="226" operator="between" text="AVAIL">
      <formula>NOT(ISERROR(SEARCH("AVAIL",C429)))</formula>
    </cfRule>
    <cfRule type="containsText" dxfId="12" priority="227" operator="between" text="CUSTOMS">
      <formula>NOT(ISERROR(SEARCH("CUSTOMS",C429)))</formula>
    </cfRule>
  </conditionalFormatting>
  <conditionalFormatting sqref="D429">
    <cfRule type="containsText" dxfId="13" priority="219" operator="between" text="OPEN">
      <formula>NOT(ISERROR(SEARCH("OPEN",D429)))</formula>
    </cfRule>
    <cfRule type="containsText" dxfId="14" priority="222" operator="between" text="IN PROGRESS">
      <formula>NOT(ISERROR(SEARCH("IN PROGRESS",D429)))</formula>
    </cfRule>
    <cfRule type="containsText" dxfId="15" priority="223" operator="between" text="IN PROGRESS">
      <formula>NOT(ISERROR(SEARCH("IN PROGRESS",D429)))</formula>
    </cfRule>
    <cfRule type="containsText" dxfId="11" priority="224" operator="between" text="CLOSED">
      <formula>NOT(ISERROR(SEARCH("CLOSED",D429)))</formula>
    </cfRule>
  </conditionalFormatting>
  <conditionalFormatting sqref="H429:I429">
    <cfRule type="containsText" dxfId="16" priority="214" operator="between" text="LATE">
      <formula>NOT(ISERROR(SEARCH("LATE",H429)))</formula>
    </cfRule>
  </conditionalFormatting>
  <conditionalFormatting sqref="J429">
    <cfRule type="containsText" dxfId="3" priority="216" operator="between" text="AFAP*">
      <formula>NOT(ISERROR(SEARCH("AFAP*",J429)))</formula>
    </cfRule>
    <cfRule type="containsText" dxfId="4" priority="228" operator="between" text="LHG">
      <formula>NOT(ISERROR(SEARCH("LHG",J429)))</formula>
    </cfRule>
  </conditionalFormatting>
  <conditionalFormatting sqref="AN429:AO429">
    <cfRule type="duplicateValues" dxfId="2" priority="229"/>
    <cfRule type="duplicateValues" dxfId="2" priority="230"/>
    <cfRule type="duplicateValues" dxfId="2" priority="215"/>
  </conditionalFormatting>
  <conditionalFormatting sqref="C446">
    <cfRule type="containsText" dxfId="8" priority="168" operator="between" text="NEED IB">
      <formula>NOT(ISERROR(SEARCH("NEED IB",C446)))</formula>
    </cfRule>
    <cfRule type="containsText" dxfId="9" priority="169" operator="between" text="NEED IB">
      <formula>NOT(ISERROR(SEARCH("NEED IB",C446)))</formula>
    </cfRule>
    <cfRule type="containsText" dxfId="3" priority="171" operator="between" text="NEED AWB">
      <formula>NOT(ISERROR(SEARCH("NEED AWB",C446)))</formula>
    </cfRule>
    <cfRule type="containsText" dxfId="10" priority="172" operator="between" text="NEED PO">
      <formula>NOT(ISERROR(SEARCH("NEED PO",C446)))</formula>
    </cfRule>
    <cfRule type="containsText" dxfId="3" priority="176" operator="between" text="CUSTOMS">
      <formula>NOT(ISERROR(SEARCH("CUSTOMS",C446)))</formula>
    </cfRule>
    <cfRule type="containsText" dxfId="11" priority="177" operator="between" text="AVAIL">
      <formula>NOT(ISERROR(SEARCH("AVAIL",C446)))</formula>
    </cfRule>
    <cfRule type="containsText" dxfId="12" priority="178" operator="between" text="CUSTOMS">
      <formula>NOT(ISERROR(SEARCH("CUSTOMS",C446)))</formula>
    </cfRule>
  </conditionalFormatting>
  <conditionalFormatting sqref="D446">
    <cfRule type="containsText" dxfId="13" priority="170" operator="between" text="OPEN">
      <formula>NOT(ISERROR(SEARCH("OPEN",D446)))</formula>
    </cfRule>
    <cfRule type="containsText" dxfId="14" priority="173" operator="between" text="IN PROGRESS">
      <formula>NOT(ISERROR(SEARCH("IN PROGRESS",D446)))</formula>
    </cfRule>
    <cfRule type="containsText" dxfId="15" priority="174" operator="between" text="IN PROGRESS">
      <formula>NOT(ISERROR(SEARCH("IN PROGRESS",D446)))</formula>
    </cfRule>
    <cfRule type="containsText" dxfId="11" priority="175" operator="between" text="CLOSED">
      <formula>NOT(ISERROR(SEARCH("CLOSED",D446)))</formula>
    </cfRule>
  </conditionalFormatting>
  <conditionalFormatting sqref="H446:I446">
    <cfRule type="containsText" dxfId="27" priority="166" operator="between" text="LATE">
      <formula>NOT(ISERROR(SEARCH("LATE",H446)))</formula>
    </cfRule>
  </conditionalFormatting>
  <conditionalFormatting sqref="J446">
    <cfRule type="containsText" dxfId="3" priority="167" operator="between" text="AFAX*">
      <formula>NOT(ISERROR(SEARCH("AFAX*",J446)))</formula>
    </cfRule>
    <cfRule type="containsText" dxfId="4" priority="179" operator="between" text="LHG">
      <formula>NOT(ISERROR(SEARCH("LHG",J446)))</formula>
    </cfRule>
  </conditionalFormatting>
  <conditionalFormatting sqref="C449">
    <cfRule type="containsText" dxfId="8" priority="140" operator="between" text="NEED IB">
      <formula>NOT(ISERROR(SEARCH("NEED IB",C449)))</formula>
    </cfRule>
    <cfRule type="containsText" dxfId="9" priority="141" operator="between" text="NEED IB">
      <formula>NOT(ISERROR(SEARCH("NEED IB",C449)))</formula>
    </cfRule>
    <cfRule type="containsText" dxfId="3" priority="143" operator="between" text="NEED AWB">
      <formula>NOT(ISERROR(SEARCH("NEED AWB",C449)))</formula>
    </cfRule>
    <cfRule type="containsText" dxfId="10" priority="144" operator="between" text="NEED PO">
      <formula>NOT(ISERROR(SEARCH("NEED PO",C449)))</formula>
    </cfRule>
    <cfRule type="containsText" dxfId="3" priority="148" operator="between" text="CUSTOMS">
      <formula>NOT(ISERROR(SEARCH("CUSTOMS",C449)))</formula>
    </cfRule>
    <cfRule type="containsText" dxfId="11" priority="149" operator="between" text="AVAIL">
      <formula>NOT(ISERROR(SEARCH("AVAIL",C449)))</formula>
    </cfRule>
    <cfRule type="containsText" dxfId="12" priority="150" operator="between" text="CUSTOMS">
      <formula>NOT(ISERROR(SEARCH("CUSTOMS",C449)))</formula>
    </cfRule>
  </conditionalFormatting>
  <conditionalFormatting sqref="D449">
    <cfRule type="containsText" dxfId="13" priority="142" operator="between" text="OPEN">
      <formula>NOT(ISERROR(SEARCH("OPEN",D449)))</formula>
    </cfRule>
    <cfRule type="containsText" dxfId="14" priority="145" operator="between" text="IN PROGRESS">
      <formula>NOT(ISERROR(SEARCH("IN PROGRESS",D449)))</formula>
    </cfRule>
    <cfRule type="containsText" dxfId="15" priority="146" operator="between" text="IN PROGRESS">
      <formula>NOT(ISERROR(SEARCH("IN PROGRESS",D449)))</formula>
    </cfRule>
    <cfRule type="containsText" dxfId="11" priority="147" operator="between" text="CLOSED">
      <formula>NOT(ISERROR(SEARCH("CLOSED",D449)))</formula>
    </cfRule>
  </conditionalFormatting>
  <conditionalFormatting sqref="H449:I449">
    <cfRule type="containsText" dxfId="16" priority="136" operator="between" text="LATE">
      <formula>NOT(ISERROR(SEARCH("LATE",H449)))</formula>
    </cfRule>
  </conditionalFormatting>
  <conditionalFormatting sqref="J449">
    <cfRule type="containsText" dxfId="3" priority="138" operator="between" text="AFAP*">
      <formula>NOT(ISERROR(SEARCH("AFAP*",J449)))</formula>
    </cfRule>
    <cfRule type="containsText" dxfId="4" priority="139" operator="between" text="LHG">
      <formula>NOT(ISERROR(SEARCH("LHG",J449)))</formula>
    </cfRule>
  </conditionalFormatting>
  <conditionalFormatting sqref="AN449:AO449">
    <cfRule type="duplicateValues" dxfId="2" priority="137"/>
    <cfRule type="duplicateValues" dxfId="2" priority="151"/>
  </conditionalFormatting>
  <conditionalFormatting sqref="C450">
    <cfRule type="containsText" dxfId="8" priority="123" operator="between" text="NEED IB">
      <formula>NOT(ISERROR(SEARCH("NEED IB",C450)))</formula>
    </cfRule>
    <cfRule type="containsText" dxfId="9" priority="124" operator="between" text="NEED IB">
      <formula>NOT(ISERROR(SEARCH("NEED IB",C450)))</formula>
    </cfRule>
    <cfRule type="containsText" dxfId="3" priority="126" operator="between" text="NEED AWB">
      <formula>NOT(ISERROR(SEARCH("NEED AWB",C450)))</formula>
    </cfRule>
    <cfRule type="containsText" dxfId="10" priority="127" operator="between" text="NEED PO">
      <formula>NOT(ISERROR(SEARCH("NEED PO",C450)))</formula>
    </cfRule>
    <cfRule type="containsText" dxfId="3" priority="131" operator="between" text="CUSTOMS">
      <formula>NOT(ISERROR(SEARCH("CUSTOMS",C450)))</formula>
    </cfRule>
    <cfRule type="containsText" dxfId="11" priority="132" operator="between" text="AVAIL">
      <formula>NOT(ISERROR(SEARCH("AVAIL",C450)))</formula>
    </cfRule>
    <cfRule type="containsText" dxfId="12" priority="133" operator="between" text="CUSTOMS">
      <formula>NOT(ISERROR(SEARCH("CUSTOMS",C450)))</formula>
    </cfRule>
  </conditionalFormatting>
  <conditionalFormatting sqref="D450">
    <cfRule type="containsText" dxfId="13" priority="125" operator="between" text="OPEN">
      <formula>NOT(ISERROR(SEARCH("OPEN",D450)))</formula>
    </cfRule>
    <cfRule type="containsText" dxfId="14" priority="128" operator="between" text="IN PROGRESS">
      <formula>NOT(ISERROR(SEARCH("IN PROGRESS",D450)))</formula>
    </cfRule>
    <cfRule type="containsText" dxfId="15" priority="129" operator="between" text="IN PROGRESS">
      <formula>NOT(ISERROR(SEARCH("IN PROGRESS",D450)))</formula>
    </cfRule>
    <cfRule type="containsText" dxfId="11" priority="130" operator="between" text="CLOSED">
      <formula>NOT(ISERROR(SEARCH("CLOSED",D450)))</formula>
    </cfRule>
  </conditionalFormatting>
  <conditionalFormatting sqref="H450:I450">
    <cfRule type="containsText" dxfId="16" priority="120" operator="between" text="LATE">
      <formula>NOT(ISERROR(SEARCH("LATE",H450)))</formula>
    </cfRule>
  </conditionalFormatting>
  <conditionalFormatting sqref="J450">
    <cfRule type="containsText" dxfId="3" priority="122" operator="between" text="AFAP*">
      <formula>NOT(ISERROR(SEARCH("AFAP*",J450)))</formula>
    </cfRule>
    <cfRule type="containsText" dxfId="4" priority="134" operator="between" text="LHG">
      <formula>NOT(ISERROR(SEARCH("LHG",J450)))</formula>
    </cfRule>
  </conditionalFormatting>
  <conditionalFormatting sqref="AN450:AO450">
    <cfRule type="duplicateValues" dxfId="2" priority="121"/>
    <cfRule type="duplicateValues" dxfId="2" priority="135"/>
  </conditionalFormatting>
  <conditionalFormatting sqref="C451">
    <cfRule type="containsText" dxfId="8" priority="108" operator="between" text="NEED IB">
      <formula>NOT(ISERROR(SEARCH("NEED IB",C451)))</formula>
    </cfRule>
    <cfRule type="containsText" dxfId="9" priority="109" operator="between" text="NEED IB">
      <formula>NOT(ISERROR(SEARCH("NEED IB",C451)))</formula>
    </cfRule>
    <cfRule type="containsText" dxfId="3" priority="111" operator="between" text="NEED AWB">
      <formula>NOT(ISERROR(SEARCH("NEED AWB",C451)))</formula>
    </cfRule>
    <cfRule type="containsText" dxfId="10" priority="112" operator="between" text="NEED PO">
      <formula>NOT(ISERROR(SEARCH("NEED PO",C451)))</formula>
    </cfRule>
    <cfRule type="containsText" dxfId="3" priority="116" operator="between" text="CUSTOMS">
      <formula>NOT(ISERROR(SEARCH("CUSTOMS",C451)))</formula>
    </cfRule>
    <cfRule type="containsText" dxfId="11" priority="117" operator="between" text="AVAIL">
      <formula>NOT(ISERROR(SEARCH("AVAIL",C451)))</formula>
    </cfRule>
    <cfRule type="containsText" dxfId="12" priority="118" operator="between" text="CUSTOMS">
      <formula>NOT(ISERROR(SEARCH("CUSTOMS",C451)))</formula>
    </cfRule>
  </conditionalFormatting>
  <conditionalFormatting sqref="D451">
    <cfRule type="containsText" dxfId="13" priority="110" operator="between" text="OPEN">
      <formula>NOT(ISERROR(SEARCH("OPEN",D451)))</formula>
    </cfRule>
    <cfRule type="containsText" dxfId="14" priority="113" operator="between" text="IN PROGRESS">
      <formula>NOT(ISERROR(SEARCH("IN PROGRESS",D451)))</formula>
    </cfRule>
    <cfRule type="containsText" dxfId="15" priority="114" operator="between" text="IN PROGRESS">
      <formula>NOT(ISERROR(SEARCH("IN PROGRESS",D451)))</formula>
    </cfRule>
    <cfRule type="containsText" dxfId="11" priority="115" operator="between" text="CLOSED">
      <formula>NOT(ISERROR(SEARCH("CLOSED",D451)))</formula>
    </cfRule>
  </conditionalFormatting>
  <conditionalFormatting sqref="H451:I451">
    <cfRule type="containsText" dxfId="16" priority="104" operator="between" text="LATE">
      <formula>NOT(ISERROR(SEARCH("LATE",H451)))</formula>
    </cfRule>
  </conditionalFormatting>
  <conditionalFormatting sqref="J451">
    <cfRule type="containsText" dxfId="3" priority="106" operator="between" text="AFAP*">
      <formula>NOT(ISERROR(SEARCH("AFAP*",J451)))</formula>
    </cfRule>
    <cfRule type="containsText" dxfId="4" priority="107" operator="between" text="LHG">
      <formula>NOT(ISERROR(SEARCH("LHG",J451)))</formula>
    </cfRule>
  </conditionalFormatting>
  <conditionalFormatting sqref="AN451:AO451">
    <cfRule type="duplicateValues" dxfId="2" priority="105"/>
    <cfRule type="duplicateValues" dxfId="2" priority="119"/>
  </conditionalFormatting>
  <conditionalFormatting sqref="C457">
    <cfRule type="containsText" dxfId="8" priority="77" operator="between" text="NEED IB">
      <formula>NOT(ISERROR(SEARCH("NEED IB",C457)))</formula>
    </cfRule>
    <cfRule type="containsText" dxfId="9" priority="78" operator="between" text="NEED IB">
      <formula>NOT(ISERROR(SEARCH("NEED IB",C457)))</formula>
    </cfRule>
    <cfRule type="containsText" dxfId="3" priority="80" operator="between" text="NEED AWB">
      <formula>NOT(ISERROR(SEARCH("NEED AWB",C457)))</formula>
    </cfRule>
    <cfRule type="containsText" dxfId="10" priority="81" operator="between" text="NEED PO">
      <formula>NOT(ISERROR(SEARCH("NEED PO",C457)))</formula>
    </cfRule>
    <cfRule type="containsText" dxfId="3" priority="85" operator="between" text="CUSTOMS">
      <formula>NOT(ISERROR(SEARCH("CUSTOMS",C457)))</formula>
    </cfRule>
    <cfRule type="containsText" dxfId="11" priority="86" operator="between" text="AVAIL">
      <formula>NOT(ISERROR(SEARCH("AVAIL",C457)))</formula>
    </cfRule>
    <cfRule type="containsText" dxfId="12" priority="87" operator="between" text="CUSTOMS">
      <formula>NOT(ISERROR(SEARCH("CUSTOMS",C457)))</formula>
    </cfRule>
  </conditionalFormatting>
  <conditionalFormatting sqref="D457">
    <cfRule type="containsText" dxfId="13" priority="79" operator="between" text="OPEN">
      <formula>NOT(ISERROR(SEARCH("OPEN",D457)))</formula>
    </cfRule>
    <cfRule type="containsText" dxfId="14" priority="82" operator="between" text="IN PROGRESS">
      <formula>NOT(ISERROR(SEARCH("IN PROGRESS",D457)))</formula>
    </cfRule>
    <cfRule type="containsText" dxfId="15" priority="83" operator="between" text="IN PROGRESS">
      <formula>NOT(ISERROR(SEARCH("IN PROGRESS",D457)))</formula>
    </cfRule>
    <cfRule type="containsText" dxfId="11" priority="84" operator="between" text="CLOSED">
      <formula>NOT(ISERROR(SEARCH("CLOSED",D457)))</formula>
    </cfRule>
  </conditionalFormatting>
  <conditionalFormatting sqref="C458">
    <cfRule type="containsText" dxfId="8" priority="61" operator="between" text="NEED IB">
      <formula>NOT(ISERROR(SEARCH("NEED IB",C458)))</formula>
    </cfRule>
    <cfRule type="containsText" dxfId="9" priority="62" operator="between" text="NEED IB">
      <formula>NOT(ISERROR(SEARCH("NEED IB",C458)))</formula>
    </cfRule>
    <cfRule type="containsText" dxfId="3" priority="63" operator="between" text="NEED AWB">
      <formula>NOT(ISERROR(SEARCH("NEED AWB",C458)))</formula>
    </cfRule>
    <cfRule type="containsText" dxfId="10" priority="64" operator="between" text="NEED PO">
      <formula>NOT(ISERROR(SEARCH("NEED PO",C458)))</formula>
    </cfRule>
    <cfRule type="containsText" dxfId="3" priority="65" operator="between" text="CUSTOMS">
      <formula>NOT(ISERROR(SEARCH("CUSTOMS",C458)))</formula>
    </cfRule>
    <cfRule type="containsText" dxfId="11" priority="66" operator="between" text="AVAIL">
      <formula>NOT(ISERROR(SEARCH("AVAIL",C458)))</formula>
    </cfRule>
    <cfRule type="containsText" dxfId="12" priority="67" operator="between" text="CUSTOMS">
      <formula>NOT(ISERROR(SEARCH("CUSTOMS",C458)))</formula>
    </cfRule>
  </conditionalFormatting>
  <conditionalFormatting sqref="D458">
    <cfRule type="containsText" dxfId="13" priority="72" operator="between" text="OPEN">
      <formula>NOT(ISERROR(SEARCH("OPEN",D458)))</formula>
    </cfRule>
    <cfRule type="containsText" dxfId="14" priority="73" operator="between" text="IN PROGRESS">
      <formula>NOT(ISERROR(SEARCH("IN PROGRESS",D458)))</formula>
    </cfRule>
    <cfRule type="containsText" dxfId="15" priority="74" operator="between" text="IN PROGRESS">
      <formula>NOT(ISERROR(SEARCH("IN PROGRESS",D458)))</formula>
    </cfRule>
    <cfRule type="containsText" dxfId="11" priority="75" operator="between" text="CLOSED">
      <formula>NOT(ISERROR(SEARCH("CLOSED",D458)))</formula>
    </cfRule>
  </conditionalFormatting>
  <conditionalFormatting sqref="H458:I458">
    <cfRule type="containsText" dxfId="16" priority="70" operator="between" text="LATE">
      <formula>NOT(ISERROR(SEARCH("LATE",H458)))</formula>
    </cfRule>
  </conditionalFormatting>
  <conditionalFormatting sqref="J458">
    <cfRule type="containsText" dxfId="3" priority="68" operator="between" text="AFAP*">
      <formula>NOT(ISERROR(SEARCH("AFAP*",J458)))</formula>
    </cfRule>
    <cfRule type="containsText" dxfId="4" priority="69" operator="between" text="LHG">
      <formula>NOT(ISERROR(SEARCH("LHG",J458)))</formula>
    </cfRule>
  </conditionalFormatting>
  <conditionalFormatting sqref="AN458:AO458">
    <cfRule type="duplicateValues" dxfId="2" priority="71"/>
    <cfRule type="duplicateValues" dxfId="2" priority="76"/>
  </conditionalFormatting>
  <conditionalFormatting sqref="C459">
    <cfRule type="containsText" dxfId="8" priority="45" operator="between" text="NEED IB">
      <formula>NOT(ISERROR(SEARCH("NEED IB",C459)))</formula>
    </cfRule>
    <cfRule type="containsText" dxfId="9" priority="46" operator="between" text="NEED IB">
      <formula>NOT(ISERROR(SEARCH("NEED IB",C459)))</formula>
    </cfRule>
    <cfRule type="containsText" dxfId="3" priority="47" operator="between" text="NEED AWB">
      <formula>NOT(ISERROR(SEARCH("NEED AWB",C459)))</formula>
    </cfRule>
    <cfRule type="containsText" dxfId="10" priority="48" operator="between" text="NEED PO">
      <formula>NOT(ISERROR(SEARCH("NEED PO",C459)))</formula>
    </cfRule>
    <cfRule type="containsText" dxfId="3" priority="49" operator="between" text="CUSTOMS">
      <formula>NOT(ISERROR(SEARCH("CUSTOMS",C459)))</formula>
    </cfRule>
    <cfRule type="containsText" dxfId="11" priority="50" operator="between" text="AVAIL">
      <formula>NOT(ISERROR(SEARCH("AVAIL",C459)))</formula>
    </cfRule>
    <cfRule type="containsText" dxfId="12" priority="51" operator="between" text="CUSTOMS">
      <formula>NOT(ISERROR(SEARCH("CUSTOMS",C459)))</formula>
    </cfRule>
  </conditionalFormatting>
  <conditionalFormatting sqref="D459">
    <cfRule type="containsText" dxfId="13" priority="56" operator="between" text="OPEN">
      <formula>NOT(ISERROR(SEARCH("OPEN",D459)))</formula>
    </cfRule>
    <cfRule type="containsText" dxfId="14" priority="57" operator="between" text="IN PROGRESS">
      <formula>NOT(ISERROR(SEARCH("IN PROGRESS",D459)))</formula>
    </cfRule>
    <cfRule type="containsText" dxfId="15" priority="58" operator="between" text="IN PROGRESS">
      <formula>NOT(ISERROR(SEARCH("IN PROGRESS",D459)))</formula>
    </cfRule>
    <cfRule type="containsText" dxfId="11" priority="59" operator="between" text="CLOSED">
      <formula>NOT(ISERROR(SEARCH("CLOSED",D459)))</formula>
    </cfRule>
  </conditionalFormatting>
  <conditionalFormatting sqref="H459:I459">
    <cfRule type="containsText" dxfId="16" priority="54" operator="between" text="LATE">
      <formula>NOT(ISERROR(SEARCH("LATE",H459)))</formula>
    </cfRule>
  </conditionalFormatting>
  <conditionalFormatting sqref="J459">
    <cfRule type="containsText" dxfId="3" priority="52" operator="between" text="AFAP*">
      <formula>NOT(ISERROR(SEARCH("AFAP*",J459)))</formula>
    </cfRule>
    <cfRule type="containsText" dxfId="4" priority="53" operator="between" text="LHG">
      <formula>NOT(ISERROR(SEARCH("LHG",J459)))</formula>
    </cfRule>
  </conditionalFormatting>
  <conditionalFormatting sqref="AN459:AO459">
    <cfRule type="duplicateValues" dxfId="2" priority="55"/>
    <cfRule type="duplicateValues" dxfId="2" priority="60"/>
  </conditionalFormatting>
  <conditionalFormatting sqref="C460">
    <cfRule type="containsText" dxfId="8" priority="29" operator="between" text="NEED IB">
      <formula>NOT(ISERROR(SEARCH("NEED IB",C460)))</formula>
    </cfRule>
    <cfRule type="containsText" dxfId="9" priority="30" operator="between" text="NEED IB">
      <formula>NOT(ISERROR(SEARCH("NEED IB",C460)))</formula>
    </cfRule>
    <cfRule type="containsText" dxfId="3" priority="31" operator="between" text="NEED AWB">
      <formula>NOT(ISERROR(SEARCH("NEED AWB",C460)))</formula>
    </cfRule>
    <cfRule type="containsText" dxfId="10" priority="32" operator="between" text="NEED PO">
      <formula>NOT(ISERROR(SEARCH("NEED PO",C460)))</formula>
    </cfRule>
    <cfRule type="containsText" dxfId="3" priority="33" operator="between" text="CUSTOMS">
      <formula>NOT(ISERROR(SEARCH("CUSTOMS",C460)))</formula>
    </cfRule>
    <cfRule type="containsText" dxfId="11" priority="34" operator="between" text="AVAIL">
      <formula>NOT(ISERROR(SEARCH("AVAIL",C460)))</formula>
    </cfRule>
    <cfRule type="containsText" dxfId="12" priority="35" operator="between" text="CUSTOMS">
      <formula>NOT(ISERROR(SEARCH("CUSTOMS",C460)))</formula>
    </cfRule>
  </conditionalFormatting>
  <conditionalFormatting sqref="D460">
    <cfRule type="containsText" dxfId="13" priority="40" operator="between" text="OPEN">
      <formula>NOT(ISERROR(SEARCH("OPEN",D460)))</formula>
    </cfRule>
    <cfRule type="containsText" dxfId="14" priority="41" operator="between" text="IN PROGRESS">
      <formula>NOT(ISERROR(SEARCH("IN PROGRESS",D460)))</formula>
    </cfRule>
    <cfRule type="containsText" dxfId="15" priority="42" operator="between" text="IN PROGRESS">
      <formula>NOT(ISERROR(SEARCH("IN PROGRESS",D460)))</formula>
    </cfRule>
    <cfRule type="containsText" dxfId="11" priority="43" operator="between" text="CLOSED">
      <formula>NOT(ISERROR(SEARCH("CLOSED",D460)))</formula>
    </cfRule>
  </conditionalFormatting>
  <conditionalFormatting sqref="H460:I460">
    <cfRule type="containsText" dxfId="16" priority="38" operator="between" text="LATE">
      <formula>NOT(ISERROR(SEARCH("LATE",H460)))</formula>
    </cfRule>
  </conditionalFormatting>
  <conditionalFormatting sqref="J460">
    <cfRule type="containsText" dxfId="3" priority="36" operator="between" text="AFAP*">
      <formula>NOT(ISERROR(SEARCH("AFAP*",J460)))</formula>
    </cfRule>
    <cfRule type="containsText" dxfId="4" priority="37" operator="between" text="LHG">
      <formula>NOT(ISERROR(SEARCH("LHG",J460)))</formula>
    </cfRule>
  </conditionalFormatting>
  <conditionalFormatting sqref="AN460:AO460">
    <cfRule type="duplicateValues" dxfId="2" priority="39"/>
    <cfRule type="duplicateValues" dxfId="2" priority="44"/>
  </conditionalFormatting>
  <conditionalFormatting sqref="C461">
    <cfRule type="containsText" dxfId="8" priority="17" operator="between" text="NEED IB">
      <formula>NOT(ISERROR(SEARCH("NEED IB",C461)))</formula>
    </cfRule>
    <cfRule type="containsText" dxfId="9" priority="18" operator="between" text="NEED IB">
      <formula>NOT(ISERROR(SEARCH("NEED IB",C461)))</formula>
    </cfRule>
    <cfRule type="containsText" dxfId="3" priority="20" operator="between" text="NEED AWB">
      <formula>NOT(ISERROR(SEARCH("NEED AWB",C461)))</formula>
    </cfRule>
    <cfRule type="containsText" dxfId="10" priority="21" operator="between" text="NEED PO">
      <formula>NOT(ISERROR(SEARCH("NEED PO",C461)))</formula>
    </cfRule>
    <cfRule type="containsText" dxfId="3" priority="25" operator="between" text="CUSTOMS">
      <formula>NOT(ISERROR(SEARCH("CUSTOMS",C461)))</formula>
    </cfRule>
    <cfRule type="containsText" dxfId="11" priority="26" operator="between" text="AVAIL">
      <formula>NOT(ISERROR(SEARCH("AVAIL",C461)))</formula>
    </cfRule>
    <cfRule type="containsText" dxfId="12" priority="27" operator="between" text="CUSTOMS">
      <formula>NOT(ISERROR(SEARCH("CUSTOMS",C461)))</formula>
    </cfRule>
  </conditionalFormatting>
  <conditionalFormatting sqref="D461">
    <cfRule type="containsText" dxfId="13" priority="19" operator="between" text="OPEN">
      <formula>NOT(ISERROR(SEARCH("OPEN",D461)))</formula>
    </cfRule>
    <cfRule type="containsText" dxfId="14" priority="22" operator="between" text="IN PROGRESS">
      <formula>NOT(ISERROR(SEARCH("IN PROGRESS",D461)))</formula>
    </cfRule>
    <cfRule type="containsText" dxfId="15" priority="23" operator="between" text="IN PROGRESS">
      <formula>NOT(ISERROR(SEARCH("IN PROGRESS",D461)))</formula>
    </cfRule>
    <cfRule type="containsText" dxfId="11" priority="24" operator="between" text="CLOSED">
      <formula>NOT(ISERROR(SEARCH("CLOSED",D461)))</formula>
    </cfRule>
  </conditionalFormatting>
  <conditionalFormatting sqref="H461:I461">
    <cfRule type="containsText" dxfId="27" priority="15" operator="between" text="LATE">
      <formula>NOT(ISERROR(SEARCH("LATE",H461)))</formula>
    </cfRule>
  </conditionalFormatting>
  <conditionalFormatting sqref="J461">
    <cfRule type="containsText" dxfId="3" priority="16" operator="between" text="AFAX*">
      <formula>NOT(ISERROR(SEARCH("AFAX*",J461)))</formula>
    </cfRule>
    <cfRule type="containsText" dxfId="4" priority="28" operator="between" text="LHG">
      <formula>NOT(ISERROR(SEARCH("LHG",J461)))</formula>
    </cfRule>
  </conditionalFormatting>
  <conditionalFormatting sqref="C462">
    <cfRule type="containsText" dxfId="8" priority="3" operator="between" text="NEED IB">
      <formula>NOT(ISERROR(SEARCH("NEED IB",C462)))</formula>
    </cfRule>
    <cfRule type="containsText" dxfId="9" priority="4" operator="between" text="NEED IB">
      <formula>NOT(ISERROR(SEARCH("NEED IB",C462)))</formula>
    </cfRule>
    <cfRule type="containsText" dxfId="3" priority="6" operator="between" text="NEED AWB">
      <formula>NOT(ISERROR(SEARCH("NEED AWB",C462)))</formula>
    </cfRule>
    <cfRule type="containsText" dxfId="10" priority="7" operator="between" text="NEED PO">
      <formula>NOT(ISERROR(SEARCH("NEED PO",C462)))</formula>
    </cfRule>
    <cfRule type="containsText" dxfId="3" priority="11" operator="between" text="CUSTOMS">
      <formula>NOT(ISERROR(SEARCH("CUSTOMS",C462)))</formula>
    </cfRule>
    <cfRule type="containsText" dxfId="11" priority="12" operator="between" text="AVAIL">
      <formula>NOT(ISERROR(SEARCH("AVAIL",C462)))</formula>
    </cfRule>
    <cfRule type="containsText" dxfId="12" priority="13" operator="between" text="CUSTOMS">
      <formula>NOT(ISERROR(SEARCH("CUSTOMS",C462)))</formula>
    </cfRule>
  </conditionalFormatting>
  <conditionalFormatting sqref="D462">
    <cfRule type="containsText" dxfId="13" priority="5" operator="between" text="OPEN">
      <formula>NOT(ISERROR(SEARCH("OPEN",D462)))</formula>
    </cfRule>
    <cfRule type="containsText" dxfId="14" priority="8" operator="between" text="IN PROGRESS">
      <formula>NOT(ISERROR(SEARCH("IN PROGRESS",D462)))</formula>
    </cfRule>
    <cfRule type="containsText" dxfId="15" priority="9" operator="between" text="IN PROGRESS">
      <formula>NOT(ISERROR(SEARCH("IN PROGRESS",D462)))</formula>
    </cfRule>
    <cfRule type="containsText" dxfId="11" priority="10" operator="between" text="CLOSED">
      <formula>NOT(ISERROR(SEARCH("CLOSED",D462)))</formula>
    </cfRule>
  </conditionalFormatting>
  <conditionalFormatting sqref="H462:I462">
    <cfRule type="containsText" dxfId="27" priority="1" operator="between" text="LATE">
      <formula>NOT(ISERROR(SEARCH("LATE",H462)))</formula>
    </cfRule>
  </conditionalFormatting>
  <conditionalFormatting sqref="J462">
    <cfRule type="containsText" dxfId="3" priority="2" operator="between" text="AFAX*">
      <formula>NOT(ISERROR(SEARCH("AFAX*",J462)))</formula>
    </cfRule>
    <cfRule type="containsText" dxfId="4" priority="14" operator="between" text="LHG">
      <formula>NOT(ISERROR(SEARCH("LHG",J462)))</formula>
    </cfRule>
  </conditionalFormatting>
  <conditionalFormatting sqref="C4:C325">
    <cfRule type="containsText" dxfId="8" priority="3547" operator="between" text="NEED IB">
      <formula>NOT(ISERROR(SEARCH("NEED IB",C4)))</formula>
    </cfRule>
    <cfRule type="containsText" dxfId="9" priority="3548" operator="between" text="NEED IB">
      <formula>NOT(ISERROR(SEARCH("NEED IB",C4)))</formula>
    </cfRule>
    <cfRule type="containsText" dxfId="3" priority="3550" operator="between" text="NEED AWB">
      <formula>NOT(ISERROR(SEARCH("NEED AWB",C4)))</formula>
    </cfRule>
    <cfRule type="containsText" dxfId="10" priority="3551" operator="between" text="NEED PO">
      <formula>NOT(ISERROR(SEARCH("NEED PO",C4)))</formula>
    </cfRule>
    <cfRule type="containsText" dxfId="3" priority="3555" operator="between" text="CUSTOMS">
      <formula>NOT(ISERROR(SEARCH("CUSTOMS",C4)))</formula>
    </cfRule>
    <cfRule type="containsText" dxfId="11" priority="3556" operator="between" text="AVAIL">
      <formula>NOT(ISERROR(SEARCH("AVAIL",C4)))</formula>
    </cfRule>
    <cfRule type="containsText" dxfId="12" priority="3557" operator="between" text="CUSTOMS">
      <formula>NOT(ISERROR(SEARCH("CUSTOMS",C4)))</formula>
    </cfRule>
  </conditionalFormatting>
  <conditionalFormatting sqref="C326:C328">
    <cfRule type="containsText" dxfId="8" priority="1199" operator="between" text="NEED IB">
      <formula>NOT(ISERROR(SEARCH("NEED IB",C326)))</formula>
    </cfRule>
    <cfRule type="containsText" dxfId="9" priority="1200" operator="between" text="NEED IB">
      <formula>NOT(ISERROR(SEARCH("NEED IB",C326)))</formula>
    </cfRule>
    <cfRule type="containsText" dxfId="3" priority="1202" operator="between" text="NEED AWB">
      <formula>NOT(ISERROR(SEARCH("NEED AWB",C326)))</formula>
    </cfRule>
    <cfRule type="containsText" dxfId="10" priority="1203" operator="between" text="NEED PO">
      <formula>NOT(ISERROR(SEARCH("NEED PO",C326)))</formula>
    </cfRule>
    <cfRule type="containsText" dxfId="3" priority="1207" operator="between" text="CUSTOMS">
      <formula>NOT(ISERROR(SEARCH("CUSTOMS",C326)))</formula>
    </cfRule>
    <cfRule type="containsText" dxfId="11" priority="1208" operator="between" text="AVAIL">
      <formula>NOT(ISERROR(SEARCH("AVAIL",C326)))</formula>
    </cfRule>
    <cfRule type="containsText" dxfId="12" priority="1209" operator="between" text="CUSTOMS">
      <formula>NOT(ISERROR(SEARCH("CUSTOMS",C326)))</formula>
    </cfRule>
  </conditionalFormatting>
  <conditionalFormatting sqref="C331:C333">
    <cfRule type="containsText" dxfId="8" priority="1150" operator="between" text="NEED IB">
      <formula>NOT(ISERROR(SEARCH("NEED IB",C331)))</formula>
    </cfRule>
    <cfRule type="containsText" dxfId="9" priority="1151" operator="between" text="NEED IB">
      <formula>NOT(ISERROR(SEARCH("NEED IB",C331)))</formula>
    </cfRule>
    <cfRule type="containsText" dxfId="3" priority="1153" operator="between" text="NEED AWB">
      <formula>NOT(ISERROR(SEARCH("NEED AWB",C331)))</formula>
    </cfRule>
    <cfRule type="containsText" dxfId="10" priority="1154" operator="between" text="NEED PO">
      <formula>NOT(ISERROR(SEARCH("NEED PO",C331)))</formula>
    </cfRule>
    <cfRule type="containsText" dxfId="3" priority="1158" operator="between" text="CUSTOMS">
      <formula>NOT(ISERROR(SEARCH("CUSTOMS",C331)))</formula>
    </cfRule>
    <cfRule type="containsText" dxfId="11" priority="1159" operator="between" text="AVAIL">
      <formula>NOT(ISERROR(SEARCH("AVAIL",C331)))</formula>
    </cfRule>
    <cfRule type="containsText" dxfId="12" priority="1160" operator="between" text="CUSTOMS">
      <formula>NOT(ISERROR(SEARCH("CUSTOMS",C331)))</formula>
    </cfRule>
  </conditionalFormatting>
  <conditionalFormatting sqref="C334:C336">
    <cfRule type="containsText" dxfId="8" priority="1134" operator="between" text="NEED IB">
      <formula>NOT(ISERROR(SEARCH("NEED IB",C334)))</formula>
    </cfRule>
    <cfRule type="containsText" dxfId="9" priority="1135" operator="between" text="NEED IB">
      <formula>NOT(ISERROR(SEARCH("NEED IB",C334)))</formula>
    </cfRule>
    <cfRule type="containsText" dxfId="3" priority="1137" operator="between" text="NEED AWB">
      <formula>NOT(ISERROR(SEARCH("NEED AWB",C334)))</formula>
    </cfRule>
    <cfRule type="containsText" dxfId="10" priority="1138" operator="between" text="NEED PO">
      <formula>NOT(ISERROR(SEARCH("NEED PO",C334)))</formula>
    </cfRule>
    <cfRule type="containsText" dxfId="3" priority="1142" operator="between" text="CUSTOMS">
      <formula>NOT(ISERROR(SEARCH("CUSTOMS",C334)))</formula>
    </cfRule>
    <cfRule type="containsText" dxfId="11" priority="1143" operator="between" text="AVAIL">
      <formula>NOT(ISERROR(SEARCH("AVAIL",C334)))</formula>
    </cfRule>
    <cfRule type="containsText" dxfId="12" priority="1144" operator="between" text="CUSTOMS">
      <formula>NOT(ISERROR(SEARCH("CUSTOMS",C334)))</formula>
    </cfRule>
  </conditionalFormatting>
  <conditionalFormatting sqref="C337:C339">
    <cfRule type="containsText" dxfId="8" priority="1118" operator="between" text="NEED IB">
      <formula>NOT(ISERROR(SEARCH("NEED IB",C337)))</formula>
    </cfRule>
    <cfRule type="containsText" dxfId="9" priority="1119" operator="between" text="NEED IB">
      <formula>NOT(ISERROR(SEARCH("NEED IB",C337)))</formula>
    </cfRule>
    <cfRule type="containsText" dxfId="3" priority="1121" operator="between" text="NEED AWB">
      <formula>NOT(ISERROR(SEARCH("NEED AWB",C337)))</formula>
    </cfRule>
    <cfRule type="containsText" dxfId="10" priority="1122" operator="between" text="NEED PO">
      <formula>NOT(ISERROR(SEARCH("NEED PO",C337)))</formula>
    </cfRule>
    <cfRule type="containsText" dxfId="3" priority="1126" operator="between" text="CUSTOMS">
      <formula>NOT(ISERROR(SEARCH("CUSTOMS",C337)))</formula>
    </cfRule>
    <cfRule type="containsText" dxfId="11" priority="1127" operator="between" text="AVAIL">
      <formula>NOT(ISERROR(SEARCH("AVAIL",C337)))</formula>
    </cfRule>
    <cfRule type="containsText" dxfId="12" priority="1128" operator="between" text="CUSTOMS">
      <formula>NOT(ISERROR(SEARCH("CUSTOMS",C337)))</formula>
    </cfRule>
  </conditionalFormatting>
  <conditionalFormatting sqref="C340:C342">
    <cfRule type="containsText" dxfId="8" priority="1102" operator="between" text="NEED IB">
      <formula>NOT(ISERROR(SEARCH("NEED IB",C340)))</formula>
    </cfRule>
    <cfRule type="containsText" dxfId="9" priority="1103" operator="between" text="NEED IB">
      <formula>NOT(ISERROR(SEARCH("NEED IB",C340)))</formula>
    </cfRule>
    <cfRule type="containsText" dxfId="3" priority="1105" operator="between" text="NEED AWB">
      <formula>NOT(ISERROR(SEARCH("NEED AWB",C340)))</formula>
    </cfRule>
    <cfRule type="containsText" dxfId="10" priority="1106" operator="between" text="NEED PO">
      <formula>NOT(ISERROR(SEARCH("NEED PO",C340)))</formula>
    </cfRule>
    <cfRule type="containsText" dxfId="3" priority="1110" operator="between" text="CUSTOMS">
      <formula>NOT(ISERROR(SEARCH("CUSTOMS",C340)))</formula>
    </cfRule>
    <cfRule type="containsText" dxfId="11" priority="1111" operator="between" text="AVAIL">
      <formula>NOT(ISERROR(SEARCH("AVAIL",C340)))</formula>
    </cfRule>
    <cfRule type="containsText" dxfId="12" priority="1112" operator="between" text="CUSTOMS">
      <formula>NOT(ISERROR(SEARCH("CUSTOMS",C340)))</formula>
    </cfRule>
  </conditionalFormatting>
  <conditionalFormatting sqref="C343:C344">
    <cfRule type="containsText" dxfId="8" priority="1086" operator="between" text="NEED IB">
      <formula>NOT(ISERROR(SEARCH("NEED IB",C343)))</formula>
    </cfRule>
    <cfRule type="containsText" dxfId="9" priority="1087" operator="between" text="NEED IB">
      <formula>NOT(ISERROR(SEARCH("NEED IB",C343)))</formula>
    </cfRule>
    <cfRule type="containsText" dxfId="3" priority="1089" operator="between" text="NEED AWB">
      <formula>NOT(ISERROR(SEARCH("NEED AWB",C343)))</formula>
    </cfRule>
    <cfRule type="containsText" dxfId="10" priority="1090" operator="between" text="NEED PO">
      <formula>NOT(ISERROR(SEARCH("NEED PO",C343)))</formula>
    </cfRule>
    <cfRule type="containsText" dxfId="3" priority="1094" operator="between" text="CUSTOMS">
      <formula>NOT(ISERROR(SEARCH("CUSTOMS",C343)))</formula>
    </cfRule>
    <cfRule type="containsText" dxfId="11" priority="1095" operator="between" text="AVAIL">
      <formula>NOT(ISERROR(SEARCH("AVAIL",C343)))</formula>
    </cfRule>
    <cfRule type="containsText" dxfId="12" priority="1096" operator="between" text="CUSTOMS">
      <formula>NOT(ISERROR(SEARCH("CUSTOMS",C343)))</formula>
    </cfRule>
  </conditionalFormatting>
  <conditionalFormatting sqref="C347:C348">
    <cfRule type="containsText" dxfId="8" priority="1043" operator="between" text="NEED IB">
      <formula>NOT(ISERROR(SEARCH("NEED IB",C347)))</formula>
    </cfRule>
    <cfRule type="containsText" dxfId="9" priority="1044" operator="between" text="NEED IB">
      <formula>NOT(ISERROR(SEARCH("NEED IB",C347)))</formula>
    </cfRule>
    <cfRule type="containsText" dxfId="3" priority="1046" operator="between" text="NEED AWB">
      <formula>NOT(ISERROR(SEARCH("NEED AWB",C347)))</formula>
    </cfRule>
    <cfRule type="containsText" dxfId="10" priority="1047" operator="between" text="NEED PO">
      <formula>NOT(ISERROR(SEARCH("NEED PO",C347)))</formula>
    </cfRule>
    <cfRule type="containsText" dxfId="3" priority="1051" operator="between" text="CUSTOMS">
      <formula>NOT(ISERROR(SEARCH("CUSTOMS",C347)))</formula>
    </cfRule>
    <cfRule type="containsText" dxfId="11" priority="1052" operator="between" text="AVAIL">
      <formula>NOT(ISERROR(SEARCH("AVAIL",C347)))</formula>
    </cfRule>
    <cfRule type="containsText" dxfId="12" priority="1053" operator="between" text="CUSTOMS">
      <formula>NOT(ISERROR(SEARCH("CUSTOMS",C347)))</formula>
    </cfRule>
  </conditionalFormatting>
  <conditionalFormatting sqref="C349:C350">
    <cfRule type="containsText" dxfId="8" priority="1025" operator="between" text="NEED IB">
      <formula>NOT(ISERROR(SEARCH("NEED IB",C349)))</formula>
    </cfRule>
    <cfRule type="containsText" dxfId="9" priority="1026" operator="between" text="NEED IB">
      <formula>NOT(ISERROR(SEARCH("NEED IB",C349)))</formula>
    </cfRule>
    <cfRule type="containsText" dxfId="3" priority="1028" operator="between" text="NEED AWB">
      <formula>NOT(ISERROR(SEARCH("NEED AWB",C349)))</formula>
    </cfRule>
    <cfRule type="containsText" dxfId="10" priority="1029" operator="between" text="NEED PO">
      <formula>NOT(ISERROR(SEARCH("NEED PO",C349)))</formula>
    </cfRule>
    <cfRule type="containsText" dxfId="3" priority="1033" operator="between" text="CUSTOMS">
      <formula>NOT(ISERROR(SEARCH("CUSTOMS",C349)))</formula>
    </cfRule>
    <cfRule type="containsText" dxfId="11" priority="1034" operator="between" text="AVAIL">
      <formula>NOT(ISERROR(SEARCH("AVAIL",C349)))</formula>
    </cfRule>
    <cfRule type="containsText" dxfId="12" priority="1035" operator="between" text="CUSTOMS">
      <formula>NOT(ISERROR(SEARCH("CUSTOMS",C349)))</formula>
    </cfRule>
  </conditionalFormatting>
  <conditionalFormatting sqref="C359:C360">
    <cfRule type="containsText" dxfId="8" priority="917" operator="between" text="NEED IB">
      <formula>NOT(ISERROR(SEARCH("NEED IB",C359)))</formula>
    </cfRule>
    <cfRule type="containsText" dxfId="9" priority="918" operator="between" text="NEED IB">
      <formula>NOT(ISERROR(SEARCH("NEED IB",C359)))</formula>
    </cfRule>
    <cfRule type="containsText" dxfId="3" priority="920" operator="between" text="NEED AWB">
      <formula>NOT(ISERROR(SEARCH("NEED AWB",C359)))</formula>
    </cfRule>
    <cfRule type="containsText" dxfId="10" priority="921" operator="between" text="NEED PO">
      <formula>NOT(ISERROR(SEARCH("NEED PO",C359)))</formula>
    </cfRule>
    <cfRule type="containsText" dxfId="3" priority="925" operator="between" text="CUSTOMS">
      <formula>NOT(ISERROR(SEARCH("CUSTOMS",C359)))</formula>
    </cfRule>
    <cfRule type="containsText" dxfId="11" priority="926" operator="between" text="AVAIL">
      <formula>NOT(ISERROR(SEARCH("AVAIL",C359)))</formula>
    </cfRule>
    <cfRule type="containsText" dxfId="12" priority="927" operator="between" text="CUSTOMS">
      <formula>NOT(ISERROR(SEARCH("CUSTOMS",C359)))</formula>
    </cfRule>
  </conditionalFormatting>
  <conditionalFormatting sqref="C363:C364">
    <cfRule type="containsText" dxfId="8" priority="870" operator="between" text="NEED IB">
      <formula>NOT(ISERROR(SEARCH("NEED IB",C363)))</formula>
    </cfRule>
    <cfRule type="containsText" dxfId="9" priority="871" operator="between" text="NEED IB">
      <formula>NOT(ISERROR(SEARCH("NEED IB",C363)))</formula>
    </cfRule>
    <cfRule type="containsText" dxfId="3" priority="873" operator="between" text="NEED AWB">
      <formula>NOT(ISERROR(SEARCH("NEED AWB",C363)))</formula>
    </cfRule>
    <cfRule type="containsText" dxfId="10" priority="874" operator="between" text="NEED PO">
      <formula>NOT(ISERROR(SEARCH("NEED PO",C363)))</formula>
    </cfRule>
    <cfRule type="containsText" dxfId="3" priority="878" operator="between" text="CUSTOMS">
      <formula>NOT(ISERROR(SEARCH("CUSTOMS",C363)))</formula>
    </cfRule>
    <cfRule type="containsText" dxfId="11" priority="879" operator="between" text="AVAIL">
      <formula>NOT(ISERROR(SEARCH("AVAIL",C363)))</formula>
    </cfRule>
    <cfRule type="containsText" dxfId="12" priority="880" operator="between" text="CUSTOMS">
      <formula>NOT(ISERROR(SEARCH("CUSTOMS",C363)))</formula>
    </cfRule>
  </conditionalFormatting>
  <conditionalFormatting sqref="C365:C367">
    <cfRule type="containsText" dxfId="8" priority="855" operator="between" text="NEED IB">
      <formula>NOT(ISERROR(SEARCH("NEED IB",C365)))</formula>
    </cfRule>
    <cfRule type="containsText" dxfId="9" priority="856" operator="between" text="NEED IB">
      <formula>NOT(ISERROR(SEARCH("NEED IB",C365)))</formula>
    </cfRule>
    <cfRule type="containsText" dxfId="3" priority="858" operator="between" text="NEED AWB">
      <formula>NOT(ISERROR(SEARCH("NEED AWB",C365)))</formula>
    </cfRule>
    <cfRule type="containsText" dxfId="10" priority="859" operator="between" text="NEED PO">
      <formula>NOT(ISERROR(SEARCH("NEED PO",C365)))</formula>
    </cfRule>
    <cfRule type="containsText" dxfId="3" priority="863" operator="between" text="CUSTOMS">
      <formula>NOT(ISERROR(SEARCH("CUSTOMS",C365)))</formula>
    </cfRule>
    <cfRule type="containsText" dxfId="11" priority="864" operator="between" text="AVAIL">
      <formula>NOT(ISERROR(SEARCH("AVAIL",C365)))</formula>
    </cfRule>
    <cfRule type="containsText" dxfId="12" priority="865" operator="between" text="CUSTOMS">
      <formula>NOT(ISERROR(SEARCH("CUSTOMS",C365)))</formula>
    </cfRule>
  </conditionalFormatting>
  <conditionalFormatting sqref="C368:C369">
    <cfRule type="containsText" dxfId="8" priority="840" operator="between" text="NEED IB">
      <formula>NOT(ISERROR(SEARCH("NEED IB",C368)))</formula>
    </cfRule>
    <cfRule type="containsText" dxfId="9" priority="841" operator="between" text="NEED IB">
      <formula>NOT(ISERROR(SEARCH("NEED IB",C368)))</formula>
    </cfRule>
    <cfRule type="containsText" dxfId="3" priority="843" operator="between" text="NEED AWB">
      <formula>NOT(ISERROR(SEARCH("NEED AWB",C368)))</formula>
    </cfRule>
    <cfRule type="containsText" dxfId="10" priority="844" operator="between" text="NEED PO">
      <formula>NOT(ISERROR(SEARCH("NEED PO",C368)))</formula>
    </cfRule>
    <cfRule type="containsText" dxfId="3" priority="848" operator="between" text="CUSTOMS">
      <formula>NOT(ISERROR(SEARCH("CUSTOMS",C368)))</formula>
    </cfRule>
    <cfRule type="containsText" dxfId="11" priority="849" operator="between" text="AVAIL">
      <formula>NOT(ISERROR(SEARCH("AVAIL",C368)))</formula>
    </cfRule>
    <cfRule type="containsText" dxfId="12" priority="850" operator="between" text="CUSTOMS">
      <formula>NOT(ISERROR(SEARCH("CUSTOMS",C368)))</formula>
    </cfRule>
  </conditionalFormatting>
  <conditionalFormatting sqref="C370:C371">
    <cfRule type="containsText" dxfId="8" priority="825" operator="between" text="NEED IB">
      <formula>NOT(ISERROR(SEARCH("NEED IB",C370)))</formula>
    </cfRule>
    <cfRule type="containsText" dxfId="9" priority="826" operator="between" text="NEED IB">
      <formula>NOT(ISERROR(SEARCH("NEED IB",C370)))</formula>
    </cfRule>
    <cfRule type="containsText" dxfId="3" priority="828" operator="between" text="NEED AWB">
      <formula>NOT(ISERROR(SEARCH("NEED AWB",C370)))</formula>
    </cfRule>
    <cfRule type="containsText" dxfId="10" priority="829" operator="between" text="NEED PO">
      <formula>NOT(ISERROR(SEARCH("NEED PO",C370)))</formula>
    </cfRule>
    <cfRule type="containsText" dxfId="3" priority="833" operator="between" text="CUSTOMS">
      <formula>NOT(ISERROR(SEARCH("CUSTOMS",C370)))</formula>
    </cfRule>
    <cfRule type="containsText" dxfId="11" priority="834" operator="between" text="AVAIL">
      <formula>NOT(ISERROR(SEARCH("AVAIL",C370)))</formula>
    </cfRule>
    <cfRule type="containsText" dxfId="12" priority="835" operator="between" text="CUSTOMS">
      <formula>NOT(ISERROR(SEARCH("CUSTOMS",C370)))</formula>
    </cfRule>
  </conditionalFormatting>
  <conditionalFormatting sqref="C380:C381">
    <cfRule type="containsText" dxfId="8" priority="682" operator="between" text="NEED IB">
      <formula>NOT(ISERROR(SEARCH("NEED IB",C380)))</formula>
    </cfRule>
    <cfRule type="containsText" dxfId="9" priority="683" operator="between" text="NEED IB">
      <formula>NOT(ISERROR(SEARCH("NEED IB",C380)))</formula>
    </cfRule>
    <cfRule type="containsText" dxfId="3" priority="685" operator="between" text="NEED AWB">
      <formula>NOT(ISERROR(SEARCH("NEED AWB",C380)))</formula>
    </cfRule>
    <cfRule type="containsText" dxfId="10" priority="686" operator="between" text="NEED PO">
      <formula>NOT(ISERROR(SEARCH("NEED PO",C380)))</formula>
    </cfRule>
    <cfRule type="containsText" dxfId="3" priority="690" operator="between" text="CUSTOMS">
      <formula>NOT(ISERROR(SEARCH("CUSTOMS",C380)))</formula>
    </cfRule>
    <cfRule type="containsText" dxfId="11" priority="691" operator="between" text="AVAIL">
      <formula>NOT(ISERROR(SEARCH("AVAIL",C380)))</formula>
    </cfRule>
    <cfRule type="containsText" dxfId="12" priority="692" operator="between" text="CUSTOMS">
      <formula>NOT(ISERROR(SEARCH("CUSTOMS",C380)))</formula>
    </cfRule>
  </conditionalFormatting>
  <conditionalFormatting sqref="C383:C384">
    <cfRule type="containsText" dxfId="8" priority="647" operator="between" text="NEED IB">
      <formula>NOT(ISERROR(SEARCH("NEED IB",C383)))</formula>
    </cfRule>
    <cfRule type="containsText" dxfId="9" priority="648" operator="between" text="NEED IB">
      <formula>NOT(ISERROR(SEARCH("NEED IB",C383)))</formula>
    </cfRule>
    <cfRule type="containsText" dxfId="3" priority="650" operator="between" text="NEED AWB">
      <formula>NOT(ISERROR(SEARCH("NEED AWB",C383)))</formula>
    </cfRule>
    <cfRule type="containsText" dxfId="10" priority="651" operator="between" text="NEED PO">
      <formula>NOT(ISERROR(SEARCH("NEED PO",C383)))</formula>
    </cfRule>
    <cfRule type="containsText" dxfId="3" priority="655" operator="between" text="CUSTOMS">
      <formula>NOT(ISERROR(SEARCH("CUSTOMS",C383)))</formula>
    </cfRule>
    <cfRule type="containsText" dxfId="11" priority="656" operator="between" text="AVAIL">
      <formula>NOT(ISERROR(SEARCH("AVAIL",C383)))</formula>
    </cfRule>
    <cfRule type="containsText" dxfId="12" priority="657" operator="between" text="CUSTOMS">
      <formula>NOT(ISERROR(SEARCH("CUSTOMS",C383)))</formula>
    </cfRule>
  </conditionalFormatting>
  <conditionalFormatting sqref="C385:C386">
    <cfRule type="containsText" dxfId="8" priority="629" operator="between" text="NEED IB">
      <formula>NOT(ISERROR(SEARCH("NEED IB",C385)))</formula>
    </cfRule>
    <cfRule type="containsText" dxfId="9" priority="630" operator="between" text="NEED IB">
      <formula>NOT(ISERROR(SEARCH("NEED IB",C385)))</formula>
    </cfRule>
    <cfRule type="containsText" dxfId="3" priority="632" operator="between" text="NEED AWB">
      <formula>NOT(ISERROR(SEARCH("NEED AWB",C385)))</formula>
    </cfRule>
    <cfRule type="containsText" dxfId="10" priority="633" operator="between" text="NEED PO">
      <formula>NOT(ISERROR(SEARCH("NEED PO",C385)))</formula>
    </cfRule>
    <cfRule type="containsText" dxfId="3" priority="637" operator="between" text="CUSTOMS">
      <formula>NOT(ISERROR(SEARCH("CUSTOMS",C385)))</formula>
    </cfRule>
    <cfRule type="containsText" dxfId="11" priority="638" operator="between" text="AVAIL">
      <formula>NOT(ISERROR(SEARCH("AVAIL",C385)))</formula>
    </cfRule>
    <cfRule type="containsText" dxfId="12" priority="639" operator="between" text="CUSTOMS">
      <formula>NOT(ISERROR(SEARCH("CUSTOMS",C385)))</formula>
    </cfRule>
  </conditionalFormatting>
  <conditionalFormatting sqref="C387:C388">
    <cfRule type="containsText" dxfId="8" priority="613" operator="between" text="NEED IB">
      <formula>NOT(ISERROR(SEARCH("NEED IB",C387)))</formula>
    </cfRule>
    <cfRule type="containsText" dxfId="9" priority="614" operator="between" text="NEED IB">
      <formula>NOT(ISERROR(SEARCH("NEED IB",C387)))</formula>
    </cfRule>
    <cfRule type="containsText" dxfId="3" priority="616" operator="between" text="NEED AWB">
      <formula>NOT(ISERROR(SEARCH("NEED AWB",C387)))</formula>
    </cfRule>
    <cfRule type="containsText" dxfId="10" priority="617" operator="between" text="NEED PO">
      <formula>NOT(ISERROR(SEARCH("NEED PO",C387)))</formula>
    </cfRule>
    <cfRule type="containsText" dxfId="3" priority="621" operator="between" text="CUSTOMS">
      <formula>NOT(ISERROR(SEARCH("CUSTOMS",C387)))</formula>
    </cfRule>
    <cfRule type="containsText" dxfId="11" priority="622" operator="between" text="AVAIL">
      <formula>NOT(ISERROR(SEARCH("AVAIL",C387)))</formula>
    </cfRule>
    <cfRule type="containsText" dxfId="12" priority="623" operator="between" text="CUSTOMS">
      <formula>NOT(ISERROR(SEARCH("CUSTOMS",C387)))</formula>
    </cfRule>
  </conditionalFormatting>
  <conditionalFormatting sqref="C389:C391">
    <cfRule type="containsText" dxfId="8" priority="597" operator="between" text="NEED IB">
      <formula>NOT(ISERROR(SEARCH("NEED IB",C389)))</formula>
    </cfRule>
    <cfRule type="containsText" dxfId="9" priority="598" operator="between" text="NEED IB">
      <formula>NOT(ISERROR(SEARCH("NEED IB",C389)))</formula>
    </cfRule>
    <cfRule type="containsText" dxfId="3" priority="600" operator="between" text="NEED AWB">
      <formula>NOT(ISERROR(SEARCH("NEED AWB",C389)))</formula>
    </cfRule>
    <cfRule type="containsText" dxfId="10" priority="601" operator="between" text="NEED PO">
      <formula>NOT(ISERROR(SEARCH("NEED PO",C389)))</formula>
    </cfRule>
    <cfRule type="containsText" dxfId="3" priority="605" operator="between" text="CUSTOMS">
      <formula>NOT(ISERROR(SEARCH("CUSTOMS",C389)))</formula>
    </cfRule>
    <cfRule type="containsText" dxfId="11" priority="606" operator="between" text="AVAIL">
      <formula>NOT(ISERROR(SEARCH("AVAIL",C389)))</formula>
    </cfRule>
    <cfRule type="containsText" dxfId="12" priority="607" operator="between" text="CUSTOMS">
      <formula>NOT(ISERROR(SEARCH("CUSTOMS",C389)))</formula>
    </cfRule>
  </conditionalFormatting>
  <conditionalFormatting sqref="C394:C396">
    <cfRule type="containsText" dxfId="8" priority="550" operator="between" text="NEED IB">
      <formula>NOT(ISERROR(SEARCH("NEED IB",C394)))</formula>
    </cfRule>
    <cfRule type="containsText" dxfId="9" priority="551" operator="between" text="NEED IB">
      <formula>NOT(ISERROR(SEARCH("NEED IB",C394)))</formula>
    </cfRule>
    <cfRule type="containsText" dxfId="3" priority="553" operator="between" text="NEED AWB">
      <formula>NOT(ISERROR(SEARCH("NEED AWB",C394)))</formula>
    </cfRule>
    <cfRule type="containsText" dxfId="10" priority="554" operator="between" text="NEED PO">
      <formula>NOT(ISERROR(SEARCH("NEED PO",C394)))</formula>
    </cfRule>
    <cfRule type="containsText" dxfId="3" priority="558" operator="between" text="CUSTOMS">
      <formula>NOT(ISERROR(SEARCH("CUSTOMS",C394)))</formula>
    </cfRule>
    <cfRule type="containsText" dxfId="11" priority="559" operator="between" text="AVAIL">
      <formula>NOT(ISERROR(SEARCH("AVAIL",C394)))</formula>
    </cfRule>
    <cfRule type="containsText" dxfId="12" priority="560" operator="between" text="CUSTOMS">
      <formula>NOT(ISERROR(SEARCH("CUSTOMS",C394)))</formula>
    </cfRule>
  </conditionalFormatting>
  <conditionalFormatting sqref="C400:C402">
    <cfRule type="containsText" dxfId="8" priority="490" operator="between" text="NEED IB">
      <formula>NOT(ISERROR(SEARCH("NEED IB",C400)))</formula>
    </cfRule>
    <cfRule type="containsText" dxfId="9" priority="491" operator="between" text="NEED IB">
      <formula>NOT(ISERROR(SEARCH("NEED IB",C400)))</formula>
    </cfRule>
    <cfRule type="containsText" dxfId="3" priority="493" operator="between" text="NEED AWB">
      <formula>NOT(ISERROR(SEARCH("NEED AWB",C400)))</formula>
    </cfRule>
    <cfRule type="containsText" dxfId="10" priority="494" operator="between" text="NEED PO">
      <formula>NOT(ISERROR(SEARCH("NEED PO",C400)))</formula>
    </cfRule>
    <cfRule type="containsText" dxfId="3" priority="498" operator="between" text="CUSTOMS">
      <formula>NOT(ISERROR(SEARCH("CUSTOMS",C400)))</formula>
    </cfRule>
    <cfRule type="containsText" dxfId="11" priority="499" operator="between" text="AVAIL">
      <formula>NOT(ISERROR(SEARCH("AVAIL",C400)))</formula>
    </cfRule>
    <cfRule type="containsText" dxfId="12" priority="500" operator="between" text="CUSTOMS">
      <formula>NOT(ISERROR(SEARCH("CUSTOMS",C400)))</formula>
    </cfRule>
  </conditionalFormatting>
  <conditionalFormatting sqref="C408:C409">
    <cfRule type="containsText" dxfId="8" priority="396" operator="between" text="NEED IB">
      <formula>NOT(ISERROR(SEARCH("NEED IB",C408)))</formula>
    </cfRule>
    <cfRule type="containsText" dxfId="9" priority="397" operator="between" text="NEED IB">
      <formula>NOT(ISERROR(SEARCH("NEED IB",C408)))</formula>
    </cfRule>
    <cfRule type="containsText" dxfId="3" priority="399" operator="between" text="NEED AWB">
      <formula>NOT(ISERROR(SEARCH("NEED AWB",C408)))</formula>
    </cfRule>
    <cfRule type="containsText" dxfId="10" priority="400" operator="between" text="NEED PO">
      <formula>NOT(ISERROR(SEARCH("NEED PO",C408)))</formula>
    </cfRule>
    <cfRule type="containsText" dxfId="3" priority="404" operator="between" text="CUSTOMS">
      <formula>NOT(ISERROR(SEARCH("CUSTOMS",C408)))</formula>
    </cfRule>
    <cfRule type="containsText" dxfId="11" priority="405" operator="between" text="AVAIL">
      <formula>NOT(ISERROR(SEARCH("AVAIL",C408)))</formula>
    </cfRule>
    <cfRule type="containsText" dxfId="12" priority="406" operator="between" text="CUSTOMS">
      <formula>NOT(ISERROR(SEARCH("CUSTOMS",C408)))</formula>
    </cfRule>
  </conditionalFormatting>
  <conditionalFormatting sqref="C410:C411">
    <cfRule type="containsText" dxfId="8" priority="378" operator="between" text="NEED IB">
      <formula>NOT(ISERROR(SEARCH("NEED IB",C410)))</formula>
    </cfRule>
    <cfRule type="containsText" dxfId="9" priority="379" operator="between" text="NEED IB">
      <formula>NOT(ISERROR(SEARCH("NEED IB",C410)))</formula>
    </cfRule>
    <cfRule type="containsText" dxfId="3" priority="381" operator="between" text="NEED AWB">
      <formula>NOT(ISERROR(SEARCH("NEED AWB",C410)))</formula>
    </cfRule>
    <cfRule type="containsText" dxfId="10" priority="382" operator="between" text="NEED PO">
      <formula>NOT(ISERROR(SEARCH("NEED PO",C410)))</formula>
    </cfRule>
    <cfRule type="containsText" dxfId="3" priority="386" operator="between" text="CUSTOMS">
      <formula>NOT(ISERROR(SEARCH("CUSTOMS",C410)))</formula>
    </cfRule>
    <cfRule type="containsText" dxfId="11" priority="387" operator="between" text="AVAIL">
      <formula>NOT(ISERROR(SEARCH("AVAIL",C410)))</formula>
    </cfRule>
    <cfRule type="containsText" dxfId="12" priority="388" operator="between" text="CUSTOMS">
      <formula>NOT(ISERROR(SEARCH("CUSTOMS",C410)))</formula>
    </cfRule>
  </conditionalFormatting>
  <conditionalFormatting sqref="C414:C416">
    <cfRule type="containsText" dxfId="8" priority="331" operator="between" text="NEED IB">
      <formula>NOT(ISERROR(SEARCH("NEED IB",C414)))</formula>
    </cfRule>
    <cfRule type="containsText" dxfId="9" priority="332" operator="between" text="NEED IB">
      <formula>NOT(ISERROR(SEARCH("NEED IB",C414)))</formula>
    </cfRule>
    <cfRule type="containsText" dxfId="3" priority="334" operator="between" text="NEED AWB">
      <formula>NOT(ISERROR(SEARCH("NEED AWB",C414)))</formula>
    </cfRule>
    <cfRule type="containsText" dxfId="10" priority="335" operator="between" text="NEED PO">
      <formula>NOT(ISERROR(SEARCH("NEED PO",C414)))</formula>
    </cfRule>
    <cfRule type="containsText" dxfId="3" priority="339" operator="between" text="CUSTOMS">
      <formula>NOT(ISERROR(SEARCH("CUSTOMS",C414)))</formula>
    </cfRule>
    <cfRule type="containsText" dxfId="11" priority="340" operator="between" text="AVAIL">
      <formula>NOT(ISERROR(SEARCH("AVAIL",C414)))</formula>
    </cfRule>
    <cfRule type="containsText" dxfId="12" priority="341" operator="between" text="CUSTOMS">
      <formula>NOT(ISERROR(SEARCH("CUSTOMS",C414)))</formula>
    </cfRule>
  </conditionalFormatting>
  <conditionalFormatting sqref="C421:C425">
    <cfRule type="containsText" dxfId="8" priority="251" operator="between" text="NEED IB">
      <formula>NOT(ISERROR(SEARCH("NEED IB",C421)))</formula>
    </cfRule>
    <cfRule type="containsText" dxfId="9" priority="252" operator="between" text="NEED IB">
      <formula>NOT(ISERROR(SEARCH("NEED IB",C421)))</formula>
    </cfRule>
    <cfRule type="containsText" dxfId="3" priority="254" operator="between" text="NEED AWB">
      <formula>NOT(ISERROR(SEARCH("NEED AWB",C421)))</formula>
    </cfRule>
    <cfRule type="containsText" dxfId="10" priority="255" operator="between" text="NEED PO">
      <formula>NOT(ISERROR(SEARCH("NEED PO",C421)))</formula>
    </cfRule>
    <cfRule type="containsText" dxfId="3" priority="259" operator="between" text="CUSTOMS">
      <formula>NOT(ISERROR(SEARCH("CUSTOMS",C421)))</formula>
    </cfRule>
    <cfRule type="containsText" dxfId="11" priority="260" operator="between" text="AVAIL">
      <formula>NOT(ISERROR(SEARCH("AVAIL",C421)))</formula>
    </cfRule>
    <cfRule type="containsText" dxfId="12" priority="261" operator="between" text="CUSTOMS">
      <formula>NOT(ISERROR(SEARCH("CUSTOMS",C421)))</formula>
    </cfRule>
  </conditionalFormatting>
  <conditionalFormatting sqref="C426:C428">
    <cfRule type="containsText" dxfId="8" priority="235" operator="between" text="NEED IB">
      <formula>NOT(ISERROR(SEARCH("NEED IB",C426)))</formula>
    </cfRule>
    <cfRule type="containsText" dxfId="9" priority="236" operator="between" text="NEED IB">
      <formula>NOT(ISERROR(SEARCH("NEED IB",C426)))</formula>
    </cfRule>
    <cfRule type="containsText" dxfId="3" priority="238" operator="between" text="NEED AWB">
      <formula>NOT(ISERROR(SEARCH("NEED AWB",C426)))</formula>
    </cfRule>
    <cfRule type="containsText" dxfId="10" priority="239" operator="between" text="NEED PO">
      <formula>NOT(ISERROR(SEARCH("NEED PO",C426)))</formula>
    </cfRule>
    <cfRule type="containsText" dxfId="3" priority="243" operator="between" text="CUSTOMS">
      <formula>NOT(ISERROR(SEARCH("CUSTOMS",C426)))</formula>
    </cfRule>
    <cfRule type="containsText" dxfId="11" priority="244" operator="between" text="AVAIL">
      <formula>NOT(ISERROR(SEARCH("AVAIL",C426)))</formula>
    </cfRule>
    <cfRule type="containsText" dxfId="12" priority="245" operator="between" text="CUSTOMS">
      <formula>NOT(ISERROR(SEARCH("CUSTOMS",C426)))</formula>
    </cfRule>
  </conditionalFormatting>
  <conditionalFormatting sqref="C430:C434">
    <cfRule type="containsText" dxfId="8" priority="202" operator="between" text="NEED IB">
      <formula>NOT(ISERROR(SEARCH("NEED IB",C430)))</formula>
    </cfRule>
    <cfRule type="containsText" dxfId="9" priority="203" operator="between" text="NEED IB">
      <formula>NOT(ISERROR(SEARCH("NEED IB",C430)))</formula>
    </cfRule>
    <cfRule type="containsText" dxfId="3" priority="205" operator="between" text="NEED AWB">
      <formula>NOT(ISERROR(SEARCH("NEED AWB",C430)))</formula>
    </cfRule>
    <cfRule type="containsText" dxfId="10" priority="206" operator="between" text="NEED PO">
      <formula>NOT(ISERROR(SEARCH("NEED PO",C430)))</formula>
    </cfRule>
    <cfRule type="containsText" dxfId="3" priority="210" operator="between" text="CUSTOMS">
      <formula>NOT(ISERROR(SEARCH("CUSTOMS",C430)))</formula>
    </cfRule>
    <cfRule type="containsText" dxfId="11" priority="211" operator="between" text="AVAIL">
      <formula>NOT(ISERROR(SEARCH("AVAIL",C430)))</formula>
    </cfRule>
    <cfRule type="containsText" dxfId="12" priority="212" operator="between" text="CUSTOMS">
      <formula>NOT(ISERROR(SEARCH("CUSTOMS",C430)))</formula>
    </cfRule>
  </conditionalFormatting>
  <conditionalFormatting sqref="C435:C445">
    <cfRule type="containsText" dxfId="8" priority="184" operator="between" text="NEED IB">
      <formula>NOT(ISERROR(SEARCH("NEED IB",C435)))</formula>
    </cfRule>
    <cfRule type="containsText" dxfId="9" priority="185" operator="between" text="NEED IB">
      <formula>NOT(ISERROR(SEARCH("NEED IB",C435)))</formula>
    </cfRule>
    <cfRule type="containsText" dxfId="3" priority="187" operator="between" text="NEED AWB">
      <formula>NOT(ISERROR(SEARCH("NEED AWB",C435)))</formula>
    </cfRule>
    <cfRule type="containsText" dxfId="10" priority="188" operator="between" text="NEED PO">
      <formula>NOT(ISERROR(SEARCH("NEED PO",C435)))</formula>
    </cfRule>
    <cfRule type="containsText" dxfId="3" priority="192" operator="between" text="CUSTOMS">
      <formula>NOT(ISERROR(SEARCH("CUSTOMS",C435)))</formula>
    </cfRule>
    <cfRule type="containsText" dxfId="11" priority="193" operator="between" text="AVAIL">
      <formula>NOT(ISERROR(SEARCH("AVAIL",C435)))</formula>
    </cfRule>
    <cfRule type="containsText" dxfId="12" priority="194" operator="between" text="CUSTOMS">
      <formula>NOT(ISERROR(SEARCH("CUSTOMS",C435)))</formula>
    </cfRule>
  </conditionalFormatting>
  <conditionalFormatting sqref="C447:C448">
    <cfRule type="containsText" dxfId="8" priority="154" operator="between" text="NEED IB">
      <formula>NOT(ISERROR(SEARCH("NEED IB",C447)))</formula>
    </cfRule>
    <cfRule type="containsText" dxfId="9" priority="155" operator="between" text="NEED IB">
      <formula>NOT(ISERROR(SEARCH("NEED IB",C447)))</formula>
    </cfRule>
    <cfRule type="containsText" dxfId="3" priority="157" operator="between" text="NEED AWB">
      <formula>NOT(ISERROR(SEARCH("NEED AWB",C447)))</formula>
    </cfRule>
    <cfRule type="containsText" dxfId="10" priority="158" operator="between" text="NEED PO">
      <formula>NOT(ISERROR(SEARCH("NEED PO",C447)))</formula>
    </cfRule>
    <cfRule type="containsText" dxfId="3" priority="162" operator="between" text="CUSTOMS">
      <formula>NOT(ISERROR(SEARCH("CUSTOMS",C447)))</formula>
    </cfRule>
    <cfRule type="containsText" dxfId="11" priority="163" operator="between" text="AVAIL">
      <formula>NOT(ISERROR(SEARCH("AVAIL",C447)))</formula>
    </cfRule>
    <cfRule type="containsText" dxfId="12" priority="164" operator="between" text="CUSTOMS">
      <formula>NOT(ISERROR(SEARCH("CUSTOMS",C447)))</formula>
    </cfRule>
  </conditionalFormatting>
  <conditionalFormatting sqref="C452:C456">
    <cfRule type="containsText" dxfId="8" priority="92" operator="between" text="NEED IB">
      <formula>NOT(ISERROR(SEARCH("NEED IB",C452)))</formula>
    </cfRule>
    <cfRule type="containsText" dxfId="9" priority="93" operator="between" text="NEED IB">
      <formula>NOT(ISERROR(SEARCH("NEED IB",C452)))</formula>
    </cfRule>
    <cfRule type="containsText" dxfId="3" priority="95" operator="between" text="NEED AWB">
      <formula>NOT(ISERROR(SEARCH("NEED AWB",C452)))</formula>
    </cfRule>
    <cfRule type="containsText" dxfId="10" priority="96" operator="between" text="NEED PO">
      <formula>NOT(ISERROR(SEARCH("NEED PO",C452)))</formula>
    </cfRule>
    <cfRule type="containsText" dxfId="3" priority="100" operator="between" text="CUSTOMS">
      <formula>NOT(ISERROR(SEARCH("CUSTOMS",C452)))</formula>
    </cfRule>
    <cfRule type="containsText" dxfId="11" priority="101" operator="between" text="AVAIL">
      <formula>NOT(ISERROR(SEARCH("AVAIL",C452)))</formula>
    </cfRule>
    <cfRule type="containsText" dxfId="12" priority="102" operator="between" text="CUSTOMS">
      <formula>NOT(ISERROR(SEARCH("CUSTOMS",C452)))</formula>
    </cfRule>
  </conditionalFormatting>
  <conditionalFormatting sqref="D8:D10">
    <cfRule type="containsText" dxfId="13" priority="3535" operator="between" text="OPEN">
      <formula>NOT(ISERROR(SEARCH("OPEN",D8)))</formula>
    </cfRule>
    <cfRule type="containsText" dxfId="14" priority="3538" operator="between" text="IN PROGRESS">
      <formula>NOT(ISERROR(SEARCH("IN PROGRESS",D8)))</formula>
    </cfRule>
    <cfRule type="containsText" dxfId="15" priority="3539" operator="between" text="IN PROGRESS">
      <formula>NOT(ISERROR(SEARCH("IN PROGRESS",D8)))</formula>
    </cfRule>
    <cfRule type="containsText" dxfId="11" priority="3540" operator="between" text="CLOSED">
      <formula>NOT(ISERROR(SEARCH("CLOSED",D8)))</formula>
    </cfRule>
  </conditionalFormatting>
  <conditionalFormatting sqref="D11:D12">
    <cfRule type="containsText" dxfId="13" priority="3521" operator="between" text="OPEN">
      <formula>NOT(ISERROR(SEARCH("OPEN",D11)))</formula>
    </cfRule>
    <cfRule type="containsText" dxfId="14" priority="3524" operator="between" text="IN PROGRESS">
      <formula>NOT(ISERROR(SEARCH("IN PROGRESS",D11)))</formula>
    </cfRule>
    <cfRule type="containsText" dxfId="15" priority="3525" operator="between" text="IN PROGRESS">
      <formula>NOT(ISERROR(SEARCH("IN PROGRESS",D11)))</formula>
    </cfRule>
    <cfRule type="containsText" dxfId="11" priority="3526" operator="between" text="CLOSED">
      <formula>NOT(ISERROR(SEARCH("CLOSED",D11)))</formula>
    </cfRule>
  </conditionalFormatting>
  <conditionalFormatting sqref="D14:D15">
    <cfRule type="containsText" dxfId="13" priority="3493" operator="between" text="OPEN">
      <formula>NOT(ISERROR(SEARCH("OPEN",D14)))</formula>
    </cfRule>
    <cfRule type="containsText" dxfId="14" priority="3496" operator="between" text="IN PROGRESS">
      <formula>NOT(ISERROR(SEARCH("IN PROGRESS",D14)))</formula>
    </cfRule>
    <cfRule type="containsText" dxfId="15" priority="3497" operator="between" text="IN PROGRESS">
      <formula>NOT(ISERROR(SEARCH("IN PROGRESS",D14)))</formula>
    </cfRule>
    <cfRule type="containsText" dxfId="11" priority="3498" operator="between" text="CLOSED">
      <formula>NOT(ISERROR(SEARCH("CLOSED",D14)))</formula>
    </cfRule>
  </conditionalFormatting>
  <conditionalFormatting sqref="D18:D20">
    <cfRule type="containsText" dxfId="13" priority="3446" operator="between" text="OPEN">
      <formula>NOT(ISERROR(SEARCH("OPEN",D18)))</formula>
    </cfRule>
    <cfRule type="containsText" dxfId="14" priority="3449" operator="between" text="IN PROGRESS">
      <formula>NOT(ISERROR(SEARCH("IN PROGRESS",D18)))</formula>
    </cfRule>
    <cfRule type="containsText" dxfId="15" priority="3450" operator="between" text="IN PROGRESS">
      <formula>NOT(ISERROR(SEARCH("IN PROGRESS",D18)))</formula>
    </cfRule>
    <cfRule type="containsText" dxfId="11" priority="3451" operator="between" text="CLOSED">
      <formula>NOT(ISERROR(SEARCH("CLOSED",D18)))</formula>
    </cfRule>
  </conditionalFormatting>
  <conditionalFormatting sqref="D21:D22">
    <cfRule type="containsText" dxfId="13" priority="3432" operator="between" text="OPEN">
      <formula>NOT(ISERROR(SEARCH("OPEN",D21)))</formula>
    </cfRule>
    <cfRule type="containsText" dxfId="14" priority="3435" operator="between" text="IN PROGRESS">
      <formula>NOT(ISERROR(SEARCH("IN PROGRESS",D21)))</formula>
    </cfRule>
    <cfRule type="containsText" dxfId="15" priority="3436" operator="between" text="IN PROGRESS">
      <formula>NOT(ISERROR(SEARCH("IN PROGRESS",D21)))</formula>
    </cfRule>
    <cfRule type="containsText" dxfId="11" priority="3437" operator="between" text="CLOSED">
      <formula>NOT(ISERROR(SEARCH("CLOSED",D21)))</formula>
    </cfRule>
  </conditionalFormatting>
  <conditionalFormatting sqref="D23:D24">
    <cfRule type="containsText" dxfId="13" priority="3418" operator="between" text="OPEN">
      <formula>NOT(ISERROR(SEARCH("OPEN",D23)))</formula>
    </cfRule>
    <cfRule type="containsText" dxfId="14" priority="3421" operator="between" text="IN PROGRESS">
      <formula>NOT(ISERROR(SEARCH("IN PROGRESS",D23)))</formula>
    </cfRule>
    <cfRule type="containsText" dxfId="15" priority="3422" operator="between" text="IN PROGRESS">
      <formula>NOT(ISERROR(SEARCH("IN PROGRESS",D23)))</formula>
    </cfRule>
    <cfRule type="containsText" dxfId="11" priority="3423" operator="between" text="CLOSED">
      <formula>NOT(ISERROR(SEARCH("CLOSED",D23)))</formula>
    </cfRule>
  </conditionalFormatting>
  <conditionalFormatting sqref="D25:D26">
    <cfRule type="containsText" dxfId="13" priority="3405" operator="between" text="OPEN">
      <formula>NOT(ISERROR(SEARCH("OPEN",D25)))</formula>
    </cfRule>
    <cfRule type="containsText" dxfId="14" priority="3408" operator="between" text="IN PROGRESS">
      <formula>NOT(ISERROR(SEARCH("IN PROGRESS",D25)))</formula>
    </cfRule>
    <cfRule type="containsText" dxfId="15" priority="3409" operator="between" text="IN PROGRESS">
      <formula>NOT(ISERROR(SEARCH("IN PROGRESS",D25)))</formula>
    </cfRule>
    <cfRule type="containsText" dxfId="11" priority="3410" operator="between" text="CLOSED">
      <formula>NOT(ISERROR(SEARCH("CLOSED",D25)))</formula>
    </cfRule>
  </conditionalFormatting>
  <conditionalFormatting sqref="D30:D31">
    <cfRule type="containsText" dxfId="13" priority="3353" operator="between" text="OPEN">
      <formula>NOT(ISERROR(SEARCH("OPEN",D30)))</formula>
    </cfRule>
    <cfRule type="containsText" dxfId="14" priority="3356" operator="between" text="IN PROGRESS">
      <formula>NOT(ISERROR(SEARCH("IN PROGRESS",D30)))</formula>
    </cfRule>
    <cfRule type="containsText" dxfId="15" priority="3357" operator="between" text="IN PROGRESS">
      <formula>NOT(ISERROR(SEARCH("IN PROGRESS",D30)))</formula>
    </cfRule>
    <cfRule type="containsText" dxfId="11" priority="3358" operator="between" text="CLOSED">
      <formula>NOT(ISERROR(SEARCH("CLOSED",D30)))</formula>
    </cfRule>
  </conditionalFormatting>
  <conditionalFormatting sqref="D32:D33">
    <cfRule type="containsText" dxfId="13" priority="3339" operator="between" text="OPEN">
      <formula>NOT(ISERROR(SEARCH("OPEN",D32)))</formula>
    </cfRule>
    <cfRule type="containsText" dxfId="14" priority="3342" operator="between" text="IN PROGRESS">
      <formula>NOT(ISERROR(SEARCH("IN PROGRESS",D32)))</formula>
    </cfRule>
    <cfRule type="containsText" dxfId="15" priority="3343" operator="between" text="IN PROGRESS">
      <formula>NOT(ISERROR(SEARCH("IN PROGRESS",D32)))</formula>
    </cfRule>
    <cfRule type="containsText" dxfId="11" priority="3344" operator="between" text="CLOSED">
      <formula>NOT(ISERROR(SEARCH("CLOSED",D32)))</formula>
    </cfRule>
  </conditionalFormatting>
  <conditionalFormatting sqref="D35:D37">
    <cfRule type="containsText" dxfId="13" priority="3311" operator="between" text="OPEN">
      <formula>NOT(ISERROR(SEARCH("OPEN",D35)))</formula>
    </cfRule>
    <cfRule type="containsText" dxfId="14" priority="3314" operator="between" text="IN PROGRESS">
      <formula>NOT(ISERROR(SEARCH("IN PROGRESS",D35)))</formula>
    </cfRule>
    <cfRule type="containsText" dxfId="15" priority="3315" operator="between" text="IN PROGRESS">
      <formula>NOT(ISERROR(SEARCH("IN PROGRESS",D35)))</formula>
    </cfRule>
    <cfRule type="containsText" dxfId="11" priority="3316" operator="between" text="CLOSED">
      <formula>NOT(ISERROR(SEARCH("CLOSED",D35)))</formula>
    </cfRule>
  </conditionalFormatting>
  <conditionalFormatting sqref="D39:D40">
    <cfRule type="containsText" dxfId="13" priority="3272" operator="between" text="OPEN">
      <formula>NOT(ISERROR(SEARCH("OPEN",D39)))</formula>
    </cfRule>
    <cfRule type="containsText" dxfId="14" priority="3275" operator="between" text="IN PROGRESS">
      <formula>NOT(ISERROR(SEARCH("IN PROGRESS",D39)))</formula>
    </cfRule>
    <cfRule type="containsText" dxfId="15" priority="3276" operator="between" text="IN PROGRESS">
      <formula>NOT(ISERROR(SEARCH("IN PROGRESS",D39)))</formula>
    </cfRule>
    <cfRule type="containsText" dxfId="11" priority="3277" operator="between" text="CLOSED">
      <formula>NOT(ISERROR(SEARCH("CLOSED",D39)))</formula>
    </cfRule>
  </conditionalFormatting>
  <conditionalFormatting sqref="D41:D46">
    <cfRule type="containsText" dxfId="13" priority="3256" operator="between" text="OPEN">
      <formula>NOT(ISERROR(SEARCH("OPEN",D41)))</formula>
    </cfRule>
    <cfRule type="containsText" dxfId="14" priority="3259" operator="between" text="IN PROGRESS">
      <formula>NOT(ISERROR(SEARCH("IN PROGRESS",D41)))</formula>
    </cfRule>
    <cfRule type="containsText" dxfId="15" priority="3260" operator="between" text="IN PROGRESS">
      <formula>NOT(ISERROR(SEARCH("IN PROGRESS",D41)))</formula>
    </cfRule>
    <cfRule type="containsText" dxfId="11" priority="3261" operator="between" text="CLOSED">
      <formula>NOT(ISERROR(SEARCH("CLOSED",D41)))</formula>
    </cfRule>
  </conditionalFormatting>
  <conditionalFormatting sqref="D49:D50">
    <cfRule type="containsText" dxfId="13" priority="3208" operator="between" text="OPEN">
      <formula>NOT(ISERROR(SEARCH("OPEN",D49)))</formula>
    </cfRule>
    <cfRule type="containsText" dxfId="14" priority="3211" operator="between" text="IN PROGRESS">
      <formula>NOT(ISERROR(SEARCH("IN PROGRESS",D49)))</formula>
    </cfRule>
    <cfRule type="containsText" dxfId="15" priority="3212" operator="between" text="IN PROGRESS">
      <formula>NOT(ISERROR(SEARCH("IN PROGRESS",D49)))</formula>
    </cfRule>
    <cfRule type="containsText" dxfId="11" priority="3213" operator="between" text="CLOSED">
      <formula>NOT(ISERROR(SEARCH("CLOSED",D49)))</formula>
    </cfRule>
  </conditionalFormatting>
  <conditionalFormatting sqref="D51:D52">
    <cfRule type="containsText" dxfId="13" priority="3192" operator="between" text="OPEN">
      <formula>NOT(ISERROR(SEARCH("OPEN",D51)))</formula>
    </cfRule>
    <cfRule type="containsText" dxfId="14" priority="3195" operator="between" text="IN PROGRESS">
      <formula>NOT(ISERROR(SEARCH("IN PROGRESS",D51)))</formula>
    </cfRule>
    <cfRule type="containsText" dxfId="15" priority="3196" operator="between" text="IN PROGRESS">
      <formula>NOT(ISERROR(SEARCH("IN PROGRESS",D51)))</formula>
    </cfRule>
    <cfRule type="containsText" dxfId="11" priority="3197" operator="between" text="CLOSED">
      <formula>NOT(ISERROR(SEARCH("CLOSED",D51)))</formula>
    </cfRule>
  </conditionalFormatting>
  <conditionalFormatting sqref="D53:D56">
    <cfRule type="containsText" dxfId="13" priority="3176" operator="between" text="OPEN">
      <formula>NOT(ISERROR(SEARCH("OPEN",D53)))</formula>
    </cfRule>
    <cfRule type="containsText" dxfId="14" priority="3179" operator="between" text="IN PROGRESS">
      <formula>NOT(ISERROR(SEARCH("IN PROGRESS",D53)))</formula>
    </cfRule>
    <cfRule type="containsText" dxfId="15" priority="3180" operator="between" text="IN PROGRESS">
      <formula>NOT(ISERROR(SEARCH("IN PROGRESS",D53)))</formula>
    </cfRule>
    <cfRule type="containsText" dxfId="11" priority="3181" operator="between" text="CLOSED">
      <formula>NOT(ISERROR(SEARCH("CLOSED",D53)))</formula>
    </cfRule>
  </conditionalFormatting>
  <conditionalFormatting sqref="D57:D60">
    <cfRule type="containsText" dxfId="13" priority="3160" operator="between" text="OPEN">
      <formula>NOT(ISERROR(SEARCH("OPEN",D57)))</formula>
    </cfRule>
    <cfRule type="containsText" dxfId="14" priority="3163" operator="between" text="IN PROGRESS">
      <formula>NOT(ISERROR(SEARCH("IN PROGRESS",D57)))</formula>
    </cfRule>
    <cfRule type="containsText" dxfId="15" priority="3164" operator="between" text="IN PROGRESS">
      <formula>NOT(ISERROR(SEARCH("IN PROGRESS",D57)))</formula>
    </cfRule>
    <cfRule type="containsText" dxfId="11" priority="3165" operator="between" text="CLOSED">
      <formula>NOT(ISERROR(SEARCH("CLOSED",D57)))</formula>
    </cfRule>
  </conditionalFormatting>
  <conditionalFormatting sqref="D61:D62">
    <cfRule type="containsText" dxfId="13" priority="3144" operator="between" text="OPEN">
      <formula>NOT(ISERROR(SEARCH("OPEN",D61)))</formula>
    </cfRule>
    <cfRule type="containsText" dxfId="14" priority="3147" operator="between" text="IN PROGRESS">
      <formula>NOT(ISERROR(SEARCH("IN PROGRESS",D61)))</formula>
    </cfRule>
    <cfRule type="containsText" dxfId="15" priority="3148" operator="between" text="IN PROGRESS">
      <formula>NOT(ISERROR(SEARCH("IN PROGRESS",D61)))</formula>
    </cfRule>
    <cfRule type="containsText" dxfId="11" priority="3149" operator="between" text="CLOSED">
      <formula>NOT(ISERROR(SEARCH("CLOSED",D61)))</formula>
    </cfRule>
  </conditionalFormatting>
  <conditionalFormatting sqref="D63:D64">
    <cfRule type="containsText" dxfId="13" priority="3130" operator="between" text="OPEN">
      <formula>NOT(ISERROR(SEARCH("OPEN",D63)))</formula>
    </cfRule>
    <cfRule type="containsText" dxfId="14" priority="3133" operator="between" text="IN PROGRESS">
      <formula>NOT(ISERROR(SEARCH("IN PROGRESS",D63)))</formula>
    </cfRule>
    <cfRule type="containsText" dxfId="15" priority="3134" operator="between" text="IN PROGRESS">
      <formula>NOT(ISERROR(SEARCH("IN PROGRESS",D63)))</formula>
    </cfRule>
    <cfRule type="containsText" dxfId="11" priority="3135" operator="between" text="CLOSED">
      <formula>NOT(ISERROR(SEARCH("CLOSED",D63)))</formula>
    </cfRule>
  </conditionalFormatting>
  <conditionalFormatting sqref="D67:D69">
    <cfRule type="containsText" dxfId="13" priority="3091" operator="between" text="OPEN">
      <formula>NOT(ISERROR(SEARCH("OPEN",D67)))</formula>
    </cfRule>
    <cfRule type="containsText" dxfId="14" priority="3094" operator="between" text="IN PROGRESS">
      <formula>NOT(ISERROR(SEARCH("IN PROGRESS",D67)))</formula>
    </cfRule>
    <cfRule type="containsText" dxfId="15" priority="3095" operator="between" text="IN PROGRESS">
      <formula>NOT(ISERROR(SEARCH("IN PROGRESS",D67)))</formula>
    </cfRule>
    <cfRule type="containsText" dxfId="11" priority="3096" operator="between" text="CLOSED">
      <formula>NOT(ISERROR(SEARCH("CLOSED",D67)))</formula>
    </cfRule>
  </conditionalFormatting>
  <conditionalFormatting sqref="D70:D71">
    <cfRule type="containsText" dxfId="13" priority="3078" operator="between" text="OPEN">
      <formula>NOT(ISERROR(SEARCH("OPEN",D70)))</formula>
    </cfRule>
    <cfRule type="containsText" dxfId="14" priority="3081" operator="between" text="IN PROGRESS">
      <formula>NOT(ISERROR(SEARCH("IN PROGRESS",D70)))</formula>
    </cfRule>
    <cfRule type="containsText" dxfId="15" priority="3082" operator="between" text="IN PROGRESS">
      <formula>NOT(ISERROR(SEARCH("IN PROGRESS",D70)))</formula>
    </cfRule>
    <cfRule type="containsText" dxfId="11" priority="3083" operator="between" text="CLOSED">
      <formula>NOT(ISERROR(SEARCH("CLOSED",D70)))</formula>
    </cfRule>
  </conditionalFormatting>
  <conditionalFormatting sqref="D74:D75">
    <cfRule type="containsText" dxfId="13" priority="3033" operator="between" text="OPEN">
      <formula>NOT(ISERROR(SEARCH("OPEN",D74)))</formula>
    </cfRule>
    <cfRule type="containsText" dxfId="14" priority="3036" operator="between" text="IN PROGRESS">
      <formula>NOT(ISERROR(SEARCH("IN PROGRESS",D74)))</formula>
    </cfRule>
    <cfRule type="containsText" dxfId="15" priority="3037" operator="between" text="IN PROGRESS">
      <formula>NOT(ISERROR(SEARCH("IN PROGRESS",D74)))</formula>
    </cfRule>
    <cfRule type="containsText" dxfId="11" priority="3038" operator="between" text="CLOSED">
      <formula>NOT(ISERROR(SEARCH("CLOSED",D74)))</formula>
    </cfRule>
  </conditionalFormatting>
  <conditionalFormatting sqref="D76:D77">
    <cfRule type="containsText" dxfId="13" priority="3017" operator="between" text="OPEN">
      <formula>NOT(ISERROR(SEARCH("OPEN",D76)))</formula>
    </cfRule>
    <cfRule type="containsText" dxfId="14" priority="3020" operator="between" text="IN PROGRESS">
      <formula>NOT(ISERROR(SEARCH("IN PROGRESS",D76)))</formula>
    </cfRule>
    <cfRule type="containsText" dxfId="15" priority="3021" operator="between" text="IN PROGRESS">
      <formula>NOT(ISERROR(SEARCH("IN PROGRESS",D76)))</formula>
    </cfRule>
    <cfRule type="containsText" dxfId="11" priority="3022" operator="between" text="CLOSED">
      <formula>NOT(ISERROR(SEARCH("CLOSED",D76)))</formula>
    </cfRule>
  </conditionalFormatting>
  <conditionalFormatting sqref="D84:D85">
    <cfRule type="containsText" dxfId="13" priority="2969" operator="between" text="OPEN">
      <formula>NOT(ISERROR(SEARCH("OPEN",D84)))</formula>
    </cfRule>
    <cfRule type="containsText" dxfId="14" priority="2972" operator="between" text="IN PROGRESS">
      <formula>NOT(ISERROR(SEARCH("IN PROGRESS",D84)))</formula>
    </cfRule>
    <cfRule type="containsText" dxfId="15" priority="2973" operator="between" text="IN PROGRESS">
      <formula>NOT(ISERROR(SEARCH("IN PROGRESS",D84)))</formula>
    </cfRule>
    <cfRule type="containsText" dxfId="11" priority="2974" operator="between" text="CLOSED">
      <formula>NOT(ISERROR(SEARCH("CLOSED",D84)))</formula>
    </cfRule>
  </conditionalFormatting>
  <conditionalFormatting sqref="D86:D89">
    <cfRule type="containsText" dxfId="13" priority="2953" operator="between" text="OPEN">
      <formula>NOT(ISERROR(SEARCH("OPEN",D86)))</formula>
    </cfRule>
    <cfRule type="containsText" dxfId="14" priority="2956" operator="between" text="IN PROGRESS">
      <formula>NOT(ISERROR(SEARCH("IN PROGRESS",D86)))</formula>
    </cfRule>
    <cfRule type="containsText" dxfId="15" priority="2957" operator="between" text="IN PROGRESS">
      <formula>NOT(ISERROR(SEARCH("IN PROGRESS",D86)))</formula>
    </cfRule>
    <cfRule type="containsText" dxfId="11" priority="2958" operator="between" text="CLOSED">
      <formula>NOT(ISERROR(SEARCH("CLOSED",D86)))</formula>
    </cfRule>
  </conditionalFormatting>
  <conditionalFormatting sqref="D90:D91">
    <cfRule type="containsText" dxfId="13" priority="2937" operator="between" text="OPEN">
      <formula>NOT(ISERROR(SEARCH("OPEN",D90)))</formula>
    </cfRule>
    <cfRule type="containsText" dxfId="14" priority="2940" operator="between" text="IN PROGRESS">
      <formula>NOT(ISERROR(SEARCH("IN PROGRESS",D90)))</formula>
    </cfRule>
    <cfRule type="containsText" dxfId="15" priority="2941" operator="between" text="IN PROGRESS">
      <formula>NOT(ISERROR(SEARCH("IN PROGRESS",D90)))</formula>
    </cfRule>
    <cfRule type="containsText" dxfId="11" priority="2942" operator="between" text="CLOSED">
      <formula>NOT(ISERROR(SEARCH("CLOSED",D90)))</formula>
    </cfRule>
  </conditionalFormatting>
  <conditionalFormatting sqref="D92:D93">
    <cfRule type="containsText" dxfId="13" priority="2923" operator="between" text="OPEN">
      <formula>NOT(ISERROR(SEARCH("OPEN",D92)))</formula>
    </cfRule>
    <cfRule type="containsText" dxfId="14" priority="2926" operator="between" text="IN PROGRESS">
      <formula>NOT(ISERROR(SEARCH("IN PROGRESS",D92)))</formula>
    </cfRule>
    <cfRule type="containsText" dxfId="15" priority="2927" operator="between" text="IN PROGRESS">
      <formula>NOT(ISERROR(SEARCH("IN PROGRESS",D92)))</formula>
    </cfRule>
    <cfRule type="containsText" dxfId="11" priority="2928" operator="between" text="CLOSED">
      <formula>NOT(ISERROR(SEARCH("CLOSED",D92)))</formula>
    </cfRule>
  </conditionalFormatting>
  <conditionalFormatting sqref="D97:D98">
    <cfRule type="containsText" dxfId="13" priority="2866" operator="between" text="OPEN">
      <formula>NOT(ISERROR(SEARCH("OPEN",D97)))</formula>
    </cfRule>
    <cfRule type="containsText" dxfId="14" priority="2869" operator="between" text="IN PROGRESS">
      <formula>NOT(ISERROR(SEARCH("IN PROGRESS",D97)))</formula>
    </cfRule>
    <cfRule type="containsText" dxfId="15" priority="2870" operator="between" text="IN PROGRESS">
      <formula>NOT(ISERROR(SEARCH("IN PROGRESS",D97)))</formula>
    </cfRule>
    <cfRule type="containsText" dxfId="11" priority="2871" operator="between" text="CLOSED">
      <formula>NOT(ISERROR(SEARCH("CLOSED",D97)))</formula>
    </cfRule>
  </conditionalFormatting>
  <conditionalFormatting sqref="D99:D100">
    <cfRule type="containsText" dxfId="13" priority="2851" operator="between" text="OPEN">
      <formula>NOT(ISERROR(SEARCH("OPEN",D99)))</formula>
    </cfRule>
    <cfRule type="containsText" dxfId="14" priority="2854" operator="between" text="IN PROGRESS">
      <formula>NOT(ISERROR(SEARCH("IN PROGRESS",D99)))</formula>
    </cfRule>
    <cfRule type="containsText" dxfId="15" priority="2855" operator="between" text="IN PROGRESS">
      <formula>NOT(ISERROR(SEARCH("IN PROGRESS",D99)))</formula>
    </cfRule>
    <cfRule type="containsText" dxfId="11" priority="2856" operator="between" text="CLOSED">
      <formula>NOT(ISERROR(SEARCH("CLOSED",D99)))</formula>
    </cfRule>
  </conditionalFormatting>
  <conditionalFormatting sqref="D101:D108">
    <cfRule type="containsText" dxfId="13" priority="2836" operator="between" text="OPEN">
      <formula>NOT(ISERROR(SEARCH("OPEN",D101)))</formula>
    </cfRule>
    <cfRule type="containsText" dxfId="14" priority="2839" operator="between" text="IN PROGRESS">
      <formula>NOT(ISERROR(SEARCH("IN PROGRESS",D101)))</formula>
    </cfRule>
    <cfRule type="containsText" dxfId="15" priority="2840" operator="between" text="IN PROGRESS">
      <formula>NOT(ISERROR(SEARCH("IN PROGRESS",D101)))</formula>
    </cfRule>
    <cfRule type="containsText" dxfId="11" priority="2841" operator="between" text="CLOSED">
      <formula>NOT(ISERROR(SEARCH("CLOSED",D101)))</formula>
    </cfRule>
  </conditionalFormatting>
  <conditionalFormatting sqref="D109:D114">
    <cfRule type="containsText" dxfId="13" priority="2821" operator="between" text="OPEN">
      <formula>NOT(ISERROR(SEARCH("OPEN",D109)))</formula>
    </cfRule>
    <cfRule type="containsText" dxfId="14" priority="2824" operator="between" text="IN PROGRESS">
      <formula>NOT(ISERROR(SEARCH("IN PROGRESS",D109)))</formula>
    </cfRule>
    <cfRule type="containsText" dxfId="15" priority="2825" operator="between" text="IN PROGRESS">
      <formula>NOT(ISERROR(SEARCH("IN PROGRESS",D109)))</formula>
    </cfRule>
    <cfRule type="containsText" dxfId="11" priority="2826" operator="between" text="CLOSED">
      <formula>NOT(ISERROR(SEARCH("CLOSED",D109)))</formula>
    </cfRule>
  </conditionalFormatting>
  <conditionalFormatting sqref="D115:D117">
    <cfRule type="containsText" dxfId="13" priority="2807" operator="between" text="OPEN">
      <formula>NOT(ISERROR(SEARCH("OPEN",D115)))</formula>
    </cfRule>
    <cfRule type="containsText" dxfId="14" priority="2810" operator="between" text="IN PROGRESS">
      <formula>NOT(ISERROR(SEARCH("IN PROGRESS",D115)))</formula>
    </cfRule>
    <cfRule type="containsText" dxfId="15" priority="2811" operator="between" text="IN PROGRESS">
      <formula>NOT(ISERROR(SEARCH("IN PROGRESS",D115)))</formula>
    </cfRule>
    <cfRule type="containsText" dxfId="11" priority="2812" operator="between" text="CLOSED">
      <formula>NOT(ISERROR(SEARCH("CLOSED",D115)))</formula>
    </cfRule>
  </conditionalFormatting>
  <conditionalFormatting sqref="D123:D124">
    <cfRule type="containsText" dxfId="13" priority="2725" operator="between" text="OPEN">
      <formula>NOT(ISERROR(SEARCH("OPEN",D123)))</formula>
    </cfRule>
    <cfRule type="containsText" dxfId="14" priority="2728" operator="between" text="IN PROGRESS">
      <formula>NOT(ISERROR(SEARCH("IN PROGRESS",D123)))</formula>
    </cfRule>
    <cfRule type="containsText" dxfId="15" priority="2729" operator="between" text="IN PROGRESS">
      <formula>NOT(ISERROR(SEARCH("IN PROGRESS",D123)))</formula>
    </cfRule>
    <cfRule type="containsText" dxfId="11" priority="2730" operator="between" text="CLOSED">
      <formula>NOT(ISERROR(SEARCH("CLOSED",D123)))</formula>
    </cfRule>
  </conditionalFormatting>
  <conditionalFormatting sqref="D125:D126">
    <cfRule type="containsText" dxfId="13" priority="2710" operator="between" text="OPEN">
      <formula>NOT(ISERROR(SEARCH("OPEN",D125)))</formula>
    </cfRule>
    <cfRule type="containsText" dxfId="14" priority="2713" operator="between" text="IN PROGRESS">
      <formula>NOT(ISERROR(SEARCH("IN PROGRESS",D125)))</formula>
    </cfRule>
    <cfRule type="containsText" dxfId="15" priority="2714" operator="between" text="IN PROGRESS">
      <formula>NOT(ISERROR(SEARCH("IN PROGRESS",D125)))</formula>
    </cfRule>
    <cfRule type="containsText" dxfId="11" priority="2715" operator="between" text="CLOSED">
      <formula>NOT(ISERROR(SEARCH("CLOSED",D125)))</formula>
    </cfRule>
  </conditionalFormatting>
  <conditionalFormatting sqref="D127:D130">
    <cfRule type="containsText" dxfId="13" priority="2695" operator="between" text="OPEN">
      <formula>NOT(ISERROR(SEARCH("OPEN",D127)))</formula>
    </cfRule>
    <cfRule type="containsText" dxfId="14" priority="2698" operator="between" text="IN PROGRESS">
      <formula>NOT(ISERROR(SEARCH("IN PROGRESS",D127)))</formula>
    </cfRule>
    <cfRule type="containsText" dxfId="15" priority="2699" operator="between" text="IN PROGRESS">
      <formula>NOT(ISERROR(SEARCH("IN PROGRESS",D127)))</formula>
    </cfRule>
    <cfRule type="containsText" dxfId="11" priority="2700" operator="between" text="CLOSED">
      <formula>NOT(ISERROR(SEARCH("CLOSED",D127)))</formula>
    </cfRule>
  </conditionalFormatting>
  <conditionalFormatting sqref="D131:D132">
    <cfRule type="containsText" dxfId="13" priority="2680" operator="between" text="OPEN">
      <formula>NOT(ISERROR(SEARCH("OPEN",D131)))</formula>
    </cfRule>
    <cfRule type="containsText" dxfId="14" priority="2683" operator="between" text="IN PROGRESS">
      <formula>NOT(ISERROR(SEARCH("IN PROGRESS",D131)))</formula>
    </cfRule>
    <cfRule type="containsText" dxfId="15" priority="2684" operator="between" text="IN PROGRESS">
      <formula>NOT(ISERROR(SEARCH("IN PROGRESS",D131)))</formula>
    </cfRule>
    <cfRule type="containsText" dxfId="11" priority="2685" operator="between" text="CLOSED">
      <formula>NOT(ISERROR(SEARCH("CLOSED",D131)))</formula>
    </cfRule>
  </conditionalFormatting>
  <conditionalFormatting sqref="D135:D136">
    <cfRule type="containsText" dxfId="13" priority="2639" operator="between" text="OPEN">
      <formula>NOT(ISERROR(SEARCH("OPEN",D135)))</formula>
    </cfRule>
    <cfRule type="containsText" dxfId="14" priority="2642" operator="between" text="IN PROGRESS">
      <formula>NOT(ISERROR(SEARCH("IN PROGRESS",D135)))</formula>
    </cfRule>
    <cfRule type="containsText" dxfId="15" priority="2643" operator="between" text="IN PROGRESS">
      <formula>NOT(ISERROR(SEARCH("IN PROGRESS",D135)))</formula>
    </cfRule>
    <cfRule type="containsText" dxfId="11" priority="2644" operator="between" text="CLOSED">
      <formula>NOT(ISERROR(SEARCH("CLOSED",D135)))</formula>
    </cfRule>
  </conditionalFormatting>
  <conditionalFormatting sqref="D141:D143">
    <cfRule type="containsText" dxfId="13" priority="2570" operator="between" text="OPEN">
      <formula>NOT(ISERROR(SEARCH("OPEN",D141)))</formula>
    </cfRule>
    <cfRule type="containsText" dxfId="14" priority="2573" operator="between" text="IN PROGRESS">
      <formula>NOT(ISERROR(SEARCH("IN PROGRESS",D141)))</formula>
    </cfRule>
    <cfRule type="containsText" dxfId="15" priority="2574" operator="between" text="IN PROGRESS">
      <formula>NOT(ISERROR(SEARCH("IN PROGRESS",D141)))</formula>
    </cfRule>
    <cfRule type="containsText" dxfId="11" priority="2575" operator="between" text="CLOSED">
      <formula>NOT(ISERROR(SEARCH("CLOSED",D141)))</formula>
    </cfRule>
  </conditionalFormatting>
  <conditionalFormatting sqref="D144:D145">
    <cfRule type="containsText" dxfId="13" priority="2555" operator="between" text="OPEN">
      <formula>NOT(ISERROR(SEARCH("OPEN",D144)))</formula>
    </cfRule>
    <cfRule type="containsText" dxfId="14" priority="2558" operator="between" text="IN PROGRESS">
      <formula>NOT(ISERROR(SEARCH("IN PROGRESS",D144)))</formula>
    </cfRule>
    <cfRule type="containsText" dxfId="15" priority="2559" operator="between" text="IN PROGRESS">
      <formula>NOT(ISERROR(SEARCH("IN PROGRESS",D144)))</formula>
    </cfRule>
    <cfRule type="containsText" dxfId="11" priority="2560" operator="between" text="CLOSED">
      <formula>NOT(ISERROR(SEARCH("CLOSED",D144)))</formula>
    </cfRule>
  </conditionalFormatting>
  <conditionalFormatting sqref="D148:D149">
    <cfRule type="containsText" dxfId="13" priority="2510" operator="between" text="OPEN">
      <formula>NOT(ISERROR(SEARCH("OPEN",D148)))</formula>
    </cfRule>
    <cfRule type="containsText" dxfId="14" priority="2513" operator="between" text="IN PROGRESS">
      <formula>NOT(ISERROR(SEARCH("IN PROGRESS",D148)))</formula>
    </cfRule>
    <cfRule type="containsText" dxfId="15" priority="2514" operator="between" text="IN PROGRESS">
      <formula>NOT(ISERROR(SEARCH("IN PROGRESS",D148)))</formula>
    </cfRule>
    <cfRule type="containsText" dxfId="11" priority="2515" operator="between" text="CLOSED">
      <formula>NOT(ISERROR(SEARCH("CLOSED",D148)))</formula>
    </cfRule>
  </conditionalFormatting>
  <conditionalFormatting sqref="D150:D154">
    <cfRule type="containsText" dxfId="13" priority="2495" operator="between" text="OPEN">
      <formula>NOT(ISERROR(SEARCH("OPEN",D150)))</formula>
    </cfRule>
    <cfRule type="containsText" dxfId="14" priority="2498" operator="between" text="IN PROGRESS">
      <formula>NOT(ISERROR(SEARCH("IN PROGRESS",D150)))</formula>
    </cfRule>
    <cfRule type="containsText" dxfId="15" priority="2499" operator="between" text="IN PROGRESS">
      <formula>NOT(ISERROR(SEARCH("IN PROGRESS",D150)))</formula>
    </cfRule>
    <cfRule type="containsText" dxfId="11" priority="2500" operator="between" text="CLOSED">
      <formula>NOT(ISERROR(SEARCH("CLOSED",D150)))</formula>
    </cfRule>
  </conditionalFormatting>
  <conditionalFormatting sqref="D155:D156">
    <cfRule type="containsText" dxfId="13" priority="2480" operator="between" text="OPEN">
      <formula>NOT(ISERROR(SEARCH("OPEN",D155)))</formula>
    </cfRule>
    <cfRule type="containsText" dxfId="14" priority="2483" operator="between" text="IN PROGRESS">
      <formula>NOT(ISERROR(SEARCH("IN PROGRESS",D155)))</formula>
    </cfRule>
    <cfRule type="containsText" dxfId="15" priority="2484" operator="between" text="IN PROGRESS">
      <formula>NOT(ISERROR(SEARCH("IN PROGRESS",D155)))</formula>
    </cfRule>
    <cfRule type="containsText" dxfId="11" priority="2485" operator="between" text="CLOSED">
      <formula>NOT(ISERROR(SEARCH("CLOSED",D155)))</formula>
    </cfRule>
  </conditionalFormatting>
  <conditionalFormatting sqref="D162:D165">
    <cfRule type="containsText" dxfId="13" priority="2399" operator="between" text="OPEN">
      <formula>NOT(ISERROR(SEARCH("OPEN",D162)))</formula>
    </cfRule>
    <cfRule type="containsText" dxfId="14" priority="2402" operator="between" text="IN PROGRESS">
      <formula>NOT(ISERROR(SEARCH("IN PROGRESS",D162)))</formula>
    </cfRule>
    <cfRule type="containsText" dxfId="15" priority="2403" operator="between" text="IN PROGRESS">
      <formula>NOT(ISERROR(SEARCH("IN PROGRESS",D162)))</formula>
    </cfRule>
    <cfRule type="containsText" dxfId="11" priority="2404" operator="between" text="CLOSED">
      <formula>NOT(ISERROR(SEARCH("CLOSED",D162)))</formula>
    </cfRule>
  </conditionalFormatting>
  <conditionalFormatting sqref="D166:D167">
    <cfRule type="containsText" dxfId="13" priority="2386" operator="between" text="OPEN">
      <formula>NOT(ISERROR(SEARCH("OPEN",D166)))</formula>
    </cfRule>
    <cfRule type="containsText" dxfId="14" priority="2389" operator="between" text="IN PROGRESS">
      <formula>NOT(ISERROR(SEARCH("IN PROGRESS",D166)))</formula>
    </cfRule>
    <cfRule type="containsText" dxfId="15" priority="2390" operator="between" text="IN PROGRESS">
      <formula>NOT(ISERROR(SEARCH("IN PROGRESS",D166)))</formula>
    </cfRule>
    <cfRule type="containsText" dxfId="11" priority="2391" operator="between" text="CLOSED">
      <formula>NOT(ISERROR(SEARCH("CLOSED",D166)))</formula>
    </cfRule>
  </conditionalFormatting>
  <conditionalFormatting sqref="D170:D171">
    <cfRule type="containsText" dxfId="13" priority="2341" operator="between" text="OPEN">
      <formula>NOT(ISERROR(SEARCH("OPEN",D170)))</formula>
    </cfRule>
    <cfRule type="containsText" dxfId="14" priority="2344" operator="between" text="IN PROGRESS">
      <formula>NOT(ISERROR(SEARCH("IN PROGRESS",D170)))</formula>
    </cfRule>
    <cfRule type="containsText" dxfId="15" priority="2345" operator="between" text="IN PROGRESS">
      <formula>NOT(ISERROR(SEARCH("IN PROGRESS",D170)))</formula>
    </cfRule>
    <cfRule type="containsText" dxfId="11" priority="2346" operator="between" text="CLOSED">
      <formula>NOT(ISERROR(SEARCH("CLOSED",D170)))</formula>
    </cfRule>
  </conditionalFormatting>
  <conditionalFormatting sqref="D174:D176">
    <cfRule type="containsText" dxfId="13" priority="2293" operator="between" text="OPEN">
      <formula>NOT(ISERROR(SEARCH("OPEN",D174)))</formula>
    </cfRule>
    <cfRule type="containsText" dxfId="14" priority="2296" operator="between" text="IN PROGRESS">
      <formula>NOT(ISERROR(SEARCH("IN PROGRESS",D174)))</formula>
    </cfRule>
    <cfRule type="containsText" dxfId="15" priority="2297" operator="between" text="IN PROGRESS">
      <formula>NOT(ISERROR(SEARCH("IN PROGRESS",D174)))</formula>
    </cfRule>
    <cfRule type="containsText" dxfId="11" priority="2298" operator="between" text="CLOSED">
      <formula>NOT(ISERROR(SEARCH("CLOSED",D174)))</formula>
    </cfRule>
  </conditionalFormatting>
  <conditionalFormatting sqref="D177:D180">
    <cfRule type="containsText" dxfId="13" priority="2277" operator="between" text="OPEN">
      <formula>NOT(ISERROR(SEARCH("OPEN",D177)))</formula>
    </cfRule>
    <cfRule type="containsText" dxfId="14" priority="2280" operator="between" text="IN PROGRESS">
      <formula>NOT(ISERROR(SEARCH("IN PROGRESS",D177)))</formula>
    </cfRule>
    <cfRule type="containsText" dxfId="15" priority="2281" operator="between" text="IN PROGRESS">
      <formula>NOT(ISERROR(SEARCH("IN PROGRESS",D177)))</formula>
    </cfRule>
    <cfRule type="containsText" dxfId="11" priority="2282" operator="between" text="CLOSED">
      <formula>NOT(ISERROR(SEARCH("CLOSED",D177)))</formula>
    </cfRule>
  </conditionalFormatting>
  <conditionalFormatting sqref="D188:D189">
    <cfRule type="containsText" dxfId="13" priority="2217" operator="between" text="OPEN">
      <formula>NOT(ISERROR(SEARCH("OPEN",D188)))</formula>
    </cfRule>
    <cfRule type="containsText" dxfId="14" priority="2220" operator="between" text="IN PROGRESS">
      <formula>NOT(ISERROR(SEARCH("IN PROGRESS",D188)))</formula>
    </cfRule>
    <cfRule type="containsText" dxfId="15" priority="2221" operator="between" text="IN PROGRESS">
      <formula>NOT(ISERROR(SEARCH("IN PROGRESS",D188)))</formula>
    </cfRule>
    <cfRule type="containsText" dxfId="11" priority="2222" operator="between" text="CLOSED">
      <formula>NOT(ISERROR(SEARCH("CLOSED",D188)))</formula>
    </cfRule>
  </conditionalFormatting>
  <conditionalFormatting sqref="D191:D194">
    <cfRule type="containsText" dxfId="13" priority="2189" operator="between" text="OPEN">
      <formula>NOT(ISERROR(SEARCH("OPEN",D191)))</formula>
    </cfRule>
    <cfRule type="containsText" dxfId="14" priority="2192" operator="between" text="IN PROGRESS">
      <formula>NOT(ISERROR(SEARCH("IN PROGRESS",D191)))</formula>
    </cfRule>
    <cfRule type="containsText" dxfId="15" priority="2193" operator="between" text="IN PROGRESS">
      <formula>NOT(ISERROR(SEARCH("IN PROGRESS",D191)))</formula>
    </cfRule>
    <cfRule type="containsText" dxfId="11" priority="2194" operator="between" text="CLOSED">
      <formula>NOT(ISERROR(SEARCH("CLOSED",D191)))</formula>
    </cfRule>
  </conditionalFormatting>
  <conditionalFormatting sqref="D197:D200">
    <cfRule type="containsText" dxfId="13" priority="2141" operator="between" text="OPEN">
      <formula>NOT(ISERROR(SEARCH("OPEN",D197)))</formula>
    </cfRule>
    <cfRule type="containsText" dxfId="14" priority="2144" operator="between" text="IN PROGRESS">
      <formula>NOT(ISERROR(SEARCH("IN PROGRESS",D197)))</formula>
    </cfRule>
    <cfRule type="containsText" dxfId="15" priority="2145" operator="between" text="IN PROGRESS">
      <formula>NOT(ISERROR(SEARCH("IN PROGRESS",D197)))</formula>
    </cfRule>
    <cfRule type="containsText" dxfId="11" priority="2146" operator="between" text="CLOSED">
      <formula>NOT(ISERROR(SEARCH("CLOSED",D197)))</formula>
    </cfRule>
  </conditionalFormatting>
  <conditionalFormatting sqref="D201:D211">
    <cfRule type="containsText" dxfId="13" priority="2126" operator="between" text="OPEN">
      <formula>NOT(ISERROR(SEARCH("OPEN",D201)))</formula>
    </cfRule>
    <cfRule type="containsText" dxfId="14" priority="2129" operator="between" text="IN PROGRESS">
      <formula>NOT(ISERROR(SEARCH("IN PROGRESS",D201)))</formula>
    </cfRule>
    <cfRule type="containsText" dxfId="15" priority="2130" operator="between" text="IN PROGRESS">
      <formula>NOT(ISERROR(SEARCH("IN PROGRESS",D201)))</formula>
    </cfRule>
    <cfRule type="containsText" dxfId="11" priority="2131" operator="between" text="CLOSED">
      <formula>NOT(ISERROR(SEARCH("CLOSED",D201)))</formula>
    </cfRule>
  </conditionalFormatting>
  <conditionalFormatting sqref="D212:D218">
    <cfRule type="containsText" dxfId="13" priority="2111" operator="between" text="OPEN">
      <formula>NOT(ISERROR(SEARCH("OPEN",D212)))</formula>
    </cfRule>
    <cfRule type="containsText" dxfId="14" priority="2114" operator="between" text="IN PROGRESS">
      <formula>NOT(ISERROR(SEARCH("IN PROGRESS",D212)))</formula>
    </cfRule>
    <cfRule type="containsText" dxfId="15" priority="2115" operator="between" text="IN PROGRESS">
      <formula>NOT(ISERROR(SEARCH("IN PROGRESS",D212)))</formula>
    </cfRule>
    <cfRule type="containsText" dxfId="11" priority="2116" operator="between" text="CLOSED">
      <formula>NOT(ISERROR(SEARCH("CLOSED",D212)))</formula>
    </cfRule>
  </conditionalFormatting>
  <conditionalFormatting sqref="D219:D220">
    <cfRule type="containsText" dxfId="13" priority="2096" operator="between" text="OPEN">
      <formula>NOT(ISERROR(SEARCH("OPEN",D219)))</formula>
    </cfRule>
    <cfRule type="containsText" dxfId="14" priority="2099" operator="between" text="IN PROGRESS">
      <formula>NOT(ISERROR(SEARCH("IN PROGRESS",D219)))</formula>
    </cfRule>
    <cfRule type="containsText" dxfId="15" priority="2100" operator="between" text="IN PROGRESS">
      <formula>NOT(ISERROR(SEARCH("IN PROGRESS",D219)))</formula>
    </cfRule>
    <cfRule type="containsText" dxfId="11" priority="2101" operator="between" text="CLOSED">
      <formula>NOT(ISERROR(SEARCH("CLOSED",D219)))</formula>
    </cfRule>
  </conditionalFormatting>
  <conditionalFormatting sqref="D221:D222">
    <cfRule type="containsText" dxfId="13" priority="2081" operator="between" text="OPEN">
      <formula>NOT(ISERROR(SEARCH("OPEN",D221)))</formula>
    </cfRule>
    <cfRule type="containsText" dxfId="14" priority="2084" operator="between" text="IN PROGRESS">
      <formula>NOT(ISERROR(SEARCH("IN PROGRESS",D221)))</formula>
    </cfRule>
    <cfRule type="containsText" dxfId="15" priority="2085" operator="between" text="IN PROGRESS">
      <formula>NOT(ISERROR(SEARCH("IN PROGRESS",D221)))</formula>
    </cfRule>
    <cfRule type="containsText" dxfId="11" priority="2086" operator="between" text="CLOSED">
      <formula>NOT(ISERROR(SEARCH("CLOSED",D221)))</formula>
    </cfRule>
  </conditionalFormatting>
  <conditionalFormatting sqref="D224:D225">
    <cfRule type="containsText" dxfId="13" priority="2050" operator="between" text="OPEN">
      <formula>NOT(ISERROR(SEARCH("OPEN",D224)))</formula>
    </cfRule>
    <cfRule type="containsText" dxfId="14" priority="2053" operator="between" text="IN PROGRESS">
      <formula>NOT(ISERROR(SEARCH("IN PROGRESS",D224)))</formula>
    </cfRule>
    <cfRule type="containsText" dxfId="15" priority="2054" operator="between" text="IN PROGRESS">
      <formula>NOT(ISERROR(SEARCH("IN PROGRESS",D224)))</formula>
    </cfRule>
    <cfRule type="containsText" dxfId="11" priority="2055" operator="between" text="CLOSED">
      <formula>NOT(ISERROR(SEARCH("CLOSED",D224)))</formula>
    </cfRule>
  </conditionalFormatting>
  <conditionalFormatting sqref="D226:D228">
    <cfRule type="containsText" dxfId="13" priority="2035" operator="between" text="OPEN">
      <formula>NOT(ISERROR(SEARCH("OPEN",D226)))</formula>
    </cfRule>
    <cfRule type="containsText" dxfId="14" priority="2038" operator="between" text="IN PROGRESS">
      <formula>NOT(ISERROR(SEARCH("IN PROGRESS",D226)))</formula>
    </cfRule>
    <cfRule type="containsText" dxfId="15" priority="2039" operator="between" text="IN PROGRESS">
      <formula>NOT(ISERROR(SEARCH("IN PROGRESS",D226)))</formula>
    </cfRule>
    <cfRule type="containsText" dxfId="11" priority="2040" operator="between" text="CLOSED">
      <formula>NOT(ISERROR(SEARCH("CLOSED",D226)))</formula>
    </cfRule>
  </conditionalFormatting>
  <conditionalFormatting sqref="D230:D233">
    <cfRule type="containsText" dxfId="13" priority="2006" operator="between" text="OPEN">
      <formula>NOT(ISERROR(SEARCH("OPEN",D230)))</formula>
    </cfRule>
    <cfRule type="containsText" dxfId="14" priority="2009" operator="between" text="IN PROGRESS">
      <formula>NOT(ISERROR(SEARCH("IN PROGRESS",D230)))</formula>
    </cfRule>
    <cfRule type="containsText" dxfId="15" priority="2010" operator="between" text="IN PROGRESS">
      <formula>NOT(ISERROR(SEARCH("IN PROGRESS",D230)))</formula>
    </cfRule>
    <cfRule type="containsText" dxfId="11" priority="2011" operator="between" text="CLOSED">
      <formula>NOT(ISERROR(SEARCH("CLOSED",D230)))</formula>
    </cfRule>
  </conditionalFormatting>
  <conditionalFormatting sqref="D235:D237">
    <cfRule type="containsText" dxfId="13" priority="1980" operator="between" text="OPEN">
      <formula>NOT(ISERROR(SEARCH("OPEN",D235)))</formula>
    </cfRule>
    <cfRule type="containsText" dxfId="14" priority="1983" operator="between" text="IN PROGRESS">
      <formula>NOT(ISERROR(SEARCH("IN PROGRESS",D235)))</formula>
    </cfRule>
    <cfRule type="containsText" dxfId="15" priority="1984" operator="between" text="IN PROGRESS">
      <formula>NOT(ISERROR(SEARCH("IN PROGRESS",D235)))</formula>
    </cfRule>
    <cfRule type="containsText" dxfId="11" priority="1985" operator="between" text="CLOSED">
      <formula>NOT(ISERROR(SEARCH("CLOSED",D235)))</formula>
    </cfRule>
  </conditionalFormatting>
  <conditionalFormatting sqref="D238:D239">
    <cfRule type="containsText" dxfId="13" priority="1967" operator="between" text="OPEN">
      <formula>NOT(ISERROR(SEARCH("OPEN",D238)))</formula>
    </cfRule>
    <cfRule type="containsText" dxfId="14" priority="1970" operator="between" text="IN PROGRESS">
      <formula>NOT(ISERROR(SEARCH("IN PROGRESS",D238)))</formula>
    </cfRule>
    <cfRule type="containsText" dxfId="15" priority="1971" operator="between" text="IN PROGRESS">
      <formula>NOT(ISERROR(SEARCH("IN PROGRESS",D238)))</formula>
    </cfRule>
    <cfRule type="containsText" dxfId="11" priority="1972" operator="between" text="CLOSED">
      <formula>NOT(ISERROR(SEARCH("CLOSED",D238)))</formula>
    </cfRule>
  </conditionalFormatting>
  <conditionalFormatting sqref="D243:D245">
    <cfRule type="containsText" dxfId="13" priority="1908" operator="between" text="OPEN">
      <formula>NOT(ISERROR(SEARCH("OPEN",D243)))</formula>
    </cfRule>
    <cfRule type="containsText" dxfId="14" priority="1911" operator="between" text="IN PROGRESS">
      <formula>NOT(ISERROR(SEARCH("IN PROGRESS",D243)))</formula>
    </cfRule>
    <cfRule type="containsText" dxfId="15" priority="1912" operator="between" text="IN PROGRESS">
      <formula>NOT(ISERROR(SEARCH("IN PROGRESS",D243)))</formula>
    </cfRule>
    <cfRule type="containsText" dxfId="11" priority="1913" operator="between" text="CLOSED">
      <formula>NOT(ISERROR(SEARCH("CLOSED",D243)))</formula>
    </cfRule>
  </conditionalFormatting>
  <conditionalFormatting sqref="D246:D247">
    <cfRule type="containsText" dxfId="13" priority="1893" operator="between" text="OPEN">
      <formula>NOT(ISERROR(SEARCH("OPEN",D246)))</formula>
    </cfRule>
    <cfRule type="containsText" dxfId="14" priority="1896" operator="between" text="IN PROGRESS">
      <formula>NOT(ISERROR(SEARCH("IN PROGRESS",D246)))</formula>
    </cfRule>
    <cfRule type="containsText" dxfId="15" priority="1897" operator="between" text="IN PROGRESS">
      <formula>NOT(ISERROR(SEARCH("IN PROGRESS",D246)))</formula>
    </cfRule>
    <cfRule type="containsText" dxfId="11" priority="1898" operator="between" text="CLOSED">
      <formula>NOT(ISERROR(SEARCH("CLOSED",D246)))</formula>
    </cfRule>
  </conditionalFormatting>
  <conditionalFormatting sqref="D251:D254">
    <cfRule type="containsText" dxfId="13" priority="1831" operator="between" text="OPEN">
      <formula>NOT(ISERROR(SEARCH("OPEN",D251)))</formula>
    </cfRule>
    <cfRule type="containsText" dxfId="14" priority="1834" operator="between" text="IN PROGRESS">
      <formula>NOT(ISERROR(SEARCH("IN PROGRESS",D251)))</formula>
    </cfRule>
    <cfRule type="containsText" dxfId="15" priority="1835" operator="between" text="IN PROGRESS">
      <formula>NOT(ISERROR(SEARCH("IN PROGRESS",D251)))</formula>
    </cfRule>
    <cfRule type="containsText" dxfId="11" priority="1836" operator="between" text="CLOSED">
      <formula>NOT(ISERROR(SEARCH("CLOSED",D251)))</formula>
    </cfRule>
  </conditionalFormatting>
  <conditionalFormatting sqref="D255:D257">
    <cfRule type="containsText" dxfId="13" priority="1815" operator="between" text="OPEN">
      <formula>NOT(ISERROR(SEARCH("OPEN",D255)))</formula>
    </cfRule>
    <cfRule type="containsText" dxfId="14" priority="1818" operator="between" text="IN PROGRESS">
      <formula>NOT(ISERROR(SEARCH("IN PROGRESS",D255)))</formula>
    </cfRule>
    <cfRule type="containsText" dxfId="15" priority="1819" operator="between" text="IN PROGRESS">
      <formula>NOT(ISERROR(SEARCH("IN PROGRESS",D255)))</formula>
    </cfRule>
    <cfRule type="containsText" dxfId="11" priority="1820" operator="between" text="CLOSED">
      <formula>NOT(ISERROR(SEARCH("CLOSED",D255)))</formula>
    </cfRule>
  </conditionalFormatting>
  <conditionalFormatting sqref="D258:D259">
    <cfRule type="containsText" dxfId="13" priority="1799" operator="between" text="OPEN">
      <formula>NOT(ISERROR(SEARCH("OPEN",D258)))</formula>
    </cfRule>
    <cfRule type="containsText" dxfId="14" priority="1802" operator="between" text="IN PROGRESS">
      <formula>NOT(ISERROR(SEARCH("IN PROGRESS",D258)))</formula>
    </cfRule>
    <cfRule type="containsText" dxfId="15" priority="1803" operator="between" text="IN PROGRESS">
      <formula>NOT(ISERROR(SEARCH("IN PROGRESS",D258)))</formula>
    </cfRule>
    <cfRule type="containsText" dxfId="11" priority="1804" operator="between" text="CLOSED">
      <formula>NOT(ISERROR(SEARCH("CLOSED",D258)))</formula>
    </cfRule>
  </conditionalFormatting>
  <conditionalFormatting sqref="D260:D264">
    <cfRule type="containsText" dxfId="13" priority="1784" operator="between" text="OPEN">
      <formula>NOT(ISERROR(SEARCH("OPEN",D260)))</formula>
    </cfRule>
    <cfRule type="containsText" dxfId="14" priority="1787" operator="between" text="IN PROGRESS">
      <formula>NOT(ISERROR(SEARCH("IN PROGRESS",D260)))</formula>
    </cfRule>
    <cfRule type="containsText" dxfId="15" priority="1788" operator="between" text="IN PROGRESS">
      <formula>NOT(ISERROR(SEARCH("IN PROGRESS",D260)))</formula>
    </cfRule>
    <cfRule type="containsText" dxfId="11" priority="1789" operator="between" text="CLOSED">
      <formula>NOT(ISERROR(SEARCH("CLOSED",D260)))</formula>
    </cfRule>
  </conditionalFormatting>
  <conditionalFormatting sqref="D265:D267">
    <cfRule type="containsText" dxfId="13" priority="1771" operator="between" text="OPEN">
      <formula>NOT(ISERROR(SEARCH("OPEN",D265)))</formula>
    </cfRule>
    <cfRule type="containsText" dxfId="14" priority="1774" operator="between" text="IN PROGRESS">
      <formula>NOT(ISERROR(SEARCH("IN PROGRESS",D265)))</formula>
    </cfRule>
    <cfRule type="containsText" dxfId="15" priority="1775" operator="between" text="IN PROGRESS">
      <formula>NOT(ISERROR(SEARCH("IN PROGRESS",D265)))</formula>
    </cfRule>
    <cfRule type="containsText" dxfId="11" priority="1776" operator="between" text="CLOSED">
      <formula>NOT(ISERROR(SEARCH("CLOSED",D265)))</formula>
    </cfRule>
  </conditionalFormatting>
  <conditionalFormatting sqref="D271:D273">
    <cfRule type="containsText" dxfId="13" priority="1728" operator="between" text="OPEN">
      <formula>NOT(ISERROR(SEARCH("OPEN",D271)))</formula>
    </cfRule>
    <cfRule type="containsText" dxfId="14" priority="1731" operator="between" text="IN PROGRESS">
      <formula>NOT(ISERROR(SEARCH("IN PROGRESS",D271)))</formula>
    </cfRule>
    <cfRule type="containsText" dxfId="15" priority="1732" operator="between" text="IN PROGRESS">
      <formula>NOT(ISERROR(SEARCH("IN PROGRESS",D271)))</formula>
    </cfRule>
    <cfRule type="containsText" dxfId="11" priority="1733" operator="between" text="CLOSED">
      <formula>NOT(ISERROR(SEARCH("CLOSED",D271)))</formula>
    </cfRule>
  </conditionalFormatting>
  <conditionalFormatting sqref="D275:D276">
    <cfRule type="containsText" dxfId="13" priority="1698" operator="between" text="OPEN">
      <formula>NOT(ISERROR(SEARCH("OPEN",D275)))</formula>
    </cfRule>
    <cfRule type="containsText" dxfId="14" priority="1701" operator="between" text="IN PROGRESS">
      <formula>NOT(ISERROR(SEARCH("IN PROGRESS",D275)))</formula>
    </cfRule>
    <cfRule type="containsText" dxfId="15" priority="1702" operator="between" text="IN PROGRESS">
      <formula>NOT(ISERROR(SEARCH("IN PROGRESS",D275)))</formula>
    </cfRule>
    <cfRule type="containsText" dxfId="11" priority="1703" operator="between" text="CLOSED">
      <formula>NOT(ISERROR(SEARCH("CLOSED",D275)))</formula>
    </cfRule>
  </conditionalFormatting>
  <conditionalFormatting sqref="D278:D279">
    <cfRule type="containsText" dxfId="13" priority="1668" operator="between" text="OPEN">
      <formula>NOT(ISERROR(SEARCH("OPEN",D278)))</formula>
    </cfRule>
    <cfRule type="containsText" dxfId="14" priority="1671" operator="between" text="IN PROGRESS">
      <formula>NOT(ISERROR(SEARCH("IN PROGRESS",D278)))</formula>
    </cfRule>
    <cfRule type="containsText" dxfId="15" priority="1672" operator="between" text="IN PROGRESS">
      <formula>NOT(ISERROR(SEARCH("IN PROGRESS",D278)))</formula>
    </cfRule>
    <cfRule type="containsText" dxfId="11" priority="1673" operator="between" text="CLOSED">
      <formula>NOT(ISERROR(SEARCH("CLOSED",D278)))</formula>
    </cfRule>
  </conditionalFormatting>
  <conditionalFormatting sqref="D280:D283">
    <cfRule type="containsText" dxfId="13" priority="1652" operator="between" text="OPEN">
      <formula>NOT(ISERROR(SEARCH("OPEN",D280)))</formula>
    </cfRule>
    <cfRule type="containsText" dxfId="14" priority="1655" operator="between" text="IN PROGRESS">
      <formula>NOT(ISERROR(SEARCH("IN PROGRESS",D280)))</formula>
    </cfRule>
    <cfRule type="containsText" dxfId="15" priority="1656" operator="between" text="IN PROGRESS">
      <formula>NOT(ISERROR(SEARCH("IN PROGRESS",D280)))</formula>
    </cfRule>
    <cfRule type="containsText" dxfId="11" priority="1657" operator="between" text="CLOSED">
      <formula>NOT(ISERROR(SEARCH("CLOSED",D280)))</formula>
    </cfRule>
  </conditionalFormatting>
  <conditionalFormatting sqref="D295:D296">
    <cfRule type="containsText" dxfId="13" priority="1465" operator="between" text="OPEN">
      <formula>NOT(ISERROR(SEARCH("OPEN",D295)))</formula>
    </cfRule>
    <cfRule type="containsText" dxfId="14" priority="1468" operator="between" text="IN PROGRESS">
      <formula>NOT(ISERROR(SEARCH("IN PROGRESS",D295)))</formula>
    </cfRule>
    <cfRule type="containsText" dxfId="15" priority="1469" operator="between" text="IN PROGRESS">
      <formula>NOT(ISERROR(SEARCH("IN PROGRESS",D295)))</formula>
    </cfRule>
    <cfRule type="containsText" dxfId="11" priority="1470" operator="between" text="CLOSED">
      <formula>NOT(ISERROR(SEARCH("CLOSED",D295)))</formula>
    </cfRule>
  </conditionalFormatting>
  <conditionalFormatting sqref="D300:D301">
    <cfRule type="containsText" dxfId="13" priority="1401" operator="between" text="OPEN">
      <formula>NOT(ISERROR(SEARCH("OPEN",D300)))</formula>
    </cfRule>
    <cfRule type="containsText" dxfId="14" priority="1404" operator="between" text="IN PROGRESS">
      <formula>NOT(ISERROR(SEARCH("IN PROGRESS",D300)))</formula>
    </cfRule>
    <cfRule type="containsText" dxfId="15" priority="1405" operator="between" text="IN PROGRESS">
      <formula>NOT(ISERROR(SEARCH("IN PROGRESS",D300)))</formula>
    </cfRule>
    <cfRule type="containsText" dxfId="11" priority="1406" operator="between" text="CLOSED">
      <formula>NOT(ISERROR(SEARCH("CLOSED",D300)))</formula>
    </cfRule>
  </conditionalFormatting>
  <conditionalFormatting sqref="D302:D305">
    <cfRule type="containsText" dxfId="13" priority="1385" operator="between" text="OPEN">
      <formula>NOT(ISERROR(SEARCH("OPEN",D302)))</formula>
    </cfRule>
    <cfRule type="containsText" dxfId="14" priority="1388" operator="between" text="IN PROGRESS">
      <formula>NOT(ISERROR(SEARCH("IN PROGRESS",D302)))</formula>
    </cfRule>
    <cfRule type="containsText" dxfId="15" priority="1389" operator="between" text="IN PROGRESS">
      <formula>NOT(ISERROR(SEARCH("IN PROGRESS",D302)))</formula>
    </cfRule>
    <cfRule type="containsText" dxfId="11" priority="1390" operator="between" text="CLOSED">
      <formula>NOT(ISERROR(SEARCH("CLOSED",D302)))</formula>
    </cfRule>
  </conditionalFormatting>
  <conditionalFormatting sqref="D307:D309">
    <cfRule type="containsText" dxfId="13" priority="1356" operator="between" text="OPEN">
      <formula>NOT(ISERROR(SEARCH("OPEN",D307)))</formula>
    </cfRule>
    <cfRule type="containsText" dxfId="14" priority="1359" operator="between" text="IN PROGRESS">
      <formula>NOT(ISERROR(SEARCH("IN PROGRESS",D307)))</formula>
    </cfRule>
    <cfRule type="containsText" dxfId="15" priority="1360" operator="between" text="IN PROGRESS">
      <formula>NOT(ISERROR(SEARCH("IN PROGRESS",D307)))</formula>
    </cfRule>
    <cfRule type="containsText" dxfId="11" priority="1361" operator="between" text="CLOSED">
      <formula>NOT(ISERROR(SEARCH("CLOSED",D307)))</formula>
    </cfRule>
  </conditionalFormatting>
  <conditionalFormatting sqref="D310:D312">
    <cfRule type="containsText" dxfId="13" priority="1340" operator="between" text="OPEN">
      <formula>NOT(ISERROR(SEARCH("OPEN",D310)))</formula>
    </cfRule>
    <cfRule type="containsText" dxfId="14" priority="1343" operator="between" text="IN PROGRESS">
      <formula>NOT(ISERROR(SEARCH("IN PROGRESS",D310)))</formula>
    </cfRule>
    <cfRule type="containsText" dxfId="15" priority="1344" operator="between" text="IN PROGRESS">
      <formula>NOT(ISERROR(SEARCH("IN PROGRESS",D310)))</formula>
    </cfRule>
    <cfRule type="containsText" dxfId="11" priority="1345" operator="between" text="CLOSED">
      <formula>NOT(ISERROR(SEARCH("CLOSED",D310)))</formula>
    </cfRule>
  </conditionalFormatting>
  <conditionalFormatting sqref="D317:D318">
    <cfRule type="containsText" dxfId="13" priority="1263" operator="between" text="OPEN">
      <formula>NOT(ISERROR(SEARCH("OPEN",D317)))</formula>
    </cfRule>
    <cfRule type="containsText" dxfId="14" priority="1266" operator="between" text="IN PROGRESS">
      <formula>NOT(ISERROR(SEARCH("IN PROGRESS",D317)))</formula>
    </cfRule>
    <cfRule type="containsText" dxfId="15" priority="1267" operator="between" text="IN PROGRESS">
      <formula>NOT(ISERROR(SEARCH("IN PROGRESS",D317)))</formula>
    </cfRule>
    <cfRule type="containsText" dxfId="11" priority="1268" operator="between" text="CLOSED">
      <formula>NOT(ISERROR(SEARCH("CLOSED",D317)))</formula>
    </cfRule>
  </conditionalFormatting>
  <conditionalFormatting sqref="D319:D320">
    <cfRule type="containsText" dxfId="13" priority="1250" operator="between" text="OPEN">
      <formula>NOT(ISERROR(SEARCH("OPEN",D319)))</formula>
    </cfRule>
    <cfRule type="containsText" dxfId="14" priority="1253" operator="between" text="IN PROGRESS">
      <formula>NOT(ISERROR(SEARCH("IN PROGRESS",D319)))</formula>
    </cfRule>
    <cfRule type="containsText" dxfId="15" priority="1254" operator="between" text="IN PROGRESS">
      <formula>NOT(ISERROR(SEARCH("IN PROGRESS",D319)))</formula>
    </cfRule>
    <cfRule type="containsText" dxfId="11" priority="1255" operator="between" text="CLOSED">
      <formula>NOT(ISERROR(SEARCH("CLOSED",D319)))</formula>
    </cfRule>
  </conditionalFormatting>
  <conditionalFormatting sqref="D321:D323">
    <cfRule type="containsText" dxfId="13" priority="1235" operator="between" text="OPEN">
      <formula>NOT(ISERROR(SEARCH("OPEN",D321)))</formula>
    </cfRule>
    <cfRule type="containsText" dxfId="14" priority="1238" operator="between" text="IN PROGRESS">
      <formula>NOT(ISERROR(SEARCH("IN PROGRESS",D321)))</formula>
    </cfRule>
    <cfRule type="containsText" dxfId="15" priority="1239" operator="between" text="IN PROGRESS">
      <formula>NOT(ISERROR(SEARCH("IN PROGRESS",D321)))</formula>
    </cfRule>
    <cfRule type="containsText" dxfId="11" priority="1240" operator="between" text="CLOSED">
      <formula>NOT(ISERROR(SEARCH("CLOSED",D321)))</formula>
    </cfRule>
  </conditionalFormatting>
  <conditionalFormatting sqref="D324:D325">
    <cfRule type="containsText" dxfId="13" priority="1220" operator="between" text="OPEN">
      <formula>NOT(ISERROR(SEARCH("OPEN",D324)))</formula>
    </cfRule>
    <cfRule type="containsText" dxfId="14" priority="1223" operator="between" text="IN PROGRESS">
      <formula>NOT(ISERROR(SEARCH("IN PROGRESS",D324)))</formula>
    </cfRule>
    <cfRule type="containsText" dxfId="15" priority="1224" operator="between" text="IN PROGRESS">
      <formula>NOT(ISERROR(SEARCH("IN PROGRESS",D324)))</formula>
    </cfRule>
    <cfRule type="containsText" dxfId="11" priority="1225" operator="between" text="CLOSED">
      <formula>NOT(ISERROR(SEARCH("CLOSED",D324)))</formula>
    </cfRule>
  </conditionalFormatting>
  <conditionalFormatting sqref="D326:D328">
    <cfRule type="containsText" dxfId="13" priority="1201" operator="between" text="OPEN">
      <formula>NOT(ISERROR(SEARCH("OPEN",D326)))</formula>
    </cfRule>
    <cfRule type="containsText" dxfId="14" priority="1204" operator="between" text="IN PROGRESS">
      <formula>NOT(ISERROR(SEARCH("IN PROGRESS",D326)))</formula>
    </cfRule>
    <cfRule type="containsText" dxfId="15" priority="1205" operator="between" text="IN PROGRESS">
      <formula>NOT(ISERROR(SEARCH("IN PROGRESS",D326)))</formula>
    </cfRule>
    <cfRule type="containsText" dxfId="11" priority="1206" operator="between" text="CLOSED">
      <formula>NOT(ISERROR(SEARCH("CLOSED",D326)))</formula>
    </cfRule>
  </conditionalFormatting>
  <conditionalFormatting sqref="D331:D333">
    <cfRule type="containsText" dxfId="13" priority="1152" operator="between" text="OPEN">
      <formula>NOT(ISERROR(SEARCH("OPEN",D331)))</formula>
    </cfRule>
    <cfRule type="containsText" dxfId="14" priority="1155" operator="between" text="IN PROGRESS">
      <formula>NOT(ISERROR(SEARCH("IN PROGRESS",D331)))</formula>
    </cfRule>
    <cfRule type="containsText" dxfId="15" priority="1156" operator="between" text="IN PROGRESS">
      <formula>NOT(ISERROR(SEARCH("IN PROGRESS",D331)))</formula>
    </cfRule>
    <cfRule type="containsText" dxfId="11" priority="1157" operator="between" text="CLOSED">
      <formula>NOT(ISERROR(SEARCH("CLOSED",D331)))</formula>
    </cfRule>
  </conditionalFormatting>
  <conditionalFormatting sqref="D334:D336">
    <cfRule type="containsText" dxfId="13" priority="1136" operator="between" text="OPEN">
      <formula>NOT(ISERROR(SEARCH("OPEN",D334)))</formula>
    </cfRule>
    <cfRule type="containsText" dxfId="14" priority="1139" operator="between" text="IN PROGRESS">
      <formula>NOT(ISERROR(SEARCH("IN PROGRESS",D334)))</formula>
    </cfRule>
    <cfRule type="containsText" dxfId="15" priority="1140" operator="between" text="IN PROGRESS">
      <formula>NOT(ISERROR(SEARCH("IN PROGRESS",D334)))</formula>
    </cfRule>
    <cfRule type="containsText" dxfId="11" priority="1141" operator="between" text="CLOSED">
      <formula>NOT(ISERROR(SEARCH("CLOSED",D334)))</formula>
    </cfRule>
  </conditionalFormatting>
  <conditionalFormatting sqref="D337:D339">
    <cfRule type="containsText" dxfId="13" priority="1120" operator="between" text="OPEN">
      <formula>NOT(ISERROR(SEARCH("OPEN",D337)))</formula>
    </cfRule>
    <cfRule type="containsText" dxfId="14" priority="1123" operator="between" text="IN PROGRESS">
      <formula>NOT(ISERROR(SEARCH("IN PROGRESS",D337)))</formula>
    </cfRule>
    <cfRule type="containsText" dxfId="15" priority="1124" operator="between" text="IN PROGRESS">
      <formula>NOT(ISERROR(SEARCH("IN PROGRESS",D337)))</formula>
    </cfRule>
    <cfRule type="containsText" dxfId="11" priority="1125" operator="between" text="CLOSED">
      <formula>NOT(ISERROR(SEARCH("CLOSED",D337)))</formula>
    </cfRule>
  </conditionalFormatting>
  <conditionalFormatting sqref="D340:D342">
    <cfRule type="containsText" dxfId="13" priority="1104" operator="between" text="OPEN">
      <formula>NOT(ISERROR(SEARCH("OPEN",D340)))</formula>
    </cfRule>
    <cfRule type="containsText" dxfId="14" priority="1107" operator="between" text="IN PROGRESS">
      <formula>NOT(ISERROR(SEARCH("IN PROGRESS",D340)))</formula>
    </cfRule>
    <cfRule type="containsText" dxfId="15" priority="1108" operator="between" text="IN PROGRESS">
      <formula>NOT(ISERROR(SEARCH("IN PROGRESS",D340)))</formula>
    </cfRule>
    <cfRule type="containsText" dxfId="11" priority="1109" operator="between" text="CLOSED">
      <formula>NOT(ISERROR(SEARCH("CLOSED",D340)))</formula>
    </cfRule>
  </conditionalFormatting>
  <conditionalFormatting sqref="D343:D344">
    <cfRule type="containsText" dxfId="13" priority="1088" operator="between" text="OPEN">
      <formula>NOT(ISERROR(SEARCH("OPEN",D343)))</formula>
    </cfRule>
    <cfRule type="containsText" dxfId="14" priority="1091" operator="between" text="IN PROGRESS">
      <formula>NOT(ISERROR(SEARCH("IN PROGRESS",D343)))</formula>
    </cfRule>
    <cfRule type="containsText" dxfId="15" priority="1092" operator="between" text="IN PROGRESS">
      <formula>NOT(ISERROR(SEARCH("IN PROGRESS",D343)))</formula>
    </cfRule>
    <cfRule type="containsText" dxfId="11" priority="1093" operator="between" text="CLOSED">
      <formula>NOT(ISERROR(SEARCH("CLOSED",D343)))</formula>
    </cfRule>
  </conditionalFormatting>
  <conditionalFormatting sqref="D347:D348">
    <cfRule type="containsText" dxfId="13" priority="1045" operator="between" text="OPEN">
      <formula>NOT(ISERROR(SEARCH("OPEN",D347)))</formula>
    </cfRule>
    <cfRule type="containsText" dxfId="14" priority="1048" operator="between" text="IN PROGRESS">
      <formula>NOT(ISERROR(SEARCH("IN PROGRESS",D347)))</formula>
    </cfRule>
    <cfRule type="containsText" dxfId="15" priority="1049" operator="between" text="IN PROGRESS">
      <formula>NOT(ISERROR(SEARCH("IN PROGRESS",D347)))</formula>
    </cfRule>
    <cfRule type="containsText" dxfId="11" priority="1050" operator="between" text="CLOSED">
      <formula>NOT(ISERROR(SEARCH("CLOSED",D347)))</formula>
    </cfRule>
  </conditionalFormatting>
  <conditionalFormatting sqref="D349:D350">
    <cfRule type="containsText" dxfId="13" priority="1027" operator="between" text="OPEN">
      <formula>NOT(ISERROR(SEARCH("OPEN",D349)))</formula>
    </cfRule>
    <cfRule type="containsText" dxfId="14" priority="1030" operator="between" text="IN PROGRESS">
      <formula>NOT(ISERROR(SEARCH("IN PROGRESS",D349)))</formula>
    </cfRule>
    <cfRule type="containsText" dxfId="15" priority="1031" operator="between" text="IN PROGRESS">
      <formula>NOT(ISERROR(SEARCH("IN PROGRESS",D349)))</formula>
    </cfRule>
    <cfRule type="containsText" dxfId="11" priority="1032" operator="between" text="CLOSED">
      <formula>NOT(ISERROR(SEARCH("CLOSED",D349)))</formula>
    </cfRule>
  </conditionalFormatting>
  <conditionalFormatting sqref="D353:D355">
    <cfRule type="containsText" dxfId="13" priority="983" operator="between" text="OPEN">
      <formula>NOT(ISERROR(SEARCH("OPEN",D353)))</formula>
    </cfRule>
    <cfRule type="containsText" dxfId="14" priority="986" operator="between" text="IN PROGRESS">
      <formula>NOT(ISERROR(SEARCH("IN PROGRESS",D353)))</formula>
    </cfRule>
    <cfRule type="containsText" dxfId="15" priority="987" operator="between" text="IN PROGRESS">
      <formula>NOT(ISERROR(SEARCH("IN PROGRESS",D353)))</formula>
    </cfRule>
    <cfRule type="containsText" dxfId="11" priority="988" operator="between" text="CLOSED">
      <formula>NOT(ISERROR(SEARCH("CLOSED",D353)))</formula>
    </cfRule>
  </conditionalFormatting>
  <conditionalFormatting sqref="D359:D360">
    <cfRule type="containsText" dxfId="13" priority="919" operator="between" text="OPEN">
      <formula>NOT(ISERROR(SEARCH("OPEN",D359)))</formula>
    </cfRule>
    <cfRule type="containsText" dxfId="14" priority="922" operator="between" text="IN PROGRESS">
      <formula>NOT(ISERROR(SEARCH("IN PROGRESS",D359)))</formula>
    </cfRule>
    <cfRule type="containsText" dxfId="15" priority="923" operator="between" text="IN PROGRESS">
      <formula>NOT(ISERROR(SEARCH("IN PROGRESS",D359)))</formula>
    </cfRule>
    <cfRule type="containsText" dxfId="11" priority="924" operator="between" text="CLOSED">
      <formula>NOT(ISERROR(SEARCH("CLOSED",D359)))</formula>
    </cfRule>
  </conditionalFormatting>
  <conditionalFormatting sqref="D363:D364">
    <cfRule type="containsText" dxfId="13" priority="872" operator="between" text="OPEN">
      <formula>NOT(ISERROR(SEARCH("OPEN",D363)))</formula>
    </cfRule>
    <cfRule type="containsText" dxfId="14" priority="875" operator="between" text="IN PROGRESS">
      <formula>NOT(ISERROR(SEARCH("IN PROGRESS",D363)))</formula>
    </cfRule>
    <cfRule type="containsText" dxfId="15" priority="876" operator="between" text="IN PROGRESS">
      <formula>NOT(ISERROR(SEARCH("IN PROGRESS",D363)))</formula>
    </cfRule>
    <cfRule type="containsText" dxfId="11" priority="877" operator="between" text="CLOSED">
      <formula>NOT(ISERROR(SEARCH("CLOSED",D363)))</formula>
    </cfRule>
  </conditionalFormatting>
  <conditionalFormatting sqref="D365:D367">
    <cfRule type="containsText" dxfId="13" priority="857" operator="between" text="OPEN">
      <formula>NOT(ISERROR(SEARCH("OPEN",D365)))</formula>
    </cfRule>
    <cfRule type="containsText" dxfId="14" priority="860" operator="between" text="IN PROGRESS">
      <formula>NOT(ISERROR(SEARCH("IN PROGRESS",D365)))</formula>
    </cfRule>
    <cfRule type="containsText" dxfId="15" priority="861" operator="between" text="IN PROGRESS">
      <formula>NOT(ISERROR(SEARCH("IN PROGRESS",D365)))</formula>
    </cfRule>
    <cfRule type="containsText" dxfId="11" priority="862" operator="between" text="CLOSED">
      <formula>NOT(ISERROR(SEARCH("CLOSED",D365)))</formula>
    </cfRule>
  </conditionalFormatting>
  <conditionalFormatting sqref="D368:D369">
    <cfRule type="containsText" dxfId="13" priority="842" operator="between" text="OPEN">
      <formula>NOT(ISERROR(SEARCH("OPEN",D368)))</formula>
    </cfRule>
    <cfRule type="containsText" dxfId="14" priority="845" operator="between" text="IN PROGRESS">
      <formula>NOT(ISERROR(SEARCH("IN PROGRESS",D368)))</formula>
    </cfRule>
    <cfRule type="containsText" dxfId="15" priority="846" operator="between" text="IN PROGRESS">
      <formula>NOT(ISERROR(SEARCH("IN PROGRESS",D368)))</formula>
    </cfRule>
    <cfRule type="containsText" dxfId="11" priority="847" operator="between" text="CLOSED">
      <formula>NOT(ISERROR(SEARCH("CLOSED",D368)))</formula>
    </cfRule>
  </conditionalFormatting>
  <conditionalFormatting sqref="D370:D371">
    <cfRule type="containsText" dxfId="13" priority="827" operator="between" text="OPEN">
      <formula>NOT(ISERROR(SEARCH("OPEN",D370)))</formula>
    </cfRule>
    <cfRule type="containsText" dxfId="14" priority="830" operator="between" text="IN PROGRESS">
      <formula>NOT(ISERROR(SEARCH("IN PROGRESS",D370)))</formula>
    </cfRule>
    <cfRule type="containsText" dxfId="15" priority="831" operator="between" text="IN PROGRESS">
      <formula>NOT(ISERROR(SEARCH("IN PROGRESS",D370)))</formula>
    </cfRule>
    <cfRule type="containsText" dxfId="11" priority="832" operator="between" text="CLOSED">
      <formula>NOT(ISERROR(SEARCH("CLOSED",D370)))</formula>
    </cfRule>
  </conditionalFormatting>
  <conditionalFormatting sqref="D380:D381">
    <cfRule type="containsText" dxfId="13" priority="684" operator="between" text="OPEN">
      <formula>NOT(ISERROR(SEARCH("OPEN",D380)))</formula>
    </cfRule>
    <cfRule type="containsText" dxfId="14" priority="687" operator="between" text="IN PROGRESS">
      <formula>NOT(ISERROR(SEARCH("IN PROGRESS",D380)))</formula>
    </cfRule>
    <cfRule type="containsText" dxfId="15" priority="688" operator="between" text="IN PROGRESS">
      <formula>NOT(ISERROR(SEARCH("IN PROGRESS",D380)))</formula>
    </cfRule>
    <cfRule type="containsText" dxfId="11" priority="689" operator="between" text="CLOSED">
      <formula>NOT(ISERROR(SEARCH("CLOSED",D380)))</formula>
    </cfRule>
  </conditionalFormatting>
  <conditionalFormatting sqref="D383:D384">
    <cfRule type="containsText" dxfId="13" priority="649" operator="between" text="OPEN">
      <formula>NOT(ISERROR(SEARCH("OPEN",D383)))</formula>
    </cfRule>
    <cfRule type="containsText" dxfId="14" priority="652" operator="between" text="IN PROGRESS">
      <formula>NOT(ISERROR(SEARCH("IN PROGRESS",D383)))</formula>
    </cfRule>
    <cfRule type="containsText" dxfId="15" priority="653" operator="between" text="IN PROGRESS">
      <formula>NOT(ISERROR(SEARCH("IN PROGRESS",D383)))</formula>
    </cfRule>
    <cfRule type="containsText" dxfId="11" priority="654" operator="between" text="CLOSED">
      <formula>NOT(ISERROR(SEARCH("CLOSED",D383)))</formula>
    </cfRule>
  </conditionalFormatting>
  <conditionalFormatting sqref="D385:D386">
    <cfRule type="containsText" dxfId="13" priority="631" operator="between" text="OPEN">
      <formula>NOT(ISERROR(SEARCH("OPEN",D385)))</formula>
    </cfRule>
    <cfRule type="containsText" dxfId="14" priority="634" operator="between" text="IN PROGRESS">
      <formula>NOT(ISERROR(SEARCH("IN PROGRESS",D385)))</formula>
    </cfRule>
    <cfRule type="containsText" dxfId="15" priority="635" operator="between" text="IN PROGRESS">
      <formula>NOT(ISERROR(SEARCH("IN PROGRESS",D385)))</formula>
    </cfRule>
    <cfRule type="containsText" dxfId="11" priority="636" operator="between" text="CLOSED">
      <formula>NOT(ISERROR(SEARCH("CLOSED",D385)))</formula>
    </cfRule>
  </conditionalFormatting>
  <conditionalFormatting sqref="D387:D388">
    <cfRule type="containsText" dxfId="13" priority="615" operator="between" text="OPEN">
      <formula>NOT(ISERROR(SEARCH("OPEN",D387)))</formula>
    </cfRule>
    <cfRule type="containsText" dxfId="14" priority="618" operator="between" text="IN PROGRESS">
      <formula>NOT(ISERROR(SEARCH("IN PROGRESS",D387)))</formula>
    </cfRule>
    <cfRule type="containsText" dxfId="15" priority="619" operator="between" text="IN PROGRESS">
      <formula>NOT(ISERROR(SEARCH("IN PROGRESS",D387)))</formula>
    </cfRule>
    <cfRule type="containsText" dxfId="11" priority="620" operator="between" text="CLOSED">
      <formula>NOT(ISERROR(SEARCH("CLOSED",D387)))</formula>
    </cfRule>
  </conditionalFormatting>
  <conditionalFormatting sqref="D389:D391">
    <cfRule type="containsText" dxfId="13" priority="599" operator="between" text="OPEN">
      <formula>NOT(ISERROR(SEARCH("OPEN",D389)))</formula>
    </cfRule>
    <cfRule type="containsText" dxfId="14" priority="602" operator="between" text="IN PROGRESS">
      <formula>NOT(ISERROR(SEARCH("IN PROGRESS",D389)))</formula>
    </cfRule>
    <cfRule type="containsText" dxfId="15" priority="603" operator="between" text="IN PROGRESS">
      <formula>NOT(ISERROR(SEARCH("IN PROGRESS",D389)))</formula>
    </cfRule>
    <cfRule type="containsText" dxfId="11" priority="604" operator="between" text="CLOSED">
      <formula>NOT(ISERROR(SEARCH("CLOSED",D389)))</formula>
    </cfRule>
  </conditionalFormatting>
  <conditionalFormatting sqref="D394:D396">
    <cfRule type="containsText" dxfId="13" priority="552" operator="between" text="OPEN">
      <formula>NOT(ISERROR(SEARCH("OPEN",D394)))</formula>
    </cfRule>
    <cfRule type="containsText" dxfId="14" priority="555" operator="between" text="IN PROGRESS">
      <formula>NOT(ISERROR(SEARCH("IN PROGRESS",D394)))</formula>
    </cfRule>
    <cfRule type="containsText" dxfId="15" priority="556" operator="between" text="IN PROGRESS">
      <formula>NOT(ISERROR(SEARCH("IN PROGRESS",D394)))</formula>
    </cfRule>
    <cfRule type="containsText" dxfId="11" priority="557" operator="between" text="CLOSED">
      <formula>NOT(ISERROR(SEARCH("CLOSED",D394)))</formula>
    </cfRule>
  </conditionalFormatting>
  <conditionalFormatting sqref="D400:D402">
    <cfRule type="containsText" dxfId="13" priority="492" operator="between" text="OPEN">
      <formula>NOT(ISERROR(SEARCH("OPEN",D400)))</formula>
    </cfRule>
    <cfRule type="containsText" dxfId="14" priority="495" operator="between" text="IN PROGRESS">
      <formula>NOT(ISERROR(SEARCH("IN PROGRESS",D400)))</formula>
    </cfRule>
    <cfRule type="containsText" dxfId="15" priority="496" operator="between" text="IN PROGRESS">
      <formula>NOT(ISERROR(SEARCH("IN PROGRESS",D400)))</formula>
    </cfRule>
    <cfRule type="containsText" dxfId="11" priority="497" operator="between" text="CLOSED">
      <formula>NOT(ISERROR(SEARCH("CLOSED",D400)))</formula>
    </cfRule>
  </conditionalFormatting>
  <conditionalFormatting sqref="D408:D409">
    <cfRule type="containsText" dxfId="13" priority="398" operator="between" text="OPEN">
      <formula>NOT(ISERROR(SEARCH("OPEN",D408)))</formula>
    </cfRule>
    <cfRule type="containsText" dxfId="14" priority="401" operator="between" text="IN PROGRESS">
      <formula>NOT(ISERROR(SEARCH("IN PROGRESS",D408)))</formula>
    </cfRule>
    <cfRule type="containsText" dxfId="15" priority="402" operator="between" text="IN PROGRESS">
      <formula>NOT(ISERROR(SEARCH("IN PROGRESS",D408)))</formula>
    </cfRule>
    <cfRule type="containsText" dxfId="11" priority="403" operator="between" text="CLOSED">
      <formula>NOT(ISERROR(SEARCH("CLOSED",D408)))</formula>
    </cfRule>
  </conditionalFormatting>
  <conditionalFormatting sqref="D410:D411">
    <cfRule type="containsText" dxfId="13" priority="380" operator="between" text="OPEN">
      <formula>NOT(ISERROR(SEARCH("OPEN",D410)))</formula>
    </cfRule>
    <cfRule type="containsText" dxfId="14" priority="383" operator="between" text="IN PROGRESS">
      <formula>NOT(ISERROR(SEARCH("IN PROGRESS",D410)))</formula>
    </cfRule>
    <cfRule type="containsText" dxfId="15" priority="384" operator="between" text="IN PROGRESS">
      <formula>NOT(ISERROR(SEARCH("IN PROGRESS",D410)))</formula>
    </cfRule>
    <cfRule type="containsText" dxfId="11" priority="385" operator="between" text="CLOSED">
      <formula>NOT(ISERROR(SEARCH("CLOSED",D410)))</formula>
    </cfRule>
  </conditionalFormatting>
  <conditionalFormatting sqref="D414:D416">
    <cfRule type="containsText" dxfId="13" priority="333" operator="between" text="OPEN">
      <formula>NOT(ISERROR(SEARCH("OPEN",D414)))</formula>
    </cfRule>
    <cfRule type="containsText" dxfId="14" priority="336" operator="between" text="IN PROGRESS">
      <formula>NOT(ISERROR(SEARCH("IN PROGRESS",D414)))</formula>
    </cfRule>
    <cfRule type="containsText" dxfId="15" priority="337" operator="between" text="IN PROGRESS">
      <formula>NOT(ISERROR(SEARCH("IN PROGRESS",D414)))</formula>
    </cfRule>
    <cfRule type="containsText" dxfId="11" priority="338" operator="between" text="CLOSED">
      <formula>NOT(ISERROR(SEARCH("CLOSED",D414)))</formula>
    </cfRule>
  </conditionalFormatting>
  <conditionalFormatting sqref="D421:D425">
    <cfRule type="containsText" dxfId="13" priority="253" operator="between" text="OPEN">
      <formula>NOT(ISERROR(SEARCH("OPEN",D421)))</formula>
    </cfRule>
    <cfRule type="containsText" dxfId="14" priority="256" operator="between" text="IN PROGRESS">
      <formula>NOT(ISERROR(SEARCH("IN PROGRESS",D421)))</formula>
    </cfRule>
    <cfRule type="containsText" dxfId="15" priority="257" operator="between" text="IN PROGRESS">
      <formula>NOT(ISERROR(SEARCH("IN PROGRESS",D421)))</formula>
    </cfRule>
    <cfRule type="containsText" dxfId="11" priority="258" operator="between" text="CLOSED">
      <formula>NOT(ISERROR(SEARCH("CLOSED",D421)))</formula>
    </cfRule>
  </conditionalFormatting>
  <conditionalFormatting sqref="D426:D428">
    <cfRule type="containsText" dxfId="13" priority="237" operator="between" text="OPEN">
      <formula>NOT(ISERROR(SEARCH("OPEN",D426)))</formula>
    </cfRule>
    <cfRule type="containsText" dxfId="14" priority="240" operator="between" text="IN PROGRESS">
      <formula>NOT(ISERROR(SEARCH("IN PROGRESS",D426)))</formula>
    </cfRule>
    <cfRule type="containsText" dxfId="15" priority="241" operator="between" text="IN PROGRESS">
      <formula>NOT(ISERROR(SEARCH("IN PROGRESS",D426)))</formula>
    </cfRule>
    <cfRule type="containsText" dxfId="11" priority="242" operator="between" text="CLOSED">
      <formula>NOT(ISERROR(SEARCH("CLOSED",D426)))</formula>
    </cfRule>
  </conditionalFormatting>
  <conditionalFormatting sqref="D430:D434">
    <cfRule type="containsText" dxfId="13" priority="204" operator="between" text="OPEN">
      <formula>NOT(ISERROR(SEARCH("OPEN",D430)))</formula>
    </cfRule>
    <cfRule type="containsText" dxfId="14" priority="207" operator="between" text="IN PROGRESS">
      <formula>NOT(ISERROR(SEARCH("IN PROGRESS",D430)))</formula>
    </cfRule>
    <cfRule type="containsText" dxfId="15" priority="208" operator="between" text="IN PROGRESS">
      <formula>NOT(ISERROR(SEARCH("IN PROGRESS",D430)))</formula>
    </cfRule>
    <cfRule type="containsText" dxfId="11" priority="209" operator="between" text="CLOSED">
      <formula>NOT(ISERROR(SEARCH("CLOSED",D430)))</formula>
    </cfRule>
  </conditionalFormatting>
  <conditionalFormatting sqref="D435:D445">
    <cfRule type="containsText" dxfId="13" priority="186" operator="between" text="OPEN">
      <formula>NOT(ISERROR(SEARCH("OPEN",D435)))</formula>
    </cfRule>
    <cfRule type="containsText" dxfId="14" priority="189" operator="between" text="IN PROGRESS">
      <formula>NOT(ISERROR(SEARCH("IN PROGRESS",D435)))</formula>
    </cfRule>
    <cfRule type="containsText" dxfId="15" priority="190" operator="between" text="IN PROGRESS">
      <formula>NOT(ISERROR(SEARCH("IN PROGRESS",D435)))</formula>
    </cfRule>
    <cfRule type="containsText" dxfId="11" priority="191" operator="between" text="CLOSED">
      <formula>NOT(ISERROR(SEARCH("CLOSED",D435)))</formula>
    </cfRule>
  </conditionalFormatting>
  <conditionalFormatting sqref="D447:D448">
    <cfRule type="containsText" dxfId="13" priority="156" operator="between" text="OPEN">
      <formula>NOT(ISERROR(SEARCH("OPEN",D447)))</formula>
    </cfRule>
    <cfRule type="containsText" dxfId="14" priority="159" operator="between" text="IN PROGRESS">
      <formula>NOT(ISERROR(SEARCH("IN PROGRESS",D447)))</formula>
    </cfRule>
    <cfRule type="containsText" dxfId="15" priority="160" operator="between" text="IN PROGRESS">
      <formula>NOT(ISERROR(SEARCH("IN PROGRESS",D447)))</formula>
    </cfRule>
    <cfRule type="containsText" dxfId="11" priority="161" operator="between" text="CLOSED">
      <formula>NOT(ISERROR(SEARCH("CLOSED",D447)))</formula>
    </cfRule>
  </conditionalFormatting>
  <conditionalFormatting sqref="D452:D456">
    <cfRule type="containsText" dxfId="13" priority="94" operator="between" text="OPEN">
      <formula>NOT(ISERROR(SEARCH("OPEN",D452)))</formula>
    </cfRule>
    <cfRule type="containsText" dxfId="14" priority="97" operator="between" text="IN PROGRESS">
      <formula>NOT(ISERROR(SEARCH("IN PROGRESS",D452)))</formula>
    </cfRule>
    <cfRule type="containsText" dxfId="15" priority="98" operator="between" text="IN PROGRESS">
      <formula>NOT(ISERROR(SEARCH("IN PROGRESS",D452)))</formula>
    </cfRule>
    <cfRule type="containsText" dxfId="11" priority="99" operator="between" text="CLOSED">
      <formula>NOT(ISERROR(SEARCH("CLOSED",D452)))</formula>
    </cfRule>
  </conditionalFormatting>
  <conditionalFormatting sqref="J8:J10">
    <cfRule type="containsText" dxfId="3" priority="3532" operator="between" text="AFAP*">
      <formula>NOT(ISERROR(SEARCH("AFAP*",J8)))</formula>
    </cfRule>
    <cfRule type="containsText" dxfId="4" priority="3544" operator="between" text="LHG">
      <formula>NOT(ISERROR(SEARCH("LHG",J8)))</formula>
    </cfRule>
  </conditionalFormatting>
  <conditionalFormatting sqref="J11:J12">
    <cfRule type="containsText" dxfId="3" priority="3518" operator="between" text="AFAP*">
      <formula>NOT(ISERROR(SEARCH("AFAP*",J11)))</formula>
    </cfRule>
    <cfRule type="containsText" dxfId="4" priority="3530" operator="between" text="LHG">
      <formula>NOT(ISERROR(SEARCH("LHG",J11)))</formula>
    </cfRule>
  </conditionalFormatting>
  <conditionalFormatting sqref="J14:J15">
    <cfRule type="containsText" dxfId="3" priority="3490" operator="between" text="AFAP*">
      <formula>NOT(ISERROR(SEARCH("AFAP*",J14)))</formula>
    </cfRule>
    <cfRule type="containsText" dxfId="4" priority="3502" operator="between" text="LHG">
      <formula>NOT(ISERROR(SEARCH("LHG",J14)))</formula>
    </cfRule>
  </conditionalFormatting>
  <conditionalFormatting sqref="J18:J20">
    <cfRule type="containsText" dxfId="3" priority="3443" operator="between" text="AFAP*">
      <formula>NOT(ISERROR(SEARCH("AFAP*",J18)))</formula>
    </cfRule>
    <cfRule type="containsText" dxfId="4" priority="3455" operator="between" text="LHG">
      <formula>NOT(ISERROR(SEARCH("LHG",J18)))</formula>
    </cfRule>
  </conditionalFormatting>
  <conditionalFormatting sqref="J21:J22">
    <cfRule type="containsText" dxfId="3" priority="3429" operator="between" text="AFAP*">
      <formula>NOT(ISERROR(SEARCH("AFAP*",J21)))</formula>
    </cfRule>
    <cfRule type="containsText" dxfId="4" priority="3441" operator="between" text="LHG">
      <formula>NOT(ISERROR(SEARCH("LHG",J21)))</formula>
    </cfRule>
  </conditionalFormatting>
  <conditionalFormatting sqref="J23:J24">
    <cfRule type="containsText" dxfId="4" priority="3427" operator="between" text="LHG">
      <formula>NOT(ISERROR(SEARCH("LHG",J23)))</formula>
    </cfRule>
  </conditionalFormatting>
  <conditionalFormatting sqref="J25:J26">
    <cfRule type="containsText" dxfId="3" priority="3402" operator="between" text="AFAX*">
      <formula>NOT(ISERROR(SEARCH("AFAX*",J25)))</formula>
    </cfRule>
    <cfRule type="containsText" dxfId="4" priority="3414" operator="between" text="LHG">
      <formula>NOT(ISERROR(SEARCH("LHG",J25)))</formula>
    </cfRule>
  </conditionalFormatting>
  <conditionalFormatting sqref="J30:J31">
    <cfRule type="containsText" dxfId="3" priority="3350" operator="between" text="AFAP*">
      <formula>NOT(ISERROR(SEARCH("AFAP*",J30)))</formula>
    </cfRule>
    <cfRule type="containsText" dxfId="4" priority="3362" operator="between" text="LHG">
      <formula>NOT(ISERROR(SEARCH("LHG",J30)))</formula>
    </cfRule>
  </conditionalFormatting>
  <conditionalFormatting sqref="J32:J33">
    <cfRule type="containsText" dxfId="3" priority="3336" operator="between" text="AFAP*">
      <formula>NOT(ISERROR(SEARCH("AFAP*",J32)))</formula>
    </cfRule>
    <cfRule type="containsText" dxfId="4" priority="3348" operator="between" text="LHG">
      <formula>NOT(ISERROR(SEARCH("LHG",J32)))</formula>
    </cfRule>
  </conditionalFormatting>
  <conditionalFormatting sqref="J35:J37">
    <cfRule type="containsText" dxfId="3" priority="3308" operator="between" text="AFAP*">
      <formula>NOT(ISERROR(SEARCH("AFAP*",J35)))</formula>
    </cfRule>
    <cfRule type="containsText" dxfId="4" priority="3320" operator="between" text="LHG">
      <formula>NOT(ISERROR(SEARCH("LHG",J35)))</formula>
    </cfRule>
  </conditionalFormatting>
  <conditionalFormatting sqref="J39:J40">
    <cfRule type="containsText" dxfId="3" priority="3269" operator="between" text="AFAP*">
      <formula>NOT(ISERROR(SEARCH("AFAP*",J39)))</formula>
    </cfRule>
    <cfRule type="containsText" dxfId="4" priority="3281" operator="between" text="LHG">
      <formula>NOT(ISERROR(SEARCH("LHG",J39)))</formula>
    </cfRule>
  </conditionalFormatting>
  <conditionalFormatting sqref="J41:J46">
    <cfRule type="containsText" dxfId="3" priority="3253" operator="between" text="AFAP*">
      <formula>NOT(ISERROR(SEARCH("AFAP*",J41)))</formula>
    </cfRule>
    <cfRule type="containsText" dxfId="4" priority="3265" operator="between" text="LHG">
      <formula>NOT(ISERROR(SEARCH("LHG",J41)))</formula>
    </cfRule>
  </conditionalFormatting>
  <conditionalFormatting sqref="J49:J50">
    <cfRule type="containsText" dxfId="3" priority="3205" operator="between" text="AFAP*">
      <formula>NOT(ISERROR(SEARCH("AFAP*",J49)))</formula>
    </cfRule>
    <cfRule type="containsText" dxfId="4" priority="3217" operator="between" text="LHG">
      <formula>NOT(ISERROR(SEARCH("LHG",J49)))</formula>
    </cfRule>
  </conditionalFormatting>
  <conditionalFormatting sqref="J51:J52">
    <cfRule type="containsText" dxfId="3" priority="3189" operator="between" text="AFAP*">
      <formula>NOT(ISERROR(SEARCH("AFAP*",J51)))</formula>
    </cfRule>
    <cfRule type="containsText" dxfId="4" priority="3201" operator="between" text="LHG">
      <formula>NOT(ISERROR(SEARCH("LHG",J51)))</formula>
    </cfRule>
  </conditionalFormatting>
  <conditionalFormatting sqref="J53:J56">
    <cfRule type="containsText" dxfId="3" priority="3173" operator="between" text="AFAP*">
      <formula>NOT(ISERROR(SEARCH("AFAP*",J53)))</formula>
    </cfRule>
    <cfRule type="containsText" dxfId="4" priority="3185" operator="between" text="LHG">
      <formula>NOT(ISERROR(SEARCH("LHG",J53)))</formula>
    </cfRule>
  </conditionalFormatting>
  <conditionalFormatting sqref="J57:J60">
    <cfRule type="containsText" dxfId="3" priority="3157" operator="between" text="AFAP*">
      <formula>NOT(ISERROR(SEARCH("AFAP*",J57)))</formula>
    </cfRule>
    <cfRule type="containsText" dxfId="4" priority="3169" operator="between" text="LHG">
      <formula>NOT(ISERROR(SEARCH("LHG",J57)))</formula>
    </cfRule>
  </conditionalFormatting>
  <conditionalFormatting sqref="J61:J62">
    <cfRule type="containsText" dxfId="3" priority="3141" operator="between" text="AFAP*">
      <formula>NOT(ISERROR(SEARCH("AFAP*",J61)))</formula>
    </cfRule>
    <cfRule type="containsText" dxfId="4" priority="3153" operator="between" text="LHG">
      <formula>NOT(ISERROR(SEARCH("LHG",J61)))</formula>
    </cfRule>
  </conditionalFormatting>
  <conditionalFormatting sqref="J63:J64">
    <cfRule type="containsText" dxfId="3" priority="3127" operator="between" text="AFAX*">
      <formula>NOT(ISERROR(SEARCH("AFAX*",J63)))</formula>
    </cfRule>
    <cfRule type="containsText" dxfId="4" priority="3139" operator="between" text="LHG">
      <formula>NOT(ISERROR(SEARCH("LHG",J63)))</formula>
    </cfRule>
  </conditionalFormatting>
  <conditionalFormatting sqref="J67:J69">
    <cfRule type="containsText" dxfId="3" priority="3088" operator="between" text="AFAX*">
      <formula>NOT(ISERROR(SEARCH("AFAX*",J67)))</formula>
    </cfRule>
    <cfRule type="containsText" dxfId="4" priority="3100" operator="between" text="LHG">
      <formula>NOT(ISERROR(SEARCH("LHG",J67)))</formula>
    </cfRule>
  </conditionalFormatting>
  <conditionalFormatting sqref="J70:J71">
    <cfRule type="containsText" dxfId="3" priority="3075" operator="between" text="AFAX*">
      <formula>NOT(ISERROR(SEARCH("AFAX*",J70)))</formula>
    </cfRule>
    <cfRule type="containsText" dxfId="4" priority="3087" operator="between" text="LHG">
      <formula>NOT(ISERROR(SEARCH("LHG",J70)))</formula>
    </cfRule>
  </conditionalFormatting>
  <conditionalFormatting sqref="J74:J75">
    <cfRule type="containsText" dxfId="3" priority="3030" operator="between" text="AFAP*">
      <formula>NOT(ISERROR(SEARCH("AFAP*",J74)))</formula>
    </cfRule>
    <cfRule type="containsText" dxfId="4" priority="3042" operator="between" text="LHG">
      <formula>NOT(ISERROR(SEARCH("LHG",J74)))</formula>
    </cfRule>
  </conditionalFormatting>
  <conditionalFormatting sqref="J76:J77">
    <cfRule type="containsText" dxfId="3" priority="3014" operator="between" text="AFAP*">
      <formula>NOT(ISERROR(SEARCH("AFAP*",J76)))</formula>
    </cfRule>
    <cfRule type="containsText" dxfId="4" priority="3026" operator="between" text="LHG">
      <formula>NOT(ISERROR(SEARCH("LHG",J76)))</formula>
    </cfRule>
  </conditionalFormatting>
  <conditionalFormatting sqref="J84:J85">
    <cfRule type="containsText" dxfId="3" priority="2966" operator="between" text="AFAP*">
      <formula>NOT(ISERROR(SEARCH("AFAP*",J84)))</formula>
    </cfRule>
    <cfRule type="containsText" dxfId="4" priority="2978" operator="between" text="LHG">
      <formula>NOT(ISERROR(SEARCH("LHG",J84)))</formula>
    </cfRule>
  </conditionalFormatting>
  <conditionalFormatting sqref="J86:J89">
    <cfRule type="containsText" dxfId="3" priority="2950" operator="between" text="AFAP*">
      <formula>NOT(ISERROR(SEARCH("AFAP*",J86)))</formula>
    </cfRule>
    <cfRule type="containsText" dxfId="4" priority="2962" operator="between" text="LHG">
      <formula>NOT(ISERROR(SEARCH("LHG",J86)))</formula>
    </cfRule>
  </conditionalFormatting>
  <conditionalFormatting sqref="J90:J91">
    <cfRule type="containsText" dxfId="3" priority="2934" operator="between" text="AFAP*">
      <formula>NOT(ISERROR(SEARCH("AFAP*",J90)))</formula>
    </cfRule>
    <cfRule type="containsText" dxfId="4" priority="2946" operator="between" text="LHG">
      <formula>NOT(ISERROR(SEARCH("LHG",J90)))</formula>
    </cfRule>
  </conditionalFormatting>
  <conditionalFormatting sqref="J92:J93">
    <cfRule type="containsText" dxfId="3" priority="2920" operator="between" text="AFAX*">
      <formula>NOT(ISERROR(SEARCH("AFAX*",J92)))</formula>
    </cfRule>
    <cfRule type="containsText" dxfId="4" priority="2932" operator="between" text="LHG">
      <formula>NOT(ISERROR(SEARCH("LHG",J92)))</formula>
    </cfRule>
  </conditionalFormatting>
  <conditionalFormatting sqref="J97:J98">
    <cfRule type="containsText" dxfId="3" priority="2863" operator="between" text="AFAP*">
      <formula>NOT(ISERROR(SEARCH("AFAP*",J97)))</formula>
    </cfRule>
    <cfRule type="containsText" dxfId="4" priority="2875" operator="between" text="LHG">
      <formula>NOT(ISERROR(SEARCH("LHG",J97)))</formula>
    </cfRule>
  </conditionalFormatting>
  <conditionalFormatting sqref="J99:J100">
    <cfRule type="containsText" dxfId="3" priority="2848" operator="between" text="AFAP*">
      <formula>NOT(ISERROR(SEARCH("AFAP*",J99)))</formula>
    </cfRule>
    <cfRule type="containsText" dxfId="4" priority="2860" operator="between" text="LHG">
      <formula>NOT(ISERROR(SEARCH("LHG",J99)))</formula>
    </cfRule>
  </conditionalFormatting>
  <conditionalFormatting sqref="J101:J108">
    <cfRule type="containsText" dxfId="3" priority="2833" operator="between" text="AFAP*">
      <formula>NOT(ISERROR(SEARCH("AFAP*",J101)))</formula>
    </cfRule>
    <cfRule type="containsText" dxfId="4" priority="2845" operator="between" text="LHG">
      <formula>NOT(ISERROR(SEARCH("LHG",J101)))</formula>
    </cfRule>
  </conditionalFormatting>
  <conditionalFormatting sqref="J109:J114">
    <cfRule type="containsText" dxfId="3" priority="2818" operator="between" text="AFAP*">
      <formula>NOT(ISERROR(SEARCH("AFAP*",J109)))</formula>
    </cfRule>
    <cfRule type="containsText" dxfId="4" priority="2830" operator="between" text="LHG">
      <formula>NOT(ISERROR(SEARCH("LHG",J109)))</formula>
    </cfRule>
  </conditionalFormatting>
  <conditionalFormatting sqref="J115:J117">
    <cfRule type="containsText" dxfId="3" priority="2804" operator="between" text="AFAX*">
      <formula>NOT(ISERROR(SEARCH("AFAX*",J115)))</formula>
    </cfRule>
    <cfRule type="containsText" dxfId="4" priority="2816" operator="between" text="LHG">
      <formula>NOT(ISERROR(SEARCH("LHG",J115)))</formula>
    </cfRule>
  </conditionalFormatting>
  <conditionalFormatting sqref="J123:J124">
    <cfRule type="containsText" dxfId="3" priority="2722" operator="between" text="AFAP*">
      <formula>NOT(ISERROR(SEARCH("AFAP*",J123)))</formula>
    </cfRule>
    <cfRule type="containsText" dxfId="4" priority="2734" operator="between" text="LHG">
      <formula>NOT(ISERROR(SEARCH("LHG",J123)))</formula>
    </cfRule>
  </conditionalFormatting>
  <conditionalFormatting sqref="J125:J126">
    <cfRule type="containsText" dxfId="3" priority="2707" operator="between" text="AFAP*">
      <formula>NOT(ISERROR(SEARCH("AFAP*",J125)))</formula>
    </cfRule>
    <cfRule type="containsText" dxfId="4" priority="2719" operator="between" text="LHG">
      <formula>NOT(ISERROR(SEARCH("LHG",J125)))</formula>
    </cfRule>
  </conditionalFormatting>
  <conditionalFormatting sqref="J127:J130">
    <cfRule type="containsText" dxfId="3" priority="2692" operator="between" text="AFAP*">
      <formula>NOT(ISERROR(SEARCH("AFAP*",J127)))</formula>
    </cfRule>
    <cfRule type="containsText" dxfId="4" priority="2704" operator="between" text="LHG">
      <formula>NOT(ISERROR(SEARCH("LHG",J127)))</formula>
    </cfRule>
  </conditionalFormatting>
  <conditionalFormatting sqref="J131:J132">
    <cfRule type="containsText" dxfId="3" priority="2677" operator="between" text="AFAP*">
      <formula>NOT(ISERROR(SEARCH("AFAP*",J131)))</formula>
    </cfRule>
    <cfRule type="containsText" dxfId="4" priority="2689" operator="between" text="LHG">
      <formula>NOT(ISERROR(SEARCH("LHG",J131)))</formula>
    </cfRule>
  </conditionalFormatting>
  <conditionalFormatting sqref="J135:J136">
    <cfRule type="containsText" dxfId="3" priority="2636" operator="between" text="AFAX*">
      <formula>NOT(ISERROR(SEARCH("AFAX*",J135)))</formula>
    </cfRule>
    <cfRule type="containsText" dxfId="4" priority="2648" operator="between" text="LHG">
      <formula>NOT(ISERROR(SEARCH("LHG",J135)))</formula>
    </cfRule>
  </conditionalFormatting>
  <conditionalFormatting sqref="J141:J143">
    <cfRule type="containsText" dxfId="3" priority="2567" operator="between" text="AFAP*">
      <formula>NOT(ISERROR(SEARCH("AFAP*",J141)))</formula>
    </cfRule>
    <cfRule type="containsText" dxfId="4" priority="2579" operator="between" text="LHG">
      <formula>NOT(ISERROR(SEARCH("LHG",J141)))</formula>
    </cfRule>
  </conditionalFormatting>
  <conditionalFormatting sqref="J144:J145">
    <cfRule type="containsText" dxfId="3" priority="2552" operator="between" text="AFAP*">
      <formula>NOT(ISERROR(SEARCH("AFAP*",J144)))</formula>
    </cfRule>
    <cfRule type="containsText" dxfId="4" priority="2564" operator="between" text="LHG">
      <formula>NOT(ISERROR(SEARCH("LHG",J144)))</formula>
    </cfRule>
  </conditionalFormatting>
  <conditionalFormatting sqref="J148:J149">
    <cfRule type="containsText" dxfId="3" priority="2507" operator="between" text="AFAP*">
      <formula>NOT(ISERROR(SEARCH("AFAP*",J148)))</formula>
    </cfRule>
    <cfRule type="containsText" dxfId="4" priority="2519" operator="between" text="LHG">
      <formula>NOT(ISERROR(SEARCH("LHG",J148)))</formula>
    </cfRule>
  </conditionalFormatting>
  <conditionalFormatting sqref="J150:J154">
    <cfRule type="containsText" dxfId="3" priority="2492" operator="between" text="AFAP*">
      <formula>NOT(ISERROR(SEARCH("AFAP*",J150)))</formula>
    </cfRule>
    <cfRule type="containsText" dxfId="4" priority="2504" operator="between" text="LHG">
      <formula>NOT(ISERROR(SEARCH("LHG",J150)))</formula>
    </cfRule>
  </conditionalFormatting>
  <conditionalFormatting sqref="J155:J156">
    <cfRule type="containsText" dxfId="3" priority="2477" operator="between" text="AFAP*">
      <formula>NOT(ISERROR(SEARCH("AFAP*",J155)))</formula>
    </cfRule>
    <cfRule type="containsText" dxfId="4" priority="2489" operator="between" text="LHG">
      <formula>NOT(ISERROR(SEARCH("LHG",J155)))</formula>
    </cfRule>
  </conditionalFormatting>
  <conditionalFormatting sqref="J162:J165">
    <cfRule type="containsText" dxfId="3" priority="2396" operator="between" text="AFAX*">
      <formula>NOT(ISERROR(SEARCH("AFAX*",J162)))</formula>
    </cfRule>
    <cfRule type="containsText" dxfId="4" priority="2408" operator="between" text="LHG">
      <formula>NOT(ISERROR(SEARCH("LHG",J162)))</formula>
    </cfRule>
  </conditionalFormatting>
  <conditionalFormatting sqref="J166:J167">
    <cfRule type="containsText" dxfId="3" priority="2383" operator="between" text="AFAX*">
      <formula>NOT(ISERROR(SEARCH("AFAX*",J166)))</formula>
    </cfRule>
    <cfRule type="containsText" dxfId="4" priority="2395" operator="between" text="LHG">
      <formula>NOT(ISERROR(SEARCH("LHG",J166)))</formula>
    </cfRule>
  </conditionalFormatting>
  <conditionalFormatting sqref="J170:J171">
    <cfRule type="containsText" dxfId="3" priority="2338" operator="between" text="AFAP*">
      <formula>NOT(ISERROR(SEARCH("AFAP*",J170)))</formula>
    </cfRule>
    <cfRule type="containsText" dxfId="4" priority="2350" operator="between" text="LHG">
      <formula>NOT(ISERROR(SEARCH("LHG",J170)))</formula>
    </cfRule>
  </conditionalFormatting>
  <conditionalFormatting sqref="J174:J176">
    <cfRule type="containsText" dxfId="3" priority="2290" operator="between" text="AFAP*">
      <formula>NOT(ISERROR(SEARCH("AFAP*",J174)))</formula>
    </cfRule>
    <cfRule type="containsText" dxfId="4" priority="2302" operator="between" text="LHG">
      <formula>NOT(ISERROR(SEARCH("LHG",J174)))</formula>
    </cfRule>
  </conditionalFormatting>
  <conditionalFormatting sqref="J177:J180">
    <cfRule type="containsText" dxfId="3" priority="2274" operator="between" text="AFAP*">
      <formula>NOT(ISERROR(SEARCH("AFAP*",J177)))</formula>
    </cfRule>
    <cfRule type="containsText" dxfId="4" priority="2286" operator="between" text="LHG">
      <formula>NOT(ISERROR(SEARCH("LHG",J177)))</formula>
    </cfRule>
  </conditionalFormatting>
  <conditionalFormatting sqref="J188:J189">
    <cfRule type="containsText" dxfId="3" priority="2214" operator="between" text="AFAX*">
      <formula>NOT(ISERROR(SEARCH("AFAX*",J188)))</formula>
    </cfRule>
    <cfRule type="containsText" dxfId="4" priority="2226" operator="between" text="LHG">
      <formula>NOT(ISERROR(SEARCH("LHG",J188)))</formula>
    </cfRule>
  </conditionalFormatting>
  <conditionalFormatting sqref="J191:J194">
    <cfRule type="containsText" dxfId="3" priority="2186" operator="between" text="AFAP*">
      <formula>NOT(ISERROR(SEARCH("AFAP*",J191)))</formula>
    </cfRule>
    <cfRule type="containsText" dxfId="4" priority="2198" operator="between" text="LHG">
      <formula>NOT(ISERROR(SEARCH("LHG",J191)))</formula>
    </cfRule>
  </conditionalFormatting>
  <conditionalFormatting sqref="J197:J200">
    <cfRule type="containsText" dxfId="3" priority="2138" operator="between" text="AFAP*">
      <formula>NOT(ISERROR(SEARCH("AFAP*",J197)))</formula>
    </cfRule>
    <cfRule type="containsText" dxfId="4" priority="2150" operator="between" text="LHG">
      <formula>NOT(ISERROR(SEARCH("LHG",J197)))</formula>
    </cfRule>
  </conditionalFormatting>
  <conditionalFormatting sqref="J201:J211">
    <cfRule type="containsText" dxfId="3" priority="2123" operator="between" text="AFAP*">
      <formula>NOT(ISERROR(SEARCH("AFAP*",J201)))</formula>
    </cfRule>
    <cfRule type="containsText" dxfId="4" priority="2135" operator="between" text="LHG">
      <formula>NOT(ISERROR(SEARCH("LHG",J201)))</formula>
    </cfRule>
  </conditionalFormatting>
  <conditionalFormatting sqref="J212:J218">
    <cfRule type="containsText" dxfId="3" priority="2108" operator="between" text="AFAP*">
      <formula>NOT(ISERROR(SEARCH("AFAP*",J212)))</formula>
    </cfRule>
    <cfRule type="containsText" dxfId="4" priority="2120" operator="between" text="LHG">
      <formula>NOT(ISERROR(SEARCH("LHG",J212)))</formula>
    </cfRule>
  </conditionalFormatting>
  <conditionalFormatting sqref="J219:J220">
    <cfRule type="containsText" dxfId="3" priority="2093" operator="between" text="AFAP*">
      <formula>NOT(ISERROR(SEARCH("AFAP*",J219)))</formula>
    </cfRule>
    <cfRule type="containsText" dxfId="4" priority="2105" operator="between" text="LHG">
      <formula>NOT(ISERROR(SEARCH("LHG",J219)))</formula>
    </cfRule>
  </conditionalFormatting>
  <conditionalFormatting sqref="J221:J222">
    <cfRule type="containsText" dxfId="3" priority="2078" operator="between" text="AFAP*">
      <formula>NOT(ISERROR(SEARCH("AFAP*",J221)))</formula>
    </cfRule>
    <cfRule type="containsText" dxfId="4" priority="2090" operator="between" text="LHG">
      <formula>NOT(ISERROR(SEARCH("LHG",J221)))</formula>
    </cfRule>
  </conditionalFormatting>
  <conditionalFormatting sqref="J224:J225">
    <cfRule type="containsText" dxfId="3" priority="2047" operator="between" text="AFAP*">
      <formula>NOT(ISERROR(SEARCH("AFAP*",J224)))</formula>
    </cfRule>
    <cfRule type="containsText" dxfId="4" priority="2059" operator="between" text="LHG">
      <formula>NOT(ISERROR(SEARCH("LHG",J224)))</formula>
    </cfRule>
  </conditionalFormatting>
  <conditionalFormatting sqref="J226:J228">
    <cfRule type="containsText" dxfId="3" priority="2032" operator="between" text="AFAP*">
      <formula>NOT(ISERROR(SEARCH("AFAP*",J226)))</formula>
    </cfRule>
    <cfRule type="containsText" dxfId="4" priority="2044" operator="between" text="LHG">
      <formula>NOT(ISERROR(SEARCH("LHG",J226)))</formula>
    </cfRule>
  </conditionalFormatting>
  <conditionalFormatting sqref="J230:J233">
    <cfRule type="containsText" dxfId="3" priority="2003" operator="between" text="AFAX*">
      <formula>NOT(ISERROR(SEARCH("AFAX*",J230)))</formula>
    </cfRule>
    <cfRule type="containsText" dxfId="4" priority="2015" operator="between" text="LHG">
      <formula>NOT(ISERROR(SEARCH("LHG",J230)))</formula>
    </cfRule>
  </conditionalFormatting>
  <conditionalFormatting sqref="J235:J237">
    <cfRule type="containsText" dxfId="3" priority="1977" operator="between" text="AFAX*">
      <formula>NOT(ISERROR(SEARCH("AFAX*",J235)))</formula>
    </cfRule>
    <cfRule type="containsText" dxfId="4" priority="1989" operator="between" text="LHG">
      <formula>NOT(ISERROR(SEARCH("LHG",J235)))</formula>
    </cfRule>
  </conditionalFormatting>
  <conditionalFormatting sqref="J238:J239">
    <cfRule type="containsText" dxfId="3" priority="1964" operator="between" text="AFAX*">
      <formula>NOT(ISERROR(SEARCH("AFAX*",J238)))</formula>
    </cfRule>
    <cfRule type="containsText" dxfId="4" priority="1976" operator="between" text="LHG">
      <formula>NOT(ISERROR(SEARCH("LHG",J238)))</formula>
    </cfRule>
  </conditionalFormatting>
  <conditionalFormatting sqref="J243:J245">
    <cfRule type="containsText" dxfId="3" priority="1905" operator="between" text="AFAP*">
      <formula>NOT(ISERROR(SEARCH("AFAP*",J243)))</formula>
    </cfRule>
    <cfRule type="containsText" dxfId="4" priority="1917" operator="between" text="LHG">
      <formula>NOT(ISERROR(SEARCH("LHG",J243)))</formula>
    </cfRule>
  </conditionalFormatting>
  <conditionalFormatting sqref="J246:J247">
    <cfRule type="containsText" dxfId="3" priority="1890" operator="between" text="AFAP*">
      <formula>NOT(ISERROR(SEARCH("AFAP*",J246)))</formula>
    </cfRule>
    <cfRule type="containsText" dxfId="4" priority="1902" operator="between" text="LHG">
      <formula>NOT(ISERROR(SEARCH("LHG",J246)))</formula>
    </cfRule>
  </conditionalFormatting>
  <conditionalFormatting sqref="J251:J254">
    <cfRule type="containsText" dxfId="3" priority="1828" operator="between" text="AFAP*">
      <formula>NOT(ISERROR(SEARCH("AFAP*",J251)))</formula>
    </cfRule>
    <cfRule type="containsText" dxfId="4" priority="1840" operator="between" text="LHG">
      <formula>NOT(ISERROR(SEARCH("LHG",J251)))</formula>
    </cfRule>
  </conditionalFormatting>
  <conditionalFormatting sqref="J255:J257">
    <cfRule type="containsText" dxfId="3" priority="1812" operator="between" text="AFAP*">
      <formula>NOT(ISERROR(SEARCH("AFAP*",J255)))</formula>
    </cfRule>
    <cfRule type="containsText" dxfId="4" priority="1824" operator="between" text="LHG">
      <formula>NOT(ISERROR(SEARCH("LHG",J255)))</formula>
    </cfRule>
  </conditionalFormatting>
  <conditionalFormatting sqref="J258:J259">
    <cfRule type="containsText" dxfId="3" priority="1796" operator="between" text="AFAP*">
      <formula>NOT(ISERROR(SEARCH("AFAP*",J258)))</formula>
    </cfRule>
    <cfRule type="containsText" dxfId="4" priority="1808" operator="between" text="LHG">
      <formula>NOT(ISERROR(SEARCH("LHG",J258)))</formula>
    </cfRule>
  </conditionalFormatting>
  <conditionalFormatting sqref="J260:J264">
    <cfRule type="containsText" dxfId="3" priority="1781" operator="between" text="AFAP*">
      <formula>NOT(ISERROR(SEARCH("AFAP*",J260)))</formula>
    </cfRule>
    <cfRule type="containsText" dxfId="4" priority="1793" operator="between" text="LHG">
      <formula>NOT(ISERROR(SEARCH("LHG",J260)))</formula>
    </cfRule>
  </conditionalFormatting>
  <conditionalFormatting sqref="J265:J267">
    <cfRule type="containsText" dxfId="3" priority="1768" operator="between" text="AFAX*">
      <formula>NOT(ISERROR(SEARCH("AFAX*",J265)))</formula>
    </cfRule>
    <cfRule type="containsText" dxfId="4" priority="1780" operator="between" text="LHG">
      <formula>NOT(ISERROR(SEARCH("LHG",J265)))</formula>
    </cfRule>
  </conditionalFormatting>
  <conditionalFormatting sqref="J271:J273">
    <cfRule type="containsText" dxfId="3" priority="1725" operator="between" text="AFAP*">
      <formula>NOT(ISERROR(SEARCH("AFAP*",J271)))</formula>
    </cfRule>
    <cfRule type="containsText" dxfId="4" priority="1737" operator="between" text="LHG">
      <formula>NOT(ISERROR(SEARCH("LHG",J271)))</formula>
    </cfRule>
  </conditionalFormatting>
  <conditionalFormatting sqref="J275:J276">
    <cfRule type="containsText" dxfId="3" priority="1695" operator="between" text="AFAP*">
      <formula>NOT(ISERROR(SEARCH("AFAP*",J275)))</formula>
    </cfRule>
    <cfRule type="containsText" dxfId="4" priority="1707" operator="between" text="LHG">
      <formula>NOT(ISERROR(SEARCH("LHG",J275)))</formula>
    </cfRule>
  </conditionalFormatting>
  <conditionalFormatting sqref="J278:J279">
    <cfRule type="containsText" dxfId="3" priority="1665" operator="between" text="AFAP*">
      <formula>NOT(ISERROR(SEARCH("AFAP*",J278)))</formula>
    </cfRule>
    <cfRule type="containsText" dxfId="4" priority="1677" operator="between" text="LHG">
      <formula>NOT(ISERROR(SEARCH("LHG",J278)))</formula>
    </cfRule>
  </conditionalFormatting>
  <conditionalFormatting sqref="J280:J283">
    <cfRule type="containsText" dxfId="3" priority="1649" operator="between" text="AFAP*">
      <formula>NOT(ISERROR(SEARCH("AFAP*",J280)))</formula>
    </cfRule>
    <cfRule type="containsText" dxfId="4" priority="1661" operator="between" text="LHG">
      <formula>NOT(ISERROR(SEARCH("LHG",J280)))</formula>
    </cfRule>
  </conditionalFormatting>
  <conditionalFormatting sqref="J295:J296">
    <cfRule type="containsText" dxfId="3" priority="1462" operator="between" text="AFAP*">
      <formula>NOT(ISERROR(SEARCH("AFAP*",J295)))</formula>
    </cfRule>
    <cfRule type="containsText" dxfId="4" priority="1474" operator="between" text="LHG">
      <formula>NOT(ISERROR(SEARCH("LHG",J295)))</formula>
    </cfRule>
  </conditionalFormatting>
  <conditionalFormatting sqref="J300:J301">
    <cfRule type="containsText" dxfId="3" priority="1398" operator="between" text="AFAP*">
      <formula>NOT(ISERROR(SEARCH("AFAP*",J300)))</formula>
    </cfRule>
    <cfRule type="containsText" dxfId="4" priority="1410" operator="between" text="LHG">
      <formula>NOT(ISERROR(SEARCH("LHG",J300)))</formula>
    </cfRule>
  </conditionalFormatting>
  <conditionalFormatting sqref="J302:J305">
    <cfRule type="containsText" dxfId="3" priority="1382" operator="between" text="AFAP*">
      <formula>NOT(ISERROR(SEARCH("AFAP*",J302)))</formula>
    </cfRule>
    <cfRule type="containsText" dxfId="4" priority="1394" operator="between" text="LHG">
      <formula>NOT(ISERROR(SEARCH("LHG",J302)))</formula>
    </cfRule>
  </conditionalFormatting>
  <conditionalFormatting sqref="J307:J309">
    <cfRule type="containsText" dxfId="3" priority="1353" operator="between" text="AFAP*">
      <formula>NOT(ISERROR(SEARCH("AFAP*",J307)))</formula>
    </cfRule>
    <cfRule type="containsText" dxfId="4" priority="1365" operator="between" text="LHG">
      <formula>NOT(ISERROR(SEARCH("LHG",J307)))</formula>
    </cfRule>
  </conditionalFormatting>
  <conditionalFormatting sqref="J310:J312">
    <cfRule type="containsText" dxfId="3" priority="1337" operator="between" text="AFAP*">
      <formula>NOT(ISERROR(SEARCH("AFAP*",J310)))</formula>
    </cfRule>
    <cfRule type="containsText" dxfId="4" priority="1349" operator="between" text="LHG">
      <formula>NOT(ISERROR(SEARCH("LHG",J310)))</formula>
    </cfRule>
  </conditionalFormatting>
  <conditionalFormatting sqref="J317:J320">
    <cfRule type="containsText" dxfId="3" priority="1245" operator="between" text="AFAP*">
      <formula>NOT(ISERROR(SEARCH("AFAP*",J317)))</formula>
    </cfRule>
    <cfRule type="containsText" dxfId="4" priority="1246" operator="between" text="LHG">
      <formula>NOT(ISERROR(SEARCH("LHG",J317)))</formula>
    </cfRule>
  </conditionalFormatting>
  <conditionalFormatting sqref="J321:J323">
    <cfRule type="containsText" dxfId="3" priority="1230" operator="between" text="AFAP*">
      <formula>NOT(ISERROR(SEARCH("AFAP*",J321)))</formula>
    </cfRule>
    <cfRule type="containsText" dxfId="4" priority="1231" operator="between" text="LHG">
      <formula>NOT(ISERROR(SEARCH("LHG",J321)))</formula>
    </cfRule>
  </conditionalFormatting>
  <conditionalFormatting sqref="J324:J325">
    <cfRule type="containsText" dxfId="3" priority="1217" operator="between" text="AFAX*">
      <formula>NOT(ISERROR(SEARCH("AFAX*",J324)))</formula>
    </cfRule>
    <cfRule type="containsText" dxfId="4" priority="1229" operator="between" text="LHG">
      <formula>NOT(ISERROR(SEARCH("LHG",J324)))</formula>
    </cfRule>
  </conditionalFormatting>
  <conditionalFormatting sqref="J326:J328">
    <cfRule type="containsText" dxfId="3" priority="1198" operator="between" text="AFAP*">
      <formula>NOT(ISERROR(SEARCH("AFAP*",J326)))</formula>
    </cfRule>
    <cfRule type="containsText" dxfId="4" priority="1210" operator="between" text="LHG">
      <formula>NOT(ISERROR(SEARCH("LHG",J326)))</formula>
    </cfRule>
  </conditionalFormatting>
  <conditionalFormatting sqref="J331:J333">
    <cfRule type="containsText" dxfId="3" priority="1147" operator="between" text="AFAP*">
      <formula>NOT(ISERROR(SEARCH("AFAP*",J331)))</formula>
    </cfRule>
    <cfRule type="containsText" dxfId="4" priority="1148" operator="between" text="LHG">
      <formula>NOT(ISERROR(SEARCH("LHG",J331)))</formula>
    </cfRule>
  </conditionalFormatting>
  <conditionalFormatting sqref="J334:J336">
    <cfRule type="containsText" dxfId="3" priority="1131" operator="between" text="AFAP*">
      <formula>NOT(ISERROR(SEARCH("AFAP*",J334)))</formula>
    </cfRule>
    <cfRule type="containsText" dxfId="4" priority="1132" operator="between" text="LHG">
      <formula>NOT(ISERROR(SEARCH("LHG",J334)))</formula>
    </cfRule>
  </conditionalFormatting>
  <conditionalFormatting sqref="J337:J339">
    <cfRule type="containsText" dxfId="3" priority="1115" operator="between" text="AFAP*">
      <formula>NOT(ISERROR(SEARCH("AFAP*",J337)))</formula>
    </cfRule>
    <cfRule type="containsText" dxfId="4" priority="1116" operator="between" text="LHG">
      <formula>NOT(ISERROR(SEARCH("LHG",J337)))</formula>
    </cfRule>
  </conditionalFormatting>
  <conditionalFormatting sqref="J340:J342">
    <cfRule type="containsText" dxfId="3" priority="1099" operator="between" text="AFAP*">
      <formula>NOT(ISERROR(SEARCH("AFAP*",J340)))</formula>
    </cfRule>
    <cfRule type="containsText" dxfId="4" priority="1100" operator="between" text="LHG">
      <formula>NOT(ISERROR(SEARCH("LHG",J340)))</formula>
    </cfRule>
  </conditionalFormatting>
  <conditionalFormatting sqref="J343:J345">
    <cfRule type="containsText" dxfId="3" priority="1083" operator="between" text="AFAP*">
      <formula>NOT(ISERROR(SEARCH("AFAP*",J343)))</formula>
    </cfRule>
    <cfRule type="containsText" dxfId="4" priority="1084" operator="between" text="LHG">
      <formula>NOT(ISERROR(SEARCH("LHG",J343)))</formula>
    </cfRule>
  </conditionalFormatting>
  <conditionalFormatting sqref="J347:J348">
    <cfRule type="containsText" dxfId="3" priority="1040" operator="between" text="AFAP*">
      <formula>NOT(ISERROR(SEARCH("AFAP*",J347)))</formula>
    </cfRule>
    <cfRule type="containsText" dxfId="4" priority="1041" operator="between" text="LHG">
      <formula>NOT(ISERROR(SEARCH("LHG",J347)))</formula>
    </cfRule>
  </conditionalFormatting>
  <conditionalFormatting sqref="J349:J350">
    <cfRule type="containsText" dxfId="3" priority="1024" operator="between" text="AFAX*">
      <formula>NOT(ISERROR(SEARCH("AFAX*",J349)))</formula>
    </cfRule>
    <cfRule type="containsText" dxfId="4" priority="1036" operator="between" text="LHG">
      <formula>NOT(ISERROR(SEARCH("LHG",J349)))</formula>
    </cfRule>
  </conditionalFormatting>
  <conditionalFormatting sqref="J353:J355">
    <cfRule type="containsText" dxfId="3" priority="980" operator="between" text="AFAP*">
      <formula>NOT(ISERROR(SEARCH("AFAP*",J353)))</formula>
    </cfRule>
    <cfRule type="containsText" dxfId="4" priority="992" operator="between" text="LHG">
      <formula>NOT(ISERROR(SEARCH("LHG",J353)))</formula>
    </cfRule>
  </conditionalFormatting>
  <conditionalFormatting sqref="J359:J360">
    <cfRule type="containsText" dxfId="3" priority="916" operator="between" text="AFAP*">
      <formula>NOT(ISERROR(SEARCH("AFAP*",J359)))</formula>
    </cfRule>
    <cfRule type="containsText" dxfId="4" priority="928" operator="between" text="LHG">
      <formula>NOT(ISERROR(SEARCH("LHG",J359)))</formula>
    </cfRule>
  </conditionalFormatting>
  <conditionalFormatting sqref="J363:J364">
    <cfRule type="containsText" dxfId="3" priority="869" operator="between" text="AFAX*">
      <formula>NOT(ISERROR(SEARCH("AFAX*",J363)))</formula>
    </cfRule>
    <cfRule type="containsText" dxfId="4" priority="881" operator="between" text="LHG">
      <formula>NOT(ISERROR(SEARCH("LHG",J363)))</formula>
    </cfRule>
  </conditionalFormatting>
  <conditionalFormatting sqref="J365:J367">
    <cfRule type="containsText" dxfId="3" priority="854" operator="between" text="AFAP*">
      <formula>NOT(ISERROR(SEARCH("AFAP*",J365)))</formula>
    </cfRule>
    <cfRule type="containsText" dxfId="4" priority="866" operator="between" text="LHG">
      <formula>NOT(ISERROR(SEARCH("LHG",J365)))</formula>
    </cfRule>
  </conditionalFormatting>
  <conditionalFormatting sqref="J368:J369">
    <cfRule type="containsText" dxfId="3" priority="839" operator="between" text="AFAX*">
      <formula>NOT(ISERROR(SEARCH("AFAX*",J368)))</formula>
    </cfRule>
    <cfRule type="containsText" dxfId="4" priority="851" operator="between" text="LHG">
      <formula>NOT(ISERROR(SEARCH("LHG",J368)))</formula>
    </cfRule>
  </conditionalFormatting>
  <conditionalFormatting sqref="J370:J371">
    <cfRule type="containsText" dxfId="3" priority="824" operator="between" text="AFAP*">
      <formula>NOT(ISERROR(SEARCH("AFAP*",J370)))</formula>
    </cfRule>
    <cfRule type="containsText" dxfId="4" priority="836" operator="between" text="LHG">
      <formula>NOT(ISERROR(SEARCH("LHG",J370)))</formula>
    </cfRule>
  </conditionalFormatting>
  <conditionalFormatting sqref="J380:J381">
    <cfRule type="containsText" dxfId="3" priority="678" operator="between" text="AFAP*">
      <formula>NOT(ISERROR(SEARCH("AFAP*",J380)))</formula>
    </cfRule>
    <cfRule type="containsText" dxfId="4" priority="679" operator="between" text="LHG">
      <formula>NOT(ISERROR(SEARCH("LHG",J380)))</formula>
    </cfRule>
  </conditionalFormatting>
  <conditionalFormatting sqref="J385:J386">
    <cfRule type="containsText" dxfId="3" priority="628" operator="between" text="AFAP*">
      <formula>NOT(ISERROR(SEARCH("AFAP*",J385)))</formula>
    </cfRule>
    <cfRule type="containsText" dxfId="4" priority="640" operator="between" text="LHG">
      <formula>NOT(ISERROR(SEARCH("LHG",J385)))</formula>
    </cfRule>
  </conditionalFormatting>
  <conditionalFormatting sqref="J387:J388">
    <cfRule type="containsText" dxfId="3" priority="612" operator="between" text="AFAP*">
      <formula>NOT(ISERROR(SEARCH("AFAP*",J387)))</formula>
    </cfRule>
    <cfRule type="containsText" dxfId="4" priority="624" operator="between" text="LHG">
      <formula>NOT(ISERROR(SEARCH("LHG",J387)))</formula>
    </cfRule>
  </conditionalFormatting>
  <conditionalFormatting sqref="J389:J391">
    <cfRule type="containsText" dxfId="3" priority="596" operator="between" text="AFAP*">
      <formula>NOT(ISERROR(SEARCH("AFAP*",J389)))</formula>
    </cfRule>
    <cfRule type="containsText" dxfId="4" priority="608" operator="between" text="LHG">
      <formula>NOT(ISERROR(SEARCH("LHG",J389)))</formula>
    </cfRule>
  </conditionalFormatting>
  <conditionalFormatting sqref="J394:J396">
    <cfRule type="containsText" dxfId="3" priority="546" operator="between" text="AFAP*">
      <formula>NOT(ISERROR(SEARCH("AFAP*",J394)))</formula>
    </cfRule>
    <cfRule type="containsText" dxfId="4" priority="547" operator="between" text="LHG">
      <formula>NOT(ISERROR(SEARCH("LHG",J394)))</formula>
    </cfRule>
  </conditionalFormatting>
  <conditionalFormatting sqref="J400:J402">
    <cfRule type="containsText" dxfId="3" priority="486" operator="between" text="AFAP*">
      <formula>NOT(ISERROR(SEARCH("AFAP*",J400)))</formula>
    </cfRule>
    <cfRule type="containsText" dxfId="4" priority="487" operator="between" text="LHG">
      <formula>NOT(ISERROR(SEARCH("LHG",J400)))</formula>
    </cfRule>
  </conditionalFormatting>
  <conditionalFormatting sqref="J410:J411">
    <cfRule type="containsText" dxfId="3" priority="377" operator="between" text="AFAX*">
      <formula>NOT(ISERROR(SEARCH("AFAX*",J410)))</formula>
    </cfRule>
    <cfRule type="containsText" dxfId="4" priority="389" operator="between" text="LHG">
      <formula>NOT(ISERROR(SEARCH("LHG",J410)))</formula>
    </cfRule>
  </conditionalFormatting>
  <conditionalFormatting sqref="J414:J416">
    <cfRule type="containsText" dxfId="3" priority="327" operator="between" text="AFAP*">
      <formula>NOT(ISERROR(SEARCH("AFAP*",J414)))</formula>
    </cfRule>
    <cfRule type="containsText" dxfId="4" priority="328" operator="between" text="LHG">
      <formula>NOT(ISERROR(SEARCH("LHG",J414)))</formula>
    </cfRule>
  </conditionalFormatting>
  <conditionalFormatting sqref="J421:J425">
    <cfRule type="containsText" dxfId="3" priority="247" operator="between" text="AFAP*">
      <formula>NOT(ISERROR(SEARCH("AFAP*",J421)))</formula>
    </cfRule>
    <cfRule type="containsText" dxfId="4" priority="248" operator="between" text="LHG">
      <formula>NOT(ISERROR(SEARCH("LHG",J421)))</formula>
    </cfRule>
  </conditionalFormatting>
  <conditionalFormatting sqref="J426:J428">
    <cfRule type="containsText" dxfId="3" priority="233" operator="between" text="AFAP*">
      <formula>NOT(ISERROR(SEARCH("AFAP*",J426)))</formula>
    </cfRule>
    <cfRule type="containsText" dxfId="4" priority="234" operator="between" text="LHG">
      <formula>NOT(ISERROR(SEARCH("LHG",J426)))</formula>
    </cfRule>
  </conditionalFormatting>
  <conditionalFormatting sqref="J432:J433">
    <cfRule type="containsText" dxfId="3" priority="196" operator="between" text="AFAP*">
      <formula>NOT(ISERROR(SEARCH("AFAP*",J432)))</formula>
    </cfRule>
    <cfRule type="containsText" dxfId="4" priority="197" operator="between" text="LHG">
      <formula>NOT(ISERROR(SEARCH("LHG",J432)))</formula>
    </cfRule>
  </conditionalFormatting>
  <conditionalFormatting sqref="J435:J445">
    <cfRule type="containsText" dxfId="3" priority="182" operator="between" text="AFAP*">
      <formula>NOT(ISERROR(SEARCH("AFAP*",J435)))</formula>
    </cfRule>
    <cfRule type="containsText" dxfId="4" priority="183" operator="between" text="LHG">
      <formula>NOT(ISERROR(SEARCH("LHG",J435)))</formula>
    </cfRule>
  </conditionalFormatting>
  <conditionalFormatting sqref="J447:J448">
    <cfRule type="containsText" dxfId="3" priority="153" operator="between" text="AFAX*">
      <formula>NOT(ISERROR(SEARCH("AFAX*",J447)))</formula>
    </cfRule>
    <cfRule type="containsText" dxfId="4" priority="165" operator="between" text="LHG">
      <formula>NOT(ISERROR(SEARCH("LHG",J447)))</formula>
    </cfRule>
  </conditionalFormatting>
  <conditionalFormatting sqref="J452:J457">
    <cfRule type="containsText" dxfId="3" priority="90" operator="between" text="AFAP*">
      <formula>NOT(ISERROR(SEARCH("AFAP*",J452)))</formula>
    </cfRule>
    <cfRule type="containsText" dxfId="4" priority="91" operator="between" text="LHG">
      <formula>NOT(ISERROR(SEARCH("LHG",J452)))</formula>
    </cfRule>
  </conditionalFormatting>
  <conditionalFormatting sqref="AP4:AP7">
    <cfRule type="duplicateValues" dxfId="2" priority="3545"/>
  </conditionalFormatting>
  <conditionalFormatting sqref="AP8:AP10">
    <cfRule type="duplicateValues" dxfId="2" priority="3531"/>
  </conditionalFormatting>
  <conditionalFormatting sqref="AP11:AP12">
    <cfRule type="duplicateValues" dxfId="2" priority="3517"/>
  </conditionalFormatting>
  <conditionalFormatting sqref="AP14:AP15">
    <cfRule type="duplicateValues" dxfId="2" priority="3489"/>
  </conditionalFormatting>
  <conditionalFormatting sqref="AP18:AP20">
    <cfRule type="duplicateValues" dxfId="2" priority="3442"/>
  </conditionalFormatting>
  <conditionalFormatting sqref="AP21:AP22">
    <cfRule type="duplicateValues" dxfId="2" priority="3428"/>
  </conditionalFormatting>
  <conditionalFormatting sqref="AP30:AP31">
    <cfRule type="duplicateValues" dxfId="2" priority="3349"/>
  </conditionalFormatting>
  <conditionalFormatting sqref="AP32:AP33">
    <cfRule type="duplicateValues" dxfId="2" priority="3335"/>
  </conditionalFormatting>
  <conditionalFormatting sqref="AP35:AP37">
    <cfRule type="duplicateValues" dxfId="2" priority="3307"/>
  </conditionalFormatting>
  <conditionalFormatting sqref="H474:I1048576 H1:I325 AS4:AS362">
    <cfRule type="containsText" dxfId="27" priority="1214" operator="between" text="LATE">
      <formula>NOT(ISERROR(SEARCH("LATE",H1)))</formula>
    </cfRule>
  </conditionalFormatting>
  <conditionalFormatting sqref="AV1:AZ1 AV2:BE3">
    <cfRule type="cellIs" dxfId="23" priority="12085" operator="lessThan">
      <formula>0</formula>
    </cfRule>
  </conditionalFormatting>
  <conditionalFormatting sqref="F2:I3">
    <cfRule type="expression" dxfId="28" priority="12081">
      <formula>OR($D2="CLOSED",$D2="IN PROGRESS")</formula>
    </cfRule>
  </conditionalFormatting>
  <conditionalFormatting sqref="D4:D7 D182:D186 D268:D269 D79:D83">
    <cfRule type="containsText" dxfId="13" priority="3549" operator="between" text="OPEN">
      <formula>NOT(ISERROR(SEARCH("OPEN",D4)))</formula>
    </cfRule>
    <cfRule type="containsText" dxfId="14" priority="3552" operator="between" text="IN PROGRESS">
      <formula>NOT(ISERROR(SEARCH("IN PROGRESS",D4)))</formula>
    </cfRule>
    <cfRule type="containsText" dxfId="15" priority="3553" operator="between" text="IN PROGRESS">
      <formula>NOT(ISERROR(SEARCH("IN PROGRESS",D4)))</formula>
    </cfRule>
    <cfRule type="containsText" dxfId="11" priority="3554" operator="between" text="CLOSED">
      <formula>NOT(ISERROR(SEARCH("CLOSED",D4)))</formula>
    </cfRule>
  </conditionalFormatting>
  <conditionalFormatting sqref="J4:J7 J79:J83">
    <cfRule type="containsText" dxfId="3" priority="3546" operator="between" text="AFAP*">
      <formula>NOT(ISERROR(SEARCH("AFAP*",J4)))</formula>
    </cfRule>
  </conditionalFormatting>
  <conditionalFormatting sqref="J4:J7 J182:J186 J268:J269 J79:J83">
    <cfRule type="containsText" dxfId="4" priority="3558" operator="between" text="LHG">
      <formula>NOT(ISERROR(SEARCH("LHG",J4)))</formula>
    </cfRule>
  </conditionalFormatting>
  <conditionalFormatting sqref="AN4:AO7">
    <cfRule type="duplicateValues" dxfId="2" priority="3488"/>
  </conditionalFormatting>
  <conditionalFormatting sqref="AN8:AO10">
    <cfRule type="duplicateValues" dxfId="2" priority="3487"/>
  </conditionalFormatting>
  <conditionalFormatting sqref="AN11:AO12">
    <cfRule type="duplicateValues" dxfId="2" priority="3486"/>
  </conditionalFormatting>
  <conditionalFormatting sqref="AN14:AO15">
    <cfRule type="duplicateValues" dxfId="2" priority="3484"/>
  </conditionalFormatting>
  <conditionalFormatting sqref="AN18:AO20">
    <cfRule type="duplicateValues" dxfId="2" priority="3290"/>
  </conditionalFormatting>
  <conditionalFormatting sqref="AN21:AO22">
    <cfRule type="duplicateValues" dxfId="2" priority="3289"/>
  </conditionalFormatting>
  <conditionalFormatting sqref="J23:J24 J182:J186 J268:J269">
    <cfRule type="containsText" dxfId="3" priority="3415" operator="between" text="AFAX*">
      <formula>NOT(ISERROR(SEARCH("AFAX*",J23)))</formula>
    </cfRule>
  </conditionalFormatting>
  <conditionalFormatting sqref="AN30:AO31">
    <cfRule type="duplicateValues" dxfId="2" priority="3288"/>
  </conditionalFormatting>
  <conditionalFormatting sqref="AN32:AO33">
    <cfRule type="duplicateValues" dxfId="2" priority="3287"/>
  </conditionalFormatting>
  <conditionalFormatting sqref="AN35:AO37">
    <cfRule type="duplicateValues" dxfId="2" priority="3285"/>
  </conditionalFormatting>
  <conditionalFormatting sqref="AN39:AO40">
    <cfRule type="duplicateValues" dxfId="2" priority="3282"/>
    <cfRule type="duplicateValues" dxfId="2" priority="3283"/>
    <cfRule type="duplicateValues" dxfId="2" priority="3268"/>
  </conditionalFormatting>
  <conditionalFormatting sqref="AN41:AO46">
    <cfRule type="duplicateValues" dxfId="2" priority="3266"/>
    <cfRule type="duplicateValues" dxfId="2" priority="3267"/>
    <cfRule type="duplicateValues" dxfId="2" priority="3252"/>
  </conditionalFormatting>
  <conditionalFormatting sqref="AN49:AO50">
    <cfRule type="duplicateValues" dxfId="2" priority="3218"/>
    <cfRule type="duplicateValues" dxfId="2" priority="3219"/>
    <cfRule type="duplicateValues" dxfId="2" priority="3204"/>
  </conditionalFormatting>
  <conditionalFormatting sqref="AN51:AO52">
    <cfRule type="duplicateValues" dxfId="2" priority="3202"/>
    <cfRule type="duplicateValues" dxfId="2" priority="3203"/>
    <cfRule type="duplicateValues" dxfId="2" priority="3188"/>
  </conditionalFormatting>
  <conditionalFormatting sqref="AN53:AO56">
    <cfRule type="duplicateValues" dxfId="2" priority="3186"/>
    <cfRule type="duplicateValues" dxfId="2" priority="3187"/>
    <cfRule type="duplicateValues" dxfId="2" priority="3172"/>
  </conditionalFormatting>
  <conditionalFormatting sqref="AN57:AO59">
    <cfRule type="duplicateValues" dxfId="2" priority="3170"/>
    <cfRule type="duplicateValues" dxfId="2" priority="3171"/>
  </conditionalFormatting>
  <conditionalFormatting sqref="AN57:AO60">
    <cfRule type="duplicateValues" dxfId="2" priority="3156"/>
  </conditionalFormatting>
  <conditionalFormatting sqref="AN61:AO62">
    <cfRule type="duplicateValues" dxfId="2" priority="3154"/>
    <cfRule type="duplicateValues" dxfId="2" priority="3155"/>
    <cfRule type="duplicateValues" dxfId="2" priority="3140"/>
  </conditionalFormatting>
  <conditionalFormatting sqref="AN74:AO75">
    <cfRule type="duplicateValues" dxfId="2" priority="3044"/>
  </conditionalFormatting>
  <conditionalFormatting sqref="AN76:AO77">
    <cfRule type="duplicateValues" dxfId="2" priority="3027"/>
    <cfRule type="duplicateValues" dxfId="2" priority="3028"/>
    <cfRule type="duplicateValues" dxfId="2" priority="3013"/>
  </conditionalFormatting>
  <conditionalFormatting sqref="AN79:AO83">
    <cfRule type="duplicateValues" dxfId="2" priority="12144"/>
  </conditionalFormatting>
  <conditionalFormatting sqref="AN84:AO85">
    <cfRule type="duplicateValues" dxfId="2" priority="2979"/>
    <cfRule type="duplicateValues" dxfId="2" priority="2980"/>
    <cfRule type="duplicateValues" dxfId="2" priority="2965"/>
  </conditionalFormatting>
  <conditionalFormatting sqref="AN86:AO89">
    <cfRule type="duplicateValues" dxfId="2" priority="2963"/>
    <cfRule type="duplicateValues" dxfId="2" priority="2964"/>
    <cfRule type="duplicateValues" dxfId="2" priority="2949"/>
  </conditionalFormatting>
  <conditionalFormatting sqref="AN90:AO91">
    <cfRule type="duplicateValues" dxfId="2" priority="2947"/>
    <cfRule type="duplicateValues" dxfId="2" priority="2948"/>
    <cfRule type="duplicateValues" dxfId="2" priority="2933"/>
  </conditionalFormatting>
  <conditionalFormatting sqref="AN97:AO98">
    <cfRule type="duplicateValues" dxfId="2" priority="2876"/>
  </conditionalFormatting>
  <conditionalFormatting sqref="AN99:AO100">
    <cfRule type="duplicateValues" dxfId="2" priority="2861"/>
    <cfRule type="duplicateValues" dxfId="2" priority="2847"/>
  </conditionalFormatting>
  <conditionalFormatting sqref="AN101:AO108">
    <cfRule type="duplicateValues" dxfId="2" priority="2846"/>
    <cfRule type="duplicateValues" dxfId="2" priority="2832"/>
  </conditionalFormatting>
  <conditionalFormatting sqref="AN109:AO114">
    <cfRule type="duplicateValues" dxfId="2" priority="2831"/>
    <cfRule type="duplicateValues" dxfId="2" priority="2817"/>
  </conditionalFormatting>
  <conditionalFormatting sqref="AN123:AO124">
    <cfRule type="duplicateValues" dxfId="2" priority="2735"/>
    <cfRule type="duplicateValues" dxfId="2" priority="2721"/>
  </conditionalFormatting>
  <conditionalFormatting sqref="AN125:AO126">
    <cfRule type="duplicateValues" dxfId="2" priority="2720"/>
    <cfRule type="duplicateValues" dxfId="2" priority="2706"/>
  </conditionalFormatting>
  <conditionalFormatting sqref="AN127:AO130">
    <cfRule type="duplicateValues" dxfId="2" priority="2705"/>
    <cfRule type="duplicateValues" dxfId="2" priority="2691"/>
  </conditionalFormatting>
  <conditionalFormatting sqref="AN131:AO132">
    <cfRule type="duplicateValues" dxfId="2" priority="2690"/>
    <cfRule type="duplicateValues" dxfId="2" priority="2676"/>
  </conditionalFormatting>
  <conditionalFormatting sqref="AN141:AO143">
    <cfRule type="duplicateValues" dxfId="2" priority="2580"/>
    <cfRule type="duplicateValues" dxfId="2" priority="2566"/>
  </conditionalFormatting>
  <conditionalFormatting sqref="AN144:AO145">
    <cfRule type="duplicateValues" dxfId="2" priority="2565"/>
    <cfRule type="duplicateValues" dxfId="2" priority="2551"/>
  </conditionalFormatting>
  <conditionalFormatting sqref="AN148:AO149">
    <cfRule type="duplicateValues" dxfId="2" priority="2520"/>
    <cfRule type="duplicateValues" dxfId="2" priority="2506"/>
  </conditionalFormatting>
  <conditionalFormatting sqref="AN150:AO154">
    <cfRule type="duplicateValues" dxfId="2" priority="2505"/>
    <cfRule type="duplicateValues" dxfId="2" priority="2491"/>
  </conditionalFormatting>
  <conditionalFormatting sqref="AN155:AO156">
    <cfRule type="duplicateValues" dxfId="2" priority="2490"/>
    <cfRule type="duplicateValues" dxfId="2" priority="2476"/>
  </conditionalFormatting>
  <conditionalFormatting sqref="AN170:AO171">
    <cfRule type="duplicateValues" dxfId="2" priority="2351"/>
    <cfRule type="duplicateValues" dxfId="2" priority="2337"/>
    <cfRule type="duplicateValues" dxfId="2" priority="2336"/>
  </conditionalFormatting>
  <conditionalFormatting sqref="AN174:AO176">
    <cfRule type="duplicateValues" dxfId="2" priority="2303"/>
    <cfRule type="duplicateValues" dxfId="2" priority="2289"/>
    <cfRule type="duplicateValues" dxfId="2" priority="2288"/>
  </conditionalFormatting>
  <conditionalFormatting sqref="AN177:AO180">
    <cfRule type="duplicateValues" dxfId="2" priority="2287"/>
    <cfRule type="duplicateValues" dxfId="2" priority="2273"/>
    <cfRule type="duplicateValues" dxfId="2" priority="2272"/>
  </conditionalFormatting>
  <conditionalFormatting sqref="AN191:AO194">
    <cfRule type="duplicateValues" dxfId="2" priority="2199"/>
    <cfRule type="duplicateValues" dxfId="2" priority="2200"/>
  </conditionalFormatting>
  <conditionalFormatting sqref="AN193:AO194">
    <cfRule type="duplicateValues" dxfId="2" priority="2185"/>
  </conditionalFormatting>
  <conditionalFormatting sqref="AN197:AO200">
    <cfRule type="duplicateValues" dxfId="2" priority="2151"/>
    <cfRule type="duplicateValues" dxfId="2" priority="2152"/>
  </conditionalFormatting>
  <conditionalFormatting sqref="AN207:AO211 AN201:AO205">
    <cfRule type="duplicateValues" dxfId="2" priority="2136"/>
  </conditionalFormatting>
  <conditionalFormatting sqref="AN201:AO203 AN205:AO205 AN207:AO211">
    <cfRule type="duplicateValues" dxfId="2" priority="2137"/>
  </conditionalFormatting>
  <conditionalFormatting sqref="AN212:AO218">
    <cfRule type="duplicateValues" dxfId="2" priority="2121"/>
    <cfRule type="duplicateValues" dxfId="2" priority="2122"/>
  </conditionalFormatting>
  <conditionalFormatting sqref="AN219:AO220">
    <cfRule type="duplicateValues" dxfId="2" priority="2106"/>
    <cfRule type="duplicateValues" dxfId="2" priority="2107"/>
  </conditionalFormatting>
  <conditionalFormatting sqref="AN221:AO222">
    <cfRule type="duplicateValues" dxfId="2" priority="2091"/>
    <cfRule type="duplicateValues" dxfId="2" priority="2077"/>
    <cfRule type="duplicateValues" dxfId="2" priority="2092"/>
  </conditionalFormatting>
  <conditionalFormatting sqref="AN224:AO225">
    <cfRule type="duplicateValues" dxfId="2" priority="2060"/>
    <cfRule type="duplicateValues" dxfId="2" priority="2061"/>
  </conditionalFormatting>
  <conditionalFormatting sqref="AN226:AO227">
    <cfRule type="duplicateValues" dxfId="2" priority="2031"/>
  </conditionalFormatting>
  <conditionalFormatting sqref="AN243:AO245">
    <cfRule type="duplicateValues" dxfId="2" priority="1918"/>
    <cfRule type="duplicateValues" dxfId="2" priority="1919"/>
  </conditionalFormatting>
  <conditionalFormatting sqref="AN251:AO254">
    <cfRule type="duplicateValues" dxfId="2" priority="1841"/>
    <cfRule type="duplicateValues" dxfId="2" priority="1842"/>
  </conditionalFormatting>
  <conditionalFormatting sqref="AN255:AO256">
    <cfRule type="duplicateValues" dxfId="2" priority="1825"/>
    <cfRule type="duplicateValues" dxfId="2" priority="1811"/>
  </conditionalFormatting>
  <conditionalFormatting sqref="AN255:AO257">
    <cfRule type="duplicateValues" dxfId="2" priority="1826"/>
  </conditionalFormatting>
  <conditionalFormatting sqref="AN258:AO259">
    <cfRule type="duplicateValues" dxfId="2" priority="1809"/>
    <cfRule type="duplicateValues" dxfId="2" priority="1810"/>
  </conditionalFormatting>
  <conditionalFormatting sqref="AN260:AO264">
    <cfRule type="duplicateValues" dxfId="2" priority="1794"/>
    <cfRule type="duplicateValues" dxfId="2" priority="1795"/>
  </conditionalFormatting>
  <conditionalFormatting sqref="AN271:AO273">
    <cfRule type="duplicateValues" dxfId="2" priority="1738"/>
    <cfRule type="duplicateValues" dxfId="2" priority="1739"/>
  </conditionalFormatting>
  <conditionalFormatting sqref="AN275:AO276">
    <cfRule type="duplicateValues" dxfId="2" priority="1708"/>
    <cfRule type="duplicateValues" dxfId="2" priority="1709"/>
  </conditionalFormatting>
  <conditionalFormatting sqref="AN278:AO279">
    <cfRule type="duplicateValues" dxfId="2" priority="1678"/>
    <cfRule type="duplicateValues" dxfId="2" priority="1679"/>
    <cfRule type="duplicateValues" dxfId="2" priority="1664"/>
  </conditionalFormatting>
  <conditionalFormatting sqref="AN280:AO283">
    <cfRule type="duplicateValues" dxfId="2" priority="1662"/>
    <cfRule type="duplicateValues" dxfId="2" priority="1663"/>
    <cfRule type="duplicateValues" dxfId="2" priority="1648"/>
  </conditionalFormatting>
  <conditionalFormatting sqref="AN295:AO296">
    <cfRule type="duplicateValues" dxfId="2" priority="1475"/>
    <cfRule type="duplicateValues" dxfId="2" priority="1476"/>
    <cfRule type="duplicateValues" dxfId="2" priority="1461"/>
  </conditionalFormatting>
  <conditionalFormatting sqref="AN300:AO301">
    <cfRule type="duplicateValues" dxfId="2" priority="1411"/>
    <cfRule type="duplicateValues" dxfId="2" priority="1412"/>
    <cfRule type="duplicateValues" dxfId="2" priority="1397"/>
  </conditionalFormatting>
  <conditionalFormatting sqref="AN302:AO305">
    <cfRule type="duplicateValues" dxfId="2" priority="1395"/>
    <cfRule type="duplicateValues" dxfId="2" priority="1396"/>
    <cfRule type="duplicateValues" dxfId="2" priority="1381"/>
  </conditionalFormatting>
  <conditionalFormatting sqref="AN307:AO309">
    <cfRule type="duplicateValues" dxfId="2" priority="1366"/>
    <cfRule type="duplicateValues" dxfId="2" priority="1367"/>
    <cfRule type="duplicateValues" dxfId="2" priority="1352"/>
  </conditionalFormatting>
  <conditionalFormatting sqref="AN310:AO312">
    <cfRule type="duplicateValues" dxfId="2" priority="1350"/>
    <cfRule type="duplicateValues" dxfId="2" priority="1351"/>
    <cfRule type="duplicateValues" dxfId="2" priority="1336"/>
  </conditionalFormatting>
  <conditionalFormatting sqref="AN317:AO320">
    <cfRule type="duplicateValues" dxfId="2" priority="1259"/>
    <cfRule type="duplicateValues" dxfId="2" priority="1260"/>
    <cfRule type="duplicateValues" dxfId="2" priority="1247"/>
  </conditionalFormatting>
  <conditionalFormatting sqref="AN321:AO323">
    <cfRule type="duplicateValues" dxfId="2" priority="1244"/>
    <cfRule type="duplicateValues" dxfId="2" priority="1232"/>
  </conditionalFormatting>
  <conditionalFormatting sqref="H326:I328">
    <cfRule type="containsText" dxfId="16" priority="1196" operator="between" text="LATE">
      <formula>NOT(ISERROR(SEARCH("LATE",H326)))</formula>
    </cfRule>
  </conditionalFormatting>
  <conditionalFormatting sqref="AN326:AO328">
    <cfRule type="duplicateValues" dxfId="2" priority="1211"/>
    <cfRule type="duplicateValues" dxfId="2" priority="1212"/>
    <cfRule type="duplicateValues" dxfId="2" priority="1197"/>
  </conditionalFormatting>
  <conditionalFormatting sqref="H331:I333">
    <cfRule type="containsText" dxfId="16" priority="1146" operator="between" text="LATE">
      <formula>NOT(ISERROR(SEARCH("LATE",H331)))</formula>
    </cfRule>
  </conditionalFormatting>
  <conditionalFormatting sqref="AN331:AO333">
    <cfRule type="duplicateValues" dxfId="2" priority="1161"/>
    <cfRule type="duplicateValues" dxfId="2" priority="1149"/>
  </conditionalFormatting>
  <conditionalFormatting sqref="H334:I336">
    <cfRule type="containsText" dxfId="16" priority="1130" operator="between" text="LATE">
      <formula>NOT(ISERROR(SEARCH("LATE",H334)))</formula>
    </cfRule>
  </conditionalFormatting>
  <conditionalFormatting sqref="AN334:AO336">
    <cfRule type="duplicateValues" dxfId="2" priority="1145"/>
    <cfRule type="duplicateValues" dxfId="2" priority="1133"/>
  </conditionalFormatting>
  <conditionalFormatting sqref="H337:I339">
    <cfRule type="containsText" dxfId="16" priority="1114" operator="between" text="LATE">
      <formula>NOT(ISERROR(SEARCH("LATE",H337)))</formula>
    </cfRule>
  </conditionalFormatting>
  <conditionalFormatting sqref="AN337:AO339">
    <cfRule type="duplicateValues" dxfId="2" priority="1129"/>
    <cfRule type="duplicateValues" dxfId="2" priority="1117"/>
  </conditionalFormatting>
  <conditionalFormatting sqref="H340:I342">
    <cfRule type="containsText" dxfId="16" priority="1098" operator="between" text="LATE">
      <formula>NOT(ISERROR(SEARCH("LATE",H340)))</formula>
    </cfRule>
  </conditionalFormatting>
  <conditionalFormatting sqref="AN340:AO342">
    <cfRule type="duplicateValues" dxfId="2" priority="1113"/>
    <cfRule type="duplicateValues" dxfId="2" priority="1101"/>
  </conditionalFormatting>
  <conditionalFormatting sqref="H343:I345">
    <cfRule type="containsText" dxfId="16" priority="1071" operator="between" text="LATE">
      <formula>NOT(ISERROR(SEARCH("LATE",H343)))</formula>
    </cfRule>
  </conditionalFormatting>
  <conditionalFormatting sqref="AN343:AO345">
    <cfRule type="duplicateValues" dxfId="2" priority="1097"/>
    <cfRule type="duplicateValues" dxfId="2" priority="1085"/>
  </conditionalFormatting>
  <conditionalFormatting sqref="H347:I348">
    <cfRule type="containsText" dxfId="16" priority="1039" operator="between" text="LATE">
      <formula>NOT(ISERROR(SEARCH("LATE",H347)))</formula>
    </cfRule>
  </conditionalFormatting>
  <conditionalFormatting sqref="AN347:AO348">
    <cfRule type="duplicateValues" dxfId="2" priority="1054"/>
    <cfRule type="duplicateValues" dxfId="2" priority="1042"/>
  </conditionalFormatting>
  <conditionalFormatting sqref="H349:I350">
    <cfRule type="containsText" dxfId="27" priority="1023" operator="between" text="LATE">
      <formula>NOT(ISERROR(SEARCH("LATE",H349)))</formula>
    </cfRule>
  </conditionalFormatting>
  <conditionalFormatting sqref="C352 C355 C358">
    <cfRule type="containsText" dxfId="8" priority="997" operator="between" text="NEED IB">
      <formula>NOT(ISERROR(SEARCH("NEED IB",C352)))</formula>
    </cfRule>
    <cfRule type="containsText" dxfId="9" priority="998" operator="between" text="NEED IB">
      <formula>NOT(ISERROR(SEARCH("NEED IB",C352)))</formula>
    </cfRule>
    <cfRule type="containsText" dxfId="3" priority="1000" operator="between" text="NEED AWB">
      <formula>NOT(ISERROR(SEARCH("NEED AWB",C352)))</formula>
    </cfRule>
    <cfRule type="containsText" dxfId="10" priority="1001" operator="between" text="NEED PO">
      <formula>NOT(ISERROR(SEARCH("NEED PO",C352)))</formula>
    </cfRule>
    <cfRule type="containsText" dxfId="3" priority="1005" operator="between" text="CUSTOMS">
      <formula>NOT(ISERROR(SEARCH("CUSTOMS",C352)))</formula>
    </cfRule>
    <cfRule type="containsText" dxfId="11" priority="1006" operator="between" text="AVAIL">
      <formula>NOT(ISERROR(SEARCH("AVAIL",C352)))</formula>
    </cfRule>
    <cfRule type="containsText" dxfId="12" priority="1007" operator="between" text="CUSTOMS">
      <formula>NOT(ISERROR(SEARCH("CUSTOMS",C352)))</formula>
    </cfRule>
  </conditionalFormatting>
  <conditionalFormatting sqref="C353:C354 C356:C357">
    <cfRule type="containsText" dxfId="8" priority="981" operator="between" text="NEED IB">
      <formula>NOT(ISERROR(SEARCH("NEED IB",C353)))</formula>
    </cfRule>
    <cfRule type="containsText" dxfId="9" priority="982" operator="between" text="NEED IB">
      <formula>NOT(ISERROR(SEARCH("NEED IB",C353)))</formula>
    </cfRule>
    <cfRule type="containsText" dxfId="3" priority="984" operator="between" text="NEED AWB">
      <formula>NOT(ISERROR(SEARCH("NEED AWB",C353)))</formula>
    </cfRule>
    <cfRule type="containsText" dxfId="10" priority="985" operator="between" text="NEED PO">
      <formula>NOT(ISERROR(SEARCH("NEED PO",C353)))</formula>
    </cfRule>
    <cfRule type="containsText" dxfId="3" priority="989" operator="between" text="CUSTOMS">
      <formula>NOT(ISERROR(SEARCH("CUSTOMS",C353)))</formula>
    </cfRule>
    <cfRule type="containsText" dxfId="11" priority="990" operator="between" text="AVAIL">
      <formula>NOT(ISERROR(SEARCH("AVAIL",C353)))</formula>
    </cfRule>
    <cfRule type="containsText" dxfId="12" priority="991" operator="between" text="CUSTOMS">
      <formula>NOT(ISERROR(SEARCH("CUSTOMS",C353)))</formula>
    </cfRule>
  </conditionalFormatting>
  <conditionalFormatting sqref="H353:I355">
    <cfRule type="containsText" dxfId="16" priority="978" operator="between" text="LATE">
      <formula>NOT(ISERROR(SEARCH("LATE",H353)))</formula>
    </cfRule>
  </conditionalFormatting>
  <conditionalFormatting sqref="AN353:AO355">
    <cfRule type="duplicateValues" dxfId="2" priority="993"/>
    <cfRule type="duplicateValues" dxfId="2" priority="994"/>
    <cfRule type="duplicateValues" dxfId="2" priority="979"/>
  </conditionalFormatting>
  <conditionalFormatting sqref="H359:I360">
    <cfRule type="containsText" dxfId="16" priority="914" operator="between" text="LATE">
      <formula>NOT(ISERROR(SEARCH("LATE",H359)))</formula>
    </cfRule>
  </conditionalFormatting>
  <conditionalFormatting sqref="AN359:AO360">
    <cfRule type="duplicateValues" dxfId="2" priority="915"/>
    <cfRule type="duplicateValues" dxfId="2" priority="929"/>
  </conditionalFormatting>
  <conditionalFormatting sqref="H363:I364">
    <cfRule type="containsText" dxfId="27" priority="868" operator="between" text="LATE">
      <formula>NOT(ISERROR(SEARCH("LATE",H363)))</formula>
    </cfRule>
  </conditionalFormatting>
  <conditionalFormatting sqref="H365:I367">
    <cfRule type="containsText" dxfId="16" priority="852" operator="between" text="LATE">
      <formula>NOT(ISERROR(SEARCH("LATE",H365)))</formula>
    </cfRule>
  </conditionalFormatting>
  <conditionalFormatting sqref="AN365:AO367">
    <cfRule type="duplicateValues" dxfId="2" priority="853"/>
    <cfRule type="duplicateValues" dxfId="2" priority="867"/>
  </conditionalFormatting>
  <conditionalFormatting sqref="H368:I369">
    <cfRule type="containsText" dxfId="27" priority="838" operator="between" text="LATE">
      <formula>NOT(ISERROR(SEARCH("LATE",H368)))</formula>
    </cfRule>
  </conditionalFormatting>
  <conditionalFormatting sqref="H370:I371">
    <cfRule type="containsText" dxfId="16" priority="822" operator="between" text="LATE">
      <formula>NOT(ISERROR(SEARCH("LATE",H370)))</formula>
    </cfRule>
  </conditionalFormatting>
  <conditionalFormatting sqref="AN370:AO371">
    <cfRule type="duplicateValues" dxfId="2" priority="823"/>
    <cfRule type="duplicateValues" dxfId="2" priority="837"/>
  </conditionalFormatting>
  <conditionalFormatting sqref="H380:I381">
    <cfRule type="containsText" dxfId="16" priority="680" operator="between" text="LATE">
      <formula>NOT(ISERROR(SEARCH("LATE",H380)))</formula>
    </cfRule>
  </conditionalFormatting>
  <conditionalFormatting sqref="AN380:AO381">
    <cfRule type="duplicateValues" dxfId="2" priority="681"/>
    <cfRule type="duplicateValues" dxfId="2" priority="693"/>
  </conditionalFormatting>
  <conditionalFormatting sqref="H383:I384">
    <cfRule type="containsText" dxfId="16" priority="642" operator="between" text="LATE">
      <formula>NOT(ISERROR(SEARCH("LATE",H383)))</formula>
    </cfRule>
  </conditionalFormatting>
  <conditionalFormatting sqref="AN383:AO384">
    <cfRule type="duplicateValues" dxfId="2" priority="643"/>
  </conditionalFormatting>
  <conditionalFormatting sqref="H385:I386">
    <cfRule type="containsText" dxfId="16" priority="626" operator="between" text="LATE">
      <formula>NOT(ISERROR(SEARCH("LATE",H385)))</formula>
    </cfRule>
  </conditionalFormatting>
  <conditionalFormatting sqref="AN385:AO386">
    <cfRule type="duplicateValues" dxfId="2" priority="627"/>
    <cfRule type="duplicateValues" dxfId="2" priority="641"/>
  </conditionalFormatting>
  <conditionalFormatting sqref="H387:I388">
    <cfRule type="containsText" dxfId="16" priority="610" operator="between" text="LATE">
      <formula>NOT(ISERROR(SEARCH("LATE",H387)))</formula>
    </cfRule>
  </conditionalFormatting>
  <conditionalFormatting sqref="AN387:AO388">
    <cfRule type="duplicateValues" dxfId="2" priority="611"/>
    <cfRule type="duplicateValues" dxfId="2" priority="625"/>
  </conditionalFormatting>
  <conditionalFormatting sqref="H389:I391">
    <cfRule type="containsText" dxfId="16" priority="594" operator="between" text="LATE">
      <formula>NOT(ISERROR(SEARCH("LATE",H389)))</formula>
    </cfRule>
  </conditionalFormatting>
  <conditionalFormatting sqref="AN389:AO391">
    <cfRule type="duplicateValues" dxfId="2" priority="595"/>
    <cfRule type="duplicateValues" dxfId="2" priority="609"/>
  </conditionalFormatting>
  <conditionalFormatting sqref="H394:I396">
    <cfRule type="containsText" dxfId="16" priority="548" operator="between" text="LATE">
      <formula>NOT(ISERROR(SEARCH("LATE",H394)))</formula>
    </cfRule>
  </conditionalFormatting>
  <conditionalFormatting sqref="AN394:AO396">
    <cfRule type="duplicateValues" dxfId="2" priority="549"/>
    <cfRule type="duplicateValues" dxfId="2" priority="561"/>
  </conditionalFormatting>
  <conditionalFormatting sqref="H400:I402">
    <cfRule type="containsText" dxfId="16" priority="488" operator="between" text="LATE">
      <formula>NOT(ISERROR(SEARCH("LATE",H400)))</formula>
    </cfRule>
  </conditionalFormatting>
  <conditionalFormatting sqref="AN400:AO402">
    <cfRule type="duplicateValues" dxfId="2" priority="489"/>
    <cfRule type="duplicateValues" dxfId="2" priority="501"/>
  </conditionalFormatting>
  <conditionalFormatting sqref="H408:I409">
    <cfRule type="containsText" dxfId="16" priority="392" operator="between" text="LATE">
      <formula>NOT(ISERROR(SEARCH("LATE",H408)))</formula>
    </cfRule>
  </conditionalFormatting>
  <conditionalFormatting sqref="AN408:AO409">
    <cfRule type="duplicateValues" dxfId="2" priority="393"/>
    <cfRule type="duplicateValues" dxfId="2" priority="407"/>
  </conditionalFormatting>
  <conditionalFormatting sqref="H410:I411">
    <cfRule type="containsText" dxfId="27" priority="376" operator="between" text="LATE">
      <formula>NOT(ISERROR(SEARCH("LATE",H410)))</formula>
    </cfRule>
  </conditionalFormatting>
  <conditionalFormatting sqref="H414:I416">
    <cfRule type="containsText" dxfId="16" priority="329" operator="between" text="LATE">
      <formula>NOT(ISERROR(SEARCH("LATE",H414)))</formula>
    </cfRule>
  </conditionalFormatting>
  <conditionalFormatting sqref="AN414:AO416">
    <cfRule type="duplicateValues" dxfId="2" priority="330"/>
    <cfRule type="duplicateValues" dxfId="2" priority="342"/>
  </conditionalFormatting>
  <conditionalFormatting sqref="H421:I425">
    <cfRule type="containsText" dxfId="16" priority="249" operator="between" text="LATE">
      <formula>NOT(ISERROR(SEARCH("LATE",H421)))</formula>
    </cfRule>
  </conditionalFormatting>
  <conditionalFormatting sqref="AN421:AO425">
    <cfRule type="duplicateValues" dxfId="2" priority="250"/>
    <cfRule type="duplicateValues" dxfId="2" priority="262"/>
  </conditionalFormatting>
  <conditionalFormatting sqref="H426:I428">
    <cfRule type="containsText" dxfId="16" priority="231" operator="between" text="LATE">
      <formula>NOT(ISERROR(SEARCH("LATE",H426)))</formula>
    </cfRule>
  </conditionalFormatting>
  <conditionalFormatting sqref="AN426:AO428">
    <cfRule type="duplicateValues" dxfId="2" priority="232"/>
    <cfRule type="duplicateValues" dxfId="2" priority="246"/>
  </conditionalFormatting>
  <conditionalFormatting sqref="H430:I434">
    <cfRule type="containsText" dxfId="16" priority="198" operator="between" text="LATE">
      <formula>NOT(ISERROR(SEARCH("LATE",H430)))</formula>
    </cfRule>
  </conditionalFormatting>
  <conditionalFormatting sqref="J434 J430:J431">
    <cfRule type="containsText" dxfId="3" priority="200" operator="between" text="AFAP*">
      <formula>NOT(ISERROR(SEARCH("AFAP*",J430)))</formula>
    </cfRule>
    <cfRule type="containsText" dxfId="4" priority="201" operator="between" text="LHG">
      <formula>NOT(ISERROR(SEARCH("LHG",J430)))</formula>
    </cfRule>
  </conditionalFormatting>
  <conditionalFormatting sqref="AN430:AO434">
    <cfRule type="duplicateValues" dxfId="2" priority="199"/>
    <cfRule type="duplicateValues" dxfId="2" priority="213"/>
  </conditionalFormatting>
  <conditionalFormatting sqref="H435:I445">
    <cfRule type="containsText" dxfId="16" priority="180" operator="between" text="LATE">
      <formula>NOT(ISERROR(SEARCH("LATE",H435)))</formula>
    </cfRule>
  </conditionalFormatting>
  <conditionalFormatting sqref="AN435:AO445">
    <cfRule type="duplicateValues" dxfId="2" priority="181"/>
    <cfRule type="duplicateValues" dxfId="2" priority="195"/>
  </conditionalFormatting>
  <conditionalFormatting sqref="H447:I448">
    <cfRule type="containsText" dxfId="27" priority="152" operator="between" text="LATE">
      <formula>NOT(ISERROR(SEARCH("LATE",H447)))</formula>
    </cfRule>
  </conditionalFormatting>
  <conditionalFormatting sqref="H452:I457">
    <cfRule type="containsText" dxfId="16" priority="88" operator="between" text="LATE">
      <formula>NOT(ISERROR(SEARCH("LATE",H452)))</formula>
    </cfRule>
  </conditionalFormatting>
  <conditionalFormatting sqref="AN452:AO457">
    <cfRule type="duplicateValues" dxfId="2" priority="89"/>
    <cfRule type="duplicateValues" dxfId="2" priority="103"/>
  </conditionalFormatting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4D827E3-1B10-45B5-A2D2-525F101303C7}">
  <ds:schemaRefs/>
</ds:datastoreItem>
</file>

<file path=customXml/itemProps2.xml><?xml version="1.0" encoding="utf-8"?>
<ds:datastoreItem xmlns:ds="http://schemas.openxmlformats.org/officeDocument/2006/customXml" ds:itemID="{9B527FCC-728B-4D4F-A1AF-77858C974E7B}">
  <ds:schemaRefs/>
</ds:datastoreItem>
</file>

<file path=customXml/itemProps3.xml><?xml version="1.0" encoding="utf-8"?>
<ds:datastoreItem xmlns:ds="http://schemas.openxmlformats.org/officeDocument/2006/customXml" ds:itemID="{CE9425CF-88FC-4FC3-9B7E-E84BCA58133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PIVOT</vt:lpstr>
      <vt:lpstr>NON_URGENT</vt:lpstr>
      <vt:lpstr>SO</vt:lpstr>
      <vt:lpstr>CLOSED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Frela Putri Andari</dc:creator>
  <cp:lastModifiedBy>Gustaf</cp:lastModifiedBy>
  <dcterms:created xsi:type="dcterms:W3CDTF">2019-04-23T04:18:00Z</dcterms:created>
  <dcterms:modified xsi:type="dcterms:W3CDTF">2022-08-17T10:02:53Z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0x010100D574A4DC5D2DD7469EBE54ADD171AC26</vt:lpwstr>
  </property>
  <property fmtid="{D5CDD505-2E9C-101B-9397-08002B2CF9AE}" pid="3" name="Order">
    <vt:r8>1900</vt:r8>
  </property>
  <property fmtid="{D5CDD505-2E9C-101B-9397-08002B2CF9AE}" pid="4" name="ComplianceAssetId">
    <vt:lpwstr/>
  </property>
  <property fmtid="{D5CDD505-2E9C-101B-9397-08002B2CF9AE}" pid="5" name="MediaServiceImageTags">
    <vt:lpwstr/>
  </property>
  <property fmtid="{D5CDD505-2E9C-101B-9397-08002B2CF9AE}" pid="6" name="ICV">
    <vt:lpwstr>581556BDED0F485FA3280CAD0A41058D</vt:lpwstr>
  </property>
  <property fmtid="{D5CDD505-2E9C-101B-9397-08002B2CF9AE}" pid="7" name="KSOProductBuildVer">
    <vt:lpwstr>1033-11.2.0.11254</vt:lpwstr>
  </property>
</Properties>
</file>