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white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5" i="1"/>
  <c r="H22" i="1"/>
  <c r="E12" i="1" l="1"/>
  <c r="E15" i="1"/>
  <c r="F12" i="1"/>
  <c r="G12" i="1" s="1"/>
  <c r="D12" i="1"/>
  <c r="I22" i="1"/>
  <c r="H19" i="1"/>
  <c r="D17" i="1"/>
  <c r="H11" i="1"/>
  <c r="H5" i="1"/>
  <c r="H9" i="1"/>
  <c r="H7" i="1"/>
  <c r="D19" i="1"/>
  <c r="F19" i="1" s="1"/>
  <c r="G19" i="1" s="1"/>
  <c r="D15" i="1"/>
  <c r="F9" i="1"/>
  <c r="E9" i="1"/>
  <c r="D5" i="1"/>
  <c r="E19" i="1"/>
  <c r="H3" i="1"/>
  <c r="H16" i="1"/>
  <c r="G16" i="1"/>
  <c r="G15" i="1"/>
  <c r="G11" i="1"/>
  <c r="F7" i="1"/>
  <c r="E16" i="1"/>
  <c r="E17" i="1"/>
  <c r="D16" i="1"/>
  <c r="F11" i="1"/>
  <c r="E11" i="1"/>
  <c r="D11" i="1"/>
  <c r="G22" i="1" l="1"/>
  <c r="H12" i="1"/>
  <c r="E3" i="1"/>
  <c r="G7" i="1"/>
  <c r="E7" i="1"/>
  <c r="F3" i="1"/>
  <c r="G3" i="1" s="1"/>
  <c r="F5" i="1" l="1"/>
  <c r="G5" i="1" s="1"/>
  <c r="G9" i="1"/>
  <c r="E5" i="1" l="1"/>
</calcChain>
</file>

<file path=xl/sharedStrings.xml><?xml version="1.0" encoding="utf-8"?>
<sst xmlns="http://schemas.openxmlformats.org/spreadsheetml/2006/main" count="37" uniqueCount="36">
  <si>
    <t>Cost</t>
  </si>
  <si>
    <t># of samples</t>
  </si>
  <si>
    <t>Cost/sample</t>
  </si>
  <si>
    <t># of kits needed</t>
  </si>
  <si>
    <t>Total cost</t>
  </si>
  <si>
    <t>Library Prep Kit</t>
  </si>
  <si>
    <t>Total number of Samples</t>
  </si>
  <si>
    <t>GenomPhi (WGA from FTA)</t>
  </si>
  <si>
    <t>Item</t>
  </si>
  <si>
    <t>Sybr green (verify Sh amplification)</t>
  </si>
  <si>
    <t>Covaris tubes (shearing)</t>
  </si>
  <si>
    <t>Total cost/sample</t>
  </si>
  <si>
    <t>Cat #</t>
  </si>
  <si>
    <t>Bead Clean up</t>
  </si>
  <si>
    <t>KK8001</t>
  </si>
  <si>
    <t>25-6600-30</t>
  </si>
  <si>
    <t>KK8514</t>
  </si>
  <si>
    <t>KAPA Dual-index (15uM) 20ul</t>
  </si>
  <si>
    <t>Library Quant</t>
  </si>
  <si>
    <t>BiooSci dual 96 (25uM) 20ul</t>
  </si>
  <si>
    <t>BiooSci single 96 (25uM) 20ul</t>
  </si>
  <si>
    <t>1 (just need for 8 samples)</t>
  </si>
  <si>
    <t>NOVA-514160 (1-96) enough for 6 batches</t>
  </si>
  <si>
    <t>NOVA-514105 enough for 6 batches</t>
  </si>
  <si>
    <t>KK8722 enough for 4 batches</t>
  </si>
  <si>
    <t>Total cost/sample for project</t>
  </si>
  <si>
    <t>KK4835</t>
  </si>
  <si>
    <t>Notes</t>
  </si>
  <si>
    <t>Will need to order a small kit to account for controls/batch</t>
  </si>
  <si>
    <t>Use extra from AA or MMW</t>
  </si>
  <si>
    <t>Use extra from AA?</t>
  </si>
  <si>
    <t>Includes duplicates</t>
  </si>
  <si>
    <t>Low-retention tubes</t>
  </si>
  <si>
    <t>Overall cost</t>
  </si>
  <si>
    <t>Total Cost/project</t>
  </si>
  <si>
    <t>022431021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</si>
</sst>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165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C1" workbookViewId="0">
      <selection activeCell="G17" sqref="G17"/>
    </sheetView>
  </sheetViews>
  <sheetFormatPr defaultRowHeight="15" x14ac:dyDescent="0.25"/>
  <cols>
    <col min="1" max="1" width="32.85546875" bestFit="1" customWidth="1"/>
    <col min="2" max="2" width="38.5703125" bestFit="1" customWidth="1"/>
    <col min="4" max="4" width="15.7109375" bestFit="1" customWidth="1"/>
    <col min="5" max="5" width="12.140625" bestFit="1" customWidth="1"/>
    <col min="6" max="6" width="24.7109375" bestFit="1" customWidth="1"/>
    <col min="7" max="7" width="11.42578125" bestFit="1" customWidth="1"/>
    <col min="8" max="8" width="17" style="3" bestFit="1" customWidth="1"/>
    <col min="9" max="9" width="17" bestFit="1" customWidth="1"/>
    <col min="10" max="10" width="53.7109375" bestFit="1" customWidth="1"/>
  </cols>
  <sheetData>
    <row r="1" spans="1:10" x14ac:dyDescent="0.25">
      <c r="A1" s="1" t="s">
        <v>6</v>
      </c>
      <c r="B1" s="1"/>
      <c r="C1" s="2">
        <v>200</v>
      </c>
    </row>
    <row r="2" spans="1:10" ht="30" x14ac:dyDescent="0.25">
      <c r="A2" s="2" t="s">
        <v>8</v>
      </c>
      <c r="B2" s="2" t="s">
        <v>12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6" t="s">
        <v>25</v>
      </c>
      <c r="J2" s="9" t="s">
        <v>27</v>
      </c>
    </row>
    <row r="3" spans="1:10" x14ac:dyDescent="0.25">
      <c r="A3" s="3" t="s">
        <v>7</v>
      </c>
      <c r="B3" s="3" t="s">
        <v>15</v>
      </c>
      <c r="C3" s="7">
        <v>515</v>
      </c>
      <c r="D3" s="3">
        <v>100</v>
      </c>
      <c r="E3" s="7">
        <f>C3/D3</f>
        <v>5.15</v>
      </c>
      <c r="F3" s="4">
        <f t="shared" ref="F3" si="0">CEILING($C$1/D3,1)</f>
        <v>2</v>
      </c>
      <c r="G3" s="7">
        <f>F3*C3</f>
        <v>1030</v>
      </c>
      <c r="H3" s="7">
        <f>G3/200</f>
        <v>5.15</v>
      </c>
      <c r="I3" s="8"/>
      <c r="J3" t="s">
        <v>28</v>
      </c>
    </row>
    <row r="4" spans="1:10" x14ac:dyDescent="0.25">
      <c r="A4" s="3"/>
      <c r="B4" s="3"/>
      <c r="C4" s="7"/>
      <c r="D4" s="3"/>
      <c r="E4" s="7"/>
      <c r="F4" s="4"/>
      <c r="G4" s="7"/>
      <c r="H4" s="7"/>
    </row>
    <row r="5" spans="1:10" x14ac:dyDescent="0.25">
      <c r="A5" s="3" t="s">
        <v>9</v>
      </c>
      <c r="B5" s="3">
        <v>4309155</v>
      </c>
      <c r="C5" s="7">
        <v>415</v>
      </c>
      <c r="D5" s="3">
        <f>5000/5/2</f>
        <v>500</v>
      </c>
      <c r="E5" s="7">
        <f t="shared" ref="E5" si="1">C5/D5</f>
        <v>0.83</v>
      </c>
      <c r="F5" s="4">
        <f>CEILING($C$1/D5,1)</f>
        <v>1</v>
      </c>
      <c r="G5" s="7">
        <f t="shared" ref="G5" si="2">F5*C5</f>
        <v>415</v>
      </c>
      <c r="H5" s="10">
        <f>C5/C1</f>
        <v>2.0750000000000002</v>
      </c>
      <c r="I5" s="8"/>
      <c r="J5" t="s">
        <v>31</v>
      </c>
    </row>
    <row r="6" spans="1:10" x14ac:dyDescent="0.25">
      <c r="A6" s="3"/>
      <c r="B6" s="3"/>
      <c r="C6" s="7"/>
      <c r="D6" s="3"/>
      <c r="E6" s="7"/>
      <c r="F6" s="4"/>
      <c r="G6" s="7"/>
      <c r="H6" s="7"/>
    </row>
    <row r="7" spans="1:10" x14ac:dyDescent="0.25">
      <c r="A7" s="3" t="s">
        <v>10</v>
      </c>
      <c r="B7" s="3"/>
      <c r="C7" s="7">
        <v>1147.5</v>
      </c>
      <c r="D7" s="3">
        <v>250</v>
      </c>
      <c r="E7" s="7">
        <f t="shared" ref="E7" si="3">C7/D7</f>
        <v>4.59</v>
      </c>
      <c r="F7" s="4">
        <f>CEILING($C$1/D7,1)</f>
        <v>1</v>
      </c>
      <c r="G7" s="7">
        <f t="shared" ref="G7" si="4">F7*C7</f>
        <v>1147.5</v>
      </c>
      <c r="H7" s="7">
        <f>G7/200</f>
        <v>5.7374999999999998</v>
      </c>
      <c r="I7" s="8"/>
    </row>
    <row r="8" spans="1:10" x14ac:dyDescent="0.25">
      <c r="A8" s="3"/>
      <c r="B8" s="3"/>
      <c r="C8" s="7"/>
      <c r="D8" s="3"/>
      <c r="E8" s="7"/>
      <c r="F8" s="4"/>
      <c r="G8" s="7"/>
      <c r="H8" s="7"/>
    </row>
    <row r="9" spans="1:10" x14ac:dyDescent="0.25">
      <c r="A9" s="3" t="s">
        <v>5</v>
      </c>
      <c r="B9" s="3" t="s">
        <v>16</v>
      </c>
      <c r="C9" s="7">
        <v>3072</v>
      </c>
      <c r="D9" s="3">
        <v>96</v>
      </c>
      <c r="E9" s="7">
        <f>C9/D9</f>
        <v>32</v>
      </c>
      <c r="F9" s="4">
        <f>C1/D9</f>
        <v>2.0833333333333335</v>
      </c>
      <c r="G9" s="7">
        <f>F9*C9</f>
        <v>6400</v>
      </c>
      <c r="H9" s="7">
        <f>G9/200</f>
        <v>32</v>
      </c>
      <c r="I9" s="8"/>
      <c r="J9" t="s">
        <v>29</v>
      </c>
    </row>
    <row r="10" spans="1:10" x14ac:dyDescent="0.25">
      <c r="A10" s="3"/>
      <c r="B10" s="3"/>
      <c r="C10" s="7"/>
      <c r="D10" s="3"/>
      <c r="E10" s="7"/>
      <c r="F10" s="3"/>
      <c r="G10" s="7"/>
      <c r="H10" s="7"/>
    </row>
    <row r="11" spans="1:10" x14ac:dyDescent="0.25">
      <c r="A11" s="3" t="s">
        <v>13</v>
      </c>
      <c r="B11" s="3" t="s">
        <v>14</v>
      </c>
      <c r="C11" s="7">
        <v>450</v>
      </c>
      <c r="D11" s="5">
        <f>30/0.133</f>
        <v>225.56390977443607</v>
      </c>
      <c r="E11" s="7">
        <f>C11/D11</f>
        <v>1.9950000000000001</v>
      </c>
      <c r="F11" s="4">
        <f>CEILING($C$1/D11,1)</f>
        <v>1</v>
      </c>
      <c r="G11" s="7">
        <f>F11*C11</f>
        <v>450</v>
      </c>
      <c r="H11" s="7">
        <f>G11/200</f>
        <v>2.25</v>
      </c>
      <c r="I11" s="8"/>
    </row>
    <row r="12" spans="1:10" x14ac:dyDescent="0.25">
      <c r="A12" s="3" t="s">
        <v>32</v>
      </c>
      <c r="B12" s="12" t="s">
        <v>35</v>
      </c>
      <c r="C12" s="7">
        <v>32.24</v>
      </c>
      <c r="D12" s="3">
        <f>FLOOR(250/3,1)</f>
        <v>83</v>
      </c>
      <c r="E12" s="7">
        <f>C12/D12</f>
        <v>0.38843373493975908</v>
      </c>
      <c r="F12" s="4">
        <f>CEILING($C$1/D12,1)</f>
        <v>3</v>
      </c>
      <c r="G12" s="7">
        <f>F12*C12</f>
        <v>96.72</v>
      </c>
      <c r="H12" s="7">
        <f>G12/200</f>
        <v>0.48359999999999997</v>
      </c>
    </row>
    <row r="13" spans="1:10" x14ac:dyDescent="0.25">
      <c r="A13" s="3"/>
      <c r="B13" s="3"/>
      <c r="C13" s="7"/>
      <c r="D13" s="3"/>
      <c r="E13" s="7"/>
      <c r="F13" s="3"/>
      <c r="G13" s="7"/>
      <c r="H13" s="7"/>
    </row>
    <row r="14" spans="1:10" x14ac:dyDescent="0.25">
      <c r="A14" s="3"/>
      <c r="B14" s="3"/>
      <c r="C14" s="7"/>
      <c r="D14" s="3"/>
      <c r="E14" s="7"/>
      <c r="F14" s="3"/>
      <c r="G14" s="7"/>
      <c r="H14" s="7"/>
    </row>
    <row r="15" spans="1:10" x14ac:dyDescent="0.25">
      <c r="A15" s="3" t="s">
        <v>19</v>
      </c>
      <c r="B15" s="3" t="s">
        <v>22</v>
      </c>
      <c r="C15" s="7">
        <v>7133</v>
      </c>
      <c r="D15" s="3">
        <f>(((25*20)/15)/5)*96</f>
        <v>640</v>
      </c>
      <c r="E15" s="7">
        <f>C15/D15</f>
        <v>11.145312499999999</v>
      </c>
      <c r="F15" s="3">
        <v>1</v>
      </c>
      <c r="G15" s="7">
        <f t="shared" ref="G15:G16" si="5">F15*C15</f>
        <v>7133</v>
      </c>
      <c r="H15" s="7">
        <f>C15/6/96</f>
        <v>12.383680555555555</v>
      </c>
      <c r="I15" s="3"/>
    </row>
    <row r="16" spans="1:10" x14ac:dyDescent="0.25">
      <c r="A16" s="3" t="s">
        <v>20</v>
      </c>
      <c r="B16" s="3" t="s">
        <v>23</v>
      </c>
      <c r="C16" s="7">
        <v>7133</v>
      </c>
      <c r="D16" s="3">
        <f>(((25*20)/15)/5)*96</f>
        <v>640</v>
      </c>
      <c r="E16" s="7">
        <f t="shared" ref="E16:E17" si="6">C16/D16</f>
        <v>11.145312499999999</v>
      </c>
      <c r="F16" s="3">
        <v>1</v>
      </c>
      <c r="G16" s="7">
        <f t="shared" si="5"/>
        <v>7133</v>
      </c>
      <c r="H16" s="7">
        <f t="shared" ref="H16" si="7">C16/6/96</f>
        <v>12.383680555555555</v>
      </c>
      <c r="I16" s="3"/>
    </row>
    <row r="17" spans="1:10" x14ac:dyDescent="0.25">
      <c r="A17" s="3" t="s">
        <v>17</v>
      </c>
      <c r="B17" s="3" t="s">
        <v>24</v>
      </c>
      <c r="C17" s="7">
        <v>2304</v>
      </c>
      <c r="D17" s="3">
        <f>(20/5)*96</f>
        <v>384</v>
      </c>
      <c r="E17" s="7">
        <f t="shared" si="6"/>
        <v>6</v>
      </c>
      <c r="F17" s="3" t="s">
        <v>21</v>
      </c>
      <c r="G17" s="7">
        <v>2304</v>
      </c>
      <c r="H17" s="7">
        <f>C17/4/96</f>
        <v>6</v>
      </c>
      <c r="I17" s="3"/>
      <c r="J17" t="s">
        <v>30</v>
      </c>
    </row>
    <row r="18" spans="1:10" x14ac:dyDescent="0.25">
      <c r="A18" s="3"/>
      <c r="B18" s="3"/>
      <c r="C18" s="7"/>
      <c r="D18" s="3"/>
      <c r="E18" s="7"/>
      <c r="F18" s="3"/>
      <c r="G18" s="7"/>
      <c r="H18" s="7"/>
    </row>
    <row r="19" spans="1:10" x14ac:dyDescent="0.25">
      <c r="A19" s="3" t="s">
        <v>18</v>
      </c>
      <c r="B19" s="3" t="s">
        <v>26</v>
      </c>
      <c r="C19" s="7">
        <v>604</v>
      </c>
      <c r="D19" s="3">
        <f>6000/6/2</f>
        <v>500</v>
      </c>
      <c r="E19" s="7">
        <f>C19/D19</f>
        <v>1.208</v>
      </c>
      <c r="F19" s="4">
        <f>CEILING($C$1/D19,1)</f>
        <v>1</v>
      </c>
      <c r="G19" s="7">
        <f t="shared" ref="G19" si="8">F19*C19</f>
        <v>604</v>
      </c>
      <c r="H19" s="10">
        <f>G19/200</f>
        <v>3.02</v>
      </c>
      <c r="I19" s="8"/>
      <c r="J19" t="s">
        <v>31</v>
      </c>
    </row>
    <row r="20" spans="1:10" x14ac:dyDescent="0.25">
      <c r="A20" s="3"/>
      <c r="B20" s="3"/>
      <c r="G20" s="8"/>
      <c r="H20" s="7"/>
    </row>
    <row r="21" spans="1:10" x14ac:dyDescent="0.25">
      <c r="G21" s="11" t="s">
        <v>33</v>
      </c>
      <c r="H21" s="11" t="s">
        <v>11</v>
      </c>
      <c r="I21" s="2" t="s">
        <v>34</v>
      </c>
    </row>
    <row r="22" spans="1:10" x14ac:dyDescent="0.25">
      <c r="A22" s="2"/>
      <c r="G22" s="13">
        <f>SUM(G3:G19)</f>
        <v>26713.22</v>
      </c>
      <c r="H22" s="13">
        <f>SUM(H3:H12,H15,H19)</f>
        <v>63.099780555555562</v>
      </c>
      <c r="I22" s="13">
        <f>H22*200</f>
        <v>12619.956111111112</v>
      </c>
    </row>
    <row r="24" spans="1:10" x14ac:dyDescent="0.25">
      <c r="G24" s="8"/>
      <c r="H24" s="7"/>
    </row>
    <row r="25" spans="1:10" x14ac:dyDescent="0.25">
      <c r="H25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McDew-White</dc:creator>
  <cp:lastModifiedBy>Marina McDew-White</cp:lastModifiedBy>
  <dcterms:created xsi:type="dcterms:W3CDTF">2018-12-14T17:48:47Z</dcterms:created>
  <dcterms:modified xsi:type="dcterms:W3CDTF">2019-01-04T19:01:10Z</dcterms:modified>
</cp:coreProperties>
</file>