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d/gitcode/covid-compute/data/"/>
    </mc:Choice>
  </mc:AlternateContent>
  <xr:revisionPtr revIDLastSave="0" documentId="13_ncr:1_{14444635-4F78-6744-92BD-C5583DDE84A4}" xr6:coauthVersionLast="45" xr6:coauthVersionMax="45" xr10:uidLastSave="{00000000-0000-0000-0000-000000000000}"/>
  <bookViews>
    <workbookView xWindow="2780" yWindow="1500" windowWidth="32640" windowHeight="19100" xr2:uid="{CB30B321-1480-9C49-ACE9-CBB5D2FAF132}"/>
  </bookViews>
  <sheets>
    <sheet name="Sheet1" sheetId="1" r:id="rId1"/>
    <sheet name="READM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9" i="1" l="1"/>
  <c r="Y8" i="1"/>
  <c r="Y7" i="1"/>
  <c r="Y6" i="1"/>
  <c r="Y5" i="1"/>
  <c r="Y4" i="1"/>
  <c r="X9" i="1"/>
  <c r="X8" i="1"/>
  <c r="X7" i="1"/>
  <c r="X6" i="1"/>
  <c r="X5" i="1"/>
  <c r="X4" i="1"/>
  <c r="W9" i="1"/>
  <c r="W8" i="1"/>
  <c r="W7" i="1"/>
  <c r="W6" i="1"/>
  <c r="W5" i="1"/>
  <c r="W4" i="1"/>
  <c r="V9" i="1"/>
  <c r="V8" i="1"/>
  <c r="V7" i="1"/>
  <c r="V6" i="1"/>
  <c r="V5" i="1"/>
  <c r="V4" i="1"/>
  <c r="V3" i="1"/>
  <c r="U5" i="1"/>
  <c r="C9" i="1"/>
  <c r="C8" i="1"/>
  <c r="C7" i="1"/>
  <c r="C6" i="1"/>
  <c r="C5" i="1"/>
  <c r="C4" i="1"/>
  <c r="R9" i="1"/>
  <c r="O9" i="1"/>
  <c r="U9" i="1" s="1"/>
  <c r="F9" i="1"/>
  <c r="F8" i="1"/>
  <c r="F6" i="1"/>
  <c r="F5" i="1"/>
  <c r="F4" i="1"/>
  <c r="F3" i="1"/>
  <c r="R8" i="1"/>
  <c r="R7" i="1"/>
  <c r="R6" i="1"/>
  <c r="R5" i="1"/>
  <c r="R4" i="1"/>
  <c r="O7" i="1"/>
  <c r="O8" i="1"/>
  <c r="U8" i="1" s="1"/>
  <c r="O6" i="1"/>
  <c r="U6" i="1" s="1"/>
  <c r="O5" i="1"/>
  <c r="O4" i="1"/>
  <c r="Q5" i="1" s="1"/>
  <c r="S5" i="1" s="1"/>
  <c r="O3" i="1"/>
  <c r="U3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Q7" i="1" l="1"/>
  <c r="P6" i="1"/>
  <c r="S7" i="1"/>
  <c r="Q6" i="1"/>
  <c r="S6" i="1" s="1"/>
  <c r="U4" i="1"/>
  <c r="P9" i="1"/>
  <c r="Q9" i="1"/>
  <c r="U7" i="1"/>
  <c r="S9" i="1"/>
  <c r="P4" i="1"/>
  <c r="P5" i="1"/>
  <c r="Q8" i="1"/>
  <c r="S8" i="1" s="1"/>
  <c r="P7" i="1"/>
  <c r="Q4" i="1"/>
  <c r="S4" i="1" s="1"/>
  <c r="P8" i="1"/>
</calcChain>
</file>

<file path=xl/sharedStrings.xml><?xml version="1.0" encoding="utf-8"?>
<sst xmlns="http://schemas.openxmlformats.org/spreadsheetml/2006/main" count="28" uniqueCount="23">
  <si>
    <t>Daily MA reports on COVID-19 from mass.gov website</t>
  </si>
  <si>
    <t>Available at 4pm each day</t>
  </si>
  <si>
    <t>Date</t>
  </si>
  <si>
    <t>Deaths</t>
  </si>
  <si>
    <t>MA tested</t>
  </si>
  <si>
    <t>MA positive</t>
  </si>
  <si>
    <t>Labcorp tested</t>
  </si>
  <si>
    <t>Labcorp positive</t>
  </si>
  <si>
    <t>Quest tested</t>
  </si>
  <si>
    <t>Quest positive</t>
  </si>
  <si>
    <t>Other positive</t>
  </si>
  <si>
    <t>Confirmed</t>
  </si>
  <si>
    <t>Total tested</t>
  </si>
  <si>
    <t>New tests</t>
  </si>
  <si>
    <t>Total positive rate</t>
  </si>
  <si>
    <t>New positive rate</t>
  </si>
  <si>
    <t>Total positive rate ignores "Other" where we don't know how many tests were given</t>
  </si>
  <si>
    <t>New positive</t>
  </si>
  <si>
    <t>Hosp rate</t>
  </si>
  <si>
    <t>These ignore "other" tests</t>
  </si>
  <si>
    <t>Hosp</t>
  </si>
  <si>
    <t>% inc</t>
  </si>
  <si>
    <t>These guess at "other" tests using 9% positive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</si>
</sst>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68" fontId="0" fillId="0" borderId="0" xfId="1" applyNumberFormat="1" applyFont="1"/>
    <xf numFmtId="0" fontId="0" fillId="2" borderId="0" xfId="0" applyFill="1"/>
    <xf numFmtId="0" fontId="0" fillId="0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AD043-FC09-3B43-BF4D-6B30E18A11C2}">
  <dimension ref="A1:Y14"/>
  <sheetViews>
    <sheetView tabSelected="1" workbookViewId="0">
      <selection activeCell="Y13" sqref="Y13"/>
    </sheetView>
  </sheetViews>
  <sheetFormatPr baseColWidth="10" defaultRowHeight="16" x14ac:dyDescent="0.2"/>
  <cols>
    <col min="1" max="1" width="8.5" customWidth="1"/>
    <col min="2" max="2" width="9.6640625" customWidth="1"/>
    <col min="3" max="3" width="7.83203125" customWidth="1"/>
    <col min="4" max="4" width="7.33203125" customWidth="1"/>
    <col min="5" max="5" width="6.6640625" customWidth="1"/>
    <col min="6" max="6" width="9.1640625" customWidth="1"/>
    <col min="7" max="7" width="9" customWidth="1"/>
    <col min="14" max="14" width="6.33203125" customWidth="1"/>
    <col min="20" max="20" width="6" customWidth="1"/>
  </cols>
  <sheetData>
    <row r="1" spans="1:25" x14ac:dyDescent="0.2">
      <c r="O1" s="3" t="s">
        <v>19</v>
      </c>
      <c r="P1" s="3"/>
      <c r="Q1" s="3"/>
      <c r="R1" s="3"/>
      <c r="S1" s="3"/>
      <c r="U1" t="s">
        <v>22</v>
      </c>
    </row>
    <row r="2" spans="1:25" x14ac:dyDescent="0.2">
      <c r="A2" t="s">
        <v>2</v>
      </c>
      <c r="B2" t="s">
        <v>11</v>
      </c>
      <c r="C2" t="s">
        <v>21</v>
      </c>
      <c r="D2" t="s">
        <v>3</v>
      </c>
      <c r="E2" t="s">
        <v>20</v>
      </c>
      <c r="F2" t="s">
        <v>18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O2" s="3" t="s">
        <v>12</v>
      </c>
      <c r="P2" s="3" t="s">
        <v>14</v>
      </c>
      <c r="Q2" s="3" t="s">
        <v>13</v>
      </c>
      <c r="R2" s="3" t="s">
        <v>17</v>
      </c>
      <c r="S2" s="3" t="s">
        <v>15</v>
      </c>
      <c r="U2" s="4" t="s">
        <v>12</v>
      </c>
      <c r="V2" s="4" t="s">
        <v>14</v>
      </c>
      <c r="W2" s="4" t="s">
        <v>13</v>
      </c>
      <c r="X2" s="4" t="s">
        <v>17</v>
      </c>
      <c r="Y2" s="4" t="s">
        <v>15</v>
      </c>
    </row>
    <row r="3" spans="1:25" x14ac:dyDescent="0.2">
      <c r="A3" s="1">
        <v>43906</v>
      </c>
      <c r="B3">
        <v>197</v>
      </c>
      <c r="D3">
        <v>0</v>
      </c>
      <c r="E3">
        <v>14</v>
      </c>
      <c r="F3" s="2">
        <f>E3/B3</f>
        <v>7.1065989847715741E-2</v>
      </c>
      <c r="G3">
        <v>1092</v>
      </c>
      <c r="H3">
        <v>181</v>
      </c>
      <c r="I3">
        <v>48</v>
      </c>
      <c r="J3">
        <v>1</v>
      </c>
      <c r="K3">
        <v>156</v>
      </c>
      <c r="L3">
        <v>1</v>
      </c>
      <c r="M3">
        <v>8</v>
      </c>
      <c r="O3">
        <f>G3+I3+K3</f>
        <v>1296</v>
      </c>
      <c r="U3">
        <f>O3 + INT(M3/0.09)</f>
        <v>1384</v>
      </c>
      <c r="V3">
        <f>B3</f>
        <v>197</v>
      </c>
    </row>
    <row r="4" spans="1:25" x14ac:dyDescent="0.2">
      <c r="A4" s="1">
        <f>A3+1</f>
        <v>43907</v>
      </c>
      <c r="B4">
        <v>218</v>
      </c>
      <c r="C4" s="2">
        <f>(B4-B3)/B3</f>
        <v>0.1065989847715736</v>
      </c>
      <c r="D4">
        <v>0</v>
      </c>
      <c r="E4">
        <v>21</v>
      </c>
      <c r="F4" s="2">
        <f>E4/B4</f>
        <v>9.6330275229357804E-2</v>
      </c>
      <c r="G4">
        <v>1367</v>
      </c>
      <c r="H4">
        <v>197</v>
      </c>
      <c r="I4">
        <v>164</v>
      </c>
      <c r="J4">
        <v>1</v>
      </c>
      <c r="K4">
        <v>220</v>
      </c>
      <c r="L4">
        <v>12</v>
      </c>
      <c r="M4">
        <v>8</v>
      </c>
      <c r="O4">
        <f t="shared" ref="O4:O7" si="0">G4+I4+K4</f>
        <v>1751</v>
      </c>
      <c r="P4" s="2">
        <f>(B4-M4)/O4</f>
        <v>0.11993146773272416</v>
      </c>
      <c r="Q4">
        <f>O4-O3</f>
        <v>455</v>
      </c>
      <c r="R4">
        <f>B4-B3-(M4-M3)</f>
        <v>21</v>
      </c>
      <c r="S4" s="2">
        <f>R4/Q4</f>
        <v>4.6153846153846156E-2</v>
      </c>
      <c r="U4">
        <f t="shared" ref="U4:U9" si="1">O4 + INT(M4/0.09)</f>
        <v>1839</v>
      </c>
      <c r="V4">
        <f t="shared" ref="V4:V9" si="2">B4</f>
        <v>218</v>
      </c>
      <c r="W4">
        <f>U4-U3</f>
        <v>455</v>
      </c>
      <c r="X4">
        <f>V4-V3</f>
        <v>21</v>
      </c>
      <c r="Y4" s="2">
        <f>X4/W4</f>
        <v>4.6153846153846156E-2</v>
      </c>
    </row>
    <row r="5" spans="1:25" x14ac:dyDescent="0.2">
      <c r="A5" s="1">
        <f t="shared" ref="A5:A14" si="3">A4+1</f>
        <v>43908</v>
      </c>
      <c r="B5">
        <v>256</v>
      </c>
      <c r="C5" s="2">
        <f t="shared" ref="C5:C9" si="4">(B5-B4)/B4</f>
        <v>0.1743119266055046</v>
      </c>
      <c r="D5">
        <v>0</v>
      </c>
      <c r="E5">
        <v>27</v>
      </c>
      <c r="F5" s="2">
        <f>E5/B5</f>
        <v>0.10546875</v>
      </c>
      <c r="G5">
        <v>1743</v>
      </c>
      <c r="H5">
        <v>224</v>
      </c>
      <c r="I5">
        <v>306</v>
      </c>
      <c r="J5">
        <v>11</v>
      </c>
      <c r="K5">
        <v>222</v>
      </c>
      <c r="L5">
        <v>12</v>
      </c>
      <c r="M5">
        <v>9</v>
      </c>
      <c r="O5">
        <f t="shared" si="0"/>
        <v>2271</v>
      </c>
      <c r="P5" s="2">
        <f>(B5-M5)/O5</f>
        <v>0.10876265962131219</v>
      </c>
      <c r="Q5">
        <f t="shared" ref="Q5:Q9" si="5">O5-O4</f>
        <v>520</v>
      </c>
      <c r="R5">
        <f t="shared" ref="R5:R8" si="6">B5-B4-(M5-M4)</f>
        <v>37</v>
      </c>
      <c r="S5" s="2">
        <f t="shared" ref="S5:S8" si="7">R5/Q5</f>
        <v>7.1153846153846151E-2</v>
      </c>
      <c r="U5">
        <f t="shared" si="1"/>
        <v>2371</v>
      </c>
      <c r="V5">
        <f t="shared" si="2"/>
        <v>256</v>
      </c>
      <c r="W5">
        <f t="shared" ref="W5:W9" si="8">U5-U4</f>
        <v>532</v>
      </c>
      <c r="X5">
        <f t="shared" ref="X5:X9" si="9">V5-V4</f>
        <v>38</v>
      </c>
      <c r="Y5" s="2">
        <f t="shared" ref="Y5:Y9" si="10">X5/W5</f>
        <v>7.1428571428571425E-2</v>
      </c>
    </row>
    <row r="6" spans="1:25" x14ac:dyDescent="0.2">
      <c r="A6" s="1">
        <f t="shared" si="3"/>
        <v>43909</v>
      </c>
      <c r="B6">
        <v>328</v>
      </c>
      <c r="C6" s="2">
        <f t="shared" si="4"/>
        <v>0.28125</v>
      </c>
      <c r="D6">
        <v>0</v>
      </c>
      <c r="E6">
        <v>43</v>
      </c>
      <c r="F6" s="2">
        <f>E6/B6</f>
        <v>0.13109756097560976</v>
      </c>
      <c r="G6">
        <v>2208</v>
      </c>
      <c r="H6">
        <v>261</v>
      </c>
      <c r="I6">
        <v>699</v>
      </c>
      <c r="J6">
        <v>29</v>
      </c>
      <c r="K6">
        <v>225</v>
      </c>
      <c r="L6">
        <v>12</v>
      </c>
      <c r="M6">
        <v>26</v>
      </c>
      <c r="O6">
        <f t="shared" si="0"/>
        <v>3132</v>
      </c>
      <c r="P6" s="2">
        <f>(B6-M6)/O6</f>
        <v>9.6424010217113665E-2</v>
      </c>
      <c r="Q6">
        <f t="shared" si="5"/>
        <v>861</v>
      </c>
      <c r="R6">
        <f t="shared" si="6"/>
        <v>55</v>
      </c>
      <c r="S6" s="2">
        <f t="shared" si="7"/>
        <v>6.3879210220673638E-2</v>
      </c>
      <c r="U6">
        <f t="shared" si="1"/>
        <v>3420</v>
      </c>
      <c r="V6">
        <f t="shared" si="2"/>
        <v>328</v>
      </c>
      <c r="W6">
        <f t="shared" si="8"/>
        <v>1049</v>
      </c>
      <c r="X6">
        <f t="shared" si="9"/>
        <v>72</v>
      </c>
      <c r="Y6" s="2">
        <f t="shared" si="10"/>
        <v>6.8636796949475692E-2</v>
      </c>
    </row>
    <row r="7" spans="1:25" x14ac:dyDescent="0.2">
      <c r="A7" s="1">
        <f t="shared" si="3"/>
        <v>43910</v>
      </c>
      <c r="B7">
        <v>413</v>
      </c>
      <c r="C7" s="2">
        <f t="shared" si="4"/>
        <v>0.25914634146341464</v>
      </c>
      <c r="D7">
        <v>1</v>
      </c>
      <c r="F7" s="2"/>
      <c r="G7">
        <v>2666</v>
      </c>
      <c r="I7">
        <v>1039</v>
      </c>
      <c r="K7">
        <v>485</v>
      </c>
      <c r="M7">
        <v>40</v>
      </c>
      <c r="O7">
        <f t="shared" si="0"/>
        <v>4190</v>
      </c>
      <c r="P7" s="2">
        <f>(B7-M7)/O7</f>
        <v>8.9021479713603816E-2</v>
      </c>
      <c r="Q7">
        <f t="shared" si="5"/>
        <v>1058</v>
      </c>
      <c r="R7">
        <f t="shared" si="6"/>
        <v>71</v>
      </c>
      <c r="S7" s="2">
        <f t="shared" si="7"/>
        <v>6.7107750472589794E-2</v>
      </c>
      <c r="U7">
        <f t="shared" si="1"/>
        <v>4634</v>
      </c>
      <c r="V7">
        <f t="shared" si="2"/>
        <v>413</v>
      </c>
      <c r="W7">
        <f t="shared" si="8"/>
        <v>1214</v>
      </c>
      <c r="X7">
        <f t="shared" si="9"/>
        <v>85</v>
      </c>
      <c r="Y7" s="2">
        <f t="shared" si="10"/>
        <v>7.0016474464579898E-2</v>
      </c>
    </row>
    <row r="8" spans="1:25" x14ac:dyDescent="0.2">
      <c r="A8" s="1">
        <f t="shared" si="3"/>
        <v>43911</v>
      </c>
      <c r="B8">
        <v>525</v>
      </c>
      <c r="C8" s="2">
        <f t="shared" si="4"/>
        <v>0.2711864406779661</v>
      </c>
      <c r="D8">
        <v>1</v>
      </c>
      <c r="E8">
        <v>61</v>
      </c>
      <c r="F8" s="2">
        <f>E8/B8</f>
        <v>0.11619047619047619</v>
      </c>
      <c r="G8">
        <v>3031</v>
      </c>
      <c r="H8">
        <v>328</v>
      </c>
      <c r="I8">
        <v>1433</v>
      </c>
      <c r="J8">
        <v>72</v>
      </c>
      <c r="K8">
        <v>743</v>
      </c>
      <c r="L8">
        <v>55</v>
      </c>
      <c r="M8">
        <v>70</v>
      </c>
      <c r="O8">
        <f>G8+I8+K8</f>
        <v>5207</v>
      </c>
      <c r="P8" s="2">
        <f>(B8-M8)/O8</f>
        <v>8.7382369886691E-2</v>
      </c>
      <c r="Q8">
        <f t="shared" si="5"/>
        <v>1017</v>
      </c>
      <c r="R8">
        <f t="shared" si="6"/>
        <v>82</v>
      </c>
      <c r="S8" s="2">
        <f t="shared" si="7"/>
        <v>8.0629301868239925E-2</v>
      </c>
      <c r="U8">
        <f t="shared" si="1"/>
        <v>5984</v>
      </c>
      <c r="V8">
        <f t="shared" si="2"/>
        <v>525</v>
      </c>
      <c r="W8">
        <f t="shared" si="8"/>
        <v>1350</v>
      </c>
      <c r="X8">
        <f t="shared" si="9"/>
        <v>112</v>
      </c>
      <c r="Y8" s="2">
        <f t="shared" si="10"/>
        <v>8.2962962962962961E-2</v>
      </c>
    </row>
    <row r="9" spans="1:25" x14ac:dyDescent="0.2">
      <c r="A9" s="1">
        <f t="shared" si="3"/>
        <v>43912</v>
      </c>
      <c r="B9">
        <v>646</v>
      </c>
      <c r="C9" s="2">
        <f t="shared" si="4"/>
        <v>0.23047619047619047</v>
      </c>
      <c r="D9">
        <v>5</v>
      </c>
      <c r="E9">
        <v>71</v>
      </c>
      <c r="F9" s="2">
        <f>E9/B9</f>
        <v>0.10990712074303406</v>
      </c>
      <c r="G9">
        <v>3403</v>
      </c>
      <c r="H9">
        <v>362</v>
      </c>
      <c r="I9">
        <v>1651</v>
      </c>
      <c r="J9">
        <v>103</v>
      </c>
      <c r="K9">
        <v>950</v>
      </c>
      <c r="L9">
        <v>80</v>
      </c>
      <c r="M9">
        <v>101</v>
      </c>
      <c r="O9">
        <f>G9+I9+K9</f>
        <v>6004</v>
      </c>
      <c r="P9" s="2">
        <f>(B9-M9)/O9</f>
        <v>9.0772818121252499E-2</v>
      </c>
      <c r="Q9">
        <f t="shared" si="5"/>
        <v>797</v>
      </c>
      <c r="R9">
        <f t="shared" ref="R9" si="11">B9-B8-(M9-M8)</f>
        <v>90</v>
      </c>
      <c r="S9" s="2">
        <f t="shared" ref="S9" si="12">R9/Q9</f>
        <v>0.11292346298619825</v>
      </c>
      <c r="U9">
        <f t="shared" si="1"/>
        <v>7126</v>
      </c>
      <c r="V9">
        <f t="shared" si="2"/>
        <v>646</v>
      </c>
      <c r="W9">
        <f t="shared" si="8"/>
        <v>1142</v>
      </c>
      <c r="X9">
        <f t="shared" si="9"/>
        <v>121</v>
      </c>
      <c r="Y9" s="2">
        <f t="shared" si="10"/>
        <v>0.10595446584938704</v>
      </c>
    </row>
    <row r="10" spans="1:25" x14ac:dyDescent="0.2">
      <c r="A10" s="1">
        <f t="shared" si="3"/>
        <v>43913</v>
      </c>
    </row>
    <row r="11" spans="1:25" x14ac:dyDescent="0.2">
      <c r="A11" s="1">
        <f t="shared" si="3"/>
        <v>43914</v>
      </c>
    </row>
    <row r="12" spans="1:25" x14ac:dyDescent="0.2">
      <c r="A12" s="1">
        <f t="shared" si="3"/>
        <v>43915</v>
      </c>
    </row>
    <row r="13" spans="1:25" x14ac:dyDescent="0.2">
      <c r="A13" s="1">
        <f t="shared" si="3"/>
        <v>43916</v>
      </c>
    </row>
    <row r="14" spans="1:25" x14ac:dyDescent="0.2">
      <c r="A14" s="1">
        <f t="shared" si="3"/>
        <v>43917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42052-09B8-5049-848A-ADAE7782F0EE}">
  <dimension ref="A1:A3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Douglas</dc:creator>
  <cp:lastModifiedBy>Dave Douglas</cp:lastModifiedBy>
  <dcterms:created xsi:type="dcterms:W3CDTF">2020-03-21T21:57:59Z</dcterms:created>
  <dcterms:modified xsi:type="dcterms:W3CDTF">2020-03-22T21:11:27Z</dcterms:modified>
</cp:coreProperties>
</file>