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hack_crack_dev\voltage_monitor\docs\"/>
    </mc:Choice>
  </mc:AlternateContent>
  <xr:revisionPtr revIDLastSave="0" documentId="13_ncr:1_{F2CB6CFD-EE36-48BF-A984-D7979950B8EC}" xr6:coauthVersionLast="46" xr6:coauthVersionMax="46" xr10:uidLastSave="{00000000-0000-0000-0000-000000000000}"/>
  <bookViews>
    <workbookView xWindow="2505" yWindow="-120" windowWidth="26415" windowHeight="18240" xr2:uid="{38A03445-798F-4A99-A3CE-89AA8280F632}"/>
  </bookViews>
  <sheets>
    <sheet name="List2" sheetId="1" r:id="rId1"/>
    <sheet name="polynomial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2" l="1"/>
  <c r="F45" i="2"/>
  <c r="G44" i="2"/>
  <c r="F44" i="2"/>
  <c r="F43" i="2"/>
  <c r="G43" i="2" s="1"/>
  <c r="F42" i="2"/>
  <c r="G42" i="2" s="1"/>
  <c r="G41" i="2"/>
  <c r="F41" i="2"/>
  <c r="G40" i="2"/>
  <c r="F40" i="2"/>
  <c r="F39" i="2"/>
  <c r="G39" i="2" s="1"/>
  <c r="F38" i="2"/>
  <c r="G38" i="2" s="1"/>
  <c r="G37" i="2"/>
  <c r="F37" i="2"/>
  <c r="G36" i="2"/>
  <c r="F36" i="2"/>
  <c r="F35" i="2"/>
  <c r="G35" i="2" s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P56" i="1"/>
  <c r="U56" i="1" s="1"/>
  <c r="P57" i="1"/>
  <c r="U57" i="1" s="1"/>
  <c r="P58" i="1"/>
  <c r="P59" i="1"/>
  <c r="P60" i="1"/>
  <c r="P61" i="1"/>
  <c r="U61" i="1" s="1"/>
  <c r="P62" i="1"/>
  <c r="P63" i="1"/>
  <c r="U63" i="1" s="1"/>
  <c r="P64" i="1"/>
  <c r="U64" i="1" s="1"/>
  <c r="P65" i="1"/>
  <c r="U65" i="1" s="1"/>
  <c r="P55" i="1"/>
  <c r="U55" i="1" s="1"/>
  <c r="O56" i="1"/>
  <c r="O57" i="1"/>
  <c r="T57" i="1" s="1"/>
  <c r="O58" i="1"/>
  <c r="T58" i="1" s="1"/>
  <c r="O59" i="1"/>
  <c r="O60" i="1"/>
  <c r="T60" i="1" s="1"/>
  <c r="O61" i="1"/>
  <c r="O62" i="1"/>
  <c r="T62" i="1" s="1"/>
  <c r="O63" i="1"/>
  <c r="T63" i="1" s="1"/>
  <c r="O64" i="1"/>
  <c r="O65" i="1"/>
  <c r="O55" i="1"/>
  <c r="T55" i="1" s="1"/>
  <c r="N56" i="1"/>
  <c r="S56" i="1" s="1"/>
  <c r="N57" i="1"/>
  <c r="S57" i="1" s="1"/>
  <c r="N58" i="1"/>
  <c r="S58" i="1" s="1"/>
  <c r="N59" i="1"/>
  <c r="S59" i="1" s="1"/>
  <c r="N60" i="1"/>
  <c r="N61" i="1"/>
  <c r="S61" i="1" s="1"/>
  <c r="N62" i="1"/>
  <c r="S62" i="1" s="1"/>
  <c r="N63" i="1"/>
  <c r="S63" i="1" s="1"/>
  <c r="N64" i="1"/>
  <c r="N65" i="1"/>
  <c r="S65" i="1" s="1"/>
  <c r="N55" i="1"/>
  <c r="S55" i="1" s="1"/>
  <c r="M56" i="1"/>
  <c r="R56" i="1" s="1"/>
  <c r="M57" i="1"/>
  <c r="M58" i="1"/>
  <c r="M59" i="1"/>
  <c r="M60" i="1"/>
  <c r="R60" i="1" s="1"/>
  <c r="M61" i="1"/>
  <c r="M62" i="1"/>
  <c r="R62" i="1" s="1"/>
  <c r="M63" i="1"/>
  <c r="R63" i="1" s="1"/>
  <c r="M64" i="1"/>
  <c r="R64" i="1" s="1"/>
  <c r="M65" i="1"/>
  <c r="M55" i="1"/>
  <c r="R55" i="1" s="1"/>
  <c r="D55" i="1"/>
  <c r="C55" i="1"/>
  <c r="B55" i="1"/>
  <c r="A55" i="1"/>
  <c r="F3" i="1"/>
  <c r="F8" i="1" s="1"/>
  <c r="F9" i="1" s="1"/>
  <c r="F4" i="1"/>
  <c r="I4" i="1"/>
  <c r="F5" i="1"/>
  <c r="F6" i="1"/>
  <c r="H12" i="1"/>
  <c r="I12" i="1"/>
  <c r="J12" i="1"/>
  <c r="K12" i="1"/>
  <c r="M12" i="1"/>
  <c r="R12" i="1" s="1"/>
  <c r="N12" i="1"/>
  <c r="O12" i="1"/>
  <c r="T12" i="1" s="1"/>
  <c r="P12" i="1"/>
  <c r="U12" i="1" s="1"/>
  <c r="S12" i="1"/>
  <c r="H13" i="1"/>
  <c r="I13" i="1"/>
  <c r="J13" i="1"/>
  <c r="K13" i="1"/>
  <c r="M13" i="1"/>
  <c r="R13" i="1" s="1"/>
  <c r="N13" i="1"/>
  <c r="O13" i="1"/>
  <c r="P13" i="1"/>
  <c r="U13" i="1" s="1"/>
  <c r="S13" i="1"/>
  <c r="T13" i="1"/>
  <c r="H14" i="1"/>
  <c r="I14" i="1"/>
  <c r="J14" i="1"/>
  <c r="K14" i="1"/>
  <c r="M14" i="1"/>
  <c r="R14" i="1" s="1"/>
  <c r="N14" i="1"/>
  <c r="S14" i="1" s="1"/>
  <c r="O14" i="1"/>
  <c r="P14" i="1"/>
  <c r="U14" i="1" s="1"/>
  <c r="T14" i="1"/>
  <c r="H15" i="1"/>
  <c r="I15" i="1"/>
  <c r="J15" i="1"/>
  <c r="K15" i="1"/>
  <c r="M15" i="1"/>
  <c r="N15" i="1"/>
  <c r="S15" i="1" s="1"/>
  <c r="O15" i="1"/>
  <c r="P15" i="1"/>
  <c r="U15" i="1" s="1"/>
  <c r="R15" i="1"/>
  <c r="T15" i="1"/>
  <c r="H16" i="1"/>
  <c r="I16" i="1"/>
  <c r="J16" i="1"/>
  <c r="K16" i="1"/>
  <c r="M16" i="1"/>
  <c r="R16" i="1" s="1"/>
  <c r="N16" i="1"/>
  <c r="O16" i="1"/>
  <c r="T16" i="1" s="1"/>
  <c r="P16" i="1"/>
  <c r="S16" i="1"/>
  <c r="U16" i="1"/>
  <c r="H17" i="1"/>
  <c r="I17" i="1"/>
  <c r="J17" i="1"/>
  <c r="K17" i="1"/>
  <c r="M17" i="1"/>
  <c r="N17" i="1"/>
  <c r="S17" i="1" s="1"/>
  <c r="O17" i="1"/>
  <c r="P17" i="1"/>
  <c r="U17" i="1" s="1"/>
  <c r="R17" i="1"/>
  <c r="T17" i="1"/>
  <c r="H18" i="1"/>
  <c r="I18" i="1"/>
  <c r="J18" i="1"/>
  <c r="K18" i="1"/>
  <c r="M18" i="1"/>
  <c r="R18" i="1" s="1"/>
  <c r="N18" i="1"/>
  <c r="O18" i="1"/>
  <c r="T18" i="1" s="1"/>
  <c r="P18" i="1"/>
  <c r="S18" i="1"/>
  <c r="U18" i="1"/>
  <c r="H19" i="1"/>
  <c r="I19" i="1"/>
  <c r="J19" i="1"/>
  <c r="K19" i="1"/>
  <c r="M19" i="1"/>
  <c r="N19" i="1"/>
  <c r="S19" i="1" s="1"/>
  <c r="O19" i="1"/>
  <c r="P19" i="1"/>
  <c r="U19" i="1" s="1"/>
  <c r="R19" i="1"/>
  <c r="T19" i="1"/>
  <c r="H20" i="1"/>
  <c r="I20" i="1"/>
  <c r="J20" i="1"/>
  <c r="K20" i="1"/>
  <c r="M20" i="1"/>
  <c r="R20" i="1" s="1"/>
  <c r="N20" i="1"/>
  <c r="O20" i="1"/>
  <c r="T20" i="1" s="1"/>
  <c r="P20" i="1"/>
  <c r="S20" i="1"/>
  <c r="U20" i="1"/>
  <c r="H21" i="1"/>
  <c r="I21" i="1"/>
  <c r="J21" i="1"/>
  <c r="K21" i="1"/>
  <c r="M21" i="1"/>
  <c r="N21" i="1"/>
  <c r="S21" i="1" s="1"/>
  <c r="O21" i="1"/>
  <c r="P21" i="1"/>
  <c r="U21" i="1" s="1"/>
  <c r="R21" i="1"/>
  <c r="T21" i="1"/>
  <c r="H22" i="1"/>
  <c r="I22" i="1"/>
  <c r="J22" i="1"/>
  <c r="K22" i="1"/>
  <c r="M22" i="1"/>
  <c r="R22" i="1" s="1"/>
  <c r="N22" i="1"/>
  <c r="O22" i="1"/>
  <c r="T22" i="1" s="1"/>
  <c r="P22" i="1"/>
  <c r="S22" i="1"/>
  <c r="U22" i="1"/>
  <c r="H23" i="1"/>
  <c r="I23" i="1"/>
  <c r="J23" i="1"/>
  <c r="K23" i="1"/>
  <c r="M23" i="1"/>
  <c r="N23" i="1"/>
  <c r="S23" i="1" s="1"/>
  <c r="O23" i="1"/>
  <c r="P23" i="1"/>
  <c r="U23" i="1" s="1"/>
  <c r="R23" i="1"/>
  <c r="T23" i="1"/>
  <c r="M28" i="1"/>
  <c r="N28" i="1"/>
  <c r="S28" i="1" s="1"/>
  <c r="O28" i="1"/>
  <c r="T28" i="1" s="1"/>
  <c r="P28" i="1"/>
  <c r="U28" i="1" s="1"/>
  <c r="R28" i="1"/>
  <c r="M29" i="1"/>
  <c r="R29" i="1" s="1"/>
  <c r="N29" i="1"/>
  <c r="O29" i="1"/>
  <c r="T29" i="1" s="1"/>
  <c r="P29" i="1"/>
  <c r="U29" i="1" s="1"/>
  <c r="S29" i="1"/>
  <c r="M30" i="1"/>
  <c r="R30" i="1" s="1"/>
  <c r="N30" i="1"/>
  <c r="S30" i="1" s="1"/>
  <c r="O30" i="1"/>
  <c r="P30" i="1"/>
  <c r="T30" i="1"/>
  <c r="U30" i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O33" i="1"/>
  <c r="P33" i="1"/>
  <c r="U33" i="1" s="1"/>
  <c r="S33" i="1"/>
  <c r="T33" i="1"/>
  <c r="M34" i="1"/>
  <c r="R34" i="1" s="1"/>
  <c r="N34" i="1"/>
  <c r="S34" i="1" s="1"/>
  <c r="O34" i="1"/>
  <c r="T34" i="1" s="1"/>
  <c r="P34" i="1"/>
  <c r="U34" i="1" s="1"/>
  <c r="M35" i="1"/>
  <c r="R35" i="1" s="1"/>
  <c r="N35" i="1"/>
  <c r="O35" i="1"/>
  <c r="T35" i="1" s="1"/>
  <c r="P35" i="1"/>
  <c r="U35" i="1" s="1"/>
  <c r="S35" i="1"/>
  <c r="M36" i="1"/>
  <c r="R36" i="1" s="1"/>
  <c r="N36" i="1"/>
  <c r="S36" i="1" s="1"/>
  <c r="O36" i="1"/>
  <c r="P36" i="1"/>
  <c r="U36" i="1" s="1"/>
  <c r="T36" i="1"/>
  <c r="M37" i="1"/>
  <c r="R37" i="1" s="1"/>
  <c r="N37" i="1"/>
  <c r="O37" i="1"/>
  <c r="P37" i="1"/>
  <c r="U37" i="1" s="1"/>
  <c r="S37" i="1"/>
  <c r="T37" i="1"/>
  <c r="M38" i="1"/>
  <c r="R38" i="1" s="1"/>
  <c r="N38" i="1"/>
  <c r="S38" i="1" s="1"/>
  <c r="O38" i="1"/>
  <c r="T38" i="1" s="1"/>
  <c r="P38" i="1"/>
  <c r="U38" i="1" s="1"/>
  <c r="M41" i="1"/>
  <c r="R41" i="1" s="1"/>
  <c r="N41" i="1"/>
  <c r="O41" i="1"/>
  <c r="T41" i="1" s="1"/>
  <c r="P41" i="1"/>
  <c r="U41" i="1" s="1"/>
  <c r="S41" i="1"/>
  <c r="M42" i="1"/>
  <c r="R42" i="1" s="1"/>
  <c r="N42" i="1"/>
  <c r="O42" i="1"/>
  <c r="T42" i="1" s="1"/>
  <c r="P42" i="1"/>
  <c r="U42" i="1" s="1"/>
  <c r="S42" i="1"/>
  <c r="M43" i="1"/>
  <c r="R43" i="1" s="1"/>
  <c r="N43" i="1"/>
  <c r="S43" i="1" s="1"/>
  <c r="O43" i="1"/>
  <c r="T43" i="1" s="1"/>
  <c r="P43" i="1"/>
  <c r="U43" i="1" s="1"/>
  <c r="M44" i="1"/>
  <c r="R44" i="1" s="1"/>
  <c r="N44" i="1"/>
  <c r="S44" i="1" s="1"/>
  <c r="O44" i="1"/>
  <c r="P44" i="1"/>
  <c r="U44" i="1" s="1"/>
  <c r="T44" i="1"/>
  <c r="M45" i="1"/>
  <c r="N45" i="1"/>
  <c r="S45" i="1" s="1"/>
  <c r="O45" i="1"/>
  <c r="T45" i="1" s="1"/>
  <c r="P45" i="1"/>
  <c r="U45" i="1" s="1"/>
  <c r="R45" i="1"/>
  <c r="M46" i="1"/>
  <c r="R46" i="1" s="1"/>
  <c r="N46" i="1"/>
  <c r="O46" i="1"/>
  <c r="P46" i="1"/>
  <c r="U46" i="1" s="1"/>
  <c r="S46" i="1"/>
  <c r="T46" i="1"/>
  <c r="M47" i="1"/>
  <c r="R47" i="1" s="1"/>
  <c r="N47" i="1"/>
  <c r="S47" i="1" s="1"/>
  <c r="O47" i="1"/>
  <c r="T47" i="1" s="1"/>
  <c r="P47" i="1"/>
  <c r="U47" i="1" s="1"/>
  <c r="M48" i="1"/>
  <c r="R48" i="1" s="1"/>
  <c r="N48" i="1"/>
  <c r="S48" i="1" s="1"/>
  <c r="O48" i="1"/>
  <c r="T48" i="1" s="1"/>
  <c r="P48" i="1"/>
  <c r="U48" i="1" s="1"/>
  <c r="M49" i="1"/>
  <c r="R49" i="1" s="1"/>
  <c r="N49" i="1"/>
  <c r="S49" i="1" s="1"/>
  <c r="O49" i="1"/>
  <c r="T49" i="1" s="1"/>
  <c r="P49" i="1"/>
  <c r="U49" i="1"/>
  <c r="M50" i="1"/>
  <c r="R50" i="1" s="1"/>
  <c r="N50" i="1"/>
  <c r="S50" i="1" s="1"/>
  <c r="O50" i="1"/>
  <c r="T50" i="1" s="1"/>
  <c r="P50" i="1"/>
  <c r="U50" i="1" s="1"/>
  <c r="M51" i="1"/>
  <c r="N51" i="1"/>
  <c r="O51" i="1"/>
  <c r="T51" i="1" s="1"/>
  <c r="P51" i="1"/>
  <c r="R51" i="1"/>
  <c r="S51" i="1"/>
  <c r="U51" i="1"/>
  <c r="T56" i="1"/>
  <c r="R57" i="1"/>
  <c r="R58" i="1"/>
  <c r="U58" i="1"/>
  <c r="R59" i="1"/>
  <c r="T59" i="1"/>
  <c r="U59" i="1"/>
  <c r="S60" i="1"/>
  <c r="U60" i="1"/>
  <c r="R61" i="1"/>
  <c r="T61" i="1"/>
  <c r="U62" i="1"/>
  <c r="S64" i="1"/>
  <c r="T64" i="1"/>
  <c r="R65" i="1"/>
  <c r="T65" i="1"/>
  <c r="X13" i="1" l="1"/>
  <c r="X12" i="1"/>
  <c r="X14" i="1" s="1"/>
  <c r="X41" i="1"/>
  <c r="X56" i="1"/>
  <c r="X28" i="1"/>
  <c r="X29" i="1"/>
  <c r="X55" i="1"/>
  <c r="X42" i="1"/>
  <c r="X57" i="1" l="1"/>
  <c r="X30" i="1"/>
  <c r="X43" i="1"/>
</calcChain>
</file>

<file path=xl/sharedStrings.xml><?xml version="1.0" encoding="utf-8"?>
<sst xmlns="http://schemas.openxmlformats.org/spreadsheetml/2006/main" count="114" uniqueCount="34">
  <si>
    <t>DIFF</t>
  </si>
  <si>
    <t>ADC Correction</t>
  </si>
  <si>
    <t>MIN</t>
  </si>
  <si>
    <t>MAX</t>
  </si>
  <si>
    <t>CH4</t>
  </si>
  <si>
    <t>CH3</t>
  </si>
  <si>
    <t>CH2</t>
  </si>
  <si>
    <t>CH1</t>
  </si>
  <si>
    <t>CH4_ADC</t>
  </si>
  <si>
    <t>CH3_ADC</t>
  </si>
  <si>
    <t>CH2_ADC</t>
  </si>
  <si>
    <t>CH1_ADC</t>
  </si>
  <si>
    <t>V</t>
  </si>
  <si>
    <t>S1</t>
  </si>
  <si>
    <t>S3</t>
  </si>
  <si>
    <t>S2</t>
  </si>
  <si>
    <t>C-S3</t>
  </si>
  <si>
    <t>M-S3</t>
  </si>
  <si>
    <t>Range</t>
  </si>
  <si>
    <t>Gain</t>
  </si>
  <si>
    <t>From ADC</t>
  </si>
  <si>
    <t>Difference from V + Corr</t>
  </si>
  <si>
    <t>Correction:</t>
  </si>
  <si>
    <t>Multiplier</t>
  </si>
  <si>
    <t>R div - raw</t>
  </si>
  <si>
    <t>R div</t>
  </si>
  <si>
    <t>All in parallel</t>
  </si>
  <si>
    <t>Difference from average value</t>
  </si>
  <si>
    <t>1/AVG</t>
  </si>
  <si>
    <t>AVG:</t>
  </si>
  <si>
    <t>R2/(R1+R2)</t>
  </si>
  <si>
    <t>R2</t>
  </si>
  <si>
    <t>R1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</si>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</sst>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0"/>
      <color theme="1"/>
      <name val="Arial Unicode MS"/>
      <family val="2"/>
    </font>
    <font>
      <sz val="9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" fillId="2" borderId="1" xfId="1"/>
    <xf numFmtId="0" fontId="2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3" borderId="0" xfId="2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readingOrder="1"/>
    </xf>
  </cellXfs>
  <cellStyles count="3">
    <cellStyle name="Neutrální" xfId="2" builtinId="28"/>
    <cellStyle name="Normální" xfId="0" builtinId="0"/>
    <cellStyle name="Vstup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List2!$C$11</c:f>
              <c:strCache>
                <c:ptCount val="1"/>
                <c:pt idx="0">
                  <c:v>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167194246295922"/>
                  <c:y val="1.0899182561307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List2!$B$28:$B$38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58</c:v>
                </c:pt>
              </c:numCache>
            </c:numRef>
          </c:xVal>
          <c:yVal>
            <c:numRef>
              <c:f>List2!$C$28:$C$38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25-438A-8868-D89E9F956066}"/>
            </c:ext>
          </c:extLst>
        </c:ser>
        <c:ser>
          <c:idx val="1"/>
          <c:order val="1"/>
          <c:tx>
            <c:strRef>
              <c:f>List2!$D$11</c:f>
              <c:strCache>
                <c:ptCount val="1"/>
                <c:pt idx="0">
                  <c:v>CH2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250807534836418"/>
                  <c:y val="3.8147138964577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List2!$B$28:$B$38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58</c:v>
                </c:pt>
              </c:numCache>
            </c:numRef>
          </c:xVal>
          <c:yVal>
            <c:numRef>
              <c:f>List2!$D$28:$D$38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25-438A-8868-D89E9F956066}"/>
            </c:ext>
          </c:extLst>
        </c:ser>
        <c:ser>
          <c:idx val="2"/>
          <c:order val="2"/>
          <c:tx>
            <c:strRef>
              <c:f>List2!$E$11</c:f>
              <c:strCache>
                <c:ptCount val="1"/>
                <c:pt idx="0">
                  <c:v>CH3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400116978658745"/>
                  <c:y val="6.53950953678474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List2!$B$28:$B$38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58</c:v>
                </c:pt>
              </c:numCache>
            </c:numRef>
          </c:xVal>
          <c:yVal>
            <c:numRef>
              <c:f>List2!$E$28:$E$38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25-438A-8868-D89E9F956066}"/>
            </c:ext>
          </c:extLst>
        </c:ser>
        <c:ser>
          <c:idx val="3"/>
          <c:order val="3"/>
          <c:tx>
            <c:strRef>
              <c:f>List2!$F$11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017884802473601"/>
                  <c:y val="9.2643051771117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List2!$B$28:$B$38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58</c:v>
                </c:pt>
              </c:numCache>
            </c:numRef>
          </c:xVal>
          <c:yVal>
            <c:numRef>
              <c:f>List2!$F$28:$F$38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25-438A-8868-D89E9F95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999216"/>
        <c:axId val="1997017520"/>
      </c:scatterChart>
      <c:scatterChart>
        <c:scatterStyle val="lineMarker"/>
        <c:varyColors val="0"/>
        <c:ser>
          <c:idx val="4"/>
          <c:order val="4"/>
          <c:tx>
            <c:strRef>
              <c:f>List2!$G$27</c:f>
              <c:strCache>
                <c:ptCount val="1"/>
                <c:pt idx="0">
                  <c:v>CH1_ADC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List2!$B$28:$B$38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58</c:v>
                </c:pt>
              </c:numCache>
            </c:numRef>
          </c:xVal>
          <c:yVal>
            <c:numRef>
              <c:f>List2!$G$28:$G$38</c:f>
              <c:numCache>
                <c:formatCode>General</c:formatCode>
                <c:ptCount val="11"/>
                <c:pt idx="0">
                  <c:v>4360</c:v>
                </c:pt>
                <c:pt idx="1">
                  <c:v>6624</c:v>
                </c:pt>
                <c:pt idx="2">
                  <c:v>8875</c:v>
                </c:pt>
                <c:pt idx="3">
                  <c:v>11110</c:v>
                </c:pt>
                <c:pt idx="4">
                  <c:v>13343</c:v>
                </c:pt>
                <c:pt idx="5">
                  <c:v>15558</c:v>
                </c:pt>
                <c:pt idx="6">
                  <c:v>17872</c:v>
                </c:pt>
                <c:pt idx="7">
                  <c:v>20127</c:v>
                </c:pt>
                <c:pt idx="8">
                  <c:v>22384</c:v>
                </c:pt>
                <c:pt idx="9">
                  <c:v>24624</c:v>
                </c:pt>
                <c:pt idx="10">
                  <c:v>25964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725-438A-8868-D89E9F956066}"/>
            </c:ext>
          </c:extLst>
        </c:ser>
        <c:ser>
          <c:idx val="5"/>
          <c:order val="5"/>
          <c:tx>
            <c:strRef>
              <c:f>List2!$H$27</c:f>
              <c:strCache>
                <c:ptCount val="1"/>
                <c:pt idx="0">
                  <c:v>CH2_ADC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List2!$B$28:$B$38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58</c:v>
                </c:pt>
              </c:numCache>
            </c:numRef>
          </c:xVal>
          <c:yVal>
            <c:numRef>
              <c:f>List2!$H$28:$H$38</c:f>
              <c:numCache>
                <c:formatCode>General</c:formatCode>
                <c:ptCount val="11"/>
                <c:pt idx="0">
                  <c:v>4347</c:v>
                </c:pt>
                <c:pt idx="1">
                  <c:v>6609</c:v>
                </c:pt>
                <c:pt idx="2">
                  <c:v>8859</c:v>
                </c:pt>
                <c:pt idx="3">
                  <c:v>11088</c:v>
                </c:pt>
                <c:pt idx="4">
                  <c:v>13317</c:v>
                </c:pt>
                <c:pt idx="5">
                  <c:v>15534</c:v>
                </c:pt>
                <c:pt idx="6">
                  <c:v>17841</c:v>
                </c:pt>
                <c:pt idx="7">
                  <c:v>20095</c:v>
                </c:pt>
                <c:pt idx="8">
                  <c:v>22349</c:v>
                </c:pt>
                <c:pt idx="9">
                  <c:v>24583</c:v>
                </c:pt>
                <c:pt idx="10">
                  <c:v>25920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725-438A-8868-D89E9F956066}"/>
            </c:ext>
          </c:extLst>
        </c:ser>
        <c:ser>
          <c:idx val="6"/>
          <c:order val="6"/>
          <c:tx>
            <c:strRef>
              <c:f>List2!$I$27</c:f>
              <c:strCache>
                <c:ptCount val="1"/>
                <c:pt idx="0">
                  <c:v>CH3_ADC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List2!$B$28:$B$38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58</c:v>
                </c:pt>
              </c:numCache>
            </c:numRef>
          </c:xVal>
          <c:yVal>
            <c:numRef>
              <c:f>List2!$I$28:$I$38</c:f>
              <c:numCache>
                <c:formatCode>General</c:formatCode>
                <c:ptCount val="11"/>
                <c:pt idx="0">
                  <c:v>4356</c:v>
                </c:pt>
                <c:pt idx="1">
                  <c:v>6621</c:v>
                </c:pt>
                <c:pt idx="2">
                  <c:v>8864</c:v>
                </c:pt>
                <c:pt idx="3">
                  <c:v>11100</c:v>
                </c:pt>
                <c:pt idx="4">
                  <c:v>13328</c:v>
                </c:pt>
                <c:pt idx="5">
                  <c:v>15541</c:v>
                </c:pt>
                <c:pt idx="6">
                  <c:v>17852</c:v>
                </c:pt>
                <c:pt idx="7">
                  <c:v>20105</c:v>
                </c:pt>
                <c:pt idx="8">
                  <c:v>22357</c:v>
                </c:pt>
                <c:pt idx="9">
                  <c:v>24594</c:v>
                </c:pt>
                <c:pt idx="10">
                  <c:v>25936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725-438A-8868-D89E9F956066}"/>
            </c:ext>
          </c:extLst>
        </c:ser>
        <c:ser>
          <c:idx val="7"/>
          <c:order val="7"/>
          <c:tx>
            <c:strRef>
              <c:f>List2!$J$27</c:f>
              <c:strCache>
                <c:ptCount val="1"/>
                <c:pt idx="0">
                  <c:v>CH4_ADC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List2!$B$28:$B$38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58</c:v>
                </c:pt>
              </c:numCache>
            </c:numRef>
          </c:xVal>
          <c:yVal>
            <c:numRef>
              <c:f>List2!$J$28:$J$38</c:f>
              <c:numCache>
                <c:formatCode>General</c:formatCode>
                <c:ptCount val="11"/>
                <c:pt idx="0">
                  <c:v>4360</c:v>
                </c:pt>
                <c:pt idx="1">
                  <c:v>6624</c:v>
                </c:pt>
                <c:pt idx="2">
                  <c:v>8874</c:v>
                </c:pt>
                <c:pt idx="3">
                  <c:v>11106</c:v>
                </c:pt>
                <c:pt idx="4">
                  <c:v>13339</c:v>
                </c:pt>
                <c:pt idx="5">
                  <c:v>15553</c:v>
                </c:pt>
                <c:pt idx="6">
                  <c:v>17867</c:v>
                </c:pt>
                <c:pt idx="7">
                  <c:v>20118</c:v>
                </c:pt>
                <c:pt idx="8">
                  <c:v>22374</c:v>
                </c:pt>
                <c:pt idx="9">
                  <c:v>24611</c:v>
                </c:pt>
                <c:pt idx="10">
                  <c:v>25952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725-438A-8868-D89E9F95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057536"/>
        <c:axId val="2073604448"/>
      </c:scatterChart>
      <c:valAx>
        <c:axId val="1996999216"/>
        <c:scaling>
          <c:orientation val="minMax"/>
          <c:max val="6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97017520"/>
        <c:crosses val="autoZero"/>
        <c:crossBetween val="midCat"/>
      </c:valAx>
      <c:valAx>
        <c:axId val="1997017520"/>
        <c:scaling>
          <c:orientation val="minMax"/>
          <c:max val="4.9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96999216"/>
        <c:crosses val="autoZero"/>
        <c:crossBetween val="midCat"/>
      </c:valAx>
      <c:valAx>
        <c:axId val="2073604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2057536"/>
        <c:crosses val="max"/>
        <c:crossBetween val="midCat"/>
      </c:valAx>
      <c:valAx>
        <c:axId val="182205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360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polynomials!$C$19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polynomials!$B$20:$B$30</c:f>
              <c:numCache>
                <c:formatCode>General</c:formatCode>
                <c:ptCount val="11"/>
                <c:pt idx="0">
                  <c:v>4360</c:v>
                </c:pt>
                <c:pt idx="1">
                  <c:v>6624</c:v>
                </c:pt>
                <c:pt idx="2">
                  <c:v>8874</c:v>
                </c:pt>
                <c:pt idx="3">
                  <c:v>11106</c:v>
                </c:pt>
                <c:pt idx="4">
                  <c:v>13339</c:v>
                </c:pt>
                <c:pt idx="5">
                  <c:v>15553</c:v>
                </c:pt>
                <c:pt idx="6">
                  <c:v>17867</c:v>
                </c:pt>
                <c:pt idx="7">
                  <c:v>20118</c:v>
                </c:pt>
                <c:pt idx="8">
                  <c:v>22374</c:v>
                </c:pt>
                <c:pt idx="9">
                  <c:v>24611</c:v>
                </c:pt>
                <c:pt idx="10">
                  <c:v>25952</c:v>
                </c:pt>
              </c:numCache>
            </c:numRef>
          </c:xVal>
          <c:yVal>
            <c:numRef>
              <c:f>polynomials!$C$20:$C$30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4E-423D-AC8D-D52FC59EB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29280"/>
        <c:axId val="1353933440"/>
      </c:scatterChart>
      <c:valAx>
        <c:axId val="13539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53933440"/>
        <c:crosses val="autoZero"/>
        <c:crossBetween val="midCat"/>
      </c:valAx>
      <c:valAx>
        <c:axId val="13539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5392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67</xdr:row>
      <xdr:rowOff>57150</xdr:rowOff>
    </xdr:from>
    <xdr:to>
      <xdr:col>24</xdr:col>
      <xdr:colOff>571499</xdr:colOff>
      <xdr:row>104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7E50037-C099-4E28-824B-B4CABB895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24</xdr:row>
      <xdr:rowOff>142875</xdr:rowOff>
    </xdr:from>
    <xdr:to>
      <xdr:col>21</xdr:col>
      <xdr:colOff>209550</xdr:colOff>
      <xdr:row>51</xdr:row>
      <xdr:rowOff>28575</xdr:rowOff>
    </xdr:to>
    <xdr:sp macro="" textlink="">
      <xdr:nvSpPr>
        <xdr:cNvPr id="3" name="TextovéPole 2">
          <a:extLst>
            <a:ext uri="{FF2B5EF4-FFF2-40B4-BE49-F238E27FC236}">
              <a16:creationId xmlns:a16="http://schemas.microsoft.com/office/drawing/2014/main" id="{A0D11FB0-005B-4D57-BD99-3CD430DFC300}"/>
            </a:ext>
          </a:extLst>
        </xdr:cNvPr>
        <xdr:cNvSpPr txBox="1"/>
      </xdr:nvSpPr>
      <xdr:spPr>
        <a:xfrm>
          <a:off x="6572250" y="4714875"/>
          <a:ext cx="6438900" cy="502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100"/>
            <a:t>LINEAR</a:t>
          </a:r>
        </a:p>
      </xdr:txBody>
    </xdr:sp>
    <xdr:clientData/>
  </xdr:twoCellAnchor>
  <xdr:twoCellAnchor>
    <xdr:from>
      <xdr:col>2</xdr:col>
      <xdr:colOff>133350</xdr:colOff>
      <xdr:row>11</xdr:row>
      <xdr:rowOff>66675</xdr:rowOff>
    </xdr:from>
    <xdr:to>
      <xdr:col>23</xdr:col>
      <xdr:colOff>571500</xdr:colOff>
      <xdr:row>22</xdr:row>
      <xdr:rowOff>133350</xdr:rowOff>
    </xdr:to>
    <xdr:sp macro="" textlink="">
      <xdr:nvSpPr>
        <xdr:cNvPr id="4" name="TextovéPole 3">
          <a:extLst>
            <a:ext uri="{FF2B5EF4-FFF2-40B4-BE49-F238E27FC236}">
              <a16:creationId xmlns:a16="http://schemas.microsoft.com/office/drawing/2014/main" id="{9CE84844-BCC4-4544-9E45-5AE68404A046}"/>
            </a:ext>
          </a:extLst>
        </xdr:cNvPr>
        <xdr:cNvSpPr txBox="1"/>
      </xdr:nvSpPr>
      <xdr:spPr>
        <a:xfrm>
          <a:off x="1352550" y="2162175"/>
          <a:ext cx="13239750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100"/>
            <a:t>Channels</a:t>
          </a:r>
          <a:r>
            <a:rPr lang="cs-CZ" sz="1100" baseline="0"/>
            <a:t> measured individually</a:t>
          </a:r>
          <a:endParaRPr lang="cs-CZ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123825</xdr:rowOff>
    </xdr:from>
    <xdr:to>
      <xdr:col>19</xdr:col>
      <xdr:colOff>52387</xdr:colOff>
      <xdr:row>27</xdr:row>
      <xdr:rowOff>19050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7C709A4-1A11-4070-A4E6-EF53AC201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\3D%20Models\filipes\ADC%20fit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19">
          <cell r="C19" t="str">
            <v>V</v>
          </cell>
        </row>
        <row r="20">
          <cell r="B20">
            <v>4360</v>
          </cell>
          <cell r="C20">
            <v>10</v>
          </cell>
        </row>
        <row r="21">
          <cell r="B21">
            <v>6624</v>
          </cell>
          <cell r="C21">
            <v>15</v>
          </cell>
        </row>
        <row r="22">
          <cell r="B22">
            <v>8874</v>
          </cell>
          <cell r="C22">
            <v>20</v>
          </cell>
        </row>
        <row r="23">
          <cell r="B23">
            <v>11106</v>
          </cell>
          <cell r="C23">
            <v>25</v>
          </cell>
        </row>
        <row r="24">
          <cell r="B24">
            <v>13339</v>
          </cell>
          <cell r="C24">
            <v>30</v>
          </cell>
        </row>
        <row r="25">
          <cell r="B25">
            <v>15553</v>
          </cell>
          <cell r="C25">
            <v>35</v>
          </cell>
        </row>
        <row r="26">
          <cell r="B26">
            <v>17867</v>
          </cell>
          <cell r="C26">
            <v>40</v>
          </cell>
        </row>
        <row r="27">
          <cell r="B27">
            <v>20118</v>
          </cell>
          <cell r="C27">
            <v>45</v>
          </cell>
        </row>
        <row r="28">
          <cell r="B28">
            <v>22374</v>
          </cell>
          <cell r="C28">
            <v>50</v>
          </cell>
        </row>
        <row r="29">
          <cell r="B29">
            <v>24611</v>
          </cell>
          <cell r="C29">
            <v>55</v>
          </cell>
        </row>
        <row r="30">
          <cell r="B30">
            <v>25952</v>
          </cell>
          <cell r="C30">
            <v>58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6F42-5FC6-453D-A7B4-92BA005BB60F}">
  <dimension ref="A2:X65"/>
  <sheetViews>
    <sheetView tabSelected="1" topLeftCell="A55" workbookViewId="0">
      <selection activeCell="X53" sqref="X53"/>
    </sheetView>
  </sheetViews>
  <sheetFormatPr defaultRowHeight="15"/>
  <cols>
    <col min="1" max="1" width="9.140625" customWidth="1"/>
    <col min="6" max="6" width="11" customWidth="1"/>
    <col min="8" max="9" width="9.140625" customWidth="1"/>
    <col min="10" max="10" width="10.85546875" bestFit="1" customWidth="1"/>
    <col min="11" max="11" width="9.140625" customWidth="1"/>
    <col min="13" max="13" width="10" customWidth="1"/>
    <col min="15" max="15" width="10.42578125" customWidth="1"/>
    <col min="21" max="21" width="10.5703125" bestFit="1" customWidth="1"/>
  </cols>
  <sheetData>
    <row r="2" spans="2:24">
      <c r="B2" s="3" t="s">
        <v>33</v>
      </c>
      <c r="C2" s="3" t="s">
        <v>32</v>
      </c>
      <c r="D2" s="3" t="s">
        <v>31</v>
      </c>
      <c r="F2" s="3" t="s">
        <v>30</v>
      </c>
      <c r="G2" s="2"/>
    </row>
    <row r="3" spans="2:24">
      <c r="B3">
        <v>4</v>
      </c>
      <c r="C3">
        <v>109.5</v>
      </c>
      <c r="D3">
        <v>10</v>
      </c>
      <c r="F3">
        <f>(D3/(D3+C3))</f>
        <v>8.3682008368200833E-2</v>
      </c>
    </row>
    <row r="4" spans="2:24">
      <c r="B4">
        <v>3</v>
      </c>
      <c r="C4">
        <v>109.5</v>
      </c>
      <c r="D4">
        <v>10</v>
      </c>
      <c r="F4">
        <f>(D4/(D4+C4))</f>
        <v>8.3682008368200833E-2</v>
      </c>
      <c r="I4">
        <f>$B12*($D$3/($C$3+$D$3))</f>
        <v>0.41841004184100417</v>
      </c>
      <c r="O4" s="2">
        <v>11.890599999999999</v>
      </c>
    </row>
    <row r="5" spans="2:24">
      <c r="B5">
        <v>2</v>
      </c>
      <c r="C5">
        <v>109.3</v>
      </c>
      <c r="D5">
        <v>9.98</v>
      </c>
      <c r="F5">
        <f>(D5/(D5+C5))</f>
        <v>8.3668678739101277E-2</v>
      </c>
    </row>
    <row r="6" spans="2:24">
      <c r="B6">
        <v>1</v>
      </c>
      <c r="C6">
        <v>109.4</v>
      </c>
      <c r="D6">
        <v>10</v>
      </c>
      <c r="F6">
        <f>(D6/(D6+C6))</f>
        <v>8.3752093802345051E-2</v>
      </c>
      <c r="M6" t="s">
        <v>23</v>
      </c>
      <c r="O6" s="2">
        <v>11.8842</v>
      </c>
    </row>
    <row r="7" spans="2:24">
      <c r="M7" t="s">
        <v>22</v>
      </c>
      <c r="O7" s="2">
        <v>0.13</v>
      </c>
    </row>
    <row r="8" spans="2:24">
      <c r="E8" t="s">
        <v>29</v>
      </c>
      <c r="F8">
        <f>AVERAGE(F3:F6)</f>
        <v>8.3696197319461998E-2</v>
      </c>
    </row>
    <row r="9" spans="2:24">
      <c r="E9" t="s">
        <v>28</v>
      </c>
      <c r="F9">
        <f>1/F8</f>
        <v>11.947974125790642</v>
      </c>
    </row>
    <row r="10" spans="2:24">
      <c r="H10" s="8" t="s">
        <v>27</v>
      </c>
      <c r="I10" s="8"/>
      <c r="J10" s="8"/>
      <c r="K10" s="8"/>
      <c r="R10" s="8" t="s">
        <v>21</v>
      </c>
      <c r="S10" s="8"/>
      <c r="T10" s="8"/>
      <c r="U10" s="8"/>
    </row>
    <row r="11" spans="2:24">
      <c r="B11" s="3" t="s">
        <v>12</v>
      </c>
      <c r="C11" s="3" t="s">
        <v>7</v>
      </c>
      <c r="D11" s="3" t="s">
        <v>6</v>
      </c>
      <c r="E11" s="3" t="s">
        <v>5</v>
      </c>
      <c r="F11" s="3" t="s">
        <v>4</v>
      </c>
      <c r="H11" s="3" t="s">
        <v>7</v>
      </c>
      <c r="I11" s="3" t="s">
        <v>6</v>
      </c>
      <c r="J11" s="3" t="s">
        <v>5</v>
      </c>
      <c r="K11" s="3" t="s">
        <v>4</v>
      </c>
      <c r="M11" s="3" t="s">
        <v>7</v>
      </c>
      <c r="N11" s="3" t="s">
        <v>6</v>
      </c>
      <c r="O11" s="3" t="s">
        <v>5</v>
      </c>
      <c r="P11" s="3" t="s">
        <v>4</v>
      </c>
      <c r="R11" s="3" t="s">
        <v>7</v>
      </c>
      <c r="S11" s="3" t="s">
        <v>6</v>
      </c>
      <c r="T11" s="3" t="s">
        <v>5</v>
      </c>
      <c r="U11" s="3" t="s">
        <v>4</v>
      </c>
    </row>
    <row r="12" spans="2:24">
      <c r="B12">
        <v>5</v>
      </c>
      <c r="C12">
        <v>0.41930000000000001</v>
      </c>
      <c r="D12">
        <v>0.41899999999999998</v>
      </c>
      <c r="E12">
        <v>0.41849999999999998</v>
      </c>
      <c r="F12">
        <v>0.41880000000000001</v>
      </c>
      <c r="H12" s="1">
        <f t="shared" ref="H12:H23" si="0">AVERAGE($C12:$F12)-C12</f>
        <v>-3.9999999999995595E-4</v>
      </c>
      <c r="I12" s="1">
        <f t="shared" ref="I12:I23" si="1">AVERAGE($C12:$F12)-D12</f>
        <v>-9.9999999999933475E-5</v>
      </c>
      <c r="J12" s="1">
        <f t="shared" ref="J12:J23" si="2">AVERAGE($C12:$F12)-E12</f>
        <v>4.0000000000006697E-4</v>
      </c>
      <c r="K12" s="1">
        <f t="shared" ref="K12:K23" si="3">AVERAGE($C12:$F12)-F12</f>
        <v>1.000000000000445E-4</v>
      </c>
      <c r="M12" s="5">
        <f t="shared" ref="M12:M23" si="4">C12*$O$6+$O$7</f>
        <v>5.1130450600000001</v>
      </c>
      <c r="N12" s="5">
        <f t="shared" ref="N12:N23" si="5">D12*$O$6+$O$7</f>
        <v>5.1094797999999999</v>
      </c>
      <c r="O12" s="5">
        <f t="shared" ref="O12:O23" si="6">E12*$O$6+$O$7</f>
        <v>5.1035376999999995</v>
      </c>
      <c r="P12" s="5">
        <f t="shared" ref="P12:P23" si="7">F12*$O$6+$O$7</f>
        <v>5.1071029599999997</v>
      </c>
      <c r="R12" s="1">
        <f t="shared" ref="R12:R23" si="8">$B12-M12</f>
        <v>-0.11304506000000014</v>
      </c>
      <c r="S12" s="1">
        <f t="shared" ref="S12:S23" si="9">$B12-N12</f>
        <v>-0.1094797999999999</v>
      </c>
      <c r="T12" s="1">
        <f t="shared" ref="T12:T23" si="10">$B12-O12</f>
        <v>-0.10353769999999951</v>
      </c>
      <c r="U12" s="1">
        <f t="shared" ref="U12:U23" si="11">$B12-P12</f>
        <v>-0.10710295999999975</v>
      </c>
      <c r="W12" t="s">
        <v>3</v>
      </c>
      <c r="X12" s="1">
        <f>MAX(R12:U23)</f>
        <v>0.1182223599999972</v>
      </c>
    </row>
    <row r="13" spans="2:24">
      <c r="B13">
        <v>10</v>
      </c>
      <c r="C13">
        <v>0.83879999999999999</v>
      </c>
      <c r="D13">
        <v>0.83779999999999999</v>
      </c>
      <c r="E13">
        <v>0.83689999999999998</v>
      </c>
      <c r="F13">
        <v>0.8387</v>
      </c>
      <c r="H13" s="1">
        <f t="shared" si="0"/>
        <v>-7.5000000000002842E-4</v>
      </c>
      <c r="I13" s="1">
        <f t="shared" si="1"/>
        <v>2.4999999999997247E-4</v>
      </c>
      <c r="J13" s="1">
        <f t="shared" si="2"/>
        <v>1.1499999999999844E-3</v>
      </c>
      <c r="K13" s="1">
        <f t="shared" si="3"/>
        <v>-6.5000000000003944E-4</v>
      </c>
      <c r="M13" s="5">
        <f t="shared" si="4"/>
        <v>10.098466960000001</v>
      </c>
      <c r="N13" s="5">
        <f t="shared" si="5"/>
        <v>10.086582760000001</v>
      </c>
      <c r="O13" s="5">
        <f t="shared" si="6"/>
        <v>10.07588698</v>
      </c>
      <c r="P13" s="5">
        <f t="shared" si="7"/>
        <v>10.097278540000001</v>
      </c>
      <c r="R13" s="1">
        <f t="shared" si="8"/>
        <v>-9.8466960000001436E-2</v>
      </c>
      <c r="S13" s="1">
        <f t="shared" si="9"/>
        <v>-8.6582760000000647E-2</v>
      </c>
      <c r="T13" s="1">
        <f t="shared" si="10"/>
        <v>-7.5886979999999937E-2</v>
      </c>
      <c r="U13" s="1">
        <f t="shared" si="11"/>
        <v>-9.7278540000001357E-2</v>
      </c>
      <c r="W13" t="s">
        <v>2</v>
      </c>
      <c r="X13" s="1">
        <f>MIN(R12:U23)</f>
        <v>-0.11304506000000014</v>
      </c>
    </row>
    <row r="14" spans="2:24">
      <c r="B14">
        <v>15</v>
      </c>
      <c r="C14">
        <v>1.2588999999999999</v>
      </c>
      <c r="D14">
        <v>1.2571000000000001</v>
      </c>
      <c r="E14">
        <v>1.2565</v>
      </c>
      <c r="F14">
        <v>1.2584</v>
      </c>
      <c r="H14" s="1">
        <f t="shared" si="0"/>
        <v>-1.1749999999999261E-3</v>
      </c>
      <c r="I14" s="1">
        <f t="shared" si="1"/>
        <v>6.2499999999987566E-4</v>
      </c>
      <c r="J14" s="1">
        <f t="shared" si="2"/>
        <v>1.2250000000000316E-3</v>
      </c>
      <c r="K14" s="1">
        <f t="shared" si="3"/>
        <v>-6.7499999999998117E-4</v>
      </c>
      <c r="M14" s="5">
        <f t="shared" si="4"/>
        <v>15.091019379999999</v>
      </c>
      <c r="N14" s="5">
        <f t="shared" si="5"/>
        <v>15.069627820000003</v>
      </c>
      <c r="O14" s="5">
        <f t="shared" si="6"/>
        <v>15.0624973</v>
      </c>
      <c r="P14" s="5">
        <f t="shared" si="7"/>
        <v>15.08507728</v>
      </c>
      <c r="R14" s="1">
        <f t="shared" si="8"/>
        <v>-9.1019379999998762E-2</v>
      </c>
      <c r="S14" s="1">
        <f t="shared" si="9"/>
        <v>-6.9627820000002671E-2</v>
      </c>
      <c r="T14" s="1">
        <f t="shared" si="10"/>
        <v>-6.2497300000000422E-2</v>
      </c>
      <c r="U14" s="1">
        <f t="shared" si="11"/>
        <v>-8.5077280000000144E-2</v>
      </c>
      <c r="W14" t="s">
        <v>0</v>
      </c>
      <c r="X14" s="1">
        <f>X12-X13</f>
        <v>0.23126741999999734</v>
      </c>
    </row>
    <row r="15" spans="2:24">
      <c r="B15">
        <v>20</v>
      </c>
      <c r="C15">
        <v>1.6765000000000001</v>
      </c>
      <c r="D15">
        <v>1.6739999999999999</v>
      </c>
      <c r="E15">
        <v>1.6747000000000001</v>
      </c>
      <c r="F15">
        <v>1.6761999999999999</v>
      </c>
      <c r="H15" s="1">
        <f t="shared" si="0"/>
        <v>-1.1500000000002064E-3</v>
      </c>
      <c r="I15" s="1">
        <f t="shared" si="1"/>
        <v>1.3499999999999623E-3</v>
      </c>
      <c r="J15" s="1">
        <f t="shared" si="2"/>
        <v>6.4999999999981739E-4</v>
      </c>
      <c r="K15" s="1">
        <f t="shared" si="3"/>
        <v>-8.5000000000001741E-4</v>
      </c>
      <c r="M15" s="5">
        <f t="shared" si="4"/>
        <v>20.053861300000001</v>
      </c>
      <c r="N15" s="5">
        <f t="shared" si="5"/>
        <v>20.024150799999997</v>
      </c>
      <c r="O15" s="5">
        <f t="shared" si="6"/>
        <v>20.03246974</v>
      </c>
      <c r="P15" s="5">
        <f t="shared" si="7"/>
        <v>20.050296039999999</v>
      </c>
      <c r="R15" s="1">
        <f t="shared" si="8"/>
        <v>-5.3861300000001222E-2</v>
      </c>
      <c r="S15" s="1">
        <f t="shared" si="9"/>
        <v>-2.4150799999997474E-2</v>
      </c>
      <c r="T15" s="1">
        <f t="shared" si="10"/>
        <v>-3.2469739999999803E-2</v>
      </c>
      <c r="U15" s="1">
        <f t="shared" si="11"/>
        <v>-5.0296039999999209E-2</v>
      </c>
    </row>
    <row r="16" spans="2:24">
      <c r="B16">
        <v>25</v>
      </c>
      <c r="C16">
        <v>2.0939999999999999</v>
      </c>
      <c r="D16">
        <v>2.0910000000000002</v>
      </c>
      <c r="E16">
        <v>2.0916999999999999</v>
      </c>
      <c r="F16">
        <v>2.093</v>
      </c>
      <c r="H16" s="1">
        <f t="shared" si="0"/>
        <v>-1.574999999999882E-3</v>
      </c>
      <c r="I16" s="1">
        <f t="shared" si="1"/>
        <v>1.4249999999997875E-3</v>
      </c>
      <c r="J16" s="1">
        <f t="shared" si="2"/>
        <v>7.2500000000008669E-4</v>
      </c>
      <c r="K16" s="1">
        <f t="shared" si="3"/>
        <v>-5.7499999999999218E-4</v>
      </c>
      <c r="M16" s="5">
        <f t="shared" si="4"/>
        <v>25.015514799999998</v>
      </c>
      <c r="N16" s="5">
        <f t="shared" si="5"/>
        <v>24.979862199999999</v>
      </c>
      <c r="O16" s="5">
        <f t="shared" si="6"/>
        <v>24.988181139999998</v>
      </c>
      <c r="P16" s="5">
        <f t="shared" si="7"/>
        <v>25.003630599999997</v>
      </c>
      <c r="R16" s="1">
        <f t="shared" si="8"/>
        <v>-1.5514799999998274E-2</v>
      </c>
      <c r="S16" s="1">
        <f t="shared" si="9"/>
        <v>2.0137800000000539E-2</v>
      </c>
      <c r="T16" s="1">
        <f t="shared" si="10"/>
        <v>1.1818860000001763E-2</v>
      </c>
      <c r="U16" s="1">
        <f t="shared" si="11"/>
        <v>-3.6305999999974858E-3</v>
      </c>
    </row>
    <row r="17" spans="2:24">
      <c r="B17">
        <v>30</v>
      </c>
      <c r="C17">
        <v>2.5135000000000001</v>
      </c>
      <c r="D17">
        <v>2.5099999999999998</v>
      </c>
      <c r="E17">
        <v>2.5110000000000001</v>
      </c>
      <c r="F17">
        <v>2.5125999999999999</v>
      </c>
      <c r="H17" s="1">
        <f t="shared" si="0"/>
        <v>-1.7249999999999766E-3</v>
      </c>
      <c r="I17" s="1">
        <f t="shared" si="1"/>
        <v>1.7750000000003041E-3</v>
      </c>
      <c r="J17" s="1">
        <f t="shared" si="2"/>
        <v>7.7499999999997016E-4</v>
      </c>
      <c r="K17" s="1">
        <f t="shared" si="3"/>
        <v>-8.2499999999985363E-4</v>
      </c>
      <c r="M17" s="5">
        <f t="shared" si="4"/>
        <v>30.0009367</v>
      </c>
      <c r="N17" s="5">
        <f t="shared" si="5"/>
        <v>29.959341999999996</v>
      </c>
      <c r="O17" s="5">
        <f t="shared" si="6"/>
        <v>29.9712262</v>
      </c>
      <c r="P17" s="5">
        <f t="shared" si="7"/>
        <v>29.990240919999998</v>
      </c>
      <c r="R17" s="1">
        <f t="shared" si="8"/>
        <v>-9.3670000000045661E-4</v>
      </c>
      <c r="S17" s="1">
        <f t="shared" si="9"/>
        <v>4.065800000000408E-2</v>
      </c>
      <c r="T17" s="1">
        <f t="shared" si="10"/>
        <v>2.8773799999999738E-2</v>
      </c>
      <c r="U17" s="1">
        <f t="shared" si="11"/>
        <v>9.7590800000020295E-3</v>
      </c>
    </row>
    <row r="18" spans="2:24">
      <c r="B18">
        <v>35</v>
      </c>
      <c r="C18">
        <v>2.9285999999999999</v>
      </c>
      <c r="D18">
        <v>2.9241999999999999</v>
      </c>
      <c r="E18">
        <v>2.9253999999999998</v>
      </c>
      <c r="F18">
        <v>2.9274</v>
      </c>
      <c r="H18" s="1">
        <f t="shared" si="0"/>
        <v>-2.1999999999997577E-3</v>
      </c>
      <c r="I18" s="1">
        <f t="shared" si="1"/>
        <v>2.2000000000002018E-3</v>
      </c>
      <c r="J18" s="1">
        <f t="shared" si="2"/>
        <v>1.000000000000334E-3</v>
      </c>
      <c r="K18" s="1">
        <f t="shared" si="3"/>
        <v>-9.9999999999988987E-4</v>
      </c>
      <c r="M18" s="5">
        <f t="shared" si="4"/>
        <v>34.934068119999999</v>
      </c>
      <c r="N18" s="5">
        <f t="shared" si="5"/>
        <v>34.881777640000003</v>
      </c>
      <c r="O18" s="5">
        <f t="shared" si="6"/>
        <v>34.896038679999997</v>
      </c>
      <c r="P18" s="5">
        <f t="shared" si="7"/>
        <v>34.919807080000005</v>
      </c>
      <c r="R18" s="1">
        <f t="shared" si="8"/>
        <v>6.5931880000000831E-2</v>
      </c>
      <c r="S18" s="1">
        <f t="shared" si="9"/>
        <v>0.1182223599999972</v>
      </c>
      <c r="T18" s="1">
        <f t="shared" si="10"/>
        <v>0.10396132000000335</v>
      </c>
      <c r="U18" s="1">
        <f t="shared" si="11"/>
        <v>8.0192919999994672E-2</v>
      </c>
    </row>
    <row r="19" spans="2:24">
      <c r="B19">
        <v>40</v>
      </c>
      <c r="C19">
        <v>3.355</v>
      </c>
      <c r="D19">
        <v>3.3502000000000001</v>
      </c>
      <c r="E19">
        <v>3.3515999999999999</v>
      </c>
      <c r="F19">
        <v>3.3540000000000001</v>
      </c>
      <c r="H19" s="1">
        <f t="shared" si="0"/>
        <v>-2.3000000000004128E-3</v>
      </c>
      <c r="I19" s="1">
        <f t="shared" si="1"/>
        <v>2.4999999999995026E-3</v>
      </c>
      <c r="J19" s="1">
        <f t="shared" si="2"/>
        <v>1.0999999999996568E-3</v>
      </c>
      <c r="K19" s="1">
        <f t="shared" si="3"/>
        <v>-1.300000000000523E-3</v>
      </c>
      <c r="M19" s="5">
        <f t="shared" si="4"/>
        <v>40.001491000000001</v>
      </c>
      <c r="N19" s="5">
        <f t="shared" si="5"/>
        <v>39.944446840000005</v>
      </c>
      <c r="O19" s="5">
        <f t="shared" si="6"/>
        <v>39.961084720000002</v>
      </c>
      <c r="P19" s="5">
        <f t="shared" si="7"/>
        <v>39.989606800000004</v>
      </c>
      <c r="R19" s="1">
        <f t="shared" si="8"/>
        <v>-1.4910000000014634E-3</v>
      </c>
      <c r="S19" s="1">
        <f t="shared" si="9"/>
        <v>5.5553159999995216E-2</v>
      </c>
      <c r="T19" s="1">
        <f t="shared" si="10"/>
        <v>3.8915279999997665E-2</v>
      </c>
      <c r="U19" s="1">
        <f t="shared" si="11"/>
        <v>1.0393199999995772E-2</v>
      </c>
    </row>
    <row r="20" spans="2:24">
      <c r="B20">
        <v>45</v>
      </c>
      <c r="C20">
        <v>3.7814999999999999</v>
      </c>
      <c r="D20">
        <v>3.7755000000000001</v>
      </c>
      <c r="E20">
        <v>3.7776000000000001</v>
      </c>
      <c r="F20">
        <v>3.7801999999999998</v>
      </c>
      <c r="H20" s="1">
        <f t="shared" si="0"/>
        <v>-2.8000000000001357E-3</v>
      </c>
      <c r="I20" s="1">
        <f t="shared" si="1"/>
        <v>3.1999999999996476E-3</v>
      </c>
      <c r="J20" s="1">
        <f t="shared" si="2"/>
        <v>1.0999999999996568E-3</v>
      </c>
      <c r="K20" s="1">
        <f t="shared" si="3"/>
        <v>-1.5000000000000568E-3</v>
      </c>
      <c r="M20" s="5">
        <f t="shared" si="4"/>
        <v>45.070102300000002</v>
      </c>
      <c r="N20" s="5">
        <f t="shared" si="5"/>
        <v>44.998797100000004</v>
      </c>
      <c r="O20" s="5">
        <f t="shared" si="6"/>
        <v>45.023753920000004</v>
      </c>
      <c r="P20" s="5">
        <f t="shared" si="7"/>
        <v>45.054652840000003</v>
      </c>
      <c r="R20" s="1">
        <f t="shared" si="8"/>
        <v>-7.010230000000206E-2</v>
      </c>
      <c r="S20" s="1">
        <f t="shared" si="9"/>
        <v>1.2028999999955658E-3</v>
      </c>
      <c r="T20" s="1">
        <f t="shared" si="10"/>
        <v>-2.3753920000004314E-2</v>
      </c>
      <c r="U20" s="1">
        <f t="shared" si="11"/>
        <v>-5.4652840000002811E-2</v>
      </c>
    </row>
    <row r="21" spans="2:24">
      <c r="B21">
        <v>50</v>
      </c>
      <c r="C21">
        <v>4.2050000000000001</v>
      </c>
      <c r="D21">
        <v>4.1989999999999998</v>
      </c>
      <c r="E21">
        <v>4.2</v>
      </c>
      <c r="F21">
        <v>4.2050000000000001</v>
      </c>
      <c r="H21" s="1">
        <f t="shared" si="0"/>
        <v>-2.7500000000006963E-3</v>
      </c>
      <c r="I21" s="1">
        <f t="shared" si="1"/>
        <v>3.249999999999531E-3</v>
      </c>
      <c r="J21" s="1">
        <f t="shared" si="2"/>
        <v>2.2499999999991971E-3</v>
      </c>
      <c r="K21" s="1">
        <f t="shared" si="3"/>
        <v>-2.7500000000006963E-3</v>
      </c>
      <c r="M21" s="5">
        <f t="shared" si="4"/>
        <v>50.103061000000004</v>
      </c>
      <c r="N21" s="5">
        <f t="shared" si="5"/>
        <v>50.031755799999999</v>
      </c>
      <c r="O21" s="5">
        <f t="shared" si="6"/>
        <v>50.043640000000003</v>
      </c>
      <c r="P21" s="5">
        <f t="shared" si="7"/>
        <v>50.103061000000004</v>
      </c>
      <c r="R21" s="1">
        <f t="shared" si="8"/>
        <v>-0.10306100000000384</v>
      </c>
      <c r="S21" s="1">
        <f t="shared" si="9"/>
        <v>-3.1755799999999113E-2</v>
      </c>
      <c r="T21" s="1">
        <f t="shared" si="10"/>
        <v>-4.3640000000003454E-2</v>
      </c>
      <c r="U21" s="1">
        <f t="shared" si="11"/>
        <v>-0.10306100000000384</v>
      </c>
    </row>
    <row r="22" spans="2:24">
      <c r="B22">
        <v>55</v>
      </c>
      <c r="C22">
        <v>4.62</v>
      </c>
      <c r="D22">
        <v>4.6150000000000002</v>
      </c>
      <c r="E22">
        <v>4.6159999999999997</v>
      </c>
      <c r="F22">
        <v>4.62</v>
      </c>
      <c r="H22" s="1">
        <f t="shared" si="0"/>
        <v>-2.2500000000000853E-3</v>
      </c>
      <c r="I22" s="1">
        <f t="shared" si="1"/>
        <v>2.7499999999998082E-3</v>
      </c>
      <c r="J22" s="1">
        <f t="shared" si="2"/>
        <v>1.7500000000003624E-3</v>
      </c>
      <c r="K22" s="1">
        <f t="shared" si="3"/>
        <v>-2.2500000000000853E-3</v>
      </c>
      <c r="M22" s="5">
        <f t="shared" si="4"/>
        <v>55.035004000000001</v>
      </c>
      <c r="N22" s="5">
        <f t="shared" si="5"/>
        <v>54.975583000000007</v>
      </c>
      <c r="O22" s="5">
        <f t="shared" si="6"/>
        <v>54.987467199999998</v>
      </c>
      <c r="P22" s="5">
        <f t="shared" si="7"/>
        <v>55.035004000000001</v>
      </c>
      <c r="R22" s="1">
        <f t="shared" si="8"/>
        <v>-3.5004000000000701E-2</v>
      </c>
      <c r="S22" s="1">
        <f t="shared" si="9"/>
        <v>2.4416999999992584E-2</v>
      </c>
      <c r="T22" s="1">
        <f t="shared" si="10"/>
        <v>1.2532800000002453E-2</v>
      </c>
      <c r="U22" s="1">
        <f t="shared" si="11"/>
        <v>-3.5004000000000701E-2</v>
      </c>
    </row>
    <row r="23" spans="2:24">
      <c r="B23">
        <v>58</v>
      </c>
      <c r="C23">
        <v>4.8789999999999996</v>
      </c>
      <c r="D23">
        <v>4.87</v>
      </c>
      <c r="E23">
        <v>4.875</v>
      </c>
      <c r="F23">
        <v>4.8760000000000003</v>
      </c>
      <c r="H23" s="1">
        <f t="shared" si="0"/>
        <v>-3.9999999999995595E-3</v>
      </c>
      <c r="I23" s="1">
        <f t="shared" si="1"/>
        <v>4.9999999999998934E-3</v>
      </c>
      <c r="J23" s="1">
        <f t="shared" si="2"/>
        <v>0</v>
      </c>
      <c r="K23" s="1">
        <f t="shared" si="3"/>
        <v>-1.000000000000334E-3</v>
      </c>
      <c r="M23" s="5">
        <f t="shared" si="4"/>
        <v>58.113011799999995</v>
      </c>
      <c r="N23" s="5">
        <f t="shared" si="5"/>
        <v>58.006054000000006</v>
      </c>
      <c r="O23" s="5">
        <f t="shared" si="6"/>
        <v>58.065474999999999</v>
      </c>
      <c r="P23" s="5">
        <f t="shared" si="7"/>
        <v>58.077359200000004</v>
      </c>
      <c r="R23" s="1">
        <f t="shared" si="8"/>
        <v>-0.11301179999999533</v>
      </c>
      <c r="S23" s="1">
        <f t="shared" si="9"/>
        <v>-6.054000000005999E-3</v>
      </c>
      <c r="T23" s="1">
        <f t="shared" si="10"/>
        <v>-6.5474999999999284E-2</v>
      </c>
      <c r="U23" s="1">
        <f t="shared" si="11"/>
        <v>-7.7359200000003625E-2</v>
      </c>
    </row>
    <row r="25" spans="2:24" ht="18.75">
      <c r="B25" s="7" t="s">
        <v>26</v>
      </c>
      <c r="U25" s="6"/>
      <c r="V25" s="6"/>
      <c r="W25" s="6"/>
      <c r="X25" s="6"/>
    </row>
    <row r="26" spans="2:24">
      <c r="C26" s="9" t="s">
        <v>25</v>
      </c>
      <c r="D26" s="9"/>
      <c r="E26" s="9"/>
      <c r="F26" s="9"/>
      <c r="G26" s="9" t="s">
        <v>24</v>
      </c>
      <c r="H26" s="9"/>
      <c r="I26" s="9"/>
      <c r="J26" s="9"/>
      <c r="M26" t="s">
        <v>23</v>
      </c>
      <c r="N26" s="2">
        <v>11.924099999999999</v>
      </c>
      <c r="O26" t="s">
        <v>22</v>
      </c>
      <c r="P26" s="2">
        <v>-0.03</v>
      </c>
      <c r="R26" s="8" t="s">
        <v>21</v>
      </c>
      <c r="S26" s="8"/>
      <c r="T26" s="8"/>
      <c r="U26" s="8"/>
    </row>
    <row r="27" spans="2:24">
      <c r="B27" s="3" t="s">
        <v>12</v>
      </c>
      <c r="C27" s="3" t="s">
        <v>7</v>
      </c>
      <c r="D27" s="3" t="s">
        <v>6</v>
      </c>
      <c r="E27" s="3" t="s">
        <v>5</v>
      </c>
      <c r="F27" s="3" t="s">
        <v>4</v>
      </c>
      <c r="G27" s="3" t="s">
        <v>11</v>
      </c>
      <c r="H27" s="3" t="s">
        <v>10</v>
      </c>
      <c r="I27" s="3" t="s">
        <v>9</v>
      </c>
      <c r="J27" s="3" t="s">
        <v>8</v>
      </c>
      <c r="M27" s="3" t="s">
        <v>7</v>
      </c>
      <c r="N27" s="3" t="s">
        <v>6</v>
      </c>
      <c r="O27" s="3" t="s">
        <v>5</v>
      </c>
      <c r="P27" s="3" t="s">
        <v>4</v>
      </c>
      <c r="R27" s="3" t="s">
        <v>7</v>
      </c>
      <c r="S27" s="3" t="s">
        <v>6</v>
      </c>
      <c r="T27" s="3" t="s">
        <v>5</v>
      </c>
      <c r="U27" s="3" t="s">
        <v>4</v>
      </c>
    </row>
    <row r="28" spans="2:24">
      <c r="B28">
        <v>10</v>
      </c>
      <c r="G28">
        <v>4360</v>
      </c>
      <c r="H28">
        <v>4347</v>
      </c>
      <c r="I28">
        <v>4356</v>
      </c>
      <c r="J28">
        <v>4360</v>
      </c>
      <c r="M28" s="5">
        <f t="shared" ref="M28:M38" si="12">C28*$N$26+$P$26</f>
        <v>-0.03</v>
      </c>
      <c r="N28" s="5">
        <f t="shared" ref="N28:N38" si="13">D28*$N$26+$P$26</f>
        <v>-0.03</v>
      </c>
      <c r="O28" s="5">
        <f t="shared" ref="O28:O38" si="14">E28*$N$26+$P$26</f>
        <v>-0.03</v>
      </c>
      <c r="P28" s="5">
        <f t="shared" ref="P28:P38" si="15">F28*$N$26+$P$26</f>
        <v>-0.03</v>
      </c>
      <c r="R28" s="1">
        <f t="shared" ref="R28:R38" si="16">$B28-M28</f>
        <v>10.029999999999999</v>
      </c>
      <c r="S28" s="1">
        <f t="shared" ref="S28:S38" si="17">$B28-N28</f>
        <v>10.029999999999999</v>
      </c>
      <c r="T28" s="1">
        <f t="shared" ref="T28:T38" si="18">$B28-O28</f>
        <v>10.029999999999999</v>
      </c>
      <c r="U28" s="1">
        <f t="shared" ref="U28:U38" si="19">$B28-P28</f>
        <v>10.029999999999999</v>
      </c>
      <c r="W28" t="s">
        <v>3</v>
      </c>
      <c r="X28" s="1">
        <f>MAX(R28:U38)</f>
        <v>58.03</v>
      </c>
    </row>
    <row r="29" spans="2:24">
      <c r="B29">
        <v>15</v>
      </c>
      <c r="G29">
        <v>6624</v>
      </c>
      <c r="H29">
        <v>6609</v>
      </c>
      <c r="I29">
        <v>6621</v>
      </c>
      <c r="J29">
        <v>6624</v>
      </c>
      <c r="M29" s="5">
        <f t="shared" si="12"/>
        <v>-0.03</v>
      </c>
      <c r="N29" s="5">
        <f t="shared" si="13"/>
        <v>-0.03</v>
      </c>
      <c r="O29" s="5">
        <f t="shared" si="14"/>
        <v>-0.03</v>
      </c>
      <c r="P29" s="5">
        <f t="shared" si="15"/>
        <v>-0.03</v>
      </c>
      <c r="R29" s="1">
        <f t="shared" si="16"/>
        <v>15.03</v>
      </c>
      <c r="S29" s="1">
        <f t="shared" si="17"/>
        <v>15.03</v>
      </c>
      <c r="T29" s="1">
        <f t="shared" si="18"/>
        <v>15.03</v>
      </c>
      <c r="U29" s="1">
        <f t="shared" si="19"/>
        <v>15.03</v>
      </c>
      <c r="W29" t="s">
        <v>2</v>
      </c>
      <c r="X29" s="1">
        <f>MIN(R28:U38)</f>
        <v>10.029999999999999</v>
      </c>
    </row>
    <row r="30" spans="2:24">
      <c r="B30">
        <v>20</v>
      </c>
      <c r="G30">
        <v>8875</v>
      </c>
      <c r="H30">
        <v>8859</v>
      </c>
      <c r="I30">
        <v>8864</v>
      </c>
      <c r="J30">
        <v>8874</v>
      </c>
      <c r="M30" s="5">
        <f t="shared" si="12"/>
        <v>-0.03</v>
      </c>
      <c r="N30" s="5">
        <f t="shared" si="13"/>
        <v>-0.03</v>
      </c>
      <c r="O30" s="5">
        <f t="shared" si="14"/>
        <v>-0.03</v>
      </c>
      <c r="P30" s="5">
        <f t="shared" si="15"/>
        <v>-0.03</v>
      </c>
      <c r="R30" s="1">
        <f t="shared" si="16"/>
        <v>20.03</v>
      </c>
      <c r="S30" s="1">
        <f t="shared" si="17"/>
        <v>20.03</v>
      </c>
      <c r="T30" s="1">
        <f t="shared" si="18"/>
        <v>20.03</v>
      </c>
      <c r="U30" s="1">
        <f t="shared" si="19"/>
        <v>20.03</v>
      </c>
      <c r="W30" t="s">
        <v>0</v>
      </c>
      <c r="X30" s="1">
        <f>X28-X29</f>
        <v>48</v>
      </c>
    </row>
    <row r="31" spans="2:24">
      <c r="B31">
        <v>25</v>
      </c>
      <c r="G31">
        <v>11110</v>
      </c>
      <c r="H31">
        <v>11088</v>
      </c>
      <c r="I31">
        <v>11100</v>
      </c>
      <c r="J31">
        <v>11106</v>
      </c>
      <c r="M31" s="5">
        <f t="shared" si="12"/>
        <v>-0.03</v>
      </c>
      <c r="N31" s="5">
        <f t="shared" si="13"/>
        <v>-0.03</v>
      </c>
      <c r="O31" s="5">
        <f t="shared" si="14"/>
        <v>-0.03</v>
      </c>
      <c r="P31" s="5">
        <f t="shared" si="15"/>
        <v>-0.03</v>
      </c>
      <c r="R31" s="1">
        <f t="shared" si="16"/>
        <v>25.03</v>
      </c>
      <c r="S31" s="1">
        <f t="shared" si="17"/>
        <v>25.03</v>
      </c>
      <c r="T31" s="1">
        <f t="shared" si="18"/>
        <v>25.03</v>
      </c>
      <c r="U31" s="1">
        <f t="shared" si="19"/>
        <v>25.03</v>
      </c>
    </row>
    <row r="32" spans="2:24">
      <c r="B32">
        <v>30</v>
      </c>
      <c r="G32">
        <v>13343</v>
      </c>
      <c r="H32">
        <v>13317</v>
      </c>
      <c r="I32">
        <v>13328</v>
      </c>
      <c r="J32">
        <v>13339</v>
      </c>
      <c r="M32" s="5">
        <f t="shared" si="12"/>
        <v>-0.03</v>
      </c>
      <c r="N32" s="5">
        <f t="shared" si="13"/>
        <v>-0.03</v>
      </c>
      <c r="O32" s="5">
        <f t="shared" si="14"/>
        <v>-0.03</v>
      </c>
      <c r="P32" s="5">
        <f t="shared" si="15"/>
        <v>-0.03</v>
      </c>
      <c r="R32" s="1">
        <f t="shared" si="16"/>
        <v>30.03</v>
      </c>
      <c r="S32" s="1">
        <f t="shared" si="17"/>
        <v>30.03</v>
      </c>
      <c r="T32" s="1">
        <f t="shared" si="18"/>
        <v>30.03</v>
      </c>
      <c r="U32" s="1">
        <f t="shared" si="19"/>
        <v>30.03</v>
      </c>
    </row>
    <row r="33" spans="2:24">
      <c r="B33">
        <v>35</v>
      </c>
      <c r="G33">
        <v>15558</v>
      </c>
      <c r="H33">
        <v>15534</v>
      </c>
      <c r="I33">
        <v>15541</v>
      </c>
      <c r="J33">
        <v>15553</v>
      </c>
      <c r="M33" s="5">
        <f t="shared" si="12"/>
        <v>-0.03</v>
      </c>
      <c r="N33" s="5">
        <f t="shared" si="13"/>
        <v>-0.03</v>
      </c>
      <c r="O33" s="5">
        <f t="shared" si="14"/>
        <v>-0.03</v>
      </c>
      <c r="P33" s="5">
        <f t="shared" si="15"/>
        <v>-0.03</v>
      </c>
      <c r="R33" s="1">
        <f t="shared" si="16"/>
        <v>35.03</v>
      </c>
      <c r="S33" s="1">
        <f t="shared" si="17"/>
        <v>35.03</v>
      </c>
      <c r="T33" s="1">
        <f t="shared" si="18"/>
        <v>35.03</v>
      </c>
      <c r="U33" s="1">
        <f t="shared" si="19"/>
        <v>35.03</v>
      </c>
    </row>
    <row r="34" spans="2:24">
      <c r="B34">
        <v>40</v>
      </c>
      <c r="G34">
        <v>17872</v>
      </c>
      <c r="H34">
        <v>17841</v>
      </c>
      <c r="I34">
        <v>17852</v>
      </c>
      <c r="J34">
        <v>17867</v>
      </c>
      <c r="M34" s="5">
        <f t="shared" si="12"/>
        <v>-0.03</v>
      </c>
      <c r="N34" s="5">
        <f t="shared" si="13"/>
        <v>-0.03</v>
      </c>
      <c r="O34" s="5">
        <f t="shared" si="14"/>
        <v>-0.03</v>
      </c>
      <c r="P34" s="5">
        <f t="shared" si="15"/>
        <v>-0.03</v>
      </c>
      <c r="R34" s="1">
        <f t="shared" si="16"/>
        <v>40.03</v>
      </c>
      <c r="S34" s="1">
        <f t="shared" si="17"/>
        <v>40.03</v>
      </c>
      <c r="T34" s="1">
        <f t="shared" si="18"/>
        <v>40.03</v>
      </c>
      <c r="U34" s="1">
        <f t="shared" si="19"/>
        <v>40.03</v>
      </c>
    </row>
    <row r="35" spans="2:24">
      <c r="B35">
        <v>45</v>
      </c>
      <c r="G35">
        <v>20127</v>
      </c>
      <c r="H35">
        <v>20095</v>
      </c>
      <c r="I35">
        <v>20105</v>
      </c>
      <c r="J35">
        <v>20118</v>
      </c>
      <c r="M35" s="5">
        <f t="shared" si="12"/>
        <v>-0.03</v>
      </c>
      <c r="N35" s="5">
        <f t="shared" si="13"/>
        <v>-0.03</v>
      </c>
      <c r="O35" s="5">
        <f t="shared" si="14"/>
        <v>-0.03</v>
      </c>
      <c r="P35" s="5">
        <f t="shared" si="15"/>
        <v>-0.03</v>
      </c>
      <c r="R35" s="1">
        <f t="shared" si="16"/>
        <v>45.03</v>
      </c>
      <c r="S35" s="1">
        <f t="shared" si="17"/>
        <v>45.03</v>
      </c>
      <c r="T35" s="1">
        <f t="shared" si="18"/>
        <v>45.03</v>
      </c>
      <c r="U35" s="1">
        <f t="shared" si="19"/>
        <v>45.03</v>
      </c>
    </row>
    <row r="36" spans="2:24">
      <c r="B36">
        <v>50</v>
      </c>
      <c r="G36">
        <v>22384</v>
      </c>
      <c r="H36">
        <v>22349</v>
      </c>
      <c r="I36">
        <v>22357</v>
      </c>
      <c r="J36">
        <v>22374</v>
      </c>
      <c r="M36" s="5">
        <f t="shared" si="12"/>
        <v>-0.03</v>
      </c>
      <c r="N36" s="5">
        <f t="shared" si="13"/>
        <v>-0.03</v>
      </c>
      <c r="O36" s="5">
        <f t="shared" si="14"/>
        <v>-0.03</v>
      </c>
      <c r="P36" s="5">
        <f t="shared" si="15"/>
        <v>-0.03</v>
      </c>
      <c r="R36" s="1">
        <f t="shared" si="16"/>
        <v>50.03</v>
      </c>
      <c r="S36" s="1">
        <f t="shared" si="17"/>
        <v>50.03</v>
      </c>
      <c r="T36" s="1">
        <f t="shared" si="18"/>
        <v>50.03</v>
      </c>
      <c r="U36" s="1">
        <f t="shared" si="19"/>
        <v>50.03</v>
      </c>
    </row>
    <row r="37" spans="2:24">
      <c r="B37">
        <v>55</v>
      </c>
      <c r="G37">
        <v>24624</v>
      </c>
      <c r="H37">
        <v>24583</v>
      </c>
      <c r="I37">
        <v>24594</v>
      </c>
      <c r="J37">
        <v>24611</v>
      </c>
      <c r="M37" s="5">
        <f t="shared" si="12"/>
        <v>-0.03</v>
      </c>
      <c r="N37" s="5">
        <f t="shared" si="13"/>
        <v>-0.03</v>
      </c>
      <c r="O37" s="5">
        <f t="shared" si="14"/>
        <v>-0.03</v>
      </c>
      <c r="P37" s="5">
        <f t="shared" si="15"/>
        <v>-0.03</v>
      </c>
      <c r="R37" s="1">
        <f t="shared" si="16"/>
        <v>55.03</v>
      </c>
      <c r="S37" s="1">
        <f t="shared" si="17"/>
        <v>55.03</v>
      </c>
      <c r="T37" s="1">
        <f t="shared" si="18"/>
        <v>55.03</v>
      </c>
      <c r="U37" s="1">
        <f t="shared" si="19"/>
        <v>55.03</v>
      </c>
    </row>
    <row r="38" spans="2:24">
      <c r="B38">
        <v>58</v>
      </c>
      <c r="G38">
        <v>25964</v>
      </c>
      <c r="H38">
        <v>25920</v>
      </c>
      <c r="I38">
        <v>25936</v>
      </c>
      <c r="J38">
        <v>25952</v>
      </c>
      <c r="M38" s="5">
        <f t="shared" si="12"/>
        <v>-0.03</v>
      </c>
      <c r="N38" s="5">
        <f t="shared" si="13"/>
        <v>-0.03</v>
      </c>
      <c r="O38" s="5">
        <f t="shared" si="14"/>
        <v>-0.03</v>
      </c>
      <c r="P38" s="5">
        <f t="shared" si="15"/>
        <v>-0.03</v>
      </c>
      <c r="R38" s="1">
        <f t="shared" si="16"/>
        <v>58.03</v>
      </c>
      <c r="S38" s="1">
        <f t="shared" si="17"/>
        <v>58.03</v>
      </c>
      <c r="T38" s="1">
        <f t="shared" si="18"/>
        <v>58.03</v>
      </c>
      <c r="U38" s="1">
        <f t="shared" si="19"/>
        <v>58.03</v>
      </c>
    </row>
    <row r="39" spans="2:24">
      <c r="M39" s="5"/>
      <c r="N39" s="5"/>
      <c r="O39" s="5"/>
      <c r="P39" s="5"/>
      <c r="R39" s="8" t="s">
        <v>21</v>
      </c>
      <c r="S39" s="8"/>
      <c r="T39" s="8"/>
      <c r="U39" s="8"/>
    </row>
    <row r="40" spans="2:24">
      <c r="C40" s="3" t="s">
        <v>11</v>
      </c>
      <c r="D40" s="3" t="s">
        <v>10</v>
      </c>
      <c r="E40" s="3" t="s">
        <v>9</v>
      </c>
      <c r="F40" s="3" t="s">
        <v>8</v>
      </c>
      <c r="L40" t="s">
        <v>20</v>
      </c>
      <c r="M40" s="3" t="s">
        <v>11</v>
      </c>
      <c r="N40" s="3" t="s">
        <v>10</v>
      </c>
      <c r="O40" s="3" t="s">
        <v>9</v>
      </c>
      <c r="P40" s="3" t="s">
        <v>8</v>
      </c>
      <c r="R40" s="3" t="s">
        <v>7</v>
      </c>
      <c r="S40" s="3" t="s">
        <v>6</v>
      </c>
      <c r="T40" s="3" t="s">
        <v>5</v>
      </c>
      <c r="U40" s="3" t="s">
        <v>4</v>
      </c>
    </row>
    <row r="41" spans="2:24">
      <c r="B41">
        <v>10</v>
      </c>
      <c r="C41" s="5">
        <f t="shared" ref="C41:C51" si="20">(8.7825*(10^-9)*G28^2)+(1.8487*(10^-3)*G28)+5.3102</f>
        <v>13.537483812000001</v>
      </c>
      <c r="D41" s="5">
        <f t="shared" ref="D41:D51" si="21">(8.5764*(10^-9)*H28^2)+(1.8487*(10^-3)*H28)+5.2997</f>
        <v>13.4980620621476</v>
      </c>
      <c r="E41" s="5">
        <f t="shared" ref="E41:E51" si="22">(8.7614*(10^-9)*I28^2)+(1.8501*(10^-3)*I28)+5.3593</f>
        <v>13.584580851990403</v>
      </c>
      <c r="F41" s="5">
        <f t="shared" ref="F41:F51" si="23">(8.499*(10^-9)*J28^2)+(1.8575*(10^-3)*J28)+5.2698</f>
        <v>13.5300625904</v>
      </c>
      <c r="M41" s="4">
        <f t="shared" ref="M41:M51" si="24">((G28*$K$42)/($K$43)+$K$47)*$K$44+$K$45</f>
        <v>13.535135</v>
      </c>
      <c r="N41" s="4">
        <f t="shared" ref="N41:N51" si="25">((H28*$K$42)/($K$43)+$K$47)*$K$44+$K$45</f>
        <v>13.508181125</v>
      </c>
      <c r="O41" s="4">
        <f t="shared" ref="O41:O51" si="26">((I28*$K$42)/($K$43)+$K$47)*$K$44+$K$45</f>
        <v>13.5268415</v>
      </c>
      <c r="P41" s="4">
        <f t="shared" ref="P41:P51" si="27">((J28*$K$42)/($K$43)+$K$47)*$K$44+$K$45</f>
        <v>13.535135</v>
      </c>
      <c r="R41" s="1">
        <f t="shared" ref="R41:R51" si="28">$B41-M41</f>
        <v>-3.5351350000000004</v>
      </c>
      <c r="S41" s="1">
        <f t="shared" ref="S41:S51" si="29">$B41-N41</f>
        <v>-3.5081811250000001</v>
      </c>
      <c r="T41" s="1">
        <f t="shared" ref="T41:T51" si="30">$B41-O41</f>
        <v>-3.5268414999999997</v>
      </c>
      <c r="U41" s="1">
        <f t="shared" ref="U41:U51" si="31">$B41-P41</f>
        <v>-3.5351350000000004</v>
      </c>
      <c r="V41" t="s">
        <v>13</v>
      </c>
      <c r="W41" t="s">
        <v>3</v>
      </c>
      <c r="X41" s="1">
        <f>MAX(R41:U51)</f>
        <v>-0.23709999999999809</v>
      </c>
    </row>
    <row r="42" spans="2:24">
      <c r="B42">
        <v>15</v>
      </c>
      <c r="C42" s="5">
        <f t="shared" si="20"/>
        <v>17.941341854720001</v>
      </c>
      <c r="D42" s="5">
        <f t="shared" si="21"/>
        <v>17.8923658550084</v>
      </c>
      <c r="E42" s="5">
        <f t="shared" si="22"/>
        <v>17.992891207857401</v>
      </c>
      <c r="F42" s="5">
        <f t="shared" si="23"/>
        <v>17.946793818624002</v>
      </c>
      <c r="J42" t="s">
        <v>19</v>
      </c>
      <c r="K42">
        <v>6.1440000000000001</v>
      </c>
      <c r="M42" s="4">
        <f t="shared" si="24"/>
        <v>18.229255999999999</v>
      </c>
      <c r="N42" s="4">
        <f t="shared" si="25"/>
        <v>18.198155375000002</v>
      </c>
      <c r="O42" s="4">
        <f t="shared" si="26"/>
        <v>18.223035875000001</v>
      </c>
      <c r="P42" s="4">
        <f t="shared" si="27"/>
        <v>18.229255999999999</v>
      </c>
      <c r="R42" s="1">
        <f t="shared" si="28"/>
        <v>-3.2292559999999995</v>
      </c>
      <c r="S42" s="1">
        <f t="shared" si="29"/>
        <v>-3.1981553750000025</v>
      </c>
      <c r="T42" s="1">
        <f t="shared" si="30"/>
        <v>-3.2230358750000008</v>
      </c>
      <c r="U42" s="1">
        <f t="shared" si="31"/>
        <v>-3.2292559999999995</v>
      </c>
      <c r="V42" t="s">
        <v>14</v>
      </c>
      <c r="W42" t="s">
        <v>2</v>
      </c>
      <c r="X42" s="1">
        <f>MIN(R41:U51)</f>
        <v>-3.5351350000000004</v>
      </c>
    </row>
    <row r="43" spans="2:24">
      <c r="B43">
        <v>20</v>
      </c>
      <c r="C43" s="5">
        <f t="shared" si="20"/>
        <v>22.409171601562498</v>
      </c>
      <c r="D43" s="5">
        <f t="shared" si="21"/>
        <v>22.3504253042084</v>
      </c>
      <c r="E43" s="5">
        <f t="shared" si="22"/>
        <v>22.446973943654402</v>
      </c>
      <c r="F43" s="5">
        <f t="shared" si="23"/>
        <v>22.422533198124</v>
      </c>
      <c r="J43" t="s">
        <v>18</v>
      </c>
      <c r="K43">
        <v>32768</v>
      </c>
      <c r="M43" s="4">
        <f t="shared" si="24"/>
        <v>22.896423125000002</v>
      </c>
      <c r="N43" s="4">
        <f t="shared" si="25"/>
        <v>22.863249125000003</v>
      </c>
      <c r="O43" s="4">
        <f t="shared" si="26"/>
        <v>22.873616000000002</v>
      </c>
      <c r="P43" s="4">
        <f t="shared" si="27"/>
        <v>22.89434975</v>
      </c>
      <c r="R43" s="1">
        <f t="shared" si="28"/>
        <v>-2.8964231250000019</v>
      </c>
      <c r="S43" s="1">
        <f t="shared" si="29"/>
        <v>-2.8632491250000029</v>
      </c>
      <c r="T43" s="1">
        <f t="shared" si="30"/>
        <v>-2.8736160000000019</v>
      </c>
      <c r="U43" s="1">
        <f t="shared" si="31"/>
        <v>-2.8943497499999999</v>
      </c>
      <c r="V43" t="s">
        <v>15</v>
      </c>
      <c r="W43" t="s">
        <v>0</v>
      </c>
      <c r="X43" s="1">
        <f>X41-X42</f>
        <v>3.2980350000000023</v>
      </c>
    </row>
    <row r="44" spans="2:24">
      <c r="B44">
        <v>25</v>
      </c>
      <c r="C44" s="5">
        <f t="shared" si="20"/>
        <v>26.933299418250002</v>
      </c>
      <c r="D44" s="5">
        <f t="shared" si="21"/>
        <v>26.8525003260416</v>
      </c>
      <c r="E44" s="5">
        <f t="shared" si="22"/>
        <v>26.974902094000001</v>
      </c>
      <c r="F44" s="5">
        <f t="shared" si="23"/>
        <v>26.947489162764001</v>
      </c>
      <c r="J44" t="s">
        <v>17</v>
      </c>
      <c r="K44" s="2">
        <v>11.058</v>
      </c>
      <c r="M44" s="4">
        <f t="shared" si="24"/>
        <v>27.530416249999998</v>
      </c>
      <c r="N44" s="4">
        <f t="shared" si="25"/>
        <v>27.484801999999998</v>
      </c>
      <c r="O44" s="4">
        <f t="shared" si="26"/>
        <v>27.509682499999997</v>
      </c>
      <c r="P44" s="4">
        <f t="shared" si="27"/>
        <v>27.522122749999998</v>
      </c>
      <c r="R44" s="1">
        <f t="shared" si="28"/>
        <v>-2.5304162499999983</v>
      </c>
      <c r="S44" s="1">
        <f t="shared" si="29"/>
        <v>-2.4848019999999984</v>
      </c>
      <c r="T44" s="1">
        <f t="shared" si="30"/>
        <v>-2.5096824999999967</v>
      </c>
      <c r="U44" s="1">
        <f t="shared" si="31"/>
        <v>-2.5221227499999976</v>
      </c>
      <c r="V44" t="s">
        <v>15</v>
      </c>
    </row>
    <row r="45" spans="2:24">
      <c r="B45">
        <v>30</v>
      </c>
      <c r="C45" s="5">
        <f t="shared" si="20"/>
        <v>31.541002187342499</v>
      </c>
      <c r="D45" s="5">
        <f t="shared" si="21"/>
        <v>31.439798022659595</v>
      </c>
      <c r="E45" s="5">
        <f t="shared" si="22"/>
        <v>31.573769205657602</v>
      </c>
      <c r="F45" s="5">
        <f t="shared" si="23"/>
        <v>31.559210399578998</v>
      </c>
      <c r="J45" t="s">
        <v>16</v>
      </c>
      <c r="K45" s="2">
        <v>3.5</v>
      </c>
      <c r="M45" s="4">
        <f t="shared" si="24"/>
        <v>32.160262625000001</v>
      </c>
      <c r="N45" s="4">
        <f t="shared" si="25"/>
        <v>32.106354874999994</v>
      </c>
      <c r="O45" s="4">
        <f t="shared" si="26"/>
        <v>32.129162000000001</v>
      </c>
      <c r="P45" s="4">
        <f t="shared" si="27"/>
        <v>32.151969125000001</v>
      </c>
      <c r="R45" s="1">
        <f t="shared" si="28"/>
        <v>-2.1602626250000014</v>
      </c>
      <c r="S45" s="1">
        <f t="shared" si="29"/>
        <v>-2.1063548749999939</v>
      </c>
      <c r="T45" s="1">
        <f t="shared" si="30"/>
        <v>-2.1291620000000009</v>
      </c>
      <c r="U45" s="1">
        <f t="shared" si="31"/>
        <v>-2.1519691250000008</v>
      </c>
      <c r="V45" t="s">
        <v>15</v>
      </c>
    </row>
    <row r="46" spans="2:24">
      <c r="B46">
        <v>35</v>
      </c>
      <c r="C46" s="5">
        <f t="shared" si="20"/>
        <v>36.198090704329999</v>
      </c>
      <c r="D46" s="5">
        <f t="shared" si="21"/>
        <v>36.086935339918398</v>
      </c>
      <c r="E46" s="5">
        <f t="shared" si="22"/>
        <v>36.227780917313403</v>
      </c>
      <c r="F46" s="5">
        <f t="shared" si="23"/>
        <v>36.215369980691001</v>
      </c>
      <c r="M46" s="4">
        <f t="shared" si="24"/>
        <v>36.752788249999995</v>
      </c>
      <c r="N46" s="4">
        <f t="shared" si="25"/>
        <v>36.703027249999998</v>
      </c>
      <c r="O46" s="4">
        <f t="shared" si="26"/>
        <v>36.717540874999997</v>
      </c>
      <c r="P46" s="4">
        <f t="shared" si="27"/>
        <v>36.742421374999999</v>
      </c>
      <c r="R46" s="1">
        <f t="shared" si="28"/>
        <v>-1.7527882499999947</v>
      </c>
      <c r="S46" s="1">
        <f t="shared" si="29"/>
        <v>-1.7030272499999981</v>
      </c>
      <c r="T46" s="1">
        <f t="shared" si="30"/>
        <v>-1.7175408749999974</v>
      </c>
      <c r="U46" s="1">
        <f t="shared" si="31"/>
        <v>-1.7424213749999993</v>
      </c>
      <c r="V46" t="s">
        <v>15</v>
      </c>
    </row>
    <row r="47" spans="2:24">
      <c r="B47">
        <v>40</v>
      </c>
      <c r="C47" s="5">
        <f t="shared" si="20"/>
        <v>41.155370532479999</v>
      </c>
      <c r="D47" s="5">
        <f t="shared" si="21"/>
        <v>41.012235806368402</v>
      </c>
      <c r="E47" s="5">
        <f t="shared" si="22"/>
        <v>41.1794899705056</v>
      </c>
      <c r="F47" s="5">
        <f t="shared" si="23"/>
        <v>41.170885626811</v>
      </c>
      <c r="J47" t="s">
        <v>1</v>
      </c>
      <c r="K47" s="2">
        <v>0.09</v>
      </c>
      <c r="M47" s="4">
        <f t="shared" si="24"/>
        <v>41.550577999999994</v>
      </c>
      <c r="N47" s="4">
        <f t="shared" si="25"/>
        <v>41.486303374999999</v>
      </c>
      <c r="O47" s="4">
        <f t="shared" si="26"/>
        <v>41.509110499999998</v>
      </c>
      <c r="P47" s="4">
        <f t="shared" si="27"/>
        <v>41.540211124999999</v>
      </c>
      <c r="R47" s="1">
        <f t="shared" si="28"/>
        <v>-1.5505779999999945</v>
      </c>
      <c r="S47" s="1">
        <f t="shared" si="29"/>
        <v>-1.4863033749999985</v>
      </c>
      <c r="T47" s="1">
        <f t="shared" si="30"/>
        <v>-1.5091104999999985</v>
      </c>
      <c r="U47" s="1">
        <f t="shared" si="31"/>
        <v>-1.540211124999999</v>
      </c>
      <c r="V47" t="s">
        <v>14</v>
      </c>
    </row>
    <row r="48" spans="2:24">
      <c r="B48">
        <v>45</v>
      </c>
      <c r="C48" s="5">
        <f t="shared" si="20"/>
        <v>46.076741652942502</v>
      </c>
      <c r="D48" s="5">
        <f t="shared" si="21"/>
        <v>45.912554222010002</v>
      </c>
      <c r="E48" s="5">
        <f t="shared" si="22"/>
        <v>46.097014974434998</v>
      </c>
      <c r="F48" s="5">
        <f t="shared" si="23"/>
        <v>46.078818620076007</v>
      </c>
      <c r="M48" s="4">
        <f t="shared" si="24"/>
        <v>46.226038625000001</v>
      </c>
      <c r="N48" s="4">
        <f t="shared" si="25"/>
        <v>46.159690625000003</v>
      </c>
      <c r="O48" s="4">
        <f t="shared" si="26"/>
        <v>46.180424374999994</v>
      </c>
      <c r="P48" s="4">
        <f t="shared" si="27"/>
        <v>46.207378249999998</v>
      </c>
      <c r="R48" s="1">
        <f t="shared" si="28"/>
        <v>-1.226038625000001</v>
      </c>
      <c r="S48" s="1">
        <f t="shared" si="29"/>
        <v>-1.1596906250000032</v>
      </c>
      <c r="T48" s="1">
        <f t="shared" si="30"/>
        <v>-1.1804243749999941</v>
      </c>
      <c r="U48" s="1">
        <f t="shared" si="31"/>
        <v>-1.2073782499999979</v>
      </c>
      <c r="V48" t="s">
        <v>14</v>
      </c>
    </row>
    <row r="49" spans="1:24">
      <c r="B49">
        <v>50</v>
      </c>
      <c r="C49" s="5">
        <f t="shared" si="20"/>
        <v>51.091914952320003</v>
      </c>
      <c r="D49" s="5">
        <f t="shared" si="21"/>
        <v>50.9000177124964</v>
      </c>
      <c r="E49" s="5">
        <f t="shared" si="22"/>
        <v>51.101244002868597</v>
      </c>
      <c r="F49" s="5">
        <f t="shared" si="23"/>
        <v>51.084069350123997</v>
      </c>
      <c r="M49" s="4">
        <f t="shared" si="24"/>
        <v>50.905645999999997</v>
      </c>
      <c r="N49" s="4">
        <f t="shared" si="25"/>
        <v>50.833077874999994</v>
      </c>
      <c r="O49" s="4">
        <f t="shared" si="26"/>
        <v>50.849664874999995</v>
      </c>
      <c r="P49" s="4">
        <f t="shared" si="27"/>
        <v>50.884912249999999</v>
      </c>
      <c r="R49" s="1">
        <f t="shared" si="28"/>
        <v>-0.90564599999999729</v>
      </c>
      <c r="S49" s="1">
        <f t="shared" si="29"/>
        <v>-0.83307787499999364</v>
      </c>
      <c r="T49" s="1">
        <f t="shared" si="30"/>
        <v>-0.84966487499999488</v>
      </c>
      <c r="U49" s="1">
        <f t="shared" si="31"/>
        <v>-0.88491224999999929</v>
      </c>
      <c r="V49" t="s">
        <v>14</v>
      </c>
    </row>
    <row r="50" spans="1:24">
      <c r="B50">
        <v>55</v>
      </c>
      <c r="C50" s="5">
        <f t="shared" si="20"/>
        <v>56.157781934720006</v>
      </c>
      <c r="D50" s="5">
        <f t="shared" si="21"/>
        <v>55.929215501619595</v>
      </c>
      <c r="E50" s="5">
        <f t="shared" si="22"/>
        <v>56.1601221741304</v>
      </c>
      <c r="F50" s="5">
        <f t="shared" si="23"/>
        <v>56.132588027179011</v>
      </c>
      <c r="M50" s="4">
        <f t="shared" si="24"/>
        <v>55.550005999999996</v>
      </c>
      <c r="N50" s="4">
        <f t="shared" si="25"/>
        <v>55.464997624999995</v>
      </c>
      <c r="O50" s="4">
        <f t="shared" si="26"/>
        <v>55.487804749999995</v>
      </c>
      <c r="P50" s="4">
        <f t="shared" si="27"/>
        <v>55.523052125</v>
      </c>
      <c r="R50" s="1">
        <f t="shared" si="28"/>
        <v>-0.55000599999999622</v>
      </c>
      <c r="S50" s="1">
        <f t="shared" si="29"/>
        <v>-0.4649976249999952</v>
      </c>
      <c r="T50" s="1">
        <f t="shared" si="30"/>
        <v>-0.48780474999999512</v>
      </c>
      <c r="U50" s="1">
        <f t="shared" si="31"/>
        <v>-0.52305212499999953</v>
      </c>
      <c r="V50" t="s">
        <v>13</v>
      </c>
    </row>
    <row r="51" spans="1:24">
      <c r="B51">
        <v>58</v>
      </c>
      <c r="C51" s="5">
        <f t="shared" si="20"/>
        <v>59.230387342120004</v>
      </c>
      <c r="D51" s="5">
        <f t="shared" si="21"/>
        <v>58.980027464960003</v>
      </c>
      <c r="E51" s="5">
        <f t="shared" si="22"/>
        <v>59.237077947494406</v>
      </c>
      <c r="F51" s="5">
        <f t="shared" si="23"/>
        <v>59.199770077696002</v>
      </c>
      <c r="M51" s="4">
        <f t="shared" si="24"/>
        <v>58.328328499999998</v>
      </c>
      <c r="N51" s="4">
        <f t="shared" si="25"/>
        <v>58.237099999999998</v>
      </c>
      <c r="O51" s="4">
        <f t="shared" si="26"/>
        <v>58.270274000000001</v>
      </c>
      <c r="P51" s="4">
        <f t="shared" si="27"/>
        <v>58.303447999999996</v>
      </c>
      <c r="R51" s="1">
        <f t="shared" si="28"/>
        <v>-0.3283284999999978</v>
      </c>
      <c r="S51" s="1">
        <f t="shared" si="29"/>
        <v>-0.23709999999999809</v>
      </c>
      <c r="T51" s="1">
        <f t="shared" si="30"/>
        <v>-0.27027400000000057</v>
      </c>
      <c r="U51" s="1">
        <f t="shared" si="31"/>
        <v>-0.30344799999999594</v>
      </c>
      <c r="V51" t="s">
        <v>13</v>
      </c>
    </row>
    <row r="52" spans="1:24">
      <c r="M52" s="4"/>
    </row>
    <row r="54" spans="1:24">
      <c r="L54" s="3" t="s">
        <v>12</v>
      </c>
      <c r="M54" s="3" t="s">
        <v>11</v>
      </c>
      <c r="N54" s="3" t="s">
        <v>10</v>
      </c>
      <c r="O54" s="3" t="s">
        <v>9</v>
      </c>
      <c r="P54" s="3" t="s">
        <v>8</v>
      </c>
      <c r="R54" s="3" t="s">
        <v>7</v>
      </c>
      <c r="S54" s="3" t="s">
        <v>6</v>
      </c>
      <c r="T54" s="3" t="s">
        <v>5</v>
      </c>
      <c r="U54" s="3" t="s">
        <v>4</v>
      </c>
    </row>
    <row r="55" spans="1:24">
      <c r="A55" s="10" t="e">
        <f>ROUND(AVERAGE(A56:A105),0)</f>
        <v>#DIV/0!</v>
      </c>
      <c r="B55" s="10" t="e">
        <f t="shared" ref="B55:D55" si="32">ROUND(AVERAGE(B56:B105),0)</f>
        <v>#DIV/0!</v>
      </c>
      <c r="C55" s="10" t="e">
        <f t="shared" si="32"/>
        <v>#DIV/0!</v>
      </c>
      <c r="D55" s="10" t="e">
        <f t="shared" si="32"/>
        <v>#DIV/0!</v>
      </c>
      <c r="L55">
        <v>10</v>
      </c>
      <c r="M55">
        <f>(2.527*(10^-14)*G28^3)-(1.5459*(10^-9)*G28^2)+(2.2487*(10^-3)*G28)+(1.9093*(10^-1))+$K$57</f>
        <v>9.9619694838611199</v>
      </c>
      <c r="N55">
        <f>(2.9633*(10^-14)*G28^3)-(1.7011*(10^-9)*G28^2)+(2.2531*(10^-3)*G28)+(2.0171*(10^-1))+$K$57</f>
        <v>9.9893448074788473</v>
      </c>
      <c r="O55">
        <f>(2.1699*(10^-14)*G28^3)-(1.3901*(10^-9)*G28^2)+(2.2495*(10^-3)*G28)+(1.9203*(10^-1))+$K$57</f>
        <v>9.9692232084333448</v>
      </c>
      <c r="P55">
        <f>(2.5082*(10^-14)*G28^3)-(1.51*(10^-9)*G28^2)+(2.2491*(10^-3)*G28)+(1.879*(10^-1))+$K$57</f>
        <v>9.9613503467121909</v>
      </c>
      <c r="R55" s="1">
        <f t="shared" ref="R55:R65" si="33">M55-$L55</f>
        <v>-3.8030516138880088E-2</v>
      </c>
      <c r="S55" s="1">
        <f t="shared" ref="S55:S65" si="34">N55-$L55</f>
        <v>-1.0655192521152657E-2</v>
      </c>
      <c r="T55" s="1">
        <f t="shared" ref="T55:T65" si="35">O55-$L55</f>
        <v>-3.0776791566655248E-2</v>
      </c>
      <c r="U55" s="1">
        <f t="shared" ref="U55:U65" si="36">P55-$L55</f>
        <v>-3.8649653287809116E-2</v>
      </c>
      <c r="W55" t="s">
        <v>3</v>
      </c>
      <c r="X55" s="1">
        <f>MAX(R55:U65)</f>
        <v>0.10912004265560427</v>
      </c>
    </row>
    <row r="56" spans="1:24">
      <c r="L56">
        <v>15</v>
      </c>
      <c r="M56">
        <f t="shared" ref="M56:M65" si="37">(2.527*(10^-14)*G29^3)-(1.5459*(10^-9)*G29^2)+(2.2487*(10^-3)*G29)+(1.9093*(10^-1))+$K$57</f>
        <v>15.019833331716629</v>
      </c>
      <c r="N56">
        <f t="shared" ref="N56:N65" si="38">(2.9633*(10^-14)*G29^3)-(1.7011*(10^-9)*G29^2)+(2.2531*(10^-3)*G29)+(2.0171*(10^-1))+$K$57</f>
        <v>15.054217241593046</v>
      </c>
      <c r="O56">
        <f t="shared" ref="O56:O65" si="39">(2.1699*(10^-14)*G29^3)-(1.3901*(10^-9)*G29^2)+(2.2495*(10^-3)*G29)+(1.9203*(10^-1))+$K$57</f>
        <v>15.032030738106801</v>
      </c>
      <c r="P56">
        <f t="shared" ref="P56:P65" si="40">(2.5082*(10^-14)*G29^3)-(1.51*(10^-9)*G29^2)+(2.2491*(10^-3)*G29)+(1.879*(10^-1))+$K$57</f>
        <v>15.020973488492167</v>
      </c>
      <c r="R56" s="1">
        <f t="shared" si="33"/>
        <v>1.9833331716629488E-2</v>
      </c>
      <c r="S56" s="1">
        <f t="shared" si="34"/>
        <v>5.4217241593045529E-2</v>
      </c>
      <c r="T56" s="1">
        <f t="shared" si="35"/>
        <v>3.2030738106801238E-2</v>
      </c>
      <c r="U56" s="1">
        <f t="shared" si="36"/>
        <v>2.0973488492167291E-2</v>
      </c>
      <c r="W56" t="s">
        <v>2</v>
      </c>
      <c r="X56" s="1">
        <f>MIN(R55:U65)</f>
        <v>-0.108819950097093</v>
      </c>
    </row>
    <row r="57" spans="1:24">
      <c r="J57" t="s">
        <v>1</v>
      </c>
      <c r="K57" s="2">
        <v>-6.0000000000000001E-3</v>
      </c>
      <c r="L57">
        <v>20</v>
      </c>
      <c r="M57">
        <f t="shared" si="37"/>
        <v>20.038043585488282</v>
      </c>
      <c r="N57">
        <f t="shared" si="38"/>
        <v>20.07869909348242</v>
      </c>
      <c r="O57">
        <f t="shared" si="39"/>
        <v>20.056018980447263</v>
      </c>
      <c r="P57">
        <f t="shared" si="40"/>
        <v>20.04125985098047</v>
      </c>
      <c r="R57" s="1">
        <f t="shared" si="33"/>
        <v>3.8043585488281906E-2</v>
      </c>
      <c r="S57" s="1">
        <f t="shared" si="34"/>
        <v>7.8699093482420324E-2</v>
      </c>
      <c r="T57" s="1">
        <f t="shared" si="35"/>
        <v>5.6018980447262834E-2</v>
      </c>
      <c r="U57" s="1">
        <f t="shared" si="36"/>
        <v>4.1259850980470247E-2</v>
      </c>
      <c r="W57" t="s">
        <v>0</v>
      </c>
      <c r="X57" s="1">
        <f>X55-X56</f>
        <v>0.21793999275269726</v>
      </c>
    </row>
    <row r="58" spans="1:24">
      <c r="L58">
        <v>25</v>
      </c>
      <c r="M58">
        <f t="shared" si="37"/>
        <v>25.011826841655374</v>
      </c>
      <c r="N58">
        <f t="shared" si="38"/>
        <v>25.058317295278421</v>
      </c>
      <c r="O58">
        <f t="shared" si="39"/>
        <v>25.036148541152066</v>
      </c>
      <c r="P58">
        <f t="shared" si="40"/>
        <v>25.017414243886741</v>
      </c>
      <c r="R58" s="1">
        <f t="shared" si="33"/>
        <v>1.1826841655373954E-2</v>
      </c>
      <c r="S58" s="1">
        <f t="shared" si="34"/>
        <v>5.8317295278421E-2</v>
      </c>
      <c r="T58" s="1">
        <f t="shared" si="35"/>
        <v>3.6148541152066116E-2</v>
      </c>
      <c r="U58" s="1">
        <f t="shared" si="36"/>
        <v>1.7414243886740621E-2</v>
      </c>
    </row>
    <row r="59" spans="1:24">
      <c r="L59">
        <v>30</v>
      </c>
      <c r="M59">
        <f t="shared" si="37"/>
        <v>29.974138424835523</v>
      </c>
      <c r="N59">
        <f t="shared" si="38"/>
        <v>30.026360928037398</v>
      </c>
      <c r="O59">
        <f t="shared" si="39"/>
        <v>30.005167762517402</v>
      </c>
      <c r="P59">
        <f t="shared" si="40"/>
        <v>29.982390505057669</v>
      </c>
      <c r="R59" s="1">
        <f t="shared" si="33"/>
        <v>-2.5861575164476847E-2</v>
      </c>
      <c r="S59" s="1">
        <f t="shared" si="34"/>
        <v>2.6360928037398423E-2</v>
      </c>
      <c r="T59" s="1">
        <f t="shared" si="35"/>
        <v>5.1677625174022523E-3</v>
      </c>
      <c r="U59" s="1">
        <f t="shared" si="36"/>
        <v>-1.7609494942330883E-2</v>
      </c>
    </row>
    <row r="60" spans="1:24">
      <c r="L60">
        <v>35</v>
      </c>
      <c r="M60">
        <f t="shared" si="37"/>
        <v>34.891180049902907</v>
      </c>
      <c r="N60">
        <f t="shared" si="38"/>
        <v>34.949279216843507</v>
      </c>
      <c r="O60">
        <f t="shared" si="39"/>
        <v>34.928990255196609</v>
      </c>
      <c r="P60">
        <f t="shared" si="40"/>
        <v>34.902354916867729</v>
      </c>
      <c r="R60" s="1">
        <f t="shared" si="33"/>
        <v>-0.108819950097093</v>
      </c>
      <c r="S60" s="1">
        <f t="shared" si="34"/>
        <v>-5.0720783156492644E-2</v>
      </c>
      <c r="T60" s="1">
        <f t="shared" si="35"/>
        <v>-7.1009744803390618E-2</v>
      </c>
      <c r="U60" s="1">
        <f t="shared" si="36"/>
        <v>-9.7645083132270827E-2</v>
      </c>
    </row>
    <row r="61" spans="1:24">
      <c r="L61">
        <v>40</v>
      </c>
      <c r="M61">
        <f t="shared" si="37"/>
        <v>40.024175931138096</v>
      </c>
      <c r="N61">
        <f t="shared" si="38"/>
        <v>40.088926589886583</v>
      </c>
      <c r="O61">
        <f t="shared" si="39"/>
        <v>40.06895242299796</v>
      </c>
      <c r="P61">
        <f t="shared" si="40"/>
        <v>40.038688300395584</v>
      </c>
      <c r="R61" s="1">
        <f t="shared" si="33"/>
        <v>2.4175931138096018E-2</v>
      </c>
      <c r="S61" s="1">
        <f t="shared" si="34"/>
        <v>8.8926589886582974E-2</v>
      </c>
      <c r="T61" s="1">
        <f t="shared" si="35"/>
        <v>6.8952422997959673E-2</v>
      </c>
      <c r="U61" s="1">
        <f t="shared" si="36"/>
        <v>3.8688300395584463E-2</v>
      </c>
    </row>
    <row r="62" spans="1:24">
      <c r="L62">
        <v>45</v>
      </c>
      <c r="M62">
        <f t="shared" si="37"/>
        <v>45.024312448731337</v>
      </c>
      <c r="N62">
        <f t="shared" si="38"/>
        <v>45.096353481897253</v>
      </c>
      <c r="O62">
        <f t="shared" si="39"/>
        <v>45.075512342115218</v>
      </c>
      <c r="P62">
        <f t="shared" si="40"/>
        <v>45.042343366242221</v>
      </c>
      <c r="R62" s="1">
        <f t="shared" si="33"/>
        <v>2.4312448731336644E-2</v>
      </c>
      <c r="S62" s="1">
        <f t="shared" si="34"/>
        <v>9.6353481897253346E-2</v>
      </c>
      <c r="T62" s="1">
        <f t="shared" si="35"/>
        <v>7.5512342115217734E-2</v>
      </c>
      <c r="U62" s="1">
        <f t="shared" si="36"/>
        <v>4.2343366242221236E-2</v>
      </c>
    </row>
    <row r="63" spans="1:24">
      <c r="L63">
        <v>50</v>
      </c>
      <c r="M63">
        <f t="shared" si="37"/>
        <v>50.028679785661367</v>
      </c>
      <c r="N63">
        <f t="shared" si="38"/>
        <v>50.109120042655604</v>
      </c>
      <c r="O63">
        <f t="shared" si="39"/>
        <v>50.085699517262235</v>
      </c>
      <c r="P63">
        <f t="shared" si="40"/>
        <v>50.05048235866856</v>
      </c>
      <c r="R63" s="1">
        <f t="shared" si="33"/>
        <v>2.8679785661367418E-2</v>
      </c>
      <c r="S63" s="1">
        <f t="shared" si="34"/>
        <v>0.10912004265560427</v>
      </c>
      <c r="T63" s="1">
        <f t="shared" si="35"/>
        <v>8.5699517262234792E-2</v>
      </c>
      <c r="U63" s="1">
        <f t="shared" si="36"/>
        <v>5.0482358668560323E-2</v>
      </c>
    </row>
    <row r="64" spans="1:24">
      <c r="L64">
        <v>55</v>
      </c>
      <c r="M64">
        <f t="shared" si="37"/>
        <v>54.996870666418715</v>
      </c>
      <c r="N64">
        <f t="shared" si="38"/>
        <v>55.087034074699481</v>
      </c>
      <c r="O64">
        <f t="shared" si="39"/>
        <v>55.058820858597294</v>
      </c>
      <c r="P64">
        <f t="shared" si="40"/>
        <v>55.022650978409096</v>
      </c>
      <c r="R64" s="1">
        <f t="shared" si="33"/>
        <v>-3.1293335812847545E-3</v>
      </c>
      <c r="S64" s="1">
        <f t="shared" si="34"/>
        <v>8.7034074699481323E-2</v>
      </c>
      <c r="T64" s="1">
        <f t="shared" si="35"/>
        <v>5.8820858597293579E-2</v>
      </c>
      <c r="U64" s="1">
        <f t="shared" si="36"/>
        <v>2.2650978409096467E-2</v>
      </c>
    </row>
    <row r="65" spans="12:21">
      <c r="L65">
        <v>58</v>
      </c>
      <c r="M65">
        <f t="shared" si="37"/>
        <v>57.970343482468365</v>
      </c>
      <c r="N65">
        <f t="shared" si="38"/>
        <v>58.067106210668548</v>
      </c>
      <c r="O65">
        <f t="shared" si="39"/>
        <v>58.03474048153452</v>
      </c>
      <c r="P65">
        <f t="shared" si="40"/>
        <v>57.998609742702989</v>
      </c>
      <c r="R65" s="1">
        <f t="shared" si="33"/>
        <v>-2.9656517531634563E-2</v>
      </c>
      <c r="S65" s="1">
        <f t="shared" si="34"/>
        <v>6.7106210668548272E-2</v>
      </c>
      <c r="T65" s="1">
        <f t="shared" si="35"/>
        <v>3.4740481534520029E-2</v>
      </c>
      <c r="U65" s="1">
        <f t="shared" si="36"/>
        <v>-1.3902572970110327E-3</v>
      </c>
    </row>
  </sheetData>
  <mergeCells count="6">
    <mergeCell ref="R39:U39"/>
    <mergeCell ref="H10:K10"/>
    <mergeCell ref="R10:U10"/>
    <mergeCell ref="C26:F26"/>
    <mergeCell ref="G26:J26"/>
    <mergeCell ref="R26:U26"/>
  </mergeCells>
  <conditionalFormatting sqref="H12:K23">
    <cfRule type="colorScale" priority="5">
      <colorScale>
        <cfvo type="min"/>
        <cfvo type="num" val="0"/>
        <cfvo type="max"/>
        <color rgb="FFFF0000"/>
        <color rgb="FF00B050"/>
        <color rgb="FFFF0000"/>
      </colorScale>
    </cfRule>
  </conditionalFormatting>
  <conditionalFormatting sqref="R12:U23 U25:X25">
    <cfRule type="colorScale" priority="4">
      <colorScale>
        <cfvo type="min"/>
        <cfvo type="num" val="0"/>
        <cfvo type="max"/>
        <color theme="5"/>
        <color rgb="FF92D050"/>
        <color theme="5"/>
      </colorScale>
    </cfRule>
  </conditionalFormatting>
  <conditionalFormatting sqref="R28:U38">
    <cfRule type="colorScale" priority="3">
      <colorScale>
        <cfvo type="min"/>
        <cfvo type="num" val="0"/>
        <cfvo type="max"/>
        <color theme="5"/>
        <color rgb="FF92D050"/>
        <color theme="5"/>
      </colorScale>
    </cfRule>
  </conditionalFormatting>
  <conditionalFormatting sqref="R41:U51">
    <cfRule type="colorScale" priority="2">
      <colorScale>
        <cfvo type="min"/>
        <cfvo type="num" val="0"/>
        <cfvo type="max"/>
        <color theme="5"/>
        <color rgb="FF92D050"/>
        <color theme="5"/>
      </colorScale>
    </cfRule>
  </conditionalFormatting>
  <conditionalFormatting sqref="R55:U65">
    <cfRule type="colorScale" priority="1">
      <colorScale>
        <cfvo type="min"/>
        <cfvo type="num" val="0"/>
        <cfvo type="max"/>
        <color rgb="FFFF0000"/>
        <color theme="8" tint="0.59999389629810485"/>
        <color rgb="FFFF0000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6E58-46AF-4355-B872-9D4375584865}">
  <dimension ref="B3:W45"/>
  <sheetViews>
    <sheetView workbookViewId="0">
      <selection activeCell="D25" sqref="D25"/>
    </sheetView>
  </sheetViews>
  <sheetFormatPr defaultRowHeight="15"/>
  <sheetData>
    <row r="3" spans="3:23">
      <c r="C3" s="11" t="s">
        <v>12</v>
      </c>
      <c r="D3" t="s">
        <v>11</v>
      </c>
      <c r="E3" t="s">
        <v>10</v>
      </c>
      <c r="F3" t="s">
        <v>9</v>
      </c>
      <c r="G3" t="s">
        <v>8</v>
      </c>
    </row>
    <row r="4" spans="3:23">
      <c r="C4" s="11">
        <v>10</v>
      </c>
      <c r="D4">
        <v>4360</v>
      </c>
      <c r="E4">
        <v>4347</v>
      </c>
      <c r="F4">
        <v>4356</v>
      </c>
      <c r="G4">
        <v>4360</v>
      </c>
    </row>
    <row r="5" spans="3:23">
      <c r="C5" s="11">
        <v>15</v>
      </c>
      <c r="D5">
        <v>6624</v>
      </c>
      <c r="E5">
        <v>6609</v>
      </c>
      <c r="F5">
        <v>6621</v>
      </c>
      <c r="G5">
        <v>6624</v>
      </c>
    </row>
    <row r="6" spans="3:23">
      <c r="C6" s="11">
        <v>20</v>
      </c>
      <c r="D6">
        <v>8875</v>
      </c>
      <c r="E6">
        <v>8859</v>
      </c>
      <c r="F6">
        <v>8864</v>
      </c>
      <c r="G6">
        <v>8874</v>
      </c>
    </row>
    <row r="7" spans="3:23">
      <c r="C7" s="11">
        <v>25</v>
      </c>
      <c r="D7">
        <v>11110</v>
      </c>
      <c r="E7">
        <v>11088</v>
      </c>
      <c r="F7">
        <v>11100</v>
      </c>
      <c r="G7">
        <v>11106</v>
      </c>
      <c r="L7" s="11" t="s">
        <v>12</v>
      </c>
      <c r="M7" s="11">
        <v>10</v>
      </c>
      <c r="N7" s="11">
        <v>15</v>
      </c>
      <c r="O7" s="11">
        <v>20</v>
      </c>
      <c r="P7" s="11">
        <v>25</v>
      </c>
      <c r="Q7" s="11">
        <v>30</v>
      </c>
      <c r="R7" s="11">
        <v>35</v>
      </c>
      <c r="S7" s="11">
        <v>40</v>
      </c>
      <c r="T7" s="11">
        <v>45</v>
      </c>
      <c r="U7" s="11">
        <v>50</v>
      </c>
      <c r="V7" s="11">
        <v>55</v>
      </c>
      <c r="W7" s="11">
        <v>58</v>
      </c>
    </row>
    <row r="8" spans="3:23">
      <c r="C8" s="11">
        <v>30</v>
      </c>
      <c r="D8">
        <v>13343</v>
      </c>
      <c r="E8">
        <v>13317</v>
      </c>
      <c r="F8">
        <v>13328</v>
      </c>
      <c r="G8">
        <v>13339</v>
      </c>
      <c r="L8" t="s">
        <v>11</v>
      </c>
      <c r="M8">
        <v>2342</v>
      </c>
      <c r="N8">
        <v>5244</v>
      </c>
      <c r="O8">
        <v>7776</v>
      </c>
      <c r="P8">
        <v>10222</v>
      </c>
      <c r="Q8">
        <v>12598</v>
      </c>
      <c r="R8">
        <v>14921</v>
      </c>
      <c r="S8">
        <v>17286</v>
      </c>
      <c r="T8">
        <v>19573</v>
      </c>
      <c r="U8">
        <v>21874</v>
      </c>
      <c r="V8">
        <v>24144</v>
      </c>
      <c r="W8">
        <v>25481</v>
      </c>
    </row>
    <row r="9" spans="3:23">
      <c r="C9" s="11">
        <v>35</v>
      </c>
      <c r="D9">
        <v>15558</v>
      </c>
      <c r="E9">
        <v>15534</v>
      </c>
      <c r="F9">
        <v>15541</v>
      </c>
      <c r="G9">
        <v>15553</v>
      </c>
      <c r="L9" t="s">
        <v>10</v>
      </c>
      <c r="M9">
        <v>2339</v>
      </c>
      <c r="N9">
        <v>5230</v>
      </c>
      <c r="O9">
        <v>7753</v>
      </c>
      <c r="P9">
        <v>10195</v>
      </c>
      <c r="Q9">
        <v>12579</v>
      </c>
      <c r="R9">
        <v>14893</v>
      </c>
      <c r="S9">
        <v>17248</v>
      </c>
      <c r="T9">
        <v>19541</v>
      </c>
      <c r="U9">
        <v>21843</v>
      </c>
      <c r="V9">
        <v>24122</v>
      </c>
      <c r="W9">
        <v>25451</v>
      </c>
    </row>
    <row r="10" spans="3:23">
      <c r="C10" s="11">
        <v>40</v>
      </c>
      <c r="D10">
        <v>17872</v>
      </c>
      <c r="E10">
        <v>17841</v>
      </c>
      <c r="F10">
        <v>17852</v>
      </c>
      <c r="G10">
        <v>17867</v>
      </c>
      <c r="L10" t="s">
        <v>9</v>
      </c>
      <c r="M10">
        <v>2313</v>
      </c>
      <c r="N10">
        <v>5208</v>
      </c>
      <c r="O10">
        <v>7752</v>
      </c>
      <c r="P10">
        <v>10202</v>
      </c>
      <c r="Q10">
        <v>12569</v>
      </c>
      <c r="R10">
        <v>14885</v>
      </c>
      <c r="S10">
        <v>17245</v>
      </c>
      <c r="T10">
        <v>19545</v>
      </c>
      <c r="U10">
        <v>21838</v>
      </c>
      <c r="V10">
        <v>24115</v>
      </c>
      <c r="W10">
        <v>25451</v>
      </c>
    </row>
    <row r="11" spans="3:23">
      <c r="C11" s="11">
        <v>45</v>
      </c>
      <c r="D11">
        <v>20127</v>
      </c>
      <c r="E11">
        <v>20095</v>
      </c>
      <c r="F11">
        <v>20105</v>
      </c>
      <c r="G11">
        <v>20118</v>
      </c>
      <c r="L11" t="s">
        <v>8</v>
      </c>
      <c r="M11">
        <v>2352</v>
      </c>
      <c r="N11">
        <v>5247</v>
      </c>
      <c r="O11">
        <v>7755</v>
      </c>
      <c r="P11">
        <v>10232</v>
      </c>
      <c r="Q11">
        <v>12583</v>
      </c>
      <c r="R11">
        <v>14914</v>
      </c>
      <c r="S11">
        <v>17266</v>
      </c>
      <c r="T11">
        <v>19566</v>
      </c>
      <c r="U11">
        <v>21847</v>
      </c>
      <c r="V11">
        <v>24151</v>
      </c>
      <c r="W11">
        <v>25482</v>
      </c>
    </row>
    <row r="12" spans="3:23">
      <c r="C12" s="11">
        <v>50</v>
      </c>
      <c r="D12">
        <v>22384</v>
      </c>
      <c r="E12">
        <v>22349</v>
      </c>
      <c r="F12">
        <v>22357</v>
      </c>
      <c r="G12">
        <v>22374</v>
      </c>
    </row>
    <row r="13" spans="3:23">
      <c r="C13" s="11">
        <v>55</v>
      </c>
      <c r="D13">
        <v>24624</v>
      </c>
      <c r="E13">
        <v>24583</v>
      </c>
      <c r="F13">
        <v>24594</v>
      </c>
      <c r="G13">
        <v>24611</v>
      </c>
    </row>
    <row r="14" spans="3:23">
      <c r="C14" s="11">
        <v>58</v>
      </c>
      <c r="D14">
        <v>25964</v>
      </c>
      <c r="E14">
        <v>25920</v>
      </c>
      <c r="F14">
        <v>25936</v>
      </c>
      <c r="G14">
        <v>25952</v>
      </c>
    </row>
    <row r="19" spans="2:22">
      <c r="B19" t="s">
        <v>8</v>
      </c>
      <c r="C19" s="11" t="s">
        <v>12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>
        <v>4360</v>
      </c>
      <c r="C20" s="11">
        <v>10</v>
      </c>
    </row>
    <row r="21" spans="2:22">
      <c r="B21">
        <v>6624</v>
      </c>
      <c r="C21" s="11">
        <v>15</v>
      </c>
    </row>
    <row r="22" spans="2:22">
      <c r="B22">
        <v>8874</v>
      </c>
      <c r="C22" s="11">
        <v>20</v>
      </c>
    </row>
    <row r="23" spans="2:22">
      <c r="B23">
        <v>11106</v>
      </c>
      <c r="C23" s="11">
        <v>25</v>
      </c>
    </row>
    <row r="24" spans="2:22">
      <c r="B24">
        <v>13339</v>
      </c>
      <c r="C24" s="11">
        <v>30</v>
      </c>
    </row>
    <row r="25" spans="2:22">
      <c r="B25">
        <v>15553</v>
      </c>
      <c r="C25" s="11">
        <v>35</v>
      </c>
    </row>
    <row r="26" spans="2:22">
      <c r="B26">
        <v>17867</v>
      </c>
      <c r="C26" s="11">
        <v>40</v>
      </c>
    </row>
    <row r="27" spans="2:22">
      <c r="B27">
        <v>20118</v>
      </c>
      <c r="C27" s="11">
        <v>45</v>
      </c>
    </row>
    <row r="28" spans="2:22">
      <c r="B28">
        <v>22374</v>
      </c>
      <c r="C28" s="11">
        <v>50</v>
      </c>
    </row>
    <row r="29" spans="2:22">
      <c r="B29">
        <v>24611</v>
      </c>
      <c r="C29" s="11">
        <v>55</v>
      </c>
    </row>
    <row r="30" spans="2:22">
      <c r="B30">
        <v>25952</v>
      </c>
      <c r="C30" s="11">
        <v>58</v>
      </c>
    </row>
    <row r="35" spans="5:7">
      <c r="E35" s="11">
        <v>10</v>
      </c>
      <c r="F35" s="12">
        <f xml:space="preserve"> 0.000000008499*G4*G4+ 0.0018575*G4 + 5.2698</f>
        <v>13.5300625904</v>
      </c>
      <c r="G35">
        <f>E35-F35</f>
        <v>-3.5300625904</v>
      </c>
    </row>
    <row r="36" spans="5:7">
      <c r="E36" s="11">
        <v>15</v>
      </c>
      <c r="F36" s="12">
        <f t="shared" ref="F36:F45" si="0" xml:space="preserve"> 0.000000008499*G5*G5+ 0.0018575*G5 + 5.2698</f>
        <v>17.946793818624002</v>
      </c>
      <c r="G36">
        <f t="shared" ref="G36:G45" si="1">E36-F36</f>
        <v>-2.9467938186240019</v>
      </c>
    </row>
    <row r="37" spans="5:7">
      <c r="E37" s="11">
        <v>20</v>
      </c>
      <c r="F37" s="12">
        <f t="shared" si="0"/>
        <v>22.422533198124</v>
      </c>
      <c r="G37">
        <f t="shared" si="1"/>
        <v>-2.4225331981240004</v>
      </c>
    </row>
    <row r="38" spans="5:7">
      <c r="E38" s="11">
        <v>25</v>
      </c>
      <c r="F38" s="12">
        <f t="shared" si="0"/>
        <v>26.947489162763997</v>
      </c>
      <c r="G38">
        <f t="shared" si="1"/>
        <v>-1.947489162763997</v>
      </c>
    </row>
    <row r="39" spans="5:7">
      <c r="E39" s="11">
        <v>30</v>
      </c>
      <c r="F39" s="12">
        <f t="shared" si="0"/>
        <v>31.559210399578998</v>
      </c>
      <c r="G39">
        <f t="shared" si="1"/>
        <v>-1.5592103995789977</v>
      </c>
    </row>
    <row r="40" spans="5:7">
      <c r="E40" s="11">
        <v>35</v>
      </c>
      <c r="F40" s="12">
        <f t="shared" si="0"/>
        <v>36.215369980691001</v>
      </c>
      <c r="G40">
        <f t="shared" si="1"/>
        <v>-1.2153699806910012</v>
      </c>
    </row>
    <row r="41" spans="5:7">
      <c r="E41" s="11">
        <v>40</v>
      </c>
      <c r="F41" s="12">
        <f t="shared" si="0"/>
        <v>41.170885626811</v>
      </c>
      <c r="G41">
        <f t="shared" si="1"/>
        <v>-1.1708856268109997</v>
      </c>
    </row>
    <row r="42" spans="5:7">
      <c r="E42" s="11">
        <v>45</v>
      </c>
      <c r="F42" s="12">
        <f t="shared" si="0"/>
        <v>46.078818620076007</v>
      </c>
      <c r="G42">
        <f t="shared" si="1"/>
        <v>-1.0788186200760066</v>
      </c>
    </row>
    <row r="43" spans="5:7">
      <c r="E43" s="11">
        <v>50</v>
      </c>
      <c r="F43" s="12">
        <f t="shared" si="0"/>
        <v>51.084069350123997</v>
      </c>
      <c r="G43">
        <f t="shared" si="1"/>
        <v>-1.0840693501239969</v>
      </c>
    </row>
    <row r="44" spans="5:7">
      <c r="E44" s="11">
        <v>55</v>
      </c>
      <c r="F44" s="12">
        <f t="shared" si="0"/>
        <v>56.132588027179011</v>
      </c>
      <c r="G44">
        <f t="shared" si="1"/>
        <v>-1.1325880271790112</v>
      </c>
    </row>
    <row r="45" spans="5:7">
      <c r="E45" s="11">
        <v>58</v>
      </c>
      <c r="F45" s="12">
        <f t="shared" si="0"/>
        <v>59.199770077696002</v>
      </c>
      <c r="G45">
        <f t="shared" si="1"/>
        <v>-1.1997700776960016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List2</vt:lpstr>
      <vt:lpstr>polynomials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dcterms:created xsi:type="dcterms:W3CDTF">2021-11-21T15:02:13Z</dcterms:created>
  <dcterms:modified xsi:type="dcterms:W3CDTF">2021-11-22T15:13:16Z</dcterms:modified>
</cp:coreProperties>
</file>