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hack_crack_dev\voltage_monitor\docs\"/>
    </mc:Choice>
  </mc:AlternateContent>
  <xr:revisionPtr revIDLastSave="0" documentId="8_{BE337ED4-AA7C-4414-A6B5-AD4FAEF01609}" xr6:coauthVersionLast="46" xr6:coauthVersionMax="46" xr10:uidLastSave="{00000000-0000-0000-0000-000000000000}"/>
  <bookViews>
    <workbookView xWindow="2505" yWindow="-120" windowWidth="26415" windowHeight="18240" xr2:uid="{38A03445-798F-4A99-A3CE-89AA8280F632}"/>
  </bookViews>
  <sheets>
    <sheet name="Lis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8" i="1" s="1"/>
  <c r="F9" i="1" s="1"/>
  <c r="F4" i="1"/>
  <c r="I4" i="1"/>
  <c r="F5" i="1"/>
  <c r="F6" i="1"/>
  <c r="H12" i="1"/>
  <c r="I12" i="1"/>
  <c r="J12" i="1"/>
  <c r="K12" i="1"/>
  <c r="M12" i="1"/>
  <c r="R12" i="1" s="1"/>
  <c r="N12" i="1"/>
  <c r="O12" i="1"/>
  <c r="T12" i="1" s="1"/>
  <c r="P12" i="1"/>
  <c r="U12" i="1" s="1"/>
  <c r="S12" i="1"/>
  <c r="H13" i="1"/>
  <c r="I13" i="1"/>
  <c r="J13" i="1"/>
  <c r="K13" i="1"/>
  <c r="M13" i="1"/>
  <c r="R13" i="1" s="1"/>
  <c r="N13" i="1"/>
  <c r="O13" i="1"/>
  <c r="P13" i="1"/>
  <c r="U13" i="1" s="1"/>
  <c r="S13" i="1"/>
  <c r="T13" i="1"/>
  <c r="H14" i="1"/>
  <c r="I14" i="1"/>
  <c r="J14" i="1"/>
  <c r="K14" i="1"/>
  <c r="M14" i="1"/>
  <c r="R14" i="1" s="1"/>
  <c r="N14" i="1"/>
  <c r="S14" i="1" s="1"/>
  <c r="O14" i="1"/>
  <c r="P14" i="1"/>
  <c r="U14" i="1" s="1"/>
  <c r="T14" i="1"/>
  <c r="H15" i="1"/>
  <c r="I15" i="1"/>
  <c r="J15" i="1"/>
  <c r="K15" i="1"/>
  <c r="M15" i="1"/>
  <c r="N15" i="1"/>
  <c r="S15" i="1" s="1"/>
  <c r="O15" i="1"/>
  <c r="P15" i="1"/>
  <c r="U15" i="1" s="1"/>
  <c r="R15" i="1"/>
  <c r="T15" i="1"/>
  <c r="H16" i="1"/>
  <c r="I16" i="1"/>
  <c r="J16" i="1"/>
  <c r="K16" i="1"/>
  <c r="M16" i="1"/>
  <c r="R16" i="1" s="1"/>
  <c r="N16" i="1"/>
  <c r="O16" i="1"/>
  <c r="T16" i="1" s="1"/>
  <c r="P16" i="1"/>
  <c r="S16" i="1"/>
  <c r="U16" i="1"/>
  <c r="H17" i="1"/>
  <c r="I17" i="1"/>
  <c r="J17" i="1"/>
  <c r="K17" i="1"/>
  <c r="M17" i="1"/>
  <c r="N17" i="1"/>
  <c r="S17" i="1" s="1"/>
  <c r="O17" i="1"/>
  <c r="P17" i="1"/>
  <c r="U17" i="1" s="1"/>
  <c r="R17" i="1"/>
  <c r="T17" i="1"/>
  <c r="H18" i="1"/>
  <c r="I18" i="1"/>
  <c r="J18" i="1"/>
  <c r="K18" i="1"/>
  <c r="M18" i="1"/>
  <c r="R18" i="1" s="1"/>
  <c r="N18" i="1"/>
  <c r="O18" i="1"/>
  <c r="T18" i="1" s="1"/>
  <c r="P18" i="1"/>
  <c r="S18" i="1"/>
  <c r="U18" i="1"/>
  <c r="H19" i="1"/>
  <c r="I19" i="1"/>
  <c r="J19" i="1"/>
  <c r="K19" i="1"/>
  <c r="M19" i="1"/>
  <c r="N19" i="1"/>
  <c r="S19" i="1" s="1"/>
  <c r="O19" i="1"/>
  <c r="P19" i="1"/>
  <c r="U19" i="1" s="1"/>
  <c r="R19" i="1"/>
  <c r="T19" i="1"/>
  <c r="H20" i="1"/>
  <c r="I20" i="1"/>
  <c r="J20" i="1"/>
  <c r="K20" i="1"/>
  <c r="M20" i="1"/>
  <c r="R20" i="1" s="1"/>
  <c r="N20" i="1"/>
  <c r="O20" i="1"/>
  <c r="T20" i="1" s="1"/>
  <c r="P20" i="1"/>
  <c r="S20" i="1"/>
  <c r="U20" i="1"/>
  <c r="H21" i="1"/>
  <c r="I21" i="1"/>
  <c r="J21" i="1"/>
  <c r="K21" i="1"/>
  <c r="M21" i="1"/>
  <c r="N21" i="1"/>
  <c r="S21" i="1" s="1"/>
  <c r="O21" i="1"/>
  <c r="P21" i="1"/>
  <c r="U21" i="1" s="1"/>
  <c r="R21" i="1"/>
  <c r="T21" i="1"/>
  <c r="H22" i="1"/>
  <c r="I22" i="1"/>
  <c r="J22" i="1"/>
  <c r="K22" i="1"/>
  <c r="M22" i="1"/>
  <c r="R22" i="1" s="1"/>
  <c r="N22" i="1"/>
  <c r="O22" i="1"/>
  <c r="T22" i="1" s="1"/>
  <c r="P22" i="1"/>
  <c r="S22" i="1"/>
  <c r="U22" i="1"/>
  <c r="H23" i="1"/>
  <c r="I23" i="1"/>
  <c r="J23" i="1"/>
  <c r="K23" i="1"/>
  <c r="M23" i="1"/>
  <c r="N23" i="1"/>
  <c r="S23" i="1" s="1"/>
  <c r="O23" i="1"/>
  <c r="P23" i="1"/>
  <c r="U23" i="1" s="1"/>
  <c r="R23" i="1"/>
  <c r="T23" i="1"/>
  <c r="M28" i="1"/>
  <c r="N28" i="1"/>
  <c r="S28" i="1" s="1"/>
  <c r="O28" i="1"/>
  <c r="P28" i="1"/>
  <c r="U28" i="1" s="1"/>
  <c r="R28" i="1"/>
  <c r="T28" i="1"/>
  <c r="M29" i="1"/>
  <c r="R29" i="1" s="1"/>
  <c r="N29" i="1"/>
  <c r="O29" i="1"/>
  <c r="T29" i="1" s="1"/>
  <c r="P29" i="1"/>
  <c r="S29" i="1"/>
  <c r="U29" i="1"/>
  <c r="M30" i="1"/>
  <c r="N30" i="1"/>
  <c r="S30" i="1" s="1"/>
  <c r="O30" i="1"/>
  <c r="P30" i="1"/>
  <c r="R30" i="1"/>
  <c r="T30" i="1"/>
  <c r="U30" i="1"/>
  <c r="M31" i="1"/>
  <c r="R31" i="1" s="1"/>
  <c r="N31" i="1"/>
  <c r="O31" i="1"/>
  <c r="P31" i="1"/>
  <c r="U31" i="1" s="1"/>
  <c r="S31" i="1"/>
  <c r="T31" i="1"/>
  <c r="M32" i="1"/>
  <c r="R32" i="1" s="1"/>
  <c r="N32" i="1"/>
  <c r="O32" i="1"/>
  <c r="P32" i="1"/>
  <c r="U32" i="1" s="1"/>
  <c r="S32" i="1"/>
  <c r="T32" i="1"/>
  <c r="M33" i="1"/>
  <c r="R33" i="1" s="1"/>
  <c r="N33" i="1"/>
  <c r="O33" i="1"/>
  <c r="P33" i="1"/>
  <c r="U33" i="1" s="1"/>
  <c r="S33" i="1"/>
  <c r="T33" i="1"/>
  <c r="M34" i="1"/>
  <c r="R34" i="1" s="1"/>
  <c r="N34" i="1"/>
  <c r="O34" i="1"/>
  <c r="P34" i="1"/>
  <c r="U34" i="1" s="1"/>
  <c r="S34" i="1"/>
  <c r="T34" i="1"/>
  <c r="M35" i="1"/>
  <c r="R35" i="1" s="1"/>
  <c r="N35" i="1"/>
  <c r="O35" i="1"/>
  <c r="P35" i="1"/>
  <c r="U35" i="1" s="1"/>
  <c r="S35" i="1"/>
  <c r="T35" i="1"/>
  <c r="M36" i="1"/>
  <c r="R36" i="1" s="1"/>
  <c r="N36" i="1"/>
  <c r="O36" i="1"/>
  <c r="P36" i="1"/>
  <c r="U36" i="1" s="1"/>
  <c r="S36" i="1"/>
  <c r="T36" i="1"/>
  <c r="M37" i="1"/>
  <c r="R37" i="1" s="1"/>
  <c r="N37" i="1"/>
  <c r="O37" i="1"/>
  <c r="P37" i="1"/>
  <c r="U37" i="1" s="1"/>
  <c r="S37" i="1"/>
  <c r="T37" i="1"/>
  <c r="M38" i="1"/>
  <c r="R38" i="1" s="1"/>
  <c r="N38" i="1"/>
  <c r="O38" i="1"/>
  <c r="P38" i="1"/>
  <c r="U38" i="1" s="1"/>
  <c r="S38" i="1"/>
  <c r="T38" i="1"/>
  <c r="C41" i="1"/>
  <c r="D41" i="1"/>
  <c r="E41" i="1"/>
  <c r="F41" i="1"/>
  <c r="M41" i="1"/>
  <c r="N41" i="1"/>
  <c r="O41" i="1"/>
  <c r="T41" i="1" s="1"/>
  <c r="P41" i="1"/>
  <c r="R41" i="1"/>
  <c r="S41" i="1"/>
  <c r="U41" i="1"/>
  <c r="C42" i="1"/>
  <c r="D42" i="1"/>
  <c r="E42" i="1"/>
  <c r="F42" i="1"/>
  <c r="M42" i="1"/>
  <c r="N42" i="1"/>
  <c r="O42" i="1"/>
  <c r="T42" i="1" s="1"/>
  <c r="P42" i="1"/>
  <c r="R42" i="1"/>
  <c r="S42" i="1"/>
  <c r="U42" i="1"/>
  <c r="C43" i="1"/>
  <c r="D43" i="1"/>
  <c r="E43" i="1"/>
  <c r="F43" i="1"/>
  <c r="M43" i="1"/>
  <c r="R43" i="1" s="1"/>
  <c r="N43" i="1"/>
  <c r="O43" i="1"/>
  <c r="T43" i="1" s="1"/>
  <c r="P43" i="1"/>
  <c r="U43" i="1" s="1"/>
  <c r="S43" i="1"/>
  <c r="C44" i="1"/>
  <c r="D44" i="1"/>
  <c r="E44" i="1"/>
  <c r="F44" i="1"/>
  <c r="M44" i="1"/>
  <c r="R44" i="1" s="1"/>
  <c r="N44" i="1"/>
  <c r="O44" i="1"/>
  <c r="P44" i="1"/>
  <c r="U44" i="1" s="1"/>
  <c r="S44" i="1"/>
  <c r="T44" i="1"/>
  <c r="C45" i="1"/>
  <c r="D45" i="1"/>
  <c r="E45" i="1"/>
  <c r="F45" i="1"/>
  <c r="M45" i="1"/>
  <c r="N45" i="1"/>
  <c r="S45" i="1" s="1"/>
  <c r="O45" i="1"/>
  <c r="T45" i="1" s="1"/>
  <c r="P45" i="1"/>
  <c r="R45" i="1"/>
  <c r="U45" i="1"/>
  <c r="C46" i="1"/>
  <c r="D46" i="1"/>
  <c r="E46" i="1"/>
  <c r="F46" i="1"/>
  <c r="M46" i="1"/>
  <c r="R46" i="1" s="1"/>
  <c r="N46" i="1"/>
  <c r="O46" i="1"/>
  <c r="P46" i="1"/>
  <c r="U46" i="1" s="1"/>
  <c r="S46" i="1"/>
  <c r="T46" i="1"/>
  <c r="C47" i="1"/>
  <c r="D47" i="1"/>
  <c r="E47" i="1"/>
  <c r="F47" i="1"/>
  <c r="M47" i="1"/>
  <c r="N47" i="1"/>
  <c r="S47" i="1" s="1"/>
  <c r="O47" i="1"/>
  <c r="T47" i="1" s="1"/>
  <c r="P47" i="1"/>
  <c r="R47" i="1"/>
  <c r="U47" i="1"/>
  <c r="C48" i="1"/>
  <c r="D48" i="1"/>
  <c r="E48" i="1"/>
  <c r="F48" i="1"/>
  <c r="M48" i="1"/>
  <c r="R48" i="1" s="1"/>
  <c r="N48" i="1"/>
  <c r="O48" i="1"/>
  <c r="P48" i="1"/>
  <c r="U48" i="1" s="1"/>
  <c r="S48" i="1"/>
  <c r="T48" i="1"/>
  <c r="C49" i="1"/>
  <c r="D49" i="1"/>
  <c r="E49" i="1"/>
  <c r="F49" i="1"/>
  <c r="M49" i="1"/>
  <c r="N49" i="1"/>
  <c r="S49" i="1" s="1"/>
  <c r="O49" i="1"/>
  <c r="P49" i="1"/>
  <c r="R49" i="1"/>
  <c r="T49" i="1"/>
  <c r="U49" i="1"/>
  <c r="C50" i="1"/>
  <c r="D50" i="1"/>
  <c r="E50" i="1"/>
  <c r="F50" i="1"/>
  <c r="M50" i="1"/>
  <c r="R50" i="1" s="1"/>
  <c r="N50" i="1"/>
  <c r="O50" i="1"/>
  <c r="P50" i="1"/>
  <c r="U50" i="1" s="1"/>
  <c r="S50" i="1"/>
  <c r="T50" i="1"/>
  <c r="C51" i="1"/>
  <c r="D51" i="1"/>
  <c r="E51" i="1"/>
  <c r="F51" i="1"/>
  <c r="M51" i="1"/>
  <c r="N51" i="1"/>
  <c r="O51" i="1"/>
  <c r="T51" i="1" s="1"/>
  <c r="P51" i="1"/>
  <c r="R51" i="1"/>
  <c r="S51" i="1"/>
  <c r="U51" i="1"/>
  <c r="M55" i="1"/>
  <c r="N55" i="1"/>
  <c r="O55" i="1"/>
  <c r="T55" i="1" s="1"/>
  <c r="P55" i="1"/>
  <c r="R55" i="1"/>
  <c r="S55" i="1"/>
  <c r="U55" i="1"/>
  <c r="M56" i="1"/>
  <c r="N56" i="1"/>
  <c r="S56" i="1" s="1"/>
  <c r="O56" i="1"/>
  <c r="P56" i="1"/>
  <c r="U56" i="1" s="1"/>
  <c r="R56" i="1"/>
  <c r="T56" i="1"/>
  <c r="M57" i="1"/>
  <c r="R57" i="1" s="1"/>
  <c r="N57" i="1"/>
  <c r="O57" i="1"/>
  <c r="T57" i="1" s="1"/>
  <c r="P57" i="1"/>
  <c r="U57" i="1" s="1"/>
  <c r="S57" i="1"/>
  <c r="M58" i="1"/>
  <c r="N58" i="1"/>
  <c r="S58" i="1" s="1"/>
  <c r="O58" i="1"/>
  <c r="T58" i="1" s="1"/>
  <c r="P58" i="1"/>
  <c r="R58" i="1"/>
  <c r="U58" i="1"/>
  <c r="M59" i="1"/>
  <c r="N59" i="1"/>
  <c r="S59" i="1" s="1"/>
  <c r="O59" i="1"/>
  <c r="T59" i="1" s="1"/>
  <c r="P59" i="1"/>
  <c r="R59" i="1"/>
  <c r="U59" i="1"/>
  <c r="M60" i="1"/>
  <c r="N60" i="1"/>
  <c r="S60" i="1" s="1"/>
  <c r="O60" i="1"/>
  <c r="T60" i="1" s="1"/>
  <c r="P60" i="1"/>
  <c r="R60" i="1"/>
  <c r="U60" i="1"/>
  <c r="M61" i="1"/>
  <c r="N61" i="1"/>
  <c r="S61" i="1" s="1"/>
  <c r="O61" i="1"/>
  <c r="T61" i="1" s="1"/>
  <c r="P61" i="1"/>
  <c r="R61" i="1"/>
  <c r="U61" i="1"/>
  <c r="M62" i="1"/>
  <c r="N62" i="1"/>
  <c r="S62" i="1" s="1"/>
  <c r="O62" i="1"/>
  <c r="T62" i="1" s="1"/>
  <c r="P62" i="1"/>
  <c r="U62" i="1" s="1"/>
  <c r="R62" i="1"/>
  <c r="M63" i="1"/>
  <c r="N63" i="1"/>
  <c r="S63" i="1" s="1"/>
  <c r="O63" i="1"/>
  <c r="T63" i="1" s="1"/>
  <c r="P63" i="1"/>
  <c r="U63" i="1" s="1"/>
  <c r="R63" i="1"/>
  <c r="M64" i="1"/>
  <c r="N64" i="1"/>
  <c r="S64" i="1" s="1"/>
  <c r="O64" i="1"/>
  <c r="T64" i="1" s="1"/>
  <c r="P64" i="1"/>
  <c r="U64" i="1" s="1"/>
  <c r="R64" i="1"/>
  <c r="M65" i="1"/>
  <c r="N65" i="1"/>
  <c r="S65" i="1" s="1"/>
  <c r="O65" i="1"/>
  <c r="T65" i="1" s="1"/>
  <c r="P65" i="1"/>
  <c r="U65" i="1" s="1"/>
  <c r="R65" i="1"/>
  <c r="X13" i="1" l="1"/>
  <c r="X12" i="1"/>
  <c r="X14" i="1" s="1"/>
  <c r="X41" i="1"/>
  <c r="X56" i="1"/>
  <c r="X28" i="1"/>
  <c r="X29" i="1"/>
  <c r="X55" i="1"/>
  <c r="X57" i="1" s="1"/>
  <c r="X42" i="1"/>
  <c r="X30" i="1" l="1"/>
  <c r="X43" i="1"/>
</calcChain>
</file>

<file path=xl/sharedStrings.xml><?xml version="1.0" encoding="utf-8"?>
<sst xmlns="http://schemas.openxmlformats.org/spreadsheetml/2006/main" count="102" uniqueCount="34">
  <si>
    <t>DIFF</t>
  </si>
  <si>
    <t>ADC Correction</t>
  </si>
  <si>
    <t>MIN</t>
  </si>
  <si>
    <t>MAX</t>
  </si>
  <si>
    <t>CH4</t>
  </si>
  <si>
    <t>CH3</t>
  </si>
  <si>
    <t>CH2</t>
  </si>
  <si>
    <t>CH1</t>
  </si>
  <si>
    <t>CH4_ADC</t>
  </si>
  <si>
    <t>CH3_ADC</t>
  </si>
  <si>
    <t>CH2_ADC</t>
  </si>
  <si>
    <t>CH1_ADC</t>
  </si>
  <si>
    <t>V</t>
  </si>
  <si>
    <t>S1</t>
  </si>
  <si>
    <t>S3</t>
  </si>
  <si>
    <t>S2</t>
  </si>
  <si>
    <t>C-S3</t>
  </si>
  <si>
    <t>M-S3</t>
  </si>
  <si>
    <t>Range</t>
  </si>
  <si>
    <t>Gain</t>
  </si>
  <si>
    <t>From ADC</t>
  </si>
  <si>
    <t>Difference from V + Corr</t>
  </si>
  <si>
    <t>Correction:</t>
  </si>
  <si>
    <t>Multiplier</t>
  </si>
  <si>
    <t>R div - raw</t>
  </si>
  <si>
    <t>R div</t>
  </si>
  <si>
    <t>All in parallel</t>
  </si>
  <si>
    <t>Difference from average value</t>
  </si>
  <si>
    <t>1/AVG</t>
  </si>
  <si>
    <t>AVG:</t>
  </si>
  <si>
    <t>R2/(R1+R2)</t>
  </si>
  <si>
    <t>R2</t>
  </si>
  <si>
    <t>R1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</si>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</sst>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164" fontId="0" fillId="0" borderId="0" xfId="0" applyNumberFormat="1"/>
    <xf numFmtId="0" fontId="1" fillId="2" borderId="1" xfId="1"/>
    <xf numFmtId="0" fontId="2" fillId="0" borderId="0" xfId="0" applyFont="1" applyAlignment="1">
      <alignment horizontal="center"/>
    </xf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/>
    <xf numFmtId="0" fontId="3" fillId="0" borderId="0" xfId="0" applyFont="1"/>
  </cellXfs>
  <cellStyles count="2">
    <cellStyle name="Normální" xfId="0" builtinId="0"/>
    <cellStyle name="Vstup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List2!$C$11</c:f>
              <c:strCache>
                <c:ptCount val="1"/>
                <c:pt idx="0">
                  <c:v>CH1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9167194246295922"/>
                  <c:y val="1.08991825613079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List2!$B$28:$B$38</c:f>
              <c:numCache>
                <c:formatCode>General</c:formatCode>
                <c:ptCount val="1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58</c:v>
                </c:pt>
              </c:numCache>
            </c:numRef>
          </c:xVal>
          <c:yVal>
            <c:numRef>
              <c:f>List2!$C$28:$C$38</c:f>
              <c:numCache>
                <c:formatCode>General</c:formatCode>
                <c:ptCount val="11"/>
                <c:pt idx="0">
                  <c:v>0.85099999999999998</c:v>
                </c:pt>
                <c:pt idx="1">
                  <c:v>1.2554000000000001</c:v>
                </c:pt>
                <c:pt idx="2">
                  <c:v>1.6751</c:v>
                </c:pt>
                <c:pt idx="3">
                  <c:v>2.0973999999999999</c:v>
                </c:pt>
                <c:pt idx="4">
                  <c:v>2.5150000000000001</c:v>
                </c:pt>
                <c:pt idx="5">
                  <c:v>2.9321999999999999</c:v>
                </c:pt>
                <c:pt idx="6">
                  <c:v>3.3603000000000001</c:v>
                </c:pt>
                <c:pt idx="7">
                  <c:v>3.7814000000000001</c:v>
                </c:pt>
                <c:pt idx="8">
                  <c:v>4.2039999999999997</c:v>
                </c:pt>
                <c:pt idx="9">
                  <c:v>4.625</c:v>
                </c:pt>
                <c:pt idx="10">
                  <c:v>4.875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25-438A-8868-D89E9F956066}"/>
            </c:ext>
          </c:extLst>
        </c:ser>
        <c:ser>
          <c:idx val="1"/>
          <c:order val="1"/>
          <c:tx>
            <c:strRef>
              <c:f>List2!$D$11</c:f>
              <c:strCache>
                <c:ptCount val="1"/>
                <c:pt idx="0">
                  <c:v>CH2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9250807534836418"/>
                  <c:y val="3.81471389645776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List2!$B$28:$B$38</c:f>
              <c:numCache>
                <c:formatCode>General</c:formatCode>
                <c:ptCount val="1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58</c:v>
                </c:pt>
              </c:numCache>
            </c:numRef>
          </c:xVal>
          <c:yVal>
            <c:numRef>
              <c:f>List2!$D$28:$D$38</c:f>
              <c:numCache>
                <c:formatCode>General</c:formatCode>
                <c:ptCount val="11"/>
                <c:pt idx="0">
                  <c:v>0.84770000000000001</c:v>
                </c:pt>
                <c:pt idx="1">
                  <c:v>1.2555000000000001</c:v>
                </c:pt>
                <c:pt idx="2">
                  <c:v>1.6732</c:v>
                </c:pt>
                <c:pt idx="3">
                  <c:v>2.0937999999999999</c:v>
                </c:pt>
                <c:pt idx="4">
                  <c:v>2.5110000000000001</c:v>
                </c:pt>
                <c:pt idx="5">
                  <c:v>2.9277000000000002</c:v>
                </c:pt>
                <c:pt idx="6">
                  <c:v>3.3555000000000001</c:v>
                </c:pt>
                <c:pt idx="7">
                  <c:v>3.7759</c:v>
                </c:pt>
                <c:pt idx="8">
                  <c:v>4.1980000000000004</c:v>
                </c:pt>
                <c:pt idx="9">
                  <c:v>4.62</c:v>
                </c:pt>
                <c:pt idx="10">
                  <c:v>4.867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725-438A-8868-D89E9F956066}"/>
            </c:ext>
          </c:extLst>
        </c:ser>
        <c:ser>
          <c:idx val="2"/>
          <c:order val="2"/>
          <c:tx>
            <c:strRef>
              <c:f>List2!$E$11</c:f>
              <c:strCache>
                <c:ptCount val="1"/>
                <c:pt idx="0">
                  <c:v>CH3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9400116978658745"/>
                  <c:y val="6.53950953678474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List2!$B$28:$B$38</c:f>
              <c:numCache>
                <c:formatCode>General</c:formatCode>
                <c:ptCount val="1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58</c:v>
                </c:pt>
              </c:numCache>
            </c:numRef>
          </c:xVal>
          <c:yVal>
            <c:numRef>
              <c:f>List2!$E$28:$E$38</c:f>
              <c:numCache>
                <c:formatCode>General</c:formatCode>
                <c:ptCount val="11"/>
                <c:pt idx="0">
                  <c:v>0.84530000000000005</c:v>
                </c:pt>
                <c:pt idx="1">
                  <c:v>1.254</c:v>
                </c:pt>
                <c:pt idx="2">
                  <c:v>1.6721999999999999</c:v>
                </c:pt>
                <c:pt idx="3">
                  <c:v>2.0933000000000002</c:v>
                </c:pt>
                <c:pt idx="4">
                  <c:v>2.5108999999999999</c:v>
                </c:pt>
                <c:pt idx="5">
                  <c:v>2.9278</c:v>
                </c:pt>
                <c:pt idx="6">
                  <c:v>3.3544</c:v>
                </c:pt>
                <c:pt idx="7">
                  <c:v>3.7747999999999999</c:v>
                </c:pt>
                <c:pt idx="8">
                  <c:v>4.1970000000000001</c:v>
                </c:pt>
                <c:pt idx="9">
                  <c:v>4.617</c:v>
                </c:pt>
                <c:pt idx="10">
                  <c:v>4.8659999999999997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725-438A-8868-D89E9F956066}"/>
            </c:ext>
          </c:extLst>
        </c:ser>
        <c:ser>
          <c:idx val="3"/>
          <c:order val="3"/>
          <c:tx>
            <c:strRef>
              <c:f>List2!$F$11</c:f>
              <c:strCache>
                <c:ptCount val="1"/>
                <c:pt idx="0">
                  <c:v>CH4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9017884802473601"/>
                  <c:y val="9.2643051771117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List2!$B$28:$B$38</c:f>
              <c:numCache>
                <c:formatCode>General</c:formatCode>
                <c:ptCount val="1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58</c:v>
                </c:pt>
              </c:numCache>
            </c:numRef>
          </c:xVal>
          <c:yVal>
            <c:numRef>
              <c:f>List2!$F$28:$F$38</c:f>
              <c:numCache>
                <c:formatCode>General</c:formatCode>
                <c:ptCount val="11"/>
                <c:pt idx="0">
                  <c:v>0.84940000000000004</c:v>
                </c:pt>
                <c:pt idx="1">
                  <c:v>1.2581</c:v>
                </c:pt>
                <c:pt idx="2">
                  <c:v>1.6757</c:v>
                </c:pt>
                <c:pt idx="3">
                  <c:v>2.0966</c:v>
                </c:pt>
                <c:pt idx="4">
                  <c:v>2.5144000000000002</c:v>
                </c:pt>
                <c:pt idx="5">
                  <c:v>2.9312999999999998</c:v>
                </c:pt>
                <c:pt idx="6">
                  <c:v>3.3597000000000001</c:v>
                </c:pt>
                <c:pt idx="7">
                  <c:v>3.7801999999999998</c:v>
                </c:pt>
                <c:pt idx="8">
                  <c:v>4.2039999999999997</c:v>
                </c:pt>
                <c:pt idx="9">
                  <c:v>4.6230000000000002</c:v>
                </c:pt>
                <c:pt idx="10">
                  <c:v>4.8730000000000002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725-438A-8868-D89E9F956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999216"/>
        <c:axId val="1997017520"/>
      </c:scatterChart>
      <c:scatterChart>
        <c:scatterStyle val="lineMarker"/>
        <c:varyColors val="0"/>
        <c:ser>
          <c:idx val="4"/>
          <c:order val="4"/>
          <c:tx>
            <c:strRef>
              <c:f>List2!$G$27</c:f>
              <c:strCache>
                <c:ptCount val="1"/>
                <c:pt idx="0">
                  <c:v>CH1_ADC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2625710942758658E-2"/>
                  <c:y val="0.145868966651648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List2!$B$28:$B$38</c:f>
              <c:numCache>
                <c:formatCode>General</c:formatCode>
                <c:ptCount val="1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58</c:v>
                </c:pt>
              </c:numCache>
            </c:numRef>
          </c:xVal>
          <c:yVal>
            <c:numRef>
              <c:f>List2!$G$28:$G$38</c:f>
              <c:numCache>
                <c:formatCode>General</c:formatCode>
                <c:ptCount val="11"/>
                <c:pt idx="0">
                  <c:v>2342</c:v>
                </c:pt>
                <c:pt idx="1">
                  <c:v>5244</c:v>
                </c:pt>
                <c:pt idx="2">
                  <c:v>7776</c:v>
                </c:pt>
                <c:pt idx="3">
                  <c:v>10222</c:v>
                </c:pt>
                <c:pt idx="4">
                  <c:v>12598</c:v>
                </c:pt>
                <c:pt idx="5">
                  <c:v>14921</c:v>
                </c:pt>
                <c:pt idx="6">
                  <c:v>17286</c:v>
                </c:pt>
                <c:pt idx="7">
                  <c:v>19573</c:v>
                </c:pt>
                <c:pt idx="8">
                  <c:v>21874</c:v>
                </c:pt>
                <c:pt idx="9">
                  <c:v>24144</c:v>
                </c:pt>
                <c:pt idx="10">
                  <c:v>25481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725-438A-8868-D89E9F956066}"/>
            </c:ext>
          </c:extLst>
        </c:ser>
        <c:ser>
          <c:idx val="5"/>
          <c:order val="5"/>
          <c:tx>
            <c:strRef>
              <c:f>List2!$H$27</c:f>
              <c:strCache>
                <c:ptCount val="1"/>
                <c:pt idx="0">
                  <c:v>CH2_ADC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4920604803917579E-2"/>
                  <c:y val="0.16836090311599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List2!$B$28:$B$38</c:f>
              <c:numCache>
                <c:formatCode>General</c:formatCode>
                <c:ptCount val="1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58</c:v>
                </c:pt>
              </c:numCache>
            </c:numRef>
          </c:xVal>
          <c:yVal>
            <c:numRef>
              <c:f>List2!$H$28:$H$38</c:f>
              <c:numCache>
                <c:formatCode>General</c:formatCode>
                <c:ptCount val="11"/>
                <c:pt idx="0">
                  <c:v>2339</c:v>
                </c:pt>
                <c:pt idx="1">
                  <c:v>5230</c:v>
                </c:pt>
                <c:pt idx="2">
                  <c:v>7753</c:v>
                </c:pt>
                <c:pt idx="3">
                  <c:v>10195</c:v>
                </c:pt>
                <c:pt idx="4">
                  <c:v>12579</c:v>
                </c:pt>
                <c:pt idx="5">
                  <c:v>14893</c:v>
                </c:pt>
                <c:pt idx="6">
                  <c:v>17248</c:v>
                </c:pt>
                <c:pt idx="7">
                  <c:v>19541</c:v>
                </c:pt>
                <c:pt idx="8">
                  <c:v>21843</c:v>
                </c:pt>
                <c:pt idx="9">
                  <c:v>24122</c:v>
                </c:pt>
                <c:pt idx="10">
                  <c:v>25451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725-438A-8868-D89E9F956066}"/>
            </c:ext>
          </c:extLst>
        </c:ser>
        <c:ser>
          <c:idx val="6"/>
          <c:order val="6"/>
          <c:tx>
            <c:strRef>
              <c:f>List2!$I$27</c:f>
              <c:strCache>
                <c:ptCount val="1"/>
                <c:pt idx="0">
                  <c:v>CH3_ADC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2.6267645896659891E-2"/>
                  <c:y val="0.250626846031167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List2!$B$28:$B$38</c:f>
              <c:numCache>
                <c:formatCode>General</c:formatCode>
                <c:ptCount val="1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58</c:v>
                </c:pt>
              </c:numCache>
            </c:numRef>
          </c:xVal>
          <c:yVal>
            <c:numRef>
              <c:f>List2!$I$28:$I$38</c:f>
              <c:numCache>
                <c:formatCode>General</c:formatCode>
                <c:ptCount val="11"/>
                <c:pt idx="0">
                  <c:v>2313</c:v>
                </c:pt>
                <c:pt idx="1">
                  <c:v>5208</c:v>
                </c:pt>
                <c:pt idx="2">
                  <c:v>7752</c:v>
                </c:pt>
                <c:pt idx="3">
                  <c:v>10202</c:v>
                </c:pt>
                <c:pt idx="4">
                  <c:v>12569</c:v>
                </c:pt>
                <c:pt idx="5">
                  <c:v>14885</c:v>
                </c:pt>
                <c:pt idx="6">
                  <c:v>17245</c:v>
                </c:pt>
                <c:pt idx="7">
                  <c:v>19545</c:v>
                </c:pt>
                <c:pt idx="8">
                  <c:v>21838</c:v>
                </c:pt>
                <c:pt idx="9">
                  <c:v>24115</c:v>
                </c:pt>
                <c:pt idx="10">
                  <c:v>25451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725-438A-8868-D89E9F956066}"/>
            </c:ext>
          </c:extLst>
        </c:ser>
        <c:ser>
          <c:idx val="7"/>
          <c:order val="7"/>
          <c:tx>
            <c:strRef>
              <c:f>List2!$J$27</c:f>
              <c:strCache>
                <c:ptCount val="1"/>
                <c:pt idx="0">
                  <c:v>CH4_ADC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2.7389036420909958E-2"/>
                  <c:y val="0.288836204738712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cs-CZ"/>
                </a:p>
              </c:txPr>
            </c:trendlineLbl>
          </c:trendline>
          <c:xVal>
            <c:numRef>
              <c:f>List2!$B$28:$B$38</c:f>
              <c:numCache>
                <c:formatCode>General</c:formatCode>
                <c:ptCount val="11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58</c:v>
                </c:pt>
              </c:numCache>
            </c:numRef>
          </c:xVal>
          <c:yVal>
            <c:numRef>
              <c:f>List2!$J$28:$J$38</c:f>
              <c:numCache>
                <c:formatCode>General</c:formatCode>
                <c:ptCount val="11"/>
                <c:pt idx="0">
                  <c:v>2352</c:v>
                </c:pt>
                <c:pt idx="1">
                  <c:v>5247</c:v>
                </c:pt>
                <c:pt idx="2">
                  <c:v>7755</c:v>
                </c:pt>
                <c:pt idx="3">
                  <c:v>10232</c:v>
                </c:pt>
                <c:pt idx="4">
                  <c:v>12583</c:v>
                </c:pt>
                <c:pt idx="5">
                  <c:v>14914</c:v>
                </c:pt>
                <c:pt idx="6">
                  <c:v>17266</c:v>
                </c:pt>
                <c:pt idx="7">
                  <c:v>19566</c:v>
                </c:pt>
                <c:pt idx="8">
                  <c:v>21847</c:v>
                </c:pt>
                <c:pt idx="9">
                  <c:v>24151</c:v>
                </c:pt>
                <c:pt idx="10">
                  <c:v>25482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B725-438A-8868-D89E9F956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2057536"/>
        <c:axId val="2073604448"/>
      </c:scatterChart>
      <c:valAx>
        <c:axId val="1996999216"/>
        <c:scaling>
          <c:orientation val="minMax"/>
          <c:max val="60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97017520"/>
        <c:crosses val="autoZero"/>
        <c:crossBetween val="midCat"/>
      </c:valAx>
      <c:valAx>
        <c:axId val="1997017520"/>
        <c:scaling>
          <c:orientation val="minMax"/>
          <c:max val="4.9000000000000004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96999216"/>
        <c:crosses val="autoZero"/>
        <c:crossBetween val="midCat"/>
      </c:valAx>
      <c:valAx>
        <c:axId val="207360444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822057536"/>
        <c:crosses val="max"/>
        <c:crossBetween val="midCat"/>
      </c:valAx>
      <c:valAx>
        <c:axId val="1822057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7360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333374</xdr:colOff>
      <xdr:row>74</xdr:row>
      <xdr:rowOff>9525</xdr:rowOff>
    </xdr:from>
    <xdr:to>
      <xdr:col>20</xdr:col>
      <xdr:colOff>304799</xdr:colOff>
      <xdr:row>110</xdr:row>
      <xdr:rowOff>142875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47E50037-C099-4E28-824B-B4CABB895F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476250</xdr:colOff>
      <xdr:row>24</xdr:row>
      <xdr:rowOff>142875</xdr:rowOff>
    </xdr:from>
    <xdr:to>
      <xdr:col>21</xdr:col>
      <xdr:colOff>209550</xdr:colOff>
      <xdr:row>51</xdr:row>
      <xdr:rowOff>28575</xdr:rowOff>
    </xdr:to>
    <xdr:sp macro="" textlink="">
      <xdr:nvSpPr>
        <xdr:cNvPr id="3" name="TextovéPole 2">
          <a:extLst>
            <a:ext uri="{FF2B5EF4-FFF2-40B4-BE49-F238E27FC236}">
              <a16:creationId xmlns:a16="http://schemas.microsoft.com/office/drawing/2014/main" id="{A0D11FB0-005B-4D57-BD99-3CD430DFC300}"/>
            </a:ext>
          </a:extLst>
        </xdr:cNvPr>
        <xdr:cNvSpPr txBox="1"/>
      </xdr:nvSpPr>
      <xdr:spPr>
        <a:xfrm>
          <a:off x="6572250" y="4714875"/>
          <a:ext cx="6438900" cy="502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LINEAR</a:t>
          </a:r>
        </a:p>
      </xdr:txBody>
    </xdr:sp>
    <xdr:clientData/>
  </xdr:twoCellAnchor>
  <xdr:twoCellAnchor>
    <xdr:from>
      <xdr:col>2</xdr:col>
      <xdr:colOff>133350</xdr:colOff>
      <xdr:row>11</xdr:row>
      <xdr:rowOff>66675</xdr:rowOff>
    </xdr:from>
    <xdr:to>
      <xdr:col>23</xdr:col>
      <xdr:colOff>571500</xdr:colOff>
      <xdr:row>22</xdr:row>
      <xdr:rowOff>133350</xdr:rowOff>
    </xdr:to>
    <xdr:sp macro="" textlink="">
      <xdr:nvSpPr>
        <xdr:cNvPr id="4" name="TextovéPole 3">
          <a:extLst>
            <a:ext uri="{FF2B5EF4-FFF2-40B4-BE49-F238E27FC236}">
              <a16:creationId xmlns:a16="http://schemas.microsoft.com/office/drawing/2014/main" id="{9CE84844-BCC4-4544-9E45-5AE68404A046}"/>
            </a:ext>
          </a:extLst>
        </xdr:cNvPr>
        <xdr:cNvSpPr txBox="1"/>
      </xdr:nvSpPr>
      <xdr:spPr>
        <a:xfrm>
          <a:off x="1352550" y="2162175"/>
          <a:ext cx="13239750" cy="2162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100"/>
            <a:t>Channels</a:t>
          </a:r>
          <a:r>
            <a:rPr lang="cs-CZ" sz="1100" baseline="0"/>
            <a:t> measured individually</a:t>
          </a:r>
          <a:endParaRPr lang="cs-CZ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6F42-5FC6-453D-A7B4-92BA005BB60F}">
  <dimension ref="B2:X65"/>
  <sheetViews>
    <sheetView tabSelected="1" workbookViewId="0">
      <selection activeCell="G7" sqref="G7"/>
    </sheetView>
  </sheetViews>
  <sheetFormatPr defaultRowHeight="15" x14ac:dyDescent="0.25"/>
  <cols>
    <col min="6" max="6" width="11" customWidth="1"/>
    <col min="8" max="9" width="9.140625" customWidth="1"/>
    <col min="10" max="10" width="10.85546875" bestFit="1" customWidth="1"/>
    <col min="11" max="11" width="9.140625" customWidth="1"/>
    <col min="13" max="13" width="10" customWidth="1"/>
    <col min="15" max="15" width="10.42578125" customWidth="1"/>
    <col min="21" max="21" width="10.5703125" bestFit="1" customWidth="1"/>
  </cols>
  <sheetData>
    <row r="2" spans="2:24" x14ac:dyDescent="0.25">
      <c r="B2" s="3" t="s">
        <v>33</v>
      </c>
      <c r="C2" s="3" t="s">
        <v>32</v>
      </c>
      <c r="D2" s="3" t="s">
        <v>31</v>
      </c>
      <c r="F2" s="3" t="s">
        <v>30</v>
      </c>
      <c r="G2" s="2"/>
    </row>
    <row r="3" spans="2:24" x14ac:dyDescent="0.25">
      <c r="B3">
        <v>4</v>
      </c>
      <c r="C3">
        <v>109.5</v>
      </c>
      <c r="D3">
        <v>10</v>
      </c>
      <c r="F3">
        <f>(D3/(D3+C3))</f>
        <v>8.3682008368200833E-2</v>
      </c>
    </row>
    <row r="4" spans="2:24" x14ac:dyDescent="0.25">
      <c r="B4">
        <v>3</v>
      </c>
      <c r="C4">
        <v>109.5</v>
      </c>
      <c r="D4">
        <v>10</v>
      </c>
      <c r="F4">
        <f>(D4/(D4+C4))</f>
        <v>8.3682008368200833E-2</v>
      </c>
      <c r="I4">
        <f>$B12*($D$3/($C$3+$D$3))</f>
        <v>0.41841004184100417</v>
      </c>
      <c r="O4" s="2">
        <v>11.890599999999999</v>
      </c>
    </row>
    <row r="5" spans="2:24" x14ac:dyDescent="0.25">
      <c r="B5">
        <v>2</v>
      </c>
      <c r="C5">
        <v>109.3</v>
      </c>
      <c r="D5">
        <v>9.98</v>
      </c>
      <c r="F5">
        <f>(D5/(D5+C5))</f>
        <v>8.3668678739101277E-2</v>
      </c>
    </row>
    <row r="6" spans="2:24" x14ac:dyDescent="0.25">
      <c r="B6">
        <v>1</v>
      </c>
      <c r="C6">
        <v>109.4</v>
      </c>
      <c r="D6">
        <v>10</v>
      </c>
      <c r="F6">
        <f>(D6/(D6+C6))</f>
        <v>8.3752093802345051E-2</v>
      </c>
      <c r="M6" t="s">
        <v>23</v>
      </c>
      <c r="O6" s="2">
        <v>11.8842</v>
      </c>
    </row>
    <row r="7" spans="2:24" x14ac:dyDescent="0.25">
      <c r="M7" t="s">
        <v>22</v>
      </c>
      <c r="O7" s="2">
        <v>0.13</v>
      </c>
    </row>
    <row r="8" spans="2:24" x14ac:dyDescent="0.25">
      <c r="E8" t="s">
        <v>29</v>
      </c>
      <c r="F8">
        <f>AVERAGE(F3:F6)</f>
        <v>8.3696197319461998E-2</v>
      </c>
    </row>
    <row r="9" spans="2:24" x14ac:dyDescent="0.25">
      <c r="E9" t="s">
        <v>28</v>
      </c>
      <c r="F9">
        <f>1/F8</f>
        <v>11.947974125790642</v>
      </c>
    </row>
    <row r="10" spans="2:24" x14ac:dyDescent="0.25">
      <c r="H10" s="6" t="s">
        <v>27</v>
      </c>
      <c r="I10" s="6"/>
      <c r="J10" s="6"/>
      <c r="K10" s="6"/>
      <c r="R10" s="6" t="s">
        <v>21</v>
      </c>
      <c r="S10" s="6"/>
      <c r="T10" s="6"/>
      <c r="U10" s="6"/>
    </row>
    <row r="11" spans="2:24" x14ac:dyDescent="0.25">
      <c r="B11" s="3" t="s">
        <v>12</v>
      </c>
      <c r="C11" s="3" t="s">
        <v>7</v>
      </c>
      <c r="D11" s="3" t="s">
        <v>6</v>
      </c>
      <c r="E11" s="3" t="s">
        <v>5</v>
      </c>
      <c r="F11" s="3" t="s">
        <v>4</v>
      </c>
      <c r="H11" s="3" t="s">
        <v>7</v>
      </c>
      <c r="I11" s="3" t="s">
        <v>6</v>
      </c>
      <c r="J11" s="3" t="s">
        <v>5</v>
      </c>
      <c r="K11" s="3" t="s">
        <v>4</v>
      </c>
      <c r="M11" s="3" t="s">
        <v>7</v>
      </c>
      <c r="N11" s="3" t="s">
        <v>6</v>
      </c>
      <c r="O11" s="3" t="s">
        <v>5</v>
      </c>
      <c r="P11" s="3" t="s">
        <v>4</v>
      </c>
      <c r="R11" s="3" t="s">
        <v>7</v>
      </c>
      <c r="S11" s="3" t="s">
        <v>6</v>
      </c>
      <c r="T11" s="3" t="s">
        <v>5</v>
      </c>
      <c r="U11" s="3" t="s">
        <v>4</v>
      </c>
    </row>
    <row r="12" spans="2:24" x14ac:dyDescent="0.25">
      <c r="B12">
        <v>5</v>
      </c>
      <c r="C12">
        <v>0.41930000000000001</v>
      </c>
      <c r="D12">
        <v>0.41899999999999998</v>
      </c>
      <c r="E12">
        <v>0.41849999999999998</v>
      </c>
      <c r="F12">
        <v>0.41880000000000001</v>
      </c>
      <c r="H12" s="1">
        <f>AVERAGE($C12:$F12)-C12</f>
        <v>-3.9999999999995595E-4</v>
      </c>
      <c r="I12" s="1">
        <f>AVERAGE($C12:$F12)-D12</f>
        <v>-9.9999999999933475E-5</v>
      </c>
      <c r="J12" s="1">
        <f>AVERAGE($C12:$F12)-E12</f>
        <v>4.0000000000006697E-4</v>
      </c>
      <c r="K12" s="1">
        <f>AVERAGE($C12:$F12)-F12</f>
        <v>1.000000000000445E-4</v>
      </c>
      <c r="M12" s="5">
        <f>C12*$O$6+$O$7</f>
        <v>5.1130450600000001</v>
      </c>
      <c r="N12" s="5">
        <f>D12*$O$6+$O$7</f>
        <v>5.1094797999999999</v>
      </c>
      <c r="O12" s="5">
        <f>E12*$O$6+$O$7</f>
        <v>5.1035376999999995</v>
      </c>
      <c r="P12" s="5">
        <f>F12*$O$6+$O$7</f>
        <v>5.1071029599999997</v>
      </c>
      <c r="R12" s="1">
        <f>$B12-M12</f>
        <v>-0.11304506000000014</v>
      </c>
      <c r="S12" s="1">
        <f>$B12-N12</f>
        <v>-0.1094797999999999</v>
      </c>
      <c r="T12" s="1">
        <f>$B12-O12</f>
        <v>-0.10353769999999951</v>
      </c>
      <c r="U12" s="1">
        <f>$B12-P12</f>
        <v>-0.10710295999999975</v>
      </c>
      <c r="W12" t="s">
        <v>3</v>
      </c>
      <c r="X12" s="1">
        <f>MAX(R12:U23)</f>
        <v>0.1182223599999972</v>
      </c>
    </row>
    <row r="13" spans="2:24" x14ac:dyDescent="0.25">
      <c r="B13">
        <v>10</v>
      </c>
      <c r="C13">
        <v>0.83879999999999999</v>
      </c>
      <c r="D13">
        <v>0.83779999999999999</v>
      </c>
      <c r="E13">
        <v>0.83689999999999998</v>
      </c>
      <c r="F13">
        <v>0.8387</v>
      </c>
      <c r="H13" s="1">
        <f>AVERAGE($C13:$F13)-C13</f>
        <v>-7.5000000000002842E-4</v>
      </c>
      <c r="I13" s="1">
        <f>AVERAGE($C13:$F13)-D13</f>
        <v>2.4999999999997247E-4</v>
      </c>
      <c r="J13" s="1">
        <f>AVERAGE($C13:$F13)-E13</f>
        <v>1.1499999999999844E-3</v>
      </c>
      <c r="K13" s="1">
        <f>AVERAGE($C13:$F13)-F13</f>
        <v>-6.5000000000003944E-4</v>
      </c>
      <c r="M13" s="5">
        <f>C13*$O$6+$O$7</f>
        <v>10.098466960000001</v>
      </c>
      <c r="N13" s="5">
        <f>D13*$O$6+$O$7</f>
        <v>10.086582760000001</v>
      </c>
      <c r="O13" s="5">
        <f>E13*$O$6+$O$7</f>
        <v>10.07588698</v>
      </c>
      <c r="P13" s="5">
        <f>F13*$O$6+$O$7</f>
        <v>10.097278540000001</v>
      </c>
      <c r="R13" s="1">
        <f>$B13-M13</f>
        <v>-9.8466960000001436E-2</v>
      </c>
      <c r="S13" s="1">
        <f>$B13-N13</f>
        <v>-8.6582760000000647E-2</v>
      </c>
      <c r="T13" s="1">
        <f>$B13-O13</f>
        <v>-7.5886979999999937E-2</v>
      </c>
      <c r="U13" s="1">
        <f>$B13-P13</f>
        <v>-9.7278540000001357E-2</v>
      </c>
      <c r="W13" t="s">
        <v>2</v>
      </c>
      <c r="X13" s="1">
        <f>MIN(R12:U23)</f>
        <v>-0.11304506000000014</v>
      </c>
    </row>
    <row r="14" spans="2:24" x14ac:dyDescent="0.25">
      <c r="B14">
        <v>15</v>
      </c>
      <c r="C14">
        <v>1.2588999999999999</v>
      </c>
      <c r="D14">
        <v>1.2571000000000001</v>
      </c>
      <c r="E14">
        <v>1.2565</v>
      </c>
      <c r="F14">
        <v>1.2584</v>
      </c>
      <c r="H14" s="1">
        <f>AVERAGE($C14:$F14)-C14</f>
        <v>-1.1749999999999261E-3</v>
      </c>
      <c r="I14" s="1">
        <f>AVERAGE($C14:$F14)-D14</f>
        <v>6.2499999999987566E-4</v>
      </c>
      <c r="J14" s="1">
        <f>AVERAGE($C14:$F14)-E14</f>
        <v>1.2250000000000316E-3</v>
      </c>
      <c r="K14" s="1">
        <f>AVERAGE($C14:$F14)-F14</f>
        <v>-6.7499999999998117E-4</v>
      </c>
      <c r="M14" s="5">
        <f>C14*$O$6+$O$7</f>
        <v>15.091019379999999</v>
      </c>
      <c r="N14" s="5">
        <f>D14*$O$6+$O$7</f>
        <v>15.069627820000003</v>
      </c>
      <c r="O14" s="5">
        <f>E14*$O$6+$O$7</f>
        <v>15.0624973</v>
      </c>
      <c r="P14" s="5">
        <f>F14*$O$6+$O$7</f>
        <v>15.08507728</v>
      </c>
      <c r="R14" s="1">
        <f>$B14-M14</f>
        <v>-9.1019379999998762E-2</v>
      </c>
      <c r="S14" s="1">
        <f>$B14-N14</f>
        <v>-6.9627820000002671E-2</v>
      </c>
      <c r="T14" s="1">
        <f>$B14-O14</f>
        <v>-6.2497300000000422E-2</v>
      </c>
      <c r="U14" s="1">
        <f>$B14-P14</f>
        <v>-8.5077280000000144E-2</v>
      </c>
      <c r="W14" t="s">
        <v>0</v>
      </c>
      <c r="X14" s="1">
        <f>X12-X13</f>
        <v>0.23126741999999734</v>
      </c>
    </row>
    <row r="15" spans="2:24" x14ac:dyDescent="0.25">
      <c r="B15">
        <v>20</v>
      </c>
      <c r="C15">
        <v>1.6765000000000001</v>
      </c>
      <c r="D15">
        <v>1.6739999999999999</v>
      </c>
      <c r="E15">
        <v>1.6747000000000001</v>
      </c>
      <c r="F15">
        <v>1.6761999999999999</v>
      </c>
      <c r="H15" s="1">
        <f>AVERAGE($C15:$F15)-C15</f>
        <v>-1.1500000000002064E-3</v>
      </c>
      <c r="I15" s="1">
        <f>AVERAGE($C15:$F15)-D15</f>
        <v>1.3499999999999623E-3</v>
      </c>
      <c r="J15" s="1">
        <f>AVERAGE($C15:$F15)-E15</f>
        <v>6.4999999999981739E-4</v>
      </c>
      <c r="K15" s="1">
        <f>AVERAGE($C15:$F15)-F15</f>
        <v>-8.5000000000001741E-4</v>
      </c>
      <c r="M15" s="5">
        <f>C15*$O$6+$O$7</f>
        <v>20.053861300000001</v>
      </c>
      <c r="N15" s="5">
        <f>D15*$O$6+$O$7</f>
        <v>20.024150799999997</v>
      </c>
      <c r="O15" s="5">
        <f>E15*$O$6+$O$7</f>
        <v>20.03246974</v>
      </c>
      <c r="P15" s="5">
        <f>F15*$O$6+$O$7</f>
        <v>20.050296039999999</v>
      </c>
      <c r="R15" s="1">
        <f>$B15-M15</f>
        <v>-5.3861300000001222E-2</v>
      </c>
      <c r="S15" s="1">
        <f>$B15-N15</f>
        <v>-2.4150799999997474E-2</v>
      </c>
      <c r="T15" s="1">
        <f>$B15-O15</f>
        <v>-3.2469739999999803E-2</v>
      </c>
      <c r="U15" s="1">
        <f>$B15-P15</f>
        <v>-5.0296039999999209E-2</v>
      </c>
    </row>
    <row r="16" spans="2:24" x14ac:dyDescent="0.25">
      <c r="B16">
        <v>25</v>
      </c>
      <c r="C16">
        <v>2.0939999999999999</v>
      </c>
      <c r="D16">
        <v>2.0910000000000002</v>
      </c>
      <c r="E16">
        <v>2.0916999999999999</v>
      </c>
      <c r="F16">
        <v>2.093</v>
      </c>
      <c r="H16" s="1">
        <f>AVERAGE($C16:$F16)-C16</f>
        <v>-1.574999999999882E-3</v>
      </c>
      <c r="I16" s="1">
        <f>AVERAGE($C16:$F16)-D16</f>
        <v>1.4249999999997875E-3</v>
      </c>
      <c r="J16" s="1">
        <f>AVERAGE($C16:$F16)-E16</f>
        <v>7.2500000000008669E-4</v>
      </c>
      <c r="K16" s="1">
        <f>AVERAGE($C16:$F16)-F16</f>
        <v>-5.7499999999999218E-4</v>
      </c>
      <c r="M16" s="5">
        <f>C16*$O$6+$O$7</f>
        <v>25.015514799999998</v>
      </c>
      <c r="N16" s="5">
        <f>D16*$O$6+$O$7</f>
        <v>24.979862199999999</v>
      </c>
      <c r="O16" s="5">
        <f>E16*$O$6+$O$7</f>
        <v>24.988181139999998</v>
      </c>
      <c r="P16" s="5">
        <f>F16*$O$6+$O$7</f>
        <v>25.003630599999997</v>
      </c>
      <c r="R16" s="1">
        <f>$B16-M16</f>
        <v>-1.5514799999998274E-2</v>
      </c>
      <c r="S16" s="1">
        <f>$B16-N16</f>
        <v>2.0137800000000539E-2</v>
      </c>
      <c r="T16" s="1">
        <f>$B16-O16</f>
        <v>1.1818860000001763E-2</v>
      </c>
      <c r="U16" s="1">
        <f>$B16-P16</f>
        <v>-3.6305999999974858E-3</v>
      </c>
    </row>
    <row r="17" spans="2:24" x14ac:dyDescent="0.25">
      <c r="B17">
        <v>30</v>
      </c>
      <c r="C17">
        <v>2.5135000000000001</v>
      </c>
      <c r="D17">
        <v>2.5099999999999998</v>
      </c>
      <c r="E17">
        <v>2.5110000000000001</v>
      </c>
      <c r="F17">
        <v>2.5125999999999999</v>
      </c>
      <c r="H17" s="1">
        <f>AVERAGE($C17:$F17)-C17</f>
        <v>-1.7249999999999766E-3</v>
      </c>
      <c r="I17" s="1">
        <f>AVERAGE($C17:$F17)-D17</f>
        <v>1.7750000000003041E-3</v>
      </c>
      <c r="J17" s="1">
        <f>AVERAGE($C17:$F17)-E17</f>
        <v>7.7499999999997016E-4</v>
      </c>
      <c r="K17" s="1">
        <f>AVERAGE($C17:$F17)-F17</f>
        <v>-8.2499999999985363E-4</v>
      </c>
      <c r="M17" s="5">
        <f>C17*$O$6+$O$7</f>
        <v>30.0009367</v>
      </c>
      <c r="N17" s="5">
        <f>D17*$O$6+$O$7</f>
        <v>29.959341999999996</v>
      </c>
      <c r="O17" s="5">
        <f>E17*$O$6+$O$7</f>
        <v>29.9712262</v>
      </c>
      <c r="P17" s="5">
        <f>F17*$O$6+$O$7</f>
        <v>29.990240919999998</v>
      </c>
      <c r="R17" s="1">
        <f>$B17-M17</f>
        <v>-9.3670000000045661E-4</v>
      </c>
      <c r="S17" s="1">
        <f>$B17-N17</f>
        <v>4.065800000000408E-2</v>
      </c>
      <c r="T17" s="1">
        <f>$B17-O17</f>
        <v>2.8773799999999738E-2</v>
      </c>
      <c r="U17" s="1">
        <f>$B17-P17</f>
        <v>9.7590800000020295E-3</v>
      </c>
    </row>
    <row r="18" spans="2:24" x14ac:dyDescent="0.25">
      <c r="B18">
        <v>35</v>
      </c>
      <c r="C18">
        <v>2.9285999999999999</v>
      </c>
      <c r="D18">
        <v>2.9241999999999999</v>
      </c>
      <c r="E18">
        <v>2.9253999999999998</v>
      </c>
      <c r="F18">
        <v>2.9274</v>
      </c>
      <c r="H18" s="1">
        <f>AVERAGE($C18:$F18)-C18</f>
        <v>-2.1999999999997577E-3</v>
      </c>
      <c r="I18" s="1">
        <f>AVERAGE($C18:$F18)-D18</f>
        <v>2.2000000000002018E-3</v>
      </c>
      <c r="J18" s="1">
        <f>AVERAGE($C18:$F18)-E18</f>
        <v>1.000000000000334E-3</v>
      </c>
      <c r="K18" s="1">
        <f>AVERAGE($C18:$F18)-F18</f>
        <v>-9.9999999999988987E-4</v>
      </c>
      <c r="M18" s="5">
        <f>C18*$O$6+$O$7</f>
        <v>34.934068119999999</v>
      </c>
      <c r="N18" s="5">
        <f>D18*$O$6+$O$7</f>
        <v>34.881777640000003</v>
      </c>
      <c r="O18" s="5">
        <f>E18*$O$6+$O$7</f>
        <v>34.896038679999997</v>
      </c>
      <c r="P18" s="5">
        <f>F18*$O$6+$O$7</f>
        <v>34.919807080000005</v>
      </c>
      <c r="R18" s="1">
        <f>$B18-M18</f>
        <v>6.5931880000000831E-2</v>
      </c>
      <c r="S18" s="1">
        <f>$B18-N18</f>
        <v>0.1182223599999972</v>
      </c>
      <c r="T18" s="1">
        <f>$B18-O18</f>
        <v>0.10396132000000335</v>
      </c>
      <c r="U18" s="1">
        <f>$B18-P18</f>
        <v>8.0192919999994672E-2</v>
      </c>
    </row>
    <row r="19" spans="2:24" x14ac:dyDescent="0.25">
      <c r="B19">
        <v>40</v>
      </c>
      <c r="C19">
        <v>3.355</v>
      </c>
      <c r="D19">
        <v>3.3502000000000001</v>
      </c>
      <c r="E19">
        <v>3.3515999999999999</v>
      </c>
      <c r="F19">
        <v>3.3540000000000001</v>
      </c>
      <c r="H19" s="1">
        <f>AVERAGE($C19:$F19)-C19</f>
        <v>-2.3000000000004128E-3</v>
      </c>
      <c r="I19" s="1">
        <f>AVERAGE($C19:$F19)-D19</f>
        <v>2.4999999999995026E-3</v>
      </c>
      <c r="J19" s="1">
        <f>AVERAGE($C19:$F19)-E19</f>
        <v>1.0999999999996568E-3</v>
      </c>
      <c r="K19" s="1">
        <f>AVERAGE($C19:$F19)-F19</f>
        <v>-1.300000000000523E-3</v>
      </c>
      <c r="M19" s="5">
        <f>C19*$O$6+$O$7</f>
        <v>40.001491000000001</v>
      </c>
      <c r="N19" s="5">
        <f>D19*$O$6+$O$7</f>
        <v>39.944446840000005</v>
      </c>
      <c r="O19" s="5">
        <f>E19*$O$6+$O$7</f>
        <v>39.961084720000002</v>
      </c>
      <c r="P19" s="5">
        <f>F19*$O$6+$O$7</f>
        <v>39.989606800000004</v>
      </c>
      <c r="R19" s="1">
        <f>$B19-M19</f>
        <v>-1.4910000000014634E-3</v>
      </c>
      <c r="S19" s="1">
        <f>$B19-N19</f>
        <v>5.5553159999995216E-2</v>
      </c>
      <c r="T19" s="1">
        <f>$B19-O19</f>
        <v>3.8915279999997665E-2</v>
      </c>
      <c r="U19" s="1">
        <f>$B19-P19</f>
        <v>1.0393199999995772E-2</v>
      </c>
    </row>
    <row r="20" spans="2:24" x14ac:dyDescent="0.25">
      <c r="B20">
        <v>45</v>
      </c>
      <c r="C20">
        <v>3.7814999999999999</v>
      </c>
      <c r="D20">
        <v>3.7755000000000001</v>
      </c>
      <c r="E20">
        <v>3.7776000000000001</v>
      </c>
      <c r="F20">
        <v>3.7801999999999998</v>
      </c>
      <c r="H20" s="1">
        <f>AVERAGE($C20:$F20)-C20</f>
        <v>-2.8000000000001357E-3</v>
      </c>
      <c r="I20" s="1">
        <f>AVERAGE($C20:$F20)-D20</f>
        <v>3.1999999999996476E-3</v>
      </c>
      <c r="J20" s="1">
        <f>AVERAGE($C20:$F20)-E20</f>
        <v>1.0999999999996568E-3</v>
      </c>
      <c r="K20" s="1">
        <f>AVERAGE($C20:$F20)-F20</f>
        <v>-1.5000000000000568E-3</v>
      </c>
      <c r="M20" s="5">
        <f>C20*$O$6+$O$7</f>
        <v>45.070102300000002</v>
      </c>
      <c r="N20" s="5">
        <f>D20*$O$6+$O$7</f>
        <v>44.998797100000004</v>
      </c>
      <c r="O20" s="5">
        <f>E20*$O$6+$O$7</f>
        <v>45.023753920000004</v>
      </c>
      <c r="P20" s="5">
        <f>F20*$O$6+$O$7</f>
        <v>45.054652840000003</v>
      </c>
      <c r="R20" s="1">
        <f>$B20-M20</f>
        <v>-7.010230000000206E-2</v>
      </c>
      <c r="S20" s="1">
        <f>$B20-N20</f>
        <v>1.2028999999955658E-3</v>
      </c>
      <c r="T20" s="1">
        <f>$B20-O20</f>
        <v>-2.3753920000004314E-2</v>
      </c>
      <c r="U20" s="1">
        <f>$B20-P20</f>
        <v>-5.4652840000002811E-2</v>
      </c>
    </row>
    <row r="21" spans="2:24" x14ac:dyDescent="0.25">
      <c r="B21">
        <v>50</v>
      </c>
      <c r="C21">
        <v>4.2050000000000001</v>
      </c>
      <c r="D21">
        <v>4.1989999999999998</v>
      </c>
      <c r="E21">
        <v>4.2</v>
      </c>
      <c r="F21">
        <v>4.2050000000000001</v>
      </c>
      <c r="H21" s="1">
        <f>AVERAGE($C21:$F21)-C21</f>
        <v>-2.7500000000006963E-3</v>
      </c>
      <c r="I21" s="1">
        <f>AVERAGE($C21:$F21)-D21</f>
        <v>3.249999999999531E-3</v>
      </c>
      <c r="J21" s="1">
        <f>AVERAGE($C21:$F21)-E21</f>
        <v>2.2499999999991971E-3</v>
      </c>
      <c r="K21" s="1">
        <f>AVERAGE($C21:$F21)-F21</f>
        <v>-2.7500000000006963E-3</v>
      </c>
      <c r="M21" s="5">
        <f>C21*$O$6+$O$7</f>
        <v>50.103061000000004</v>
      </c>
      <c r="N21" s="5">
        <f>D21*$O$6+$O$7</f>
        <v>50.031755799999999</v>
      </c>
      <c r="O21" s="5">
        <f>E21*$O$6+$O$7</f>
        <v>50.043640000000003</v>
      </c>
      <c r="P21" s="5">
        <f>F21*$O$6+$O$7</f>
        <v>50.103061000000004</v>
      </c>
      <c r="R21" s="1">
        <f>$B21-M21</f>
        <v>-0.10306100000000384</v>
      </c>
      <c r="S21" s="1">
        <f>$B21-N21</f>
        <v>-3.1755799999999113E-2</v>
      </c>
      <c r="T21" s="1">
        <f>$B21-O21</f>
        <v>-4.3640000000003454E-2</v>
      </c>
      <c r="U21" s="1">
        <f>$B21-P21</f>
        <v>-0.10306100000000384</v>
      </c>
    </row>
    <row r="22" spans="2:24" x14ac:dyDescent="0.25">
      <c r="B22">
        <v>55</v>
      </c>
      <c r="C22">
        <v>4.62</v>
      </c>
      <c r="D22">
        <v>4.6150000000000002</v>
      </c>
      <c r="E22">
        <v>4.6159999999999997</v>
      </c>
      <c r="F22">
        <v>4.62</v>
      </c>
      <c r="H22" s="1">
        <f>AVERAGE($C22:$F22)-C22</f>
        <v>-2.2500000000000853E-3</v>
      </c>
      <c r="I22" s="1">
        <f>AVERAGE($C22:$F22)-D22</f>
        <v>2.7499999999998082E-3</v>
      </c>
      <c r="J22" s="1">
        <f>AVERAGE($C22:$F22)-E22</f>
        <v>1.7500000000003624E-3</v>
      </c>
      <c r="K22" s="1">
        <f>AVERAGE($C22:$F22)-F22</f>
        <v>-2.2500000000000853E-3</v>
      </c>
      <c r="M22" s="5">
        <f>C22*$O$6+$O$7</f>
        <v>55.035004000000001</v>
      </c>
      <c r="N22" s="5">
        <f>D22*$O$6+$O$7</f>
        <v>54.975583000000007</v>
      </c>
      <c r="O22" s="5">
        <f>E22*$O$6+$O$7</f>
        <v>54.987467199999998</v>
      </c>
      <c r="P22" s="5">
        <f>F22*$O$6+$O$7</f>
        <v>55.035004000000001</v>
      </c>
      <c r="R22" s="1">
        <f>$B22-M22</f>
        <v>-3.5004000000000701E-2</v>
      </c>
      <c r="S22" s="1">
        <f>$B22-N22</f>
        <v>2.4416999999992584E-2</v>
      </c>
      <c r="T22" s="1">
        <f>$B22-O22</f>
        <v>1.2532800000002453E-2</v>
      </c>
      <c r="U22" s="1">
        <f>$B22-P22</f>
        <v>-3.5004000000000701E-2</v>
      </c>
    </row>
    <row r="23" spans="2:24" x14ac:dyDescent="0.25">
      <c r="B23">
        <v>58</v>
      </c>
      <c r="C23">
        <v>4.8789999999999996</v>
      </c>
      <c r="D23">
        <v>4.87</v>
      </c>
      <c r="E23">
        <v>4.875</v>
      </c>
      <c r="F23">
        <v>4.8760000000000003</v>
      </c>
      <c r="H23" s="1">
        <f>AVERAGE($C23:$F23)-C23</f>
        <v>-3.9999999999995595E-3</v>
      </c>
      <c r="I23" s="1">
        <f>AVERAGE($C23:$F23)-D23</f>
        <v>4.9999999999998934E-3</v>
      </c>
      <c r="J23" s="1">
        <f>AVERAGE($C23:$F23)-E23</f>
        <v>0</v>
      </c>
      <c r="K23" s="1">
        <f>AVERAGE($C23:$F23)-F23</f>
        <v>-1.000000000000334E-3</v>
      </c>
      <c r="M23" s="5">
        <f>C23*$O$6+$O$7</f>
        <v>58.113011799999995</v>
      </c>
      <c r="N23" s="5">
        <f>D23*$O$6+$O$7</f>
        <v>58.006054000000006</v>
      </c>
      <c r="O23" s="5">
        <f>E23*$O$6+$O$7</f>
        <v>58.065474999999999</v>
      </c>
      <c r="P23" s="5">
        <f>F23*$O$6+$O$7</f>
        <v>58.077359200000004</v>
      </c>
      <c r="R23" s="1">
        <f>$B23-M23</f>
        <v>-0.11301179999999533</v>
      </c>
      <c r="S23" s="1">
        <f>$B23-N23</f>
        <v>-6.054000000005999E-3</v>
      </c>
      <c r="T23" s="1">
        <f>$B23-O23</f>
        <v>-6.5474999999999284E-2</v>
      </c>
      <c r="U23" s="1">
        <f>$B23-P23</f>
        <v>-7.7359200000003625E-2</v>
      </c>
    </row>
    <row r="25" spans="2:24" ht="18.75" x14ac:dyDescent="0.3">
      <c r="B25" s="9" t="s">
        <v>26</v>
      </c>
      <c r="U25" s="8"/>
      <c r="V25" s="8"/>
      <c r="W25" s="8"/>
      <c r="X25" s="8"/>
    </row>
    <row r="26" spans="2:24" x14ac:dyDescent="0.25">
      <c r="C26" s="7" t="s">
        <v>25</v>
      </c>
      <c r="D26" s="7"/>
      <c r="E26" s="7"/>
      <c r="F26" s="7"/>
      <c r="G26" s="7" t="s">
        <v>24</v>
      </c>
      <c r="H26" s="7"/>
      <c r="I26" s="7"/>
      <c r="J26" s="7"/>
      <c r="M26" t="s">
        <v>23</v>
      </c>
      <c r="N26" s="2">
        <v>11.924099999999999</v>
      </c>
      <c r="O26" t="s">
        <v>22</v>
      </c>
      <c r="P26" s="2">
        <v>-0.03</v>
      </c>
      <c r="R26" s="6" t="s">
        <v>21</v>
      </c>
      <c r="S26" s="6"/>
      <c r="T26" s="6"/>
      <c r="U26" s="6"/>
    </row>
    <row r="27" spans="2:24" x14ac:dyDescent="0.25">
      <c r="B27" s="3" t="s">
        <v>12</v>
      </c>
      <c r="C27" s="3" t="s">
        <v>7</v>
      </c>
      <c r="D27" s="3" t="s">
        <v>6</v>
      </c>
      <c r="E27" s="3" t="s">
        <v>5</v>
      </c>
      <c r="F27" s="3" t="s">
        <v>4</v>
      </c>
      <c r="G27" s="3" t="s">
        <v>11</v>
      </c>
      <c r="H27" s="3" t="s">
        <v>10</v>
      </c>
      <c r="I27" s="3" t="s">
        <v>9</v>
      </c>
      <c r="J27" s="3" t="s">
        <v>8</v>
      </c>
      <c r="M27" s="3" t="s">
        <v>7</v>
      </c>
      <c r="N27" s="3" t="s">
        <v>6</v>
      </c>
      <c r="O27" s="3" t="s">
        <v>5</v>
      </c>
      <c r="P27" s="3" t="s">
        <v>4</v>
      </c>
      <c r="R27" s="3" t="s">
        <v>7</v>
      </c>
      <c r="S27" s="3" t="s">
        <v>6</v>
      </c>
      <c r="T27" s="3" t="s">
        <v>5</v>
      </c>
      <c r="U27" s="3" t="s">
        <v>4</v>
      </c>
    </row>
    <row r="28" spans="2:24" x14ac:dyDescent="0.25">
      <c r="B28">
        <v>10</v>
      </c>
      <c r="C28">
        <v>0.85099999999999998</v>
      </c>
      <c r="D28">
        <v>0.84770000000000001</v>
      </c>
      <c r="E28">
        <v>0.84530000000000005</v>
      </c>
      <c r="F28">
        <v>0.84940000000000004</v>
      </c>
      <c r="G28">
        <v>2342</v>
      </c>
      <c r="H28">
        <v>2339</v>
      </c>
      <c r="I28">
        <v>2313</v>
      </c>
      <c r="J28">
        <v>2352</v>
      </c>
      <c r="M28" s="5">
        <f>C28*$N$26+$P$26</f>
        <v>10.1174091</v>
      </c>
      <c r="N28" s="5">
        <f>D28*$N$26+$P$26</f>
        <v>10.078059570000001</v>
      </c>
      <c r="O28" s="5">
        <f>E28*$N$26+$P$26</f>
        <v>10.04944173</v>
      </c>
      <c r="P28" s="5">
        <f>F28*$N$26+$P$26</f>
        <v>10.098330540000001</v>
      </c>
      <c r="R28" s="1">
        <f>$B28-M28</f>
        <v>-0.11740909999999971</v>
      </c>
      <c r="S28" s="1">
        <f>$B28-N28</f>
        <v>-7.8059570000000633E-2</v>
      </c>
      <c r="T28" s="1">
        <f>$B28-O28</f>
        <v>-4.9441729999999851E-2</v>
      </c>
      <c r="U28" s="1">
        <f>$B28-P28</f>
        <v>-9.8330540000000966E-2</v>
      </c>
      <c r="W28" t="s">
        <v>3</v>
      </c>
      <c r="X28" s="1">
        <f>MAX(R28:U38)</f>
        <v>0.11981243000000319</v>
      </c>
    </row>
    <row r="29" spans="2:24" x14ac:dyDescent="0.25">
      <c r="B29">
        <v>15</v>
      </c>
      <c r="C29">
        <v>1.2554000000000001</v>
      </c>
      <c r="D29">
        <v>1.2555000000000001</v>
      </c>
      <c r="E29">
        <v>1.254</v>
      </c>
      <c r="F29">
        <v>1.2581</v>
      </c>
      <c r="G29">
        <v>5244</v>
      </c>
      <c r="H29">
        <v>5230</v>
      </c>
      <c r="I29">
        <v>5208</v>
      </c>
      <c r="J29">
        <v>5247</v>
      </c>
      <c r="M29" s="5">
        <f>C29*$N$26+$P$26</f>
        <v>14.939515140000001</v>
      </c>
      <c r="N29" s="5">
        <f>D29*$N$26+$P$26</f>
        <v>14.940707550000001</v>
      </c>
      <c r="O29" s="5">
        <f>E29*$N$26+$P$26</f>
        <v>14.9228214</v>
      </c>
      <c r="P29" s="5">
        <f>F29*$N$26+$P$26</f>
        <v>14.971710209999999</v>
      </c>
      <c r="R29" s="1">
        <f>$B29-M29</f>
        <v>6.0484859999998974E-2</v>
      </c>
      <c r="S29" s="1">
        <f>$B29-N29</f>
        <v>5.9292449999999164E-2</v>
      </c>
      <c r="T29" s="1">
        <f>$B29-O29</f>
        <v>7.7178599999999875E-2</v>
      </c>
      <c r="U29" s="1">
        <f>$B29-P29</f>
        <v>2.8289790000000536E-2</v>
      </c>
      <c r="W29" t="s">
        <v>2</v>
      </c>
      <c r="X29" s="1">
        <f>MIN(R28:U38)</f>
        <v>-0.11896249999999498</v>
      </c>
    </row>
    <row r="30" spans="2:24" x14ac:dyDescent="0.25">
      <c r="B30">
        <v>20</v>
      </c>
      <c r="C30">
        <v>1.6751</v>
      </c>
      <c r="D30">
        <v>1.6732</v>
      </c>
      <c r="E30">
        <v>1.6721999999999999</v>
      </c>
      <c r="F30">
        <v>1.6757</v>
      </c>
      <c r="G30">
        <v>7776</v>
      </c>
      <c r="H30">
        <v>7753</v>
      </c>
      <c r="I30">
        <v>7752</v>
      </c>
      <c r="J30">
        <v>7755</v>
      </c>
      <c r="M30" s="5">
        <f>C30*$N$26+$P$26</f>
        <v>19.944059909999996</v>
      </c>
      <c r="N30" s="5">
        <f>D30*$N$26+$P$26</f>
        <v>19.921404119999998</v>
      </c>
      <c r="O30" s="5">
        <f>E30*$N$26+$P$26</f>
        <v>19.909480019999997</v>
      </c>
      <c r="P30" s="5">
        <f>F30*$N$26+$P$26</f>
        <v>19.951214369999999</v>
      </c>
      <c r="R30" s="1">
        <f>$B30-M30</f>
        <v>5.5940090000003551E-2</v>
      </c>
      <c r="S30" s="1">
        <f>$B30-N30</f>
        <v>7.8595880000001728E-2</v>
      </c>
      <c r="T30" s="1">
        <f>$B30-O30</f>
        <v>9.0519980000003386E-2</v>
      </c>
      <c r="U30" s="1">
        <f>$B30-P30</f>
        <v>4.8785630000001134E-2</v>
      </c>
      <c r="W30" t="s">
        <v>0</v>
      </c>
      <c r="X30" s="1">
        <f>X28-X29</f>
        <v>0.23877492999999816</v>
      </c>
    </row>
    <row r="31" spans="2:24" x14ac:dyDescent="0.25">
      <c r="B31">
        <v>25</v>
      </c>
      <c r="C31">
        <v>2.0973999999999999</v>
      </c>
      <c r="D31">
        <v>2.0937999999999999</v>
      </c>
      <c r="E31">
        <v>2.0933000000000002</v>
      </c>
      <c r="F31">
        <v>2.0966</v>
      </c>
      <c r="G31">
        <v>10222</v>
      </c>
      <c r="H31">
        <v>10195</v>
      </c>
      <c r="I31">
        <v>10202</v>
      </c>
      <c r="J31">
        <v>10232</v>
      </c>
      <c r="M31" s="5">
        <f>C31*$N$26+$P$26</f>
        <v>24.979607339999998</v>
      </c>
      <c r="N31" s="5">
        <f>D31*$N$26+$P$26</f>
        <v>24.936680579999997</v>
      </c>
      <c r="O31" s="5">
        <f>E31*$N$26+$P$26</f>
        <v>24.93071853</v>
      </c>
      <c r="P31" s="5">
        <f>F31*$N$26+$P$26</f>
        <v>24.970068059999999</v>
      </c>
      <c r="R31" s="1">
        <f>$B31-M31</f>
        <v>2.0392660000002394E-2</v>
      </c>
      <c r="S31" s="1">
        <f>$B31-N31</f>
        <v>6.331942000000268E-2</v>
      </c>
      <c r="T31" s="1">
        <f>$B31-O31</f>
        <v>6.9281469999999956E-2</v>
      </c>
      <c r="U31" s="1">
        <f>$B31-P31</f>
        <v>2.9931940000000878E-2</v>
      </c>
    </row>
    <row r="32" spans="2:24" x14ac:dyDescent="0.25">
      <c r="B32">
        <v>30</v>
      </c>
      <c r="C32">
        <v>2.5150000000000001</v>
      </c>
      <c r="D32">
        <v>2.5110000000000001</v>
      </c>
      <c r="E32">
        <v>2.5108999999999999</v>
      </c>
      <c r="F32">
        <v>2.5144000000000002</v>
      </c>
      <c r="G32">
        <v>12598</v>
      </c>
      <c r="H32">
        <v>12579</v>
      </c>
      <c r="I32">
        <v>12569</v>
      </c>
      <c r="J32">
        <v>12583</v>
      </c>
      <c r="M32" s="5">
        <f>C32*$N$26+$P$26</f>
        <v>29.959111499999999</v>
      </c>
      <c r="N32" s="5">
        <f>D32*$N$26+$P$26</f>
        <v>29.911415099999999</v>
      </c>
      <c r="O32" s="5">
        <f>E32*$N$26+$P$26</f>
        <v>29.910222689999998</v>
      </c>
      <c r="P32" s="5">
        <f>F32*$N$26+$P$26</f>
        <v>29.95195704</v>
      </c>
      <c r="R32" s="1">
        <f>$B32-M32</f>
        <v>4.0888500000001216E-2</v>
      </c>
      <c r="S32" s="1">
        <f>$B32-N32</f>
        <v>8.8584900000000744E-2</v>
      </c>
      <c r="T32" s="1">
        <f>$B32-O32</f>
        <v>8.9777310000002331E-2</v>
      </c>
      <c r="U32" s="1">
        <f>$B32-P32</f>
        <v>4.8042960000000079E-2</v>
      </c>
    </row>
    <row r="33" spans="2:24" x14ac:dyDescent="0.25">
      <c r="B33">
        <v>35</v>
      </c>
      <c r="C33">
        <v>2.9321999999999999</v>
      </c>
      <c r="D33">
        <v>2.9277000000000002</v>
      </c>
      <c r="E33">
        <v>2.9278</v>
      </c>
      <c r="F33">
        <v>2.9312999999999998</v>
      </c>
      <c r="G33">
        <v>14921</v>
      </c>
      <c r="H33">
        <v>14893</v>
      </c>
      <c r="I33">
        <v>14885</v>
      </c>
      <c r="J33">
        <v>14914</v>
      </c>
      <c r="M33" s="5">
        <f>C33*$N$26+$P$26</f>
        <v>34.933846019999997</v>
      </c>
      <c r="N33" s="5">
        <f>D33*$N$26+$P$26</f>
        <v>34.880187569999997</v>
      </c>
      <c r="O33" s="5">
        <f>E33*$N$26+$P$26</f>
        <v>34.881379979999998</v>
      </c>
      <c r="P33" s="5">
        <f>F33*$N$26+$P$26</f>
        <v>34.923114329999997</v>
      </c>
      <c r="R33" s="1">
        <f>$B33-M33</f>
        <v>6.6153980000002832E-2</v>
      </c>
      <c r="S33" s="1">
        <f>$B33-N33</f>
        <v>0.11981243000000319</v>
      </c>
      <c r="T33" s="1">
        <f>$B33-O33</f>
        <v>0.1186200200000016</v>
      </c>
      <c r="U33" s="1">
        <f>$B33-P33</f>
        <v>7.6885670000002904E-2</v>
      </c>
    </row>
    <row r="34" spans="2:24" x14ac:dyDescent="0.25">
      <c r="B34">
        <v>40</v>
      </c>
      <c r="C34">
        <v>3.3603000000000001</v>
      </c>
      <c r="D34">
        <v>3.3555000000000001</v>
      </c>
      <c r="E34">
        <v>3.3544</v>
      </c>
      <c r="F34">
        <v>3.3597000000000001</v>
      </c>
      <c r="G34">
        <v>17286</v>
      </c>
      <c r="H34">
        <v>17248</v>
      </c>
      <c r="I34">
        <v>17245</v>
      </c>
      <c r="J34">
        <v>17266</v>
      </c>
      <c r="M34" s="5">
        <f>C34*$N$26+$P$26</f>
        <v>40.038553229999998</v>
      </c>
      <c r="N34" s="5">
        <f>D34*$N$26+$P$26</f>
        <v>39.98131755</v>
      </c>
      <c r="O34" s="5">
        <f>E34*$N$26+$P$26</f>
        <v>39.968201039999997</v>
      </c>
      <c r="P34" s="5">
        <f>F34*$N$26+$P$26</f>
        <v>40.031398769999996</v>
      </c>
      <c r="R34" s="1">
        <f>$B34-M34</f>
        <v>-3.8553229999997995E-2</v>
      </c>
      <c r="S34" s="1">
        <f>$B34-N34</f>
        <v>1.8682450000000017E-2</v>
      </c>
      <c r="T34" s="1">
        <f>$B34-O34</f>
        <v>3.1798960000003262E-2</v>
      </c>
      <c r="U34" s="1">
        <f>$B34-P34</f>
        <v>-3.1398769999995579E-2</v>
      </c>
    </row>
    <row r="35" spans="2:24" x14ac:dyDescent="0.25">
      <c r="B35">
        <v>45</v>
      </c>
      <c r="C35">
        <v>3.7814000000000001</v>
      </c>
      <c r="D35">
        <v>3.7759</v>
      </c>
      <c r="E35">
        <v>3.7747999999999999</v>
      </c>
      <c r="F35">
        <v>3.7801999999999998</v>
      </c>
      <c r="G35">
        <v>19573</v>
      </c>
      <c r="H35">
        <v>19541</v>
      </c>
      <c r="I35">
        <v>19545</v>
      </c>
      <c r="J35">
        <v>19566</v>
      </c>
      <c r="M35" s="5">
        <f>C35*$N$26+$P$26</f>
        <v>45.059791739999994</v>
      </c>
      <c r="N35" s="5">
        <f>D35*$N$26+$P$26</f>
        <v>44.994209189999999</v>
      </c>
      <c r="O35" s="5">
        <f>E35*$N$26+$P$26</f>
        <v>44.981092679999996</v>
      </c>
      <c r="P35" s="5">
        <f>F35*$N$26+$P$26</f>
        <v>45.045482819999997</v>
      </c>
      <c r="R35" s="1">
        <f>$B35-M35</f>
        <v>-5.979173999999432E-2</v>
      </c>
      <c r="S35" s="1">
        <f>$B35-N35</f>
        <v>5.7908100000005902E-3</v>
      </c>
      <c r="T35" s="1">
        <f>$B35-O35</f>
        <v>1.8907320000003836E-2</v>
      </c>
      <c r="U35" s="1">
        <f>$B35-P35</f>
        <v>-4.5482819999996593E-2</v>
      </c>
    </row>
    <row r="36" spans="2:24" x14ac:dyDescent="0.25">
      <c r="B36">
        <v>50</v>
      </c>
      <c r="C36">
        <v>4.2039999999999997</v>
      </c>
      <c r="D36">
        <v>4.1980000000000004</v>
      </c>
      <c r="E36">
        <v>4.1970000000000001</v>
      </c>
      <c r="F36">
        <v>4.2039999999999997</v>
      </c>
      <c r="G36">
        <v>21874</v>
      </c>
      <c r="H36">
        <v>21843</v>
      </c>
      <c r="I36">
        <v>21838</v>
      </c>
      <c r="J36">
        <v>21847</v>
      </c>
      <c r="M36" s="5">
        <f>C36*$N$26+$P$26</f>
        <v>50.098916399999993</v>
      </c>
      <c r="N36" s="5">
        <f>D36*$N$26+$P$26</f>
        <v>50.027371799999997</v>
      </c>
      <c r="O36" s="5">
        <f>E36*$N$26+$P$26</f>
        <v>50.015447699999996</v>
      </c>
      <c r="P36" s="5">
        <f>F36*$N$26+$P$26</f>
        <v>50.098916399999993</v>
      </c>
      <c r="R36" s="1">
        <f>$B36-M36</f>
        <v>-9.8916399999993132E-2</v>
      </c>
      <c r="S36" s="1">
        <f>$B36-N36</f>
        <v>-2.7371799999997393E-2</v>
      </c>
      <c r="T36" s="1">
        <f>$B36-O36</f>
        <v>-1.5447699999995734E-2</v>
      </c>
      <c r="U36" s="1">
        <f>$B36-P36</f>
        <v>-9.8916399999993132E-2</v>
      </c>
    </row>
    <row r="37" spans="2:24" x14ac:dyDescent="0.25">
      <c r="B37">
        <v>55</v>
      </c>
      <c r="C37">
        <v>4.625</v>
      </c>
      <c r="D37">
        <v>4.62</v>
      </c>
      <c r="E37">
        <v>4.617</v>
      </c>
      <c r="F37">
        <v>4.6230000000000002</v>
      </c>
      <c r="G37">
        <v>24144</v>
      </c>
      <c r="H37">
        <v>24122</v>
      </c>
      <c r="I37">
        <v>24115</v>
      </c>
      <c r="J37">
        <v>24151</v>
      </c>
      <c r="M37" s="5">
        <f>C37*$N$26+$P$26</f>
        <v>55.118962499999995</v>
      </c>
      <c r="N37" s="5">
        <f>D37*$N$26+$P$26</f>
        <v>55.059341999999994</v>
      </c>
      <c r="O37" s="5">
        <f>E37*$N$26+$P$26</f>
        <v>55.023569699999996</v>
      </c>
      <c r="P37" s="5">
        <f>F37*$N$26+$P$26</f>
        <v>55.095114299999999</v>
      </c>
      <c r="R37" s="1">
        <f>$B37-M37</f>
        <v>-0.11896249999999498</v>
      </c>
      <c r="S37" s="1">
        <f>$B37-N37</f>
        <v>-5.9341999999993789E-2</v>
      </c>
      <c r="T37" s="1">
        <f>$B37-O37</f>
        <v>-2.3569699999995919E-2</v>
      </c>
      <c r="U37" s="1">
        <f>$B37-P37</f>
        <v>-9.5114299999998764E-2</v>
      </c>
    </row>
    <row r="38" spans="2:24" x14ac:dyDescent="0.25">
      <c r="B38">
        <v>58</v>
      </c>
      <c r="C38">
        <v>4.875</v>
      </c>
      <c r="D38">
        <v>4.867</v>
      </c>
      <c r="E38">
        <v>4.8659999999999997</v>
      </c>
      <c r="F38">
        <v>4.8730000000000002</v>
      </c>
      <c r="G38">
        <v>25481</v>
      </c>
      <c r="H38">
        <v>25451</v>
      </c>
      <c r="I38">
        <v>25451</v>
      </c>
      <c r="J38">
        <v>25482</v>
      </c>
      <c r="M38" s="5">
        <f>C38*$N$26+$P$26</f>
        <v>58.099987499999997</v>
      </c>
      <c r="N38" s="5">
        <f>D38*$N$26+$P$26</f>
        <v>58.004594699999998</v>
      </c>
      <c r="O38" s="5">
        <f>E38*$N$26+$P$26</f>
        <v>57.99267059999999</v>
      </c>
      <c r="P38" s="5">
        <f>F38*$N$26+$P$26</f>
        <v>58.076139300000001</v>
      </c>
      <c r="R38" s="1">
        <f>$B38-M38</f>
        <v>-9.9987499999997453E-2</v>
      </c>
      <c r="S38" s="1">
        <f>$B38-N38</f>
        <v>-4.5946999999983973E-3</v>
      </c>
      <c r="T38" s="1">
        <f>$B38-O38</f>
        <v>7.3294000000103665E-3</v>
      </c>
      <c r="U38" s="1">
        <f>$B38-P38</f>
        <v>-7.6139300000001242E-2</v>
      </c>
    </row>
    <row r="39" spans="2:24" x14ac:dyDescent="0.25">
      <c r="M39" s="5"/>
      <c r="N39" s="5"/>
      <c r="O39" s="5"/>
      <c r="P39" s="5"/>
      <c r="R39" s="6" t="s">
        <v>21</v>
      </c>
      <c r="S39" s="6"/>
      <c r="T39" s="6"/>
      <c r="U39" s="6"/>
    </row>
    <row r="40" spans="2:24" x14ac:dyDescent="0.25">
      <c r="C40" s="3" t="s">
        <v>11</v>
      </c>
      <c r="D40" s="3" t="s">
        <v>10</v>
      </c>
      <c r="E40" s="3" t="s">
        <v>9</v>
      </c>
      <c r="F40" s="3" t="s">
        <v>8</v>
      </c>
      <c r="L40" t="s">
        <v>20</v>
      </c>
      <c r="M40" s="3" t="s">
        <v>11</v>
      </c>
      <c r="N40" s="3" t="s">
        <v>10</v>
      </c>
      <c r="O40" s="3" t="s">
        <v>9</v>
      </c>
      <c r="P40" s="3" t="s">
        <v>8</v>
      </c>
      <c r="R40" s="3" t="s">
        <v>7</v>
      </c>
      <c r="S40" s="3" t="s">
        <v>6</v>
      </c>
      <c r="T40" s="3" t="s">
        <v>5</v>
      </c>
      <c r="U40" s="3" t="s">
        <v>4</v>
      </c>
    </row>
    <row r="41" spans="2:24" x14ac:dyDescent="0.25">
      <c r="B41">
        <v>10</v>
      </c>
      <c r="C41" s="5">
        <f>(8.7825*(10^-9)*G28^2)+(1.8487*(10^-3)*G28)+5.3102</f>
        <v>9.6880270963299999</v>
      </c>
      <c r="D41" s="5">
        <f>(8.5764*(10^-9)*H28^2)+(1.8487*(10^-3)*H28)+5.2997</f>
        <v>9.6707301068644007</v>
      </c>
      <c r="E41" s="5">
        <f>(8.7614*(10^-9)*I28^2)+(1.8501*(10^-3)*I28)+5.3593</f>
        <v>9.6854545183966003</v>
      </c>
      <c r="F41" s="5">
        <f>(8.499*(10^-9)*J28^2)+(1.8575*(10^-3)*J28)+5.2698</f>
        <v>9.6856556520959991</v>
      </c>
      <c r="M41" s="4">
        <f>((G28*$K$42)/($K$43)+$K$47)*$K$44+$K$45</f>
        <v>9.3510642500000003</v>
      </c>
      <c r="N41" s="4">
        <f>((H28*$K$42)/($K$43)+$K$47)*$K$44+$K$45</f>
        <v>9.3448441250000016</v>
      </c>
      <c r="O41" s="4">
        <f>((I28*$K$42)/($K$43)+$K$47)*$K$44+$K$45</f>
        <v>9.2909363749999994</v>
      </c>
      <c r="P41" s="4">
        <f>((J28*$K$42)/($K$43)+$K$47)*$K$44+$K$45</f>
        <v>9.3717980000000001</v>
      </c>
      <c r="R41" s="1">
        <f>$B41-M41</f>
        <v>0.6489357499999997</v>
      </c>
      <c r="S41" s="1">
        <f>$B41-N41</f>
        <v>0.65515587499999839</v>
      </c>
      <c r="T41" s="1">
        <f>$B41-O41</f>
        <v>0.70906362500000064</v>
      </c>
      <c r="U41" s="1">
        <f>$B41-P41</f>
        <v>0.62820199999999993</v>
      </c>
      <c r="V41" t="s">
        <v>13</v>
      </c>
      <c r="W41" t="s">
        <v>3</v>
      </c>
      <c r="X41" s="1">
        <f>MAX(R41:U51)</f>
        <v>0.7353128749999982</v>
      </c>
    </row>
    <row r="42" spans="2:24" x14ac:dyDescent="0.25">
      <c r="B42">
        <v>15</v>
      </c>
      <c r="C42" s="5">
        <f>(8.7825*(10^-9)*G29^2)+(1.8487*(10^-3)*G29)+5.3102</f>
        <v>15.246297474919999</v>
      </c>
      <c r="D42" s="5">
        <f>(8.5764*(10^-9)*H29^2)+(1.8487*(10^-3)*H29)+5.2997</f>
        <v>15.20299041156</v>
      </c>
      <c r="E42" s="5">
        <f>(8.7614*(10^-9)*I29^2)+(1.8501*(10^-3)*I29)+5.3593</f>
        <v>15.232258565209602</v>
      </c>
      <c r="F42" s="5">
        <f>(8.499*(10^-9)*J29^2)+(1.8575*(10^-3)*J29)+5.2698</f>
        <v>15.250088545491</v>
      </c>
      <c r="J42" t="s">
        <v>19</v>
      </c>
      <c r="K42">
        <v>6.1440000000000001</v>
      </c>
      <c r="M42" s="4">
        <f>((G29*$K$42)/($K$43)+$K$47)*$K$44+$K$45</f>
        <v>15.367998500000001</v>
      </c>
      <c r="N42" s="4">
        <f>((H29*$K$42)/($K$43)+$K$47)*$K$44+$K$45</f>
        <v>15.338971249999998</v>
      </c>
      <c r="O42" s="4">
        <f>((I29*$K$42)/($K$43)+$K$47)*$K$44+$K$45</f>
        <v>15.293357</v>
      </c>
      <c r="P42" s="4">
        <f>((J29*$K$42)/($K$43)+$K$47)*$K$44+$K$45</f>
        <v>15.374218625000001</v>
      </c>
      <c r="R42" s="1">
        <f>$B42-M42</f>
        <v>-0.36799850000000056</v>
      </c>
      <c r="S42" s="1">
        <f>$B42-N42</f>
        <v>-0.33897124999999839</v>
      </c>
      <c r="T42" s="1">
        <f>$B42-O42</f>
        <v>-0.29335700000000031</v>
      </c>
      <c r="U42" s="1">
        <f>$B42-P42</f>
        <v>-0.37421862500000103</v>
      </c>
      <c r="V42" t="s">
        <v>14</v>
      </c>
      <c r="W42" t="s">
        <v>2</v>
      </c>
      <c r="X42" s="1">
        <f>MIN(R41:U51)</f>
        <v>-0.70999300000000076</v>
      </c>
    </row>
    <row r="43" spans="2:24" x14ac:dyDescent="0.25">
      <c r="B43">
        <v>20</v>
      </c>
      <c r="C43" s="5">
        <f>(8.7825*(10^-9)*G30^2)+(1.8487*(10^-3)*G30)+5.3102</f>
        <v>20.21673539072</v>
      </c>
      <c r="D43" s="5">
        <f>(8.5764*(10^-9)*H30^2)+(1.8487*(10^-3)*H30)+5.2997</f>
        <v>20.148190004787601</v>
      </c>
      <c r="E43" s="5">
        <f>(8.7614*(10^-9)*I30^2)+(1.8501*(10^-3)*I30)+5.3593</f>
        <v>20.227778425945601</v>
      </c>
      <c r="F43" s="5">
        <f>(8.499*(10^-9)*J30^2)+(1.8575*(10^-3)*J30)+5.2698</f>
        <v>20.185842572475</v>
      </c>
      <c r="J43" t="s">
        <v>18</v>
      </c>
      <c r="K43">
        <v>32768</v>
      </c>
      <c r="M43" s="4">
        <f>((G30*$K$42)/($K$43)+$K$47)*$K$44+$K$45</f>
        <v>20.617784</v>
      </c>
      <c r="N43" s="4">
        <f>((H30*$K$42)/($K$43)+$K$47)*$K$44+$K$45</f>
        <v>20.570096375000002</v>
      </c>
      <c r="O43" s="4">
        <f>((I30*$K$42)/($K$43)+$K$47)*$K$44+$K$45</f>
        <v>20.568023</v>
      </c>
      <c r="P43" s="4">
        <f>((J30*$K$42)/($K$43)+$K$47)*$K$44+$K$45</f>
        <v>20.574243125000002</v>
      </c>
      <c r="R43" s="1">
        <f>$B43-M43</f>
        <v>-0.61778400000000033</v>
      </c>
      <c r="S43" s="1">
        <f>$B43-N43</f>
        <v>-0.5700963750000021</v>
      </c>
      <c r="T43" s="1">
        <f>$B43-O43</f>
        <v>-0.56802300000000017</v>
      </c>
      <c r="U43" s="1">
        <f>$B43-P43</f>
        <v>-0.57424312500000241</v>
      </c>
      <c r="V43" t="s">
        <v>15</v>
      </c>
      <c r="W43" t="s">
        <v>0</v>
      </c>
      <c r="X43" s="1">
        <f>X41-X42</f>
        <v>1.445305874999999</v>
      </c>
    </row>
    <row r="44" spans="2:24" x14ac:dyDescent="0.25">
      <c r="B44">
        <v>25</v>
      </c>
      <c r="C44" s="5">
        <f>(8.7825*(10^-9)*G31^2)+(1.8487*(10^-3)*G31)+5.3102</f>
        <v>25.125288536729997</v>
      </c>
      <c r="D44" s="5">
        <f>(8.5764*(10^-9)*H31^2)+(1.8487*(10^-3)*H31)+5.2997</f>
        <v>25.038610577610001</v>
      </c>
      <c r="E44" s="5">
        <f>(8.7614*(10^-9)*I31^2)+(1.8501*(10^-3)*I31)+5.3593</f>
        <v>25.145913756165605</v>
      </c>
      <c r="F44" s="5">
        <f>(8.499*(10^-9)*J31^2)+(1.8575*(10^-3)*J31)+5.2698</f>
        <v>25.165532810176</v>
      </c>
      <c r="J44" t="s">
        <v>17</v>
      </c>
      <c r="K44" s="2">
        <v>11.058</v>
      </c>
      <c r="M44" s="4">
        <f>((G31*$K$42)/($K$43)+$K$47)*$K$44+$K$45</f>
        <v>25.689259249999999</v>
      </c>
      <c r="N44" s="4">
        <f>((H31*$K$42)/($K$43)+$K$47)*$K$44+$K$45</f>
        <v>25.633278125</v>
      </c>
      <c r="O44" s="4">
        <f>((I31*$K$42)/($K$43)+$K$47)*$K$44+$K$45</f>
        <v>25.64779175</v>
      </c>
      <c r="P44" s="4">
        <f>((J31*$K$42)/($K$43)+$K$47)*$K$44+$K$45</f>
        <v>25.709993000000001</v>
      </c>
      <c r="R44" s="1">
        <f>$B44-M44</f>
        <v>-0.68925924999999921</v>
      </c>
      <c r="S44" s="1">
        <f>$B44-N44</f>
        <v>-0.63327812500000036</v>
      </c>
      <c r="T44" s="1">
        <f>$B44-O44</f>
        <v>-0.64779174999999967</v>
      </c>
      <c r="U44" s="1">
        <f>$B44-P44</f>
        <v>-0.70999300000000076</v>
      </c>
      <c r="V44" t="s">
        <v>15</v>
      </c>
    </row>
    <row r="45" spans="2:24" x14ac:dyDescent="0.25">
      <c r="B45">
        <v>30</v>
      </c>
      <c r="C45" s="5">
        <f>(8.7825*(10^-9)*G32^2)+(1.8487*(10^-3)*G32)+5.3102</f>
        <v>29.993989697130004</v>
      </c>
      <c r="D45" s="5">
        <f>(8.5764*(10^-9)*H32^2)+(1.8487*(10^-3)*H32)+5.2997</f>
        <v>29.911551715312399</v>
      </c>
      <c r="E45" s="5">
        <f>(8.7614*(10^-9)*I32^2)+(1.8501*(10^-3)*I32)+5.3593</f>
        <v>29.9973307780254</v>
      </c>
      <c r="F45" s="5">
        <f>(8.499*(10^-9)*J32^2)+(1.8575*(10^-3)*J32)+5.2698</f>
        <v>29.988385224611001</v>
      </c>
      <c r="J45" t="s">
        <v>16</v>
      </c>
      <c r="K45" s="2">
        <v>3.5</v>
      </c>
      <c r="M45" s="4">
        <f>((G32*$K$42)/($K$43)+$K$47)*$K$44+$K$45</f>
        <v>30.615598250000001</v>
      </c>
      <c r="N45" s="4">
        <f>((H32*$K$42)/($K$43)+$K$47)*$K$44+$K$45</f>
        <v>30.576204125</v>
      </c>
      <c r="O45" s="4">
        <f>((I32*$K$42)/($K$43)+$K$47)*$K$44+$K$45</f>
        <v>30.555470374999999</v>
      </c>
      <c r="P45" s="4">
        <f>((J32*$K$42)/($K$43)+$K$47)*$K$44+$K$45</f>
        <v>30.584497625000001</v>
      </c>
      <c r="R45" s="1">
        <f>$B45-M45</f>
        <v>-0.61559825000000146</v>
      </c>
      <c r="S45" s="1">
        <f>$B45-N45</f>
        <v>-0.57620412500000029</v>
      </c>
      <c r="T45" s="1">
        <f>$B45-O45</f>
        <v>-0.55547037499999874</v>
      </c>
      <c r="U45" s="1">
        <f>$B45-P45</f>
        <v>-0.58449762500000091</v>
      </c>
      <c r="V45" t="s">
        <v>15</v>
      </c>
    </row>
    <row r="46" spans="2:24" x14ac:dyDescent="0.25">
      <c r="B46">
        <v>35</v>
      </c>
      <c r="C46" s="5">
        <f>(8.7825*(10^-9)*G33^2)+(1.8487*(10^-3)*G33)+5.3102</f>
        <v>34.849955486582502</v>
      </c>
      <c r="D46" s="5">
        <f>(8.5764*(10^-9)*H33^2)+(1.8487*(10^-3)*H33)+5.2997</f>
        <v>34.734647047203602</v>
      </c>
      <c r="E46" s="5">
        <f>(8.7614*(10^-9)*I33^2)+(1.8501*(10^-3)*I33)+5.3593</f>
        <v>34.839242539514998</v>
      </c>
      <c r="F46" s="5">
        <f>(8.499*(10^-9)*J33^2)+(1.8575*(10^-3)*J33)+5.2698</f>
        <v>34.862965438604</v>
      </c>
      <c r="M46" s="4">
        <f>((G33*$K$42)/($K$43)+$K$47)*$K$44+$K$45</f>
        <v>35.432048374999994</v>
      </c>
      <c r="N46" s="4">
        <f>((H33*$K$42)/($K$43)+$K$47)*$K$44+$K$45</f>
        <v>35.373993874999996</v>
      </c>
      <c r="O46" s="4">
        <f>((I33*$K$42)/($K$43)+$K$47)*$K$44+$K$45</f>
        <v>35.357406874999995</v>
      </c>
      <c r="P46" s="4">
        <f>((J33*$K$42)/($K$43)+$K$47)*$K$44+$K$45</f>
        <v>35.417534750000002</v>
      </c>
      <c r="R46" s="1">
        <f>$B46-M46</f>
        <v>-0.43204837499999371</v>
      </c>
      <c r="S46" s="1">
        <f>$B46-N46</f>
        <v>-0.37399387499999648</v>
      </c>
      <c r="T46" s="1">
        <f>$B46-O46</f>
        <v>-0.35740687499999524</v>
      </c>
      <c r="U46" s="1">
        <f>$B46-P46</f>
        <v>-0.41753475000000151</v>
      </c>
      <c r="V46" t="s">
        <v>15</v>
      </c>
    </row>
    <row r="47" spans="2:24" x14ac:dyDescent="0.25">
      <c r="B47">
        <v>40</v>
      </c>
      <c r="C47" s="5">
        <f>(8.7825*(10^-9)*G34^2)+(1.8487*(10^-3)*G34)+5.3102</f>
        <v>39.891090103370004</v>
      </c>
      <c r="D47" s="5">
        <f>(8.5764*(10^-9)*H34^2)+(1.8487*(10^-3)*H34)+5.2997</f>
        <v>39.7375008877056</v>
      </c>
      <c r="E47" s="5">
        <f>(8.7614*(10^-9)*I34^2)+(1.8501*(10^-3)*I34)+5.3593</f>
        <v>39.869827465035002</v>
      </c>
      <c r="F47" s="5">
        <f>(8.499*(10^-9)*J34^2)+(1.8575*(10^-3)*J34)+5.2698</f>
        <v>39.875072311243997</v>
      </c>
      <c r="J47" t="s">
        <v>1</v>
      </c>
      <c r="K47" s="2">
        <v>0.09</v>
      </c>
      <c r="M47" s="4">
        <f>((G34*$K$42)/($K$43)+$K$47)*$K$44+$K$45</f>
        <v>40.33558025</v>
      </c>
      <c r="N47" s="4">
        <f>((H34*$K$42)/($K$43)+$K$47)*$K$44+$K$45</f>
        <v>40.256791999999997</v>
      </c>
      <c r="O47" s="4">
        <f>((I34*$K$42)/($K$43)+$K$47)*$K$44+$K$45</f>
        <v>40.250571874999999</v>
      </c>
      <c r="P47" s="4">
        <f>((J34*$K$42)/($K$43)+$K$47)*$K$44+$K$45</f>
        <v>40.294112749999996</v>
      </c>
      <c r="R47" s="1">
        <f>$B47-M47</f>
        <v>-0.33558024999999958</v>
      </c>
      <c r="S47" s="1">
        <f>$B47-N47</f>
        <v>-0.25679199999999724</v>
      </c>
      <c r="T47" s="1">
        <f>$B47-O47</f>
        <v>-0.25057187499999856</v>
      </c>
      <c r="U47" s="1">
        <f>$B47-P47</f>
        <v>-0.29411274999999648</v>
      </c>
      <c r="V47" t="s">
        <v>14</v>
      </c>
    </row>
    <row r="48" spans="2:24" x14ac:dyDescent="0.25">
      <c r="B48">
        <v>45</v>
      </c>
      <c r="C48" s="5">
        <f>(8.7825*(10^-9)*G35^2)+(1.8487*(10^-3)*G35)+5.3102</f>
        <v>44.8594013044425</v>
      </c>
      <c r="D48" s="5">
        <f>(8.5764*(10^-9)*H35^2)+(1.8487*(10^-3)*H35)+5.2997</f>
        <v>44.700050880528401</v>
      </c>
      <c r="E48" s="5">
        <f>(8.7614*(10^-9)*I35^2)+(1.8501*(10^-3)*I35)+5.3593</f>
        <v>44.866420848835006</v>
      </c>
      <c r="F48" s="5">
        <f>(8.499*(10^-9)*J35^2)+(1.8575*(10^-3)*J35)+5.2698</f>
        <v>44.867303197644006</v>
      </c>
      <c r="M48" s="4">
        <f>((G35*$K$42)/($K$43)+$K$47)*$K$44+$K$45</f>
        <v>45.077388874999997</v>
      </c>
      <c r="N48" s="4">
        <f>((H35*$K$42)/($K$43)+$K$47)*$K$44+$K$45</f>
        <v>45.011040874999999</v>
      </c>
      <c r="O48" s="4">
        <f>((I35*$K$42)/($K$43)+$K$47)*$K$44+$K$45</f>
        <v>45.019334375</v>
      </c>
      <c r="P48" s="4">
        <f>((J35*$K$42)/($K$43)+$K$47)*$K$44+$K$45</f>
        <v>45.062875249999998</v>
      </c>
      <c r="R48" s="1">
        <f>$B48-M48</f>
        <v>-7.7388874999996915E-2</v>
      </c>
      <c r="S48" s="1">
        <f>$B48-N48</f>
        <v>-1.1040874999999062E-2</v>
      </c>
      <c r="T48" s="1">
        <f>$B48-O48</f>
        <v>-1.9334374999999682E-2</v>
      </c>
      <c r="U48" s="1">
        <f>$B48-P48</f>
        <v>-6.2875249999997607E-2</v>
      </c>
      <c r="V48" t="s">
        <v>14</v>
      </c>
    </row>
    <row r="49" spans="2:24" x14ac:dyDescent="0.25">
      <c r="B49">
        <v>50</v>
      </c>
      <c r="C49" s="5">
        <f>(8.7825*(10^-9)*G36^2)+(1.8487*(10^-3)*G36)+5.3102</f>
        <v>49.950843050970001</v>
      </c>
      <c r="D49" s="5">
        <f>(8.5764*(10^-9)*H36^2)+(1.8487*(10^-3)*H36)+5.2997</f>
        <v>49.772797328483605</v>
      </c>
      <c r="E49" s="5">
        <f>(8.7614*(10^-9)*I36^2)+(1.8501*(10^-3)*I36)+5.3593</f>
        <v>49.940080074981601</v>
      </c>
      <c r="F49" s="5">
        <f>(8.499*(10^-9)*J36^2)+(1.8575*(10^-3)*J36)+5.2698</f>
        <v>49.907102185090991</v>
      </c>
      <c r="M49" s="4">
        <f>((G36*$K$42)/($K$43)+$K$47)*$K$44+$K$45</f>
        <v>49.84822475</v>
      </c>
      <c r="N49" s="4">
        <f>((H36*$K$42)/($K$43)+$K$47)*$K$44+$K$45</f>
        <v>49.783950124999997</v>
      </c>
      <c r="O49" s="4">
        <f>((I36*$K$42)/($K$43)+$K$47)*$K$44+$K$45</f>
        <v>49.773583249999994</v>
      </c>
      <c r="P49" s="4">
        <f>((J36*$K$42)/($K$43)+$K$47)*$K$44+$K$45</f>
        <v>49.792243624999998</v>
      </c>
      <c r="R49" s="1">
        <f>$B49-M49</f>
        <v>0.15177525000000003</v>
      </c>
      <c r="S49" s="1">
        <f>$B49-N49</f>
        <v>0.21604987500000306</v>
      </c>
      <c r="T49" s="1">
        <f>$B49-O49</f>
        <v>0.22641675000000561</v>
      </c>
      <c r="U49" s="1">
        <f>$B49-P49</f>
        <v>0.20775637500000244</v>
      </c>
      <c r="V49" t="s">
        <v>14</v>
      </c>
    </row>
    <row r="50" spans="2:24" x14ac:dyDescent="0.25">
      <c r="B50">
        <v>55</v>
      </c>
      <c r="C50" s="5">
        <f>(8.7825*(10^-9)*G37^2)+(1.8487*(10^-3)*G37)+5.3102</f>
        <v>55.064819553920003</v>
      </c>
      <c r="D50" s="5">
        <f>(8.5764*(10^-9)*H37^2)+(1.8487*(10^-3)*H37)+5.2997</f>
        <v>54.884398849537597</v>
      </c>
      <c r="E50" s="5">
        <f>(8.7614*(10^-9)*I37^2)+(1.8501*(10^-3)*I37)+5.3593</f>
        <v>55.069506697515003</v>
      </c>
      <c r="F50" s="5">
        <f>(8.499*(10^-9)*J37^2)+(1.8575*(10^-3)*J37)+5.2698</f>
        <v>55.087501037698999</v>
      </c>
      <c r="M50" s="4">
        <f>((G37*$K$42)/($K$43)+$K$47)*$K$44+$K$45</f>
        <v>54.554786</v>
      </c>
      <c r="N50" s="4">
        <f>((H37*$K$42)/($K$43)+$K$47)*$K$44+$K$45</f>
        <v>54.50917175</v>
      </c>
      <c r="O50" s="4">
        <f>((I37*$K$42)/($K$43)+$K$47)*$K$44+$K$45</f>
        <v>54.494658124999994</v>
      </c>
      <c r="P50" s="4">
        <f>((J37*$K$42)/($K$43)+$K$47)*$K$44+$K$45</f>
        <v>54.569299624999999</v>
      </c>
      <c r="R50" s="1">
        <f>$B50-M50</f>
        <v>0.445214</v>
      </c>
      <c r="S50" s="1">
        <f>$B50-N50</f>
        <v>0.49082824999999985</v>
      </c>
      <c r="T50" s="1">
        <f>$B50-O50</f>
        <v>0.50534187500000627</v>
      </c>
      <c r="U50" s="1">
        <f>$B50-P50</f>
        <v>0.43070037500000069</v>
      </c>
      <c r="V50" t="s">
        <v>13</v>
      </c>
    </row>
    <row r="51" spans="2:24" x14ac:dyDescent="0.25">
      <c r="B51">
        <v>58</v>
      </c>
      <c r="C51" s="5">
        <f>(8.7825*(10^-9)*G38^2)+(1.8487*(10^-3)*G38)+5.3102</f>
        <v>58.119238252982505</v>
      </c>
      <c r="D51" s="5">
        <f>(8.5764*(10^-9)*H38^2)+(1.8487*(10^-3)*H38)+5.2997</f>
        <v>57.906355968336399</v>
      </c>
      <c r="E51" s="5">
        <f>(8.7614*(10^-9)*I38^2)+(1.8501*(10^-3)*I38)+5.3593</f>
        <v>58.121421747521403</v>
      </c>
      <c r="F51" s="5">
        <f>(8.499*(10^-9)*J38^2)+(1.8575*(10^-3)*J38)+5.2698</f>
        <v>58.121290421675994</v>
      </c>
      <c r="M51" s="4">
        <f>((G38*$K$42)/($K$43)+$K$47)*$K$44+$K$45</f>
        <v>57.326888374999996</v>
      </c>
      <c r="N51" s="4">
        <f>((H38*$K$42)/($K$43)+$K$47)*$K$44+$K$45</f>
        <v>57.264687125000002</v>
      </c>
      <c r="O51" s="4">
        <f>((I38*$K$42)/($K$43)+$K$47)*$K$44+$K$45</f>
        <v>57.264687125000002</v>
      </c>
      <c r="P51" s="4">
        <f>((J38*$K$42)/($K$43)+$K$47)*$K$44+$K$45</f>
        <v>57.328961749999998</v>
      </c>
      <c r="R51" s="1">
        <f>$B51-M51</f>
        <v>0.67311162500000421</v>
      </c>
      <c r="S51" s="1">
        <f>$B51-N51</f>
        <v>0.7353128749999982</v>
      </c>
      <c r="T51" s="1">
        <f>$B51-O51</f>
        <v>0.7353128749999982</v>
      </c>
      <c r="U51" s="1">
        <f>$B51-P51</f>
        <v>0.67103825000000228</v>
      </c>
      <c r="V51" t="s">
        <v>13</v>
      </c>
    </row>
    <row r="52" spans="2:24" x14ac:dyDescent="0.25">
      <c r="M52" s="4"/>
    </row>
    <row r="54" spans="2:24" x14ac:dyDescent="0.25">
      <c r="L54" s="3" t="s">
        <v>12</v>
      </c>
      <c r="M54" s="3" t="s">
        <v>11</v>
      </c>
      <c r="N54" s="3" t="s">
        <v>10</v>
      </c>
      <c r="O54" s="3" t="s">
        <v>9</v>
      </c>
      <c r="P54" s="3" t="s">
        <v>8</v>
      </c>
      <c r="R54" s="3" t="s">
        <v>7</v>
      </c>
      <c r="S54" s="3" t="s">
        <v>6</v>
      </c>
      <c r="T54" s="3" t="s">
        <v>5</v>
      </c>
      <c r="U54" s="3" t="s">
        <v>4</v>
      </c>
    </row>
    <row r="55" spans="2:24" x14ac:dyDescent="0.25">
      <c r="L55">
        <v>10</v>
      </c>
      <c r="M55">
        <f>(-4.8928*(10^-13)*G28^3)+(2.9317*(10^-8)*G28^2)+(1.6089*(10^-3)*G28)+5.984+$K$57</f>
        <v>9.8865613035665767</v>
      </c>
      <c r="N55">
        <f>(-4.9154*(10^-13)*H28^3)+(2.9183*(10^-8)*H28^2)+(1.6164*(10^-3)*H28)+5.9743+$K$57</f>
        <v>9.8884275036899929</v>
      </c>
      <c r="O55">
        <f>(-5.0841*(10^-13)*H28^3)+(3.0052*(10^-8)*I28^2)+(1.6023*(10^-3)*I28)+6.0518+$K$57</f>
        <v>9.8921913078462183</v>
      </c>
      <c r="P55">
        <f>(-5.0743*(10^-13)*H28^3)+(2.9806*(10^-8)*J28^2)+(1.6086*(10^-3)*J28)+5.9709+$K$57</f>
        <v>9.8927178106367535</v>
      </c>
      <c r="R55" s="1">
        <f>M55-$L55</f>
        <v>-0.1134386964334233</v>
      </c>
      <c r="S55" s="1">
        <f>N55-$L55</f>
        <v>-0.1115724963100071</v>
      </c>
      <c r="T55" s="1">
        <f>O55-$L55</f>
        <v>-0.10780869215378175</v>
      </c>
      <c r="U55" s="1">
        <f>P55-$L55</f>
        <v>-0.10728218936324652</v>
      </c>
      <c r="W55" t="s">
        <v>3</v>
      </c>
      <c r="X55" s="1">
        <f>MAX(R55:U65)</f>
        <v>0.1392227171481899</v>
      </c>
    </row>
    <row r="56" spans="2:24" x14ac:dyDescent="0.25">
      <c r="L56">
        <v>15</v>
      </c>
      <c r="M56">
        <f>(-4.8928*(10^-13)*G29^3)+(2.9317*(10^-8)*G29^2)+(1.6089*(10^-3)*G29)+5.984+$K$57</f>
        <v>15.136717618635926</v>
      </c>
      <c r="N56">
        <f>(-4.9154*(10^-13)*H29^3)+(2.9183*(10^-8)*H29^2)+(1.6164*(10^-3)*H29)+5.9743+$K$57</f>
        <v>15.13599409814282</v>
      </c>
      <c r="O56">
        <f>(-5.0841*(10^-13)*H29^3)+(3.0052*(10^-8)*I29^2)+(1.6023*(10^-3)*I29)+6.0518+$K$57</f>
        <v>15.118955798068532</v>
      </c>
      <c r="P56">
        <f>(-5.0743*(10^-13)*H29^3)+(2.9806*(10^-8)*J29^2)+(1.6086*(10^-3)*J29)+5.9709+$K$57</f>
        <v>15.13922271714819</v>
      </c>
      <c r="R56" s="1">
        <f>M56-$L56</f>
        <v>0.13671761863592558</v>
      </c>
      <c r="S56" s="1">
        <f>N56-$L56</f>
        <v>0.13599409814282026</v>
      </c>
      <c r="T56" s="1">
        <f>O56-$L56</f>
        <v>0.11895579806853185</v>
      </c>
      <c r="U56" s="1">
        <f>P56-$L56</f>
        <v>0.1392227171481899</v>
      </c>
      <c r="W56" t="s">
        <v>2</v>
      </c>
      <c r="X56" s="1">
        <f>MIN(R55:U65)</f>
        <v>-0.13897161259993851</v>
      </c>
    </row>
    <row r="57" spans="2:24" x14ac:dyDescent="0.25">
      <c r="J57" t="s">
        <v>1</v>
      </c>
      <c r="K57" s="2">
        <v>-0.02</v>
      </c>
      <c r="L57">
        <v>20</v>
      </c>
      <c r="M57">
        <f>(-4.8928*(10^-13)*G30^3)+(2.9317*(10^-8)*G30^2)+(1.6089*(10^-3)*G30)+5.984+$K$57</f>
        <v>20.017441172538657</v>
      </c>
      <c r="N57">
        <f>(-4.9154*(10^-13)*H30^3)+(2.9183*(10^-8)*H30^2)+(1.6164*(10^-3)*H30)+5.9743+$K$57</f>
        <v>20.011340409000233</v>
      </c>
      <c r="O57">
        <f>(-5.0841*(10^-13)*H30^3)+(3.0052*(10^-8)*I30^2)+(1.6023*(10^-3)*I30)+6.0518+$K$57</f>
        <v>20.021827737335105</v>
      </c>
      <c r="P57">
        <f>(-5.0743*(10^-13)*H30^3)+(2.9806*(10^-8)*J30^2)+(1.6086*(10^-3)*J30)+5.9709+$K$57</f>
        <v>19.981651444920946</v>
      </c>
      <c r="R57" s="1">
        <f>M57-$L57</f>
        <v>1.7441172538656957E-2</v>
      </c>
      <c r="S57" s="1">
        <f>N57-$L57</f>
        <v>1.1340409000233365E-2</v>
      </c>
      <c r="T57" s="1">
        <f>O57-$L57</f>
        <v>2.1827737335105013E-2</v>
      </c>
      <c r="U57" s="1">
        <f>P57-$L57</f>
        <v>-1.8348555079054307E-2</v>
      </c>
      <c r="W57" t="s">
        <v>0</v>
      </c>
      <c r="X57" s="1">
        <f>X55-X56</f>
        <v>0.27819432974812841</v>
      </c>
    </row>
    <row r="58" spans="2:24" x14ac:dyDescent="0.25">
      <c r="L58">
        <v>25</v>
      </c>
      <c r="M58">
        <f>(-4.8928*(10^-13)*G31^3)+(2.9317*(10^-8)*G31^2)+(1.6089*(10^-3)*G31)+5.984+$K$57</f>
        <v>24.95089332752644</v>
      </c>
      <c r="N58">
        <f>(-4.9154*(10^-13)*H31^3)+(2.9183*(10^-8)*H31^2)+(1.6164*(10^-3)*H31)+5.9743+$K$57</f>
        <v>24.945861924612341</v>
      </c>
      <c r="O58">
        <f>(-5.0841*(10^-13)*H31^3)+(3.0052*(10^-8)*I31^2)+(1.6023*(10^-3)*I31)+6.0518+$K$57</f>
        <v>24.967565198303902</v>
      </c>
      <c r="P58">
        <f>(-5.0743*(10^-13)*H31^3)+(2.9806*(10^-8)*J31^2)+(1.6086*(10^-3)*J31)+5.9709+$K$57</f>
        <v>24.992902049841479</v>
      </c>
      <c r="R58" s="1">
        <f>M58-$L58</f>
        <v>-4.9106672473559598E-2</v>
      </c>
      <c r="S58" s="1">
        <f>N58-$L58</f>
        <v>-5.4138075387658802E-2</v>
      </c>
      <c r="T58" s="1">
        <f>O58-$L58</f>
        <v>-3.2434801696098248E-2</v>
      </c>
      <c r="U58" s="1">
        <f>P58-$L58</f>
        <v>-7.0979501585206606E-3</v>
      </c>
    </row>
    <row r="59" spans="2:24" x14ac:dyDescent="0.25">
      <c r="L59">
        <v>30</v>
      </c>
      <c r="M59">
        <f>(-4.8928*(10^-13)*G32^3)+(2.9317*(10^-8)*G32^2)+(1.6089*(10^-3)*G32)+5.984+$K$57</f>
        <v>29.907533685769582</v>
      </c>
      <c r="N59">
        <f>(-4.9154*(10^-13)*H32^3)+(2.9183*(10^-8)*H32^2)+(1.6164*(10^-3)*H32)+5.9743+$K$57</f>
        <v>29.926301221836862</v>
      </c>
      <c r="O59">
        <f>(-5.0841*(10^-13)*H32^3)+(3.0052*(10^-8)*I32^2)+(1.6023*(10^-3)*I32)+6.0518+$K$57</f>
        <v>29.906781900838165</v>
      </c>
      <c r="P59">
        <f>(-5.0743*(10^-13)*H32^3)+(2.9806*(10^-8)*J32^2)+(1.6086*(10^-3)*J32)+5.9709+$K$57</f>
        <v>29.901170089765099</v>
      </c>
      <c r="R59" s="1">
        <f>M59-$L59</f>
        <v>-9.2466314230417623E-2</v>
      </c>
      <c r="S59" s="1">
        <f>N59-$L59</f>
        <v>-7.3698778163137746E-2</v>
      </c>
      <c r="T59" s="1">
        <f>O59-$L59</f>
        <v>-9.3218099161834544E-2</v>
      </c>
      <c r="U59" s="1">
        <f>P59-$L59</f>
        <v>-9.8829910234901064E-2</v>
      </c>
    </row>
    <row r="60" spans="2:24" x14ac:dyDescent="0.25">
      <c r="L60">
        <v>35</v>
      </c>
      <c r="M60">
        <f>(-4.8928*(10^-13)*G33^3)+(2.9317*(10^-8)*G33^2)+(1.6089*(10^-3)*G33)+5.984+$K$57</f>
        <v>34.872057262789525</v>
      </c>
      <c r="N60">
        <f>(-4.9154*(10^-13)*H33^3)+(2.9183*(10^-8)*H33^2)+(1.6164*(10^-3)*H33)+5.9743+$K$57</f>
        <v>34.87647822095893</v>
      </c>
      <c r="O60">
        <f>(-5.0841*(10^-13)*H33^3)+(3.0052*(10^-8)*I33^2)+(1.6023*(10^-3)*I33)+6.0518+$K$57</f>
        <v>34.861028387400061</v>
      </c>
      <c r="P60">
        <f>(-5.0743*(10^-13)*H33^3)+(2.9806*(10^-8)*J33^2)+(1.6086*(10^-3)*J33)+5.9709+$K$57</f>
        <v>34.895043438076421</v>
      </c>
      <c r="R60" s="1">
        <f>M60-$L60</f>
        <v>-0.12794273721047489</v>
      </c>
      <c r="S60" s="1">
        <f>N60-$L60</f>
        <v>-0.12352177904107009</v>
      </c>
      <c r="T60" s="1">
        <f>O60-$L60</f>
        <v>-0.13897161259993851</v>
      </c>
      <c r="U60" s="1">
        <f>P60-$L60</f>
        <v>-0.10495656192357927</v>
      </c>
    </row>
    <row r="61" spans="2:24" x14ac:dyDescent="0.25">
      <c r="L61">
        <v>40</v>
      </c>
      <c r="M61">
        <f>(-4.8928*(10^-13)*G34^3)+(2.9317*(10^-8)*G34^2)+(1.6089*(10^-3)*G34)+5.984+$K$57</f>
        <v>40.008326909433116</v>
      </c>
      <c r="N61">
        <f>(-4.9154*(10^-13)*H34^3)+(2.9183*(10^-8)*H34^2)+(1.6164*(10^-3)*H34)+5.9743+$K$57</f>
        <v>39.993545829652149</v>
      </c>
      <c r="O61">
        <f>(-5.0841*(10^-13)*H34^3)+(3.0052*(10^-8)*I34^2)+(1.6023*(10^-3)*I34)+6.0518+$K$57</f>
        <v>39.991891430285698</v>
      </c>
      <c r="P61">
        <f>(-5.0743*(10^-13)*H34^3)+(2.9806*(10^-8)*J34^2)+(1.6086*(10^-3)*J34)+5.9709+$K$57</f>
        <v>40.006887460919543</v>
      </c>
      <c r="R61" s="1">
        <f>M61-$L61</f>
        <v>8.3269094331157589E-3</v>
      </c>
      <c r="S61" s="1">
        <f>N61-$L61</f>
        <v>-6.4541703478511181E-3</v>
      </c>
      <c r="T61" s="1">
        <f>O61-$L61</f>
        <v>-8.1085697143024049E-3</v>
      </c>
      <c r="U61" s="1">
        <f>P61-$L61</f>
        <v>6.8874609195432868E-3</v>
      </c>
    </row>
    <row r="62" spans="2:24" x14ac:dyDescent="0.25">
      <c r="L62">
        <v>45</v>
      </c>
      <c r="M62">
        <f>(-4.8928*(10^-13)*G35^3)+(2.9317*(10^-8)*G35^2)+(1.6089*(10^-3)*G35)+5.984+$K$57</f>
        <v>45.017563247947244</v>
      </c>
      <c r="N62">
        <f>(-4.9154*(10^-13)*H35^3)+(2.9183*(10^-8)*H35^2)+(1.6164*(10^-3)*H35)+5.9743+$K$57</f>
        <v>45.016175100484276</v>
      </c>
      <c r="O62">
        <f>(-5.0841*(10^-13)*H35^3)+(3.0052*(10^-8)*I35^2)+(1.6023*(10^-3)*I35)+6.0518+$K$57</f>
        <v>45.035203268225587</v>
      </c>
      <c r="P62">
        <f>(-5.0743*(10^-13)*H35^3)+(2.9806*(10^-8)*J35^2)+(1.6086*(10^-3)*J35)+5.9709+$K$57</f>
        <v>45.049036741135858</v>
      </c>
      <c r="R62" s="1">
        <f>M62-$L62</f>
        <v>1.7563247947244065E-2</v>
      </c>
      <c r="S62" s="1">
        <f>N62-$L62</f>
        <v>1.6175100484275617E-2</v>
      </c>
      <c r="T62" s="1">
        <f>O62-$L62</f>
        <v>3.5203268225586726E-2</v>
      </c>
      <c r="U62" s="1">
        <f>P62-$L62</f>
        <v>4.9036741135857653E-2</v>
      </c>
    </row>
    <row r="63" spans="2:24" x14ac:dyDescent="0.25">
      <c r="L63">
        <v>50</v>
      </c>
      <c r="M63">
        <f>(-4.8928*(10^-13)*G36^3)+(2.9317*(10^-8)*G36^2)+(1.6089*(10^-3)*G36)+5.984+$K$57</f>
        <v>50.063588206583489</v>
      </c>
      <c r="N63">
        <f>(-4.9154*(10^-13)*H36^3)+(2.9183*(10^-8)*H36^2)+(1.6164*(10^-3)*H36)+5.9743+$K$57</f>
        <v>50.062358120549838</v>
      </c>
      <c r="O63">
        <f>(-5.0841*(10^-13)*H36^3)+(3.0052*(10^-8)*I36^2)+(1.6023*(10^-3)*I36)+6.0518+$K$57</f>
        <v>50.056097794746357</v>
      </c>
      <c r="P63">
        <f>(-5.0743*(10^-13)*H36^3)+(2.9806*(10^-8)*J36^2)+(1.6086*(10^-3)*J36)+5.9709+$K$57</f>
        <v>50.031869528497182</v>
      </c>
      <c r="R63" s="1">
        <f>M63-$L63</f>
        <v>6.3588206583489182E-2</v>
      </c>
      <c r="S63" s="1">
        <f>N63-$L63</f>
        <v>6.2358120549838247E-2</v>
      </c>
      <c r="T63" s="1">
        <f>O63-$L63</f>
        <v>5.609779474635701E-2</v>
      </c>
      <c r="U63" s="1">
        <f>P63-$L63</f>
        <v>3.1869528497182387E-2</v>
      </c>
    </row>
    <row r="64" spans="2:24" x14ac:dyDescent="0.25">
      <c r="L64">
        <v>55</v>
      </c>
      <c r="M64">
        <f>(-4.8928*(10^-13)*G37^3)+(2.9317*(10^-8)*G37^2)+(1.6089*(10^-3)*G37)+5.984+$K$57</f>
        <v>55.012833428243994</v>
      </c>
      <c r="N64">
        <f>(-4.9154*(10^-13)*H37^3)+(2.9183*(10^-8)*H37^2)+(1.6164*(10^-3)*H37)+5.9743+$K$57</f>
        <v>55.026637700712151</v>
      </c>
      <c r="O64">
        <f>(-5.0841*(10^-13)*H37^3)+(3.0052*(10^-8)*I37^2)+(1.6023*(10^-3)*I37)+6.0518+$K$57</f>
        <v>55.011514415385037</v>
      </c>
      <c r="P64">
        <f>(-5.0743*(10^-13)*H37^3)+(2.9806*(10^-8)*J37^2)+(1.6086*(10^-3)*J37)+5.9709+$K$57</f>
        <v>55.062936703965605</v>
      </c>
      <c r="R64" s="1">
        <f>M64-$L64</f>
        <v>1.2833428243993694E-2</v>
      </c>
      <c r="S64" s="1">
        <f>N64-$L64</f>
        <v>2.6637700712150547E-2</v>
      </c>
      <c r="T64" s="1">
        <f>O64-$L64</f>
        <v>1.1514415385036614E-2</v>
      </c>
      <c r="U64" s="1">
        <f>P64-$L64</f>
        <v>6.2936703965604579E-2</v>
      </c>
    </row>
    <row r="65" spans="12:21" x14ac:dyDescent="0.25">
      <c r="L65">
        <v>58</v>
      </c>
      <c r="M65">
        <f>(-4.8928*(10^-13)*G38^3)+(2.9317*(10^-8)*G38^2)+(1.6089*(10^-3)*G38)+5.984+$K$57</f>
        <v>57.900548687831858</v>
      </c>
      <c r="N65">
        <f>(-4.9154*(10^-13)*H38^3)+(2.9183*(10^-8)*H38^2)+(1.6164*(10^-3)*H38)+5.9743+$K$57</f>
        <v>57.89316931846038</v>
      </c>
      <c r="O65">
        <f>(-5.0841*(10^-13)*H38^3)+(3.0052*(10^-8)*I38^2)+(1.6023*(10^-3)*I38)+6.0518+$K$57</f>
        <v>57.896589579514057</v>
      </c>
      <c r="P65">
        <f>(-5.0743*(10^-13)*H38^3)+(2.9806*(10^-8)*J38^2)+(1.6086*(10^-3)*J38)+5.9709+$K$57</f>
        <v>57.929767774178735</v>
      </c>
      <c r="R65" s="1">
        <f>M65-$L65</f>
        <v>-9.9451312168142181E-2</v>
      </c>
      <c r="S65" s="1">
        <f>N65-$L65</f>
        <v>-0.10683068153961983</v>
      </c>
      <c r="T65" s="1">
        <f>O65-$L65</f>
        <v>-0.10341042048594318</v>
      </c>
      <c r="U65" s="1">
        <f>P65-$L65</f>
        <v>-7.0232225821264649E-2</v>
      </c>
    </row>
  </sheetData>
  <mergeCells count="6">
    <mergeCell ref="R39:U39"/>
    <mergeCell ref="H10:K10"/>
    <mergeCell ref="R10:U10"/>
    <mergeCell ref="C26:F26"/>
    <mergeCell ref="G26:J26"/>
    <mergeCell ref="R26:U26"/>
  </mergeCells>
  <conditionalFormatting sqref="H12:K23">
    <cfRule type="colorScale" priority="5">
      <colorScale>
        <cfvo type="min"/>
        <cfvo type="num" val="0"/>
        <cfvo type="max"/>
        <color rgb="FFFF0000"/>
        <color rgb="FF00B050"/>
        <color rgb="FFFF0000"/>
      </colorScale>
    </cfRule>
  </conditionalFormatting>
  <conditionalFormatting sqref="R12:U23 U25:X25">
    <cfRule type="colorScale" priority="4">
      <colorScale>
        <cfvo type="min"/>
        <cfvo type="num" val="0"/>
        <cfvo type="max"/>
        <color theme="5"/>
        <color rgb="FF92D050"/>
        <color theme="5"/>
      </colorScale>
    </cfRule>
  </conditionalFormatting>
  <conditionalFormatting sqref="R28:U38">
    <cfRule type="colorScale" priority="3">
      <colorScale>
        <cfvo type="min"/>
        <cfvo type="num" val="0"/>
        <cfvo type="max"/>
        <color theme="5"/>
        <color rgb="FF92D050"/>
        <color theme="5"/>
      </colorScale>
    </cfRule>
  </conditionalFormatting>
  <conditionalFormatting sqref="R41:U51">
    <cfRule type="colorScale" priority="2">
      <colorScale>
        <cfvo type="min"/>
        <cfvo type="num" val="0"/>
        <cfvo type="max"/>
        <color theme="5"/>
        <color rgb="FF92D050"/>
        <color theme="5"/>
      </colorScale>
    </cfRule>
  </conditionalFormatting>
  <conditionalFormatting sqref="R55:U65">
    <cfRule type="colorScale" priority="1">
      <colorScale>
        <cfvo type="min"/>
        <cfvo type="num" val="0"/>
        <cfvo type="max"/>
        <color theme="5"/>
        <color rgb="FF92D050"/>
        <color theme="5"/>
      </colorScale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2021-11-21T15:02:13Z</dcterms:created>
  <dcterms:modified xsi:type="dcterms:W3CDTF">2021-11-21T15:02:37Z</dcterms:modified>
</cp:coreProperties>
</file>