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nuoffice365-my.sharepoint.com/personal/watanabe-yuya-dk_ynu_jp/Documents/化学EP実験/セラミックス/データ/"/>
    </mc:Choice>
  </mc:AlternateContent>
  <xr:revisionPtr revIDLastSave="143" documentId="8_{CD907554-2320-4893-A9A3-B0D4064DA673}" xr6:coauthVersionLast="46" xr6:coauthVersionMax="46" xr10:uidLastSave="{ECFB63E8-70C6-4FD5-BA7F-1CC965EE301D}"/>
  <bookViews>
    <workbookView xWindow="-93" yWindow="-93" windowWidth="25786" windowHeight="13986" firstSheet="4" activeTab="11" xr2:uid="{3414606C-DC81-4AEA-9C73-532A695FDC18}"/>
  </bookViews>
  <sheets>
    <sheet name="タップ試験" sheetId="1" r:id="rId1"/>
    <sheet name="SEM" sheetId="2" r:id="rId2"/>
    <sheet name="SEM_1200℃" sheetId="3" r:id="rId3"/>
    <sheet name="SEM_1400℃" sheetId="4" r:id="rId4"/>
    <sheet name="SEM_1600℃" sheetId="5" r:id="rId5"/>
    <sheet name="SEM平均粒子径" sheetId="6" r:id="rId6"/>
    <sheet name="アルキメデス法" sheetId="7" r:id="rId7"/>
    <sheet name="CIP成形" sheetId="8" r:id="rId8"/>
    <sheet name="一軸成形" sheetId="9" r:id="rId9"/>
    <sheet name="排出時間" sheetId="10" r:id="rId10"/>
    <sheet name="granulated_alumina" sheetId="11" r:id="rId11"/>
    <sheet name="materia_alumina" sheetId="12" r:id="rId12"/>
  </sheets>
  <definedNames>
    <definedName name="_xlchart.v1.0" hidden="1">SEM!$C$2:$C$51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2" l="1"/>
  <c r="C3" i="12"/>
  <c r="C4" i="12"/>
  <c r="C5" i="12"/>
  <c r="C6" i="12"/>
  <c r="C7" i="12"/>
  <c r="C8" i="12"/>
  <c r="C9" i="12"/>
  <c r="F3" i="12" s="1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2" i="12"/>
  <c r="E4" i="11"/>
  <c r="E3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2" i="11"/>
  <c r="D6" i="9"/>
  <c r="C6" i="9"/>
  <c r="D8" i="8"/>
  <c r="C8" i="8"/>
  <c r="D6" i="8"/>
  <c r="C6" i="8"/>
  <c r="I6" i="7"/>
  <c r="J6" i="7"/>
  <c r="H6" i="7"/>
  <c r="I5" i="7"/>
  <c r="J5" i="7"/>
  <c r="H5" i="7"/>
  <c r="I4" i="7"/>
  <c r="J4" i="7"/>
  <c r="H4" i="7"/>
  <c r="I3" i="7"/>
  <c r="J3" i="7"/>
  <c r="H3" i="7"/>
  <c r="G9" i="7"/>
  <c r="E9" i="2"/>
  <c r="E7" i="3"/>
  <c r="E6" i="3"/>
  <c r="E3" i="3"/>
  <c r="E4" i="3"/>
  <c r="E4" i="5"/>
  <c r="C3" i="5"/>
  <c r="C4" i="5"/>
  <c r="C5" i="5"/>
  <c r="C6" i="5"/>
  <c r="C7" i="5"/>
  <c r="C8" i="5"/>
  <c r="C9" i="5"/>
  <c r="E3" i="5" s="1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E7" i="2"/>
  <c r="E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2" i="2"/>
  <c r="C8" i="9" l="1"/>
  <c r="D8" i="9" s="1"/>
  <c r="E4" i="4"/>
  <c r="E3" i="4"/>
</calcChain>
</file>

<file path=xl/sharedStrings.xml><?xml version="1.0" encoding="utf-8"?>
<sst xmlns="http://schemas.openxmlformats.org/spreadsheetml/2006/main" count="76" uniqueCount="53">
  <si>
    <t>原料粉体</t>
    <rPh sb="0" eb="4">
      <t>ゲンリョウフンタイ</t>
    </rPh>
    <phoneticPr fontId="1"/>
  </si>
  <si>
    <t>material</t>
    <phoneticPr fontId="1"/>
  </si>
  <si>
    <t>granule</t>
    <phoneticPr fontId="1"/>
  </si>
  <si>
    <t>×20000</t>
    <phoneticPr fontId="1"/>
  </si>
  <si>
    <t>基準の長さ(1μm)</t>
    <rPh sb="0" eb="2">
      <t>キジュン</t>
    </rPh>
    <rPh sb="3" eb="4">
      <t>ナガ</t>
    </rPh>
    <phoneticPr fontId="1"/>
  </si>
  <si>
    <t>particle_size</t>
    <phoneticPr fontId="1"/>
  </si>
  <si>
    <t>measured_length</t>
    <phoneticPr fontId="1"/>
  </si>
  <si>
    <t>(</t>
    <phoneticPr fontId="1"/>
  </si>
  <si>
    <r>
      <t>1</t>
    </r>
    <r>
      <rPr>
        <sz val="11"/>
        <color theme="1"/>
        <rFont val="Times New Roman"/>
        <family val="2"/>
        <charset val="161"/>
      </rPr>
      <t>μ</t>
    </r>
    <r>
      <rPr>
        <sz val="11"/>
        <color theme="1"/>
        <rFont val="ＭＳ Ｐゴシック"/>
        <family val="2"/>
        <charset val="128"/>
      </rPr>
      <t>m</t>
    </r>
    <phoneticPr fontId="1"/>
  </si>
  <si>
    <t>partical_size</t>
    <phoneticPr fontId="1"/>
  </si>
  <si>
    <t>cm</t>
    <phoneticPr fontId="1"/>
  </si>
  <si>
    <t>length(cm)</t>
    <phoneticPr fontId="1"/>
  </si>
  <si>
    <t>length</t>
    <phoneticPr fontId="1"/>
  </si>
  <si>
    <t>平均粒子径</t>
    <rPh sb="0" eb="5">
      <t>ヘイキンリュウシケイ</t>
    </rPh>
    <phoneticPr fontId="1"/>
  </si>
  <si>
    <t>標準偏差</t>
    <rPh sb="0" eb="4">
      <t>ヒョウジュンヘンサ</t>
    </rPh>
    <phoneticPr fontId="1"/>
  </si>
  <si>
    <r>
      <t>5</t>
    </r>
    <r>
      <rPr>
        <sz val="11"/>
        <color theme="1"/>
        <rFont val="Times New Roman"/>
        <family val="2"/>
        <charset val="161"/>
      </rPr>
      <t>μ</t>
    </r>
    <r>
      <rPr>
        <sz val="11"/>
        <color theme="1"/>
        <rFont val="ＭＳ Ｐゴシック"/>
        <family val="2"/>
        <charset val="128"/>
      </rPr>
      <t>m</t>
    </r>
    <phoneticPr fontId="1"/>
  </si>
  <si>
    <t>Sample</t>
    <phoneticPr fontId="1"/>
  </si>
  <si>
    <t>mean [μm]</t>
    <phoneticPr fontId="1"/>
  </si>
  <si>
    <t>standard deviation[μm]</t>
    <phoneticPr fontId="1"/>
  </si>
  <si>
    <r>
      <t>1200</t>
    </r>
    <r>
      <rPr>
        <sz val="11"/>
        <color theme="1"/>
        <rFont val="Segoe UI Symbol"/>
        <family val="2"/>
      </rPr>
      <t>℃</t>
    </r>
    <r>
      <rPr>
        <sz val="11"/>
        <color theme="1"/>
        <rFont val="Times New Roman"/>
        <family val="1"/>
      </rPr>
      <t>_sintered</t>
    </r>
    <phoneticPr fontId="1"/>
  </si>
  <si>
    <r>
      <t>1400</t>
    </r>
    <r>
      <rPr>
        <sz val="11"/>
        <color theme="1"/>
        <rFont val="Segoe UI Symbol"/>
        <family val="2"/>
      </rPr>
      <t>℃</t>
    </r>
    <r>
      <rPr>
        <sz val="11"/>
        <color theme="1"/>
        <rFont val="Times New Roman"/>
        <family val="1"/>
      </rPr>
      <t>_sintered</t>
    </r>
    <phoneticPr fontId="1"/>
  </si>
  <si>
    <r>
      <t>1600</t>
    </r>
    <r>
      <rPr>
        <sz val="11"/>
        <color theme="1"/>
        <rFont val="Segoe UI Symbol"/>
        <family val="2"/>
      </rPr>
      <t>℃</t>
    </r>
    <r>
      <rPr>
        <sz val="11"/>
        <color theme="1"/>
        <rFont val="Times New Roman"/>
        <family val="1"/>
      </rPr>
      <t>_sintered</t>
    </r>
    <phoneticPr fontId="1"/>
  </si>
  <si>
    <t>Taps</t>
    <phoneticPr fontId="1"/>
  </si>
  <si>
    <r>
      <t>1200</t>
    </r>
    <r>
      <rPr>
        <sz val="11"/>
        <color theme="1"/>
        <rFont val="Segoe UI Symbol"/>
        <family val="2"/>
      </rPr>
      <t>℃</t>
    </r>
    <phoneticPr fontId="1"/>
  </si>
  <si>
    <r>
      <t>1400</t>
    </r>
    <r>
      <rPr>
        <sz val="11"/>
        <color theme="1"/>
        <rFont val="Segoe UI Symbol"/>
        <family val="2"/>
      </rPr>
      <t>℃</t>
    </r>
    <phoneticPr fontId="1"/>
  </si>
  <si>
    <r>
      <t>1600</t>
    </r>
    <r>
      <rPr>
        <sz val="11"/>
        <color theme="1"/>
        <rFont val="Segoe UI Symbol"/>
        <family val="2"/>
      </rPr>
      <t>℃</t>
    </r>
    <phoneticPr fontId="1"/>
  </si>
  <si>
    <t>1200℃</t>
    <phoneticPr fontId="1"/>
  </si>
  <si>
    <r>
      <rPr>
        <sz val="11"/>
        <color theme="1"/>
        <rFont val="ＭＳ Ｐゴシック"/>
        <family val="3"/>
        <charset val="128"/>
      </rPr>
      <t>水の密度(22.0℃)</t>
    </r>
    <rPh sb="0" eb="1">
      <t>ミズ</t>
    </rPh>
    <rPh sb="2" eb="4">
      <t>ミツド</t>
    </rPh>
    <phoneticPr fontId="1"/>
  </si>
  <si>
    <t>真密度</t>
    <rPh sb="0" eb="1">
      <t>シン</t>
    </rPh>
    <rPh sb="1" eb="3">
      <t>ミツド</t>
    </rPh>
    <phoneticPr fontId="1"/>
  </si>
  <si>
    <r>
      <t>かさ密度[g/cm</t>
    </r>
    <r>
      <rPr>
        <vertAlign val="superscript"/>
        <sz val="11"/>
        <color theme="1"/>
        <rFont val="ＭＳ Ｐゴシック"/>
        <family val="3"/>
        <charset val="128"/>
      </rPr>
      <t>3</t>
    </r>
    <r>
      <rPr>
        <sz val="11"/>
        <color theme="1"/>
        <rFont val="ＭＳ Ｐゴシック"/>
        <family val="3"/>
        <charset val="128"/>
      </rPr>
      <t>]</t>
    </r>
    <rPh sb="2" eb="4">
      <t>ミツド</t>
    </rPh>
    <phoneticPr fontId="1"/>
  </si>
  <si>
    <t>見かけ密度[g/cm3]</t>
    <rPh sb="0" eb="1">
      <t>ミ</t>
    </rPh>
    <rPh sb="3" eb="5">
      <t>ミツド</t>
    </rPh>
    <phoneticPr fontId="1"/>
  </si>
  <si>
    <t>開気孔率[%]</t>
    <rPh sb="0" eb="1">
      <t>カイ</t>
    </rPh>
    <rPh sb="1" eb="3">
      <t>キコウ</t>
    </rPh>
    <rPh sb="3" eb="4">
      <t>リツ</t>
    </rPh>
    <phoneticPr fontId="1"/>
  </si>
  <si>
    <t>閉気孔率[%]</t>
    <rPh sb="0" eb="1">
      <t>ト</t>
    </rPh>
    <rPh sb="1" eb="4">
      <t>キコウリツ</t>
    </rPh>
    <phoneticPr fontId="1"/>
  </si>
  <si>
    <t>乾燥重量[g]</t>
    <rPh sb="0" eb="4">
      <t>カンソウジュウリョウ</t>
    </rPh>
    <phoneticPr fontId="1"/>
  </si>
  <si>
    <t>水中重量[g]</t>
    <rPh sb="0" eb="4">
      <t>スイチュウジュウリョウ</t>
    </rPh>
    <phoneticPr fontId="1"/>
  </si>
  <si>
    <t>含水重量[g]</t>
    <rPh sb="0" eb="4">
      <t>ガンスイジュウリョウ</t>
    </rPh>
    <phoneticPr fontId="1"/>
  </si>
  <si>
    <t>height[mm]</t>
    <phoneticPr fontId="1"/>
  </si>
  <si>
    <t>weight[g]</t>
    <phoneticPr fontId="1"/>
  </si>
  <si>
    <t>mean[cm]</t>
    <phoneticPr fontId="1"/>
  </si>
  <si>
    <t>1 st</t>
    <phoneticPr fontId="1"/>
  </si>
  <si>
    <t>2 nd</t>
    <phoneticPr fontId="1"/>
  </si>
  <si>
    <t>3 rd</t>
    <phoneticPr fontId="1"/>
  </si>
  <si>
    <t>diameter[mm]</t>
    <phoneticPr fontId="1"/>
  </si>
  <si>
    <t>density</t>
    <phoneticPr fontId="1"/>
  </si>
  <si>
    <t>zirconia(50 µm)</t>
    <phoneticPr fontId="1"/>
  </si>
  <si>
    <t>zirconia(100 µm)</t>
    <phoneticPr fontId="1"/>
  </si>
  <si>
    <t>alumina(granulated)</t>
    <phoneticPr fontId="1"/>
  </si>
  <si>
    <t>almina</t>
    <phoneticPr fontId="1"/>
  </si>
  <si>
    <t>weight [g]</t>
    <phoneticPr fontId="1"/>
  </si>
  <si>
    <t>emission time [s]</t>
    <phoneticPr fontId="1"/>
  </si>
  <si>
    <t>Null</t>
    <phoneticPr fontId="1"/>
  </si>
  <si>
    <r>
      <t xml:space="preserve">50 </t>
    </r>
    <r>
      <rPr>
        <sz val="11"/>
        <color theme="1"/>
        <rFont val="Times New Roman"/>
        <family val="2"/>
      </rPr>
      <t>µm</t>
    </r>
    <phoneticPr fontId="1"/>
  </si>
  <si>
    <t>partcle_size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</si>
</sst>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?0"/>
    <numFmt numFmtId="177" formatCode="0.00000"/>
    <numFmt numFmtId="178" formatCode="0.0000"/>
    <numFmt numFmtId="179" formatCode="0.000\ "/>
    <numFmt numFmtId="180" formatCode="?.0??"/>
    <numFmt numFmtId="181" formatCode="??0.000"/>
    <numFmt numFmtId="182" formatCode="?0.0000"/>
    <numFmt numFmtId="188" formatCode="0.00?"/>
    <numFmt numFmtId="190" formatCode="00.00?"/>
  </numFmts>
  <fonts count="11" x14ac:knownFonts="1">
    <font>
      <sz val="11"/>
      <color theme="1"/>
      <name val="Times New Roman"/>
      <family val="2"/>
      <charset val="128"/>
    </font>
    <font>
      <sz val="6"/>
      <name val="Times New Roman"/>
      <family val="2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Times New Roman"/>
      <family val="2"/>
      <charset val="161"/>
    </font>
    <font>
      <sz val="11"/>
      <color theme="1"/>
      <name val="Times New Roman"/>
      <family val="1"/>
    </font>
    <font>
      <sz val="11"/>
      <color theme="1"/>
      <name val="Segoe UI Symbol"/>
      <family val="2"/>
    </font>
    <font>
      <sz val="11"/>
      <color theme="1"/>
      <name val="ＭＳ Ｐゴシック"/>
      <family val="3"/>
      <charset val="128"/>
    </font>
    <font>
      <sz val="11"/>
      <color theme="1"/>
      <name val="ＭＳ 明朝"/>
      <family val="1"/>
      <charset val="128"/>
    </font>
    <font>
      <sz val="11"/>
      <color rgb="FF000000"/>
      <name val="Times New Roman"/>
      <family val="1"/>
    </font>
    <font>
      <vertAlign val="superscript"/>
      <sz val="11"/>
      <color theme="1"/>
      <name val="ＭＳ Ｐゴシック"/>
      <family val="3"/>
      <charset val="128"/>
    </font>
    <font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>
      <alignment vertical="center"/>
    </xf>
    <xf numFmtId="182" fontId="0" fillId="0" borderId="4" xfId="0" applyNumberFormat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8" fontId="4" fillId="0" borderId="2" xfId="0" applyNumberFormat="1" applyFont="1" applyBorder="1" applyAlignment="1">
      <alignment horizontal="center" vertical="center"/>
    </xf>
    <xf numFmtId="190" fontId="4" fillId="0" borderId="2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04277777777782"/>
          <c:y val="1.9402777777777779E-2"/>
          <c:w val="0.80151111111111106"/>
          <c:h val="0.77127954720065162"/>
        </c:manualLayout>
      </c:layout>
      <c:scatterChart>
        <c:scatterStyle val="lineMarker"/>
        <c:varyColors val="0"/>
        <c:ser>
          <c:idx val="0"/>
          <c:order val="0"/>
          <c:tx>
            <c:strRef>
              <c:f>タップ試験!$C$2</c:f>
              <c:strCache>
                <c:ptCount val="1"/>
                <c:pt idx="0">
                  <c:v>material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タップ試験!$B$3:$B$21</c:f>
              <c:numCache>
                <c:formatCode>?0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 formatCode="General">
                  <c:v>10</c:v>
                </c:pt>
                <c:pt idx="11" formatCode="General">
                  <c:v>15</c:v>
                </c:pt>
                <c:pt idx="12" formatCode="General">
                  <c:v>20</c:v>
                </c:pt>
                <c:pt idx="13" formatCode="General">
                  <c:v>25</c:v>
                </c:pt>
                <c:pt idx="14" formatCode="General">
                  <c:v>30</c:v>
                </c:pt>
                <c:pt idx="15" formatCode="General">
                  <c:v>35</c:v>
                </c:pt>
                <c:pt idx="16" formatCode="General">
                  <c:v>40</c:v>
                </c:pt>
                <c:pt idx="17" formatCode="General">
                  <c:v>45</c:v>
                </c:pt>
                <c:pt idx="18" formatCode="General">
                  <c:v>50</c:v>
                </c:pt>
              </c:numCache>
            </c:numRef>
          </c:xVal>
          <c:yVal>
            <c:numRef>
              <c:f>タップ試験!$C$3:$C$21</c:f>
              <c:numCache>
                <c:formatCode>0.00</c:formatCode>
                <c:ptCount val="19"/>
                <c:pt idx="0">
                  <c:v>9.3000000000000007</c:v>
                </c:pt>
                <c:pt idx="1">
                  <c:v>8.1999999999999993</c:v>
                </c:pt>
                <c:pt idx="2" formatCode="General">
                  <c:v>8.19</c:v>
                </c:pt>
                <c:pt idx="3">
                  <c:v>8</c:v>
                </c:pt>
                <c:pt idx="4">
                  <c:v>8</c:v>
                </c:pt>
                <c:pt idx="5">
                  <c:v>7.8</c:v>
                </c:pt>
                <c:pt idx="6">
                  <c:v>7.7</c:v>
                </c:pt>
                <c:pt idx="7">
                  <c:v>7.55</c:v>
                </c:pt>
                <c:pt idx="8">
                  <c:v>7.45</c:v>
                </c:pt>
                <c:pt idx="9">
                  <c:v>7.45</c:v>
                </c:pt>
                <c:pt idx="10">
                  <c:v>7.4</c:v>
                </c:pt>
                <c:pt idx="11">
                  <c:v>7.2</c:v>
                </c:pt>
                <c:pt idx="12">
                  <c:v>7.2</c:v>
                </c:pt>
                <c:pt idx="13">
                  <c:v>7.1</c:v>
                </c:pt>
                <c:pt idx="14">
                  <c:v>7</c:v>
                </c:pt>
                <c:pt idx="15">
                  <c:v>6.95</c:v>
                </c:pt>
                <c:pt idx="16">
                  <c:v>6.9</c:v>
                </c:pt>
                <c:pt idx="17">
                  <c:v>6.85</c:v>
                </c:pt>
                <c:pt idx="18">
                  <c:v>6.85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C-4D68-8C3A-9D3A42938F3E}"/>
            </c:ext>
          </c:extLst>
        </c:ser>
        <c:ser>
          <c:idx val="1"/>
          <c:order val="1"/>
          <c:tx>
            <c:strRef>
              <c:f>タップ試験!$D$2</c:f>
              <c:strCache>
                <c:ptCount val="1"/>
                <c:pt idx="0">
                  <c:v>granule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タップ試験!$B$3:$B$21</c:f>
              <c:numCache>
                <c:formatCode>?0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 formatCode="General">
                  <c:v>10</c:v>
                </c:pt>
                <c:pt idx="11" formatCode="General">
                  <c:v>15</c:v>
                </c:pt>
                <c:pt idx="12" formatCode="General">
                  <c:v>20</c:v>
                </c:pt>
                <c:pt idx="13" formatCode="General">
                  <c:v>25</c:v>
                </c:pt>
                <c:pt idx="14" formatCode="General">
                  <c:v>30</c:v>
                </c:pt>
                <c:pt idx="15" formatCode="General">
                  <c:v>35</c:v>
                </c:pt>
                <c:pt idx="16" formatCode="General">
                  <c:v>40</c:v>
                </c:pt>
                <c:pt idx="17" formatCode="General">
                  <c:v>45</c:v>
                </c:pt>
                <c:pt idx="18" formatCode="General">
                  <c:v>50</c:v>
                </c:pt>
              </c:numCache>
            </c:numRef>
          </c:xVal>
          <c:yVal>
            <c:numRef>
              <c:f>タップ試験!$D$3:$D$21</c:f>
              <c:numCache>
                <c:formatCode>0.00</c:formatCode>
                <c:ptCount val="19"/>
                <c:pt idx="0">
                  <c:v>7.7</c:v>
                </c:pt>
                <c:pt idx="1">
                  <c:v>7.6</c:v>
                </c:pt>
                <c:pt idx="2">
                  <c:v>7.5</c:v>
                </c:pt>
                <c:pt idx="3">
                  <c:v>7.45</c:v>
                </c:pt>
                <c:pt idx="4">
                  <c:v>7.4</c:v>
                </c:pt>
                <c:pt idx="5">
                  <c:v>7.36</c:v>
                </c:pt>
                <c:pt idx="6">
                  <c:v>7.32</c:v>
                </c:pt>
                <c:pt idx="7">
                  <c:v>7.32</c:v>
                </c:pt>
                <c:pt idx="8">
                  <c:v>7.3</c:v>
                </c:pt>
                <c:pt idx="9">
                  <c:v>7.3</c:v>
                </c:pt>
                <c:pt idx="10">
                  <c:v>7.28</c:v>
                </c:pt>
                <c:pt idx="11">
                  <c:v>7.25</c:v>
                </c:pt>
                <c:pt idx="12">
                  <c:v>7.21</c:v>
                </c:pt>
                <c:pt idx="13">
                  <c:v>7.2</c:v>
                </c:pt>
                <c:pt idx="14">
                  <c:v>7.19</c:v>
                </c:pt>
                <c:pt idx="15">
                  <c:v>7.19</c:v>
                </c:pt>
                <c:pt idx="16">
                  <c:v>7.19</c:v>
                </c:pt>
                <c:pt idx="17">
                  <c:v>7.2</c:v>
                </c:pt>
                <c:pt idx="18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FC-4D68-8C3A-9D3A42938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539264"/>
        <c:axId val="100540096"/>
      </c:scatterChart>
      <c:valAx>
        <c:axId val="100539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 b="1">
                    <a:solidFill>
                      <a:schemeClr val="tx1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rPr>
                  <a:t>Number</a:t>
                </a:r>
                <a:r>
                  <a:rPr lang="en-US" altLang="ja-JP" sz="2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rPr>
                  <a:t> of taps</a:t>
                </a:r>
                <a:endParaRPr lang="ja-JP" altLang="en-US" sz="2000" b="1">
                  <a:solidFill>
                    <a:schemeClr val="tx1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1710677049802131"/>
              <c:y val="0.88368678253008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?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ja-JP"/>
          </a:p>
        </c:txPr>
        <c:crossAx val="100540096"/>
        <c:crosses val="autoZero"/>
        <c:crossBetween val="midCat"/>
        <c:minorUnit val="10"/>
      </c:valAx>
      <c:valAx>
        <c:axId val="100540096"/>
        <c:scaling>
          <c:orientation val="minMax"/>
          <c:min val="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2000" b="1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rPr>
                  <a:t>Powder volume / mL</a:t>
                </a:r>
                <a:endParaRPr lang="ja-JP" altLang="en-US" sz="2000" b="1" baseline="0">
                  <a:solidFill>
                    <a:schemeClr val="tx1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ja-JP"/>
          </a:p>
        </c:txPr>
        <c:crossAx val="100539264"/>
        <c:crosses val="autoZero"/>
        <c:crossBetween val="midCat"/>
        <c:majorUnit val="1"/>
        <c:min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30838760262837511"/>
          <c:y val="9.5704346767388232E-2"/>
          <c:w val="0.43862632343901697"/>
          <c:h val="6.06642432536458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204A920-2846-40CC-A5BE-B642650D873A}">
          <cx:dataId val="0"/>
          <cx:layoutPr>
            <cx:binning intervalClosed="r">
              <cx:binSize val="0.1500000000000000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192615</xdr:colOff>
      <xdr:row>1</xdr:row>
      <xdr:rowOff>88900</xdr:rowOff>
    </xdr:from>
    <xdr:to>
      <xdr:col>16</xdr:col>
      <xdr:colOff>154789</xdr:colOff>
      <xdr:row>34</xdr:row>
      <xdr:rowOff>17944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4BF8605-A9DA-4CED-ACA8-B4059B14F2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81286</xdr:colOff>
      <xdr:row>9</xdr:row>
      <xdr:rowOff>66522</xdr:rowOff>
    </xdr:from>
    <xdr:to>
      <xdr:col>25</xdr:col>
      <xdr:colOff>176992</xdr:colOff>
      <xdr:row>34</xdr:row>
      <xdr:rowOff>126999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564E3F1A-8863-48C4-ABEF-FA22666822DC}"/>
            </a:ext>
          </a:extLst>
        </xdr:cNvPr>
        <xdr:cNvSpPr>
          <a:spLocks noChangeAspect="1"/>
        </xdr:cNvSpPr>
      </xdr:nvSpPr>
      <xdr:spPr>
        <a:xfrm>
          <a:off x="11620143" y="1644951"/>
          <a:ext cx="4583039" cy="444500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533399</xdr:colOff>
      <xdr:row>29</xdr:row>
      <xdr:rowOff>160866</xdr:rowOff>
    </xdr:from>
    <xdr:to>
      <xdr:col>12</xdr:col>
      <xdr:colOff>601133</xdr:colOff>
      <xdr:row>45</xdr:row>
      <xdr:rowOff>59266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グラフ 1">
              <a:extLst>
                <a:ext uri="{FF2B5EF4-FFF2-40B4-BE49-F238E27FC236}">
                  <a16:creationId xmlns:a16="http://schemas.microsoft.com/office/drawing/2014/main" id="{A918E668-1136-469E-B5A9-356E13B392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2966" y="531706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41357-01F7-4D68-A870-AB37E3B721E9}">
  <dimension ref="B2:D21"/>
  <sheetViews>
    <sheetView zoomScale="85" zoomScaleNormal="85" workbookViewId="0">
      <selection activeCell="C11" sqref="C11"/>
    </sheetView>
  </sheetViews>
  <sheetFormatPr defaultRowHeight="14" x14ac:dyDescent="0.45"/>
  <sheetData>
    <row r="2" spans="2:4" ht="14.35" thickBot="1" x14ac:dyDescent="0.5">
      <c r="B2" s="8" t="s">
        <v>22</v>
      </c>
      <c r="C2" s="5" t="s">
        <v>1</v>
      </c>
      <c r="D2" s="5" t="s">
        <v>2</v>
      </c>
    </row>
    <row r="3" spans="2:4" ht="14.35" thickTop="1" x14ac:dyDescent="0.45">
      <c r="B3" s="10">
        <v>0</v>
      </c>
      <c r="C3" s="4">
        <v>9.3000000000000007</v>
      </c>
      <c r="D3" s="4">
        <v>7.7</v>
      </c>
    </row>
    <row r="4" spans="2:4" x14ac:dyDescent="0.45">
      <c r="B4" s="10">
        <v>1</v>
      </c>
      <c r="C4" s="4">
        <v>8.1999999999999993</v>
      </c>
      <c r="D4" s="4">
        <v>7.6</v>
      </c>
    </row>
    <row r="5" spans="2:4" x14ac:dyDescent="0.45">
      <c r="B5" s="10">
        <v>2</v>
      </c>
      <c r="C5" s="3">
        <v>8.19</v>
      </c>
      <c r="D5" s="4">
        <v>7.5</v>
      </c>
    </row>
    <row r="6" spans="2:4" x14ac:dyDescent="0.45">
      <c r="B6" s="10">
        <v>3</v>
      </c>
      <c r="C6" s="4">
        <v>8</v>
      </c>
      <c r="D6" s="4">
        <v>7.45</v>
      </c>
    </row>
    <row r="7" spans="2:4" x14ac:dyDescent="0.45">
      <c r="B7" s="10">
        <v>4</v>
      </c>
      <c r="C7" s="4">
        <v>8</v>
      </c>
      <c r="D7" s="4">
        <v>7.4</v>
      </c>
    </row>
    <row r="8" spans="2:4" x14ac:dyDescent="0.45">
      <c r="B8" s="10">
        <v>5</v>
      </c>
      <c r="C8" s="4">
        <v>7.8</v>
      </c>
      <c r="D8" s="4">
        <v>7.36</v>
      </c>
    </row>
    <row r="9" spans="2:4" x14ac:dyDescent="0.45">
      <c r="B9" s="10">
        <v>6</v>
      </c>
      <c r="C9" s="4">
        <v>7.7</v>
      </c>
      <c r="D9" s="4">
        <v>7.32</v>
      </c>
    </row>
    <row r="10" spans="2:4" x14ac:dyDescent="0.45">
      <c r="B10" s="10">
        <v>7</v>
      </c>
      <c r="C10" s="4">
        <v>7.55</v>
      </c>
      <c r="D10" s="4">
        <v>7.32</v>
      </c>
    </row>
    <row r="11" spans="2:4" x14ac:dyDescent="0.45">
      <c r="B11" s="10">
        <v>8</v>
      </c>
      <c r="C11" s="4">
        <v>7.45</v>
      </c>
      <c r="D11" s="4">
        <v>7.3</v>
      </c>
    </row>
    <row r="12" spans="2:4" x14ac:dyDescent="0.45">
      <c r="B12" s="10">
        <v>9</v>
      </c>
      <c r="C12" s="4">
        <v>7.45</v>
      </c>
      <c r="D12" s="4">
        <v>7.3</v>
      </c>
    </row>
    <row r="13" spans="2:4" x14ac:dyDescent="0.45">
      <c r="B13" s="3">
        <v>10</v>
      </c>
      <c r="C13" s="4">
        <v>7.4</v>
      </c>
      <c r="D13" s="4">
        <v>7.28</v>
      </c>
    </row>
    <row r="14" spans="2:4" x14ac:dyDescent="0.45">
      <c r="B14" s="3">
        <v>15</v>
      </c>
      <c r="C14" s="4">
        <v>7.2</v>
      </c>
      <c r="D14" s="4">
        <v>7.25</v>
      </c>
    </row>
    <row r="15" spans="2:4" x14ac:dyDescent="0.45">
      <c r="B15" s="3">
        <v>20</v>
      </c>
      <c r="C15" s="4">
        <v>7.2</v>
      </c>
      <c r="D15" s="4">
        <v>7.21</v>
      </c>
    </row>
    <row r="16" spans="2:4" x14ac:dyDescent="0.45">
      <c r="B16" s="3">
        <v>25</v>
      </c>
      <c r="C16" s="4">
        <v>7.1</v>
      </c>
      <c r="D16" s="4">
        <v>7.2</v>
      </c>
    </row>
    <row r="17" spans="2:4" x14ac:dyDescent="0.45">
      <c r="B17" s="3">
        <v>30</v>
      </c>
      <c r="C17" s="4">
        <v>7</v>
      </c>
      <c r="D17" s="4">
        <v>7.19</v>
      </c>
    </row>
    <row r="18" spans="2:4" x14ac:dyDescent="0.45">
      <c r="B18" s="3">
        <v>35</v>
      </c>
      <c r="C18" s="4">
        <v>6.95</v>
      </c>
      <c r="D18" s="4">
        <v>7.19</v>
      </c>
    </row>
    <row r="19" spans="2:4" x14ac:dyDescent="0.45">
      <c r="B19" s="3">
        <v>40</v>
      </c>
      <c r="C19" s="4">
        <v>6.9</v>
      </c>
      <c r="D19" s="4">
        <v>7.19</v>
      </c>
    </row>
    <row r="20" spans="2:4" x14ac:dyDescent="0.45">
      <c r="B20" s="3">
        <v>45</v>
      </c>
      <c r="C20" s="4">
        <v>6.85</v>
      </c>
      <c r="D20" s="4">
        <v>7.2</v>
      </c>
    </row>
    <row r="21" spans="2:4" x14ac:dyDescent="0.45">
      <c r="B21" s="7">
        <v>50</v>
      </c>
      <c r="C21" s="9">
        <v>6.85</v>
      </c>
      <c r="D21" s="9">
        <v>7.2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562F-B5C5-4722-BDF8-28B4286BD326}">
  <dimension ref="B2:F4"/>
  <sheetViews>
    <sheetView workbookViewId="0">
      <selection activeCell="B2" sqref="B2:F4"/>
    </sheetView>
  </sheetViews>
  <sheetFormatPr defaultRowHeight="14" x14ac:dyDescent="0.45"/>
  <cols>
    <col min="2" max="2" width="13.8203125" customWidth="1"/>
    <col min="3" max="3" width="14.17578125" customWidth="1"/>
    <col min="4" max="4" width="16.87890625" customWidth="1"/>
    <col min="5" max="5" width="19.29296875" customWidth="1"/>
    <col min="6" max="6" width="16.05859375" customWidth="1"/>
  </cols>
  <sheetData>
    <row r="2" spans="2:6" ht="14.35" thickBot="1" x14ac:dyDescent="0.5">
      <c r="B2" s="29"/>
      <c r="C2" s="5" t="s">
        <v>47</v>
      </c>
      <c r="D2" s="5" t="s">
        <v>46</v>
      </c>
      <c r="E2" s="5" t="s">
        <v>44</v>
      </c>
      <c r="F2" s="5" t="s">
        <v>45</v>
      </c>
    </row>
    <row r="3" spans="2:6" ht="14.35" thickTop="1" x14ac:dyDescent="0.45">
      <c r="B3" s="2" t="s">
        <v>48</v>
      </c>
      <c r="C3" s="2">
        <v>30.085999999999999</v>
      </c>
      <c r="D3" s="2">
        <v>30.047000000000001</v>
      </c>
      <c r="E3" s="2">
        <v>30.085999999999999</v>
      </c>
      <c r="F3" s="2">
        <v>30.021999999999998</v>
      </c>
    </row>
    <row r="4" spans="2:6" x14ac:dyDescent="0.45">
      <c r="B4" s="6" t="s">
        <v>49</v>
      </c>
      <c r="C4" s="6" t="s">
        <v>50</v>
      </c>
      <c r="D4" s="34">
        <v>33.9</v>
      </c>
      <c r="E4" s="35">
        <v>12.72</v>
      </c>
      <c r="F4" s="35">
        <v>12.47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C90B-47B9-4812-9A51-51F87807CCE1}">
  <dimension ref="B1:F29"/>
  <sheetViews>
    <sheetView workbookViewId="0">
      <selection activeCell="G12" sqref="G12"/>
    </sheetView>
  </sheetViews>
  <sheetFormatPr defaultRowHeight="14" x14ac:dyDescent="0.45"/>
  <cols>
    <col min="3" max="3" width="10.64453125" customWidth="1"/>
  </cols>
  <sheetData>
    <row r="1" spans="2:6" x14ac:dyDescent="0.45">
      <c r="B1" t="s">
        <v>12</v>
      </c>
      <c r="C1" t="s">
        <v>5</v>
      </c>
      <c r="E1" t="s">
        <v>51</v>
      </c>
      <c r="F1">
        <v>1.88</v>
      </c>
    </row>
    <row r="2" spans="2:6" x14ac:dyDescent="0.45">
      <c r="B2">
        <v>1.88</v>
      </c>
      <c r="C2">
        <f>50*B2/$F$1</f>
        <v>50</v>
      </c>
    </row>
    <row r="3" spans="2:6" x14ac:dyDescent="0.45">
      <c r="B3">
        <v>0.8</v>
      </c>
      <c r="C3">
        <f t="shared" ref="C3:C29" si="0">50*B3/$F$1</f>
        <v>21.276595744680851</v>
      </c>
      <c r="E3">
        <f>AVERAGE(C2:C29)</f>
        <v>47.397416413373868</v>
      </c>
      <c r="F3" s="1" t="s">
        <v>13</v>
      </c>
    </row>
    <row r="4" spans="2:6" x14ac:dyDescent="0.45">
      <c r="B4">
        <v>0.9</v>
      </c>
      <c r="C4">
        <f t="shared" si="0"/>
        <v>23.936170212765958</v>
      </c>
      <c r="E4">
        <f>_xlfn.STDEV.S(C2:C29)</f>
        <v>14.87696023825664</v>
      </c>
    </row>
    <row r="5" spans="2:6" x14ac:dyDescent="0.45">
      <c r="B5">
        <v>1.92</v>
      </c>
      <c r="C5">
        <f t="shared" si="0"/>
        <v>51.063829787234049</v>
      </c>
    </row>
    <row r="6" spans="2:6" x14ac:dyDescent="0.45">
      <c r="B6">
        <v>1.82</v>
      </c>
      <c r="C6">
        <f t="shared" si="0"/>
        <v>48.404255319148938</v>
      </c>
    </row>
    <row r="7" spans="2:6" x14ac:dyDescent="0.45">
      <c r="B7">
        <v>1.68</v>
      </c>
      <c r="C7">
        <f t="shared" si="0"/>
        <v>44.680851063829792</v>
      </c>
    </row>
    <row r="8" spans="2:6" x14ac:dyDescent="0.45">
      <c r="B8">
        <v>1.82</v>
      </c>
      <c r="C8">
        <f t="shared" si="0"/>
        <v>48.404255319148938</v>
      </c>
    </row>
    <row r="9" spans="2:6" x14ac:dyDescent="0.45">
      <c r="B9">
        <v>0.99</v>
      </c>
      <c r="C9">
        <f t="shared" si="0"/>
        <v>26.329787234042556</v>
      </c>
    </row>
    <row r="10" spans="2:6" x14ac:dyDescent="0.45">
      <c r="B10">
        <v>1.2</v>
      </c>
      <c r="C10">
        <f t="shared" si="0"/>
        <v>31.914893617021278</v>
      </c>
    </row>
    <row r="11" spans="2:6" x14ac:dyDescent="0.45">
      <c r="B11">
        <v>1.56</v>
      </c>
      <c r="C11">
        <f t="shared" si="0"/>
        <v>41.48936170212766</v>
      </c>
    </row>
    <row r="12" spans="2:6" x14ac:dyDescent="0.45">
      <c r="B12">
        <v>1.92</v>
      </c>
      <c r="C12">
        <f t="shared" si="0"/>
        <v>51.063829787234049</v>
      </c>
    </row>
    <row r="13" spans="2:6" x14ac:dyDescent="0.45">
      <c r="B13">
        <v>2.09</v>
      </c>
      <c r="C13">
        <f t="shared" si="0"/>
        <v>55.585106382978729</v>
      </c>
    </row>
    <row r="14" spans="2:6" x14ac:dyDescent="0.45">
      <c r="B14">
        <v>2.31</v>
      </c>
      <c r="C14">
        <f t="shared" si="0"/>
        <v>61.436170212765958</v>
      </c>
    </row>
    <row r="15" spans="2:6" x14ac:dyDescent="0.45">
      <c r="B15">
        <v>1.76</v>
      </c>
      <c r="C15">
        <f t="shared" si="0"/>
        <v>46.808510638297875</v>
      </c>
    </row>
    <row r="16" spans="2:6" x14ac:dyDescent="0.45">
      <c r="B16">
        <v>1.62</v>
      </c>
      <c r="C16">
        <f t="shared" si="0"/>
        <v>43.085106382978729</v>
      </c>
    </row>
    <row r="17" spans="2:3" x14ac:dyDescent="0.45">
      <c r="B17">
        <v>2.09</v>
      </c>
      <c r="C17">
        <f t="shared" si="0"/>
        <v>55.585106382978729</v>
      </c>
    </row>
    <row r="18" spans="2:3" x14ac:dyDescent="0.45">
      <c r="B18">
        <v>2.15</v>
      </c>
      <c r="C18">
        <f t="shared" si="0"/>
        <v>57.180851063829792</v>
      </c>
    </row>
    <row r="19" spans="2:3" x14ac:dyDescent="0.45">
      <c r="B19">
        <v>2.4</v>
      </c>
      <c r="C19">
        <f t="shared" si="0"/>
        <v>63.829787234042556</v>
      </c>
    </row>
    <row r="20" spans="2:3" x14ac:dyDescent="0.45">
      <c r="B20">
        <v>2.42</v>
      </c>
      <c r="C20">
        <f t="shared" si="0"/>
        <v>64.361702127659584</v>
      </c>
    </row>
    <row r="21" spans="2:3" x14ac:dyDescent="0.45">
      <c r="B21">
        <v>2.75</v>
      </c>
      <c r="C21">
        <f t="shared" si="0"/>
        <v>73.138297872340431</v>
      </c>
    </row>
    <row r="22" spans="2:3" x14ac:dyDescent="0.45">
      <c r="B22">
        <v>1.6</v>
      </c>
      <c r="C22">
        <f t="shared" si="0"/>
        <v>42.553191489361701</v>
      </c>
    </row>
    <row r="23" spans="2:3" x14ac:dyDescent="0.45">
      <c r="B23">
        <v>1.72</v>
      </c>
      <c r="C23">
        <f t="shared" si="0"/>
        <v>45.744680851063833</v>
      </c>
    </row>
    <row r="24" spans="2:3" x14ac:dyDescent="0.45">
      <c r="B24">
        <v>3</v>
      </c>
      <c r="C24">
        <f t="shared" si="0"/>
        <v>79.787234042553195</v>
      </c>
    </row>
    <row r="25" spans="2:3" x14ac:dyDescent="0.45">
      <c r="B25">
        <v>2.1</v>
      </c>
      <c r="C25">
        <f t="shared" si="0"/>
        <v>55.851063829787236</v>
      </c>
    </row>
    <row r="26" spans="2:3" x14ac:dyDescent="0.45">
      <c r="B26">
        <v>1.85</v>
      </c>
      <c r="C26">
        <f t="shared" si="0"/>
        <v>49.202127659574472</v>
      </c>
    </row>
    <row r="27" spans="2:3" x14ac:dyDescent="0.45">
      <c r="B27">
        <v>0.9</v>
      </c>
      <c r="C27">
        <f t="shared" si="0"/>
        <v>23.936170212765958</v>
      </c>
    </row>
    <row r="28" spans="2:3" x14ac:dyDescent="0.45">
      <c r="B28">
        <v>0.85</v>
      </c>
      <c r="C28">
        <f t="shared" si="0"/>
        <v>22.606382978723406</v>
      </c>
    </row>
    <row r="29" spans="2:3" x14ac:dyDescent="0.45">
      <c r="B29">
        <v>1.8</v>
      </c>
      <c r="C29">
        <f t="shared" si="0"/>
        <v>47.872340425531917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5944-2DB5-4DC2-B3E0-F6EFFAF4D517}">
  <dimension ref="B1:F37"/>
  <sheetViews>
    <sheetView tabSelected="1" workbookViewId="0">
      <selection activeCell="F8" sqref="F8"/>
    </sheetView>
  </sheetViews>
  <sheetFormatPr defaultRowHeight="14" x14ac:dyDescent="0.45"/>
  <cols>
    <col min="3" max="3" width="10.41015625" customWidth="1"/>
    <col min="5" max="5" width="10.703125" customWidth="1"/>
  </cols>
  <sheetData>
    <row r="1" spans="2:6" x14ac:dyDescent="0.45">
      <c r="B1" t="s">
        <v>12</v>
      </c>
      <c r="C1" t="s">
        <v>52</v>
      </c>
      <c r="E1" t="s">
        <v>51</v>
      </c>
      <c r="F1">
        <v>1.8</v>
      </c>
    </row>
    <row r="2" spans="2:6" x14ac:dyDescent="0.45">
      <c r="B2">
        <v>0.85</v>
      </c>
      <c r="C2">
        <f>B2*50/$F$1</f>
        <v>23.611111111111111</v>
      </c>
    </row>
    <row r="3" spans="2:6" x14ac:dyDescent="0.45">
      <c r="B3">
        <v>1.3</v>
      </c>
      <c r="C3">
        <f t="shared" ref="C3:C37" si="0">B3*50/$F$1</f>
        <v>36.111111111111107</v>
      </c>
      <c r="E3" s="1" t="s">
        <v>13</v>
      </c>
      <c r="F3">
        <f>AVERAGE(C2:C37)</f>
        <v>46.195987654320987</v>
      </c>
    </row>
    <row r="4" spans="2:6" x14ac:dyDescent="0.45">
      <c r="B4">
        <v>1.85</v>
      </c>
      <c r="C4">
        <f t="shared" si="0"/>
        <v>51.388888888888886</v>
      </c>
      <c r="E4" s="1" t="s">
        <v>14</v>
      </c>
      <c r="F4">
        <f>_xlfn.STDEV.S(C2:C37)</f>
        <v>43.361296403234455</v>
      </c>
    </row>
    <row r="5" spans="2:6" x14ac:dyDescent="0.45">
      <c r="B5">
        <v>1.4</v>
      </c>
      <c r="C5">
        <f t="shared" si="0"/>
        <v>38.888888888888886</v>
      </c>
    </row>
    <row r="6" spans="2:6" x14ac:dyDescent="0.45">
      <c r="B6">
        <v>2.62</v>
      </c>
      <c r="C6">
        <f t="shared" si="0"/>
        <v>72.777777777777771</v>
      </c>
    </row>
    <row r="7" spans="2:6" x14ac:dyDescent="0.45">
      <c r="B7">
        <v>0.9</v>
      </c>
      <c r="C7">
        <f t="shared" si="0"/>
        <v>25</v>
      </c>
    </row>
    <row r="8" spans="2:6" x14ac:dyDescent="0.45">
      <c r="B8">
        <v>1.61</v>
      </c>
      <c r="C8">
        <f t="shared" si="0"/>
        <v>44.722222222222221</v>
      </c>
    </row>
    <row r="9" spans="2:6" x14ac:dyDescent="0.45">
      <c r="B9">
        <v>1.2</v>
      </c>
      <c r="C9">
        <f t="shared" si="0"/>
        <v>33.333333333333336</v>
      </c>
    </row>
    <row r="10" spans="2:6" x14ac:dyDescent="0.45">
      <c r="B10">
        <v>2.41</v>
      </c>
      <c r="C10">
        <f t="shared" si="0"/>
        <v>66.944444444444443</v>
      </c>
    </row>
    <row r="11" spans="2:6" x14ac:dyDescent="0.45">
      <c r="B11">
        <v>0.4</v>
      </c>
      <c r="C11">
        <f t="shared" si="0"/>
        <v>11.111111111111111</v>
      </c>
    </row>
    <row r="12" spans="2:6" x14ac:dyDescent="0.45">
      <c r="B12">
        <v>3.95</v>
      </c>
      <c r="C12">
        <f t="shared" si="0"/>
        <v>109.72222222222221</v>
      </c>
    </row>
    <row r="13" spans="2:6" x14ac:dyDescent="0.45">
      <c r="B13">
        <v>2.1</v>
      </c>
      <c r="C13">
        <f t="shared" si="0"/>
        <v>58.333333333333329</v>
      </c>
    </row>
    <row r="14" spans="2:6" x14ac:dyDescent="0.45">
      <c r="B14">
        <v>5.08</v>
      </c>
      <c r="C14">
        <f t="shared" si="0"/>
        <v>141.11111111111111</v>
      </c>
    </row>
    <row r="15" spans="2:6" x14ac:dyDescent="0.45">
      <c r="B15">
        <v>1.72</v>
      </c>
      <c r="C15">
        <f t="shared" si="0"/>
        <v>47.777777777777779</v>
      </c>
    </row>
    <row r="16" spans="2:6" x14ac:dyDescent="0.45">
      <c r="B16">
        <v>2.62</v>
      </c>
      <c r="C16">
        <f t="shared" si="0"/>
        <v>72.777777777777771</v>
      </c>
    </row>
    <row r="17" spans="2:3" x14ac:dyDescent="0.45">
      <c r="B17">
        <v>1.21</v>
      </c>
      <c r="C17">
        <f t="shared" si="0"/>
        <v>33.611111111111107</v>
      </c>
    </row>
    <row r="18" spans="2:3" x14ac:dyDescent="0.45">
      <c r="B18">
        <v>0.85</v>
      </c>
      <c r="C18">
        <f t="shared" si="0"/>
        <v>23.611111111111111</v>
      </c>
    </row>
    <row r="19" spans="2:3" x14ac:dyDescent="0.45">
      <c r="B19">
        <v>0.28000000000000003</v>
      </c>
      <c r="C19">
        <f t="shared" si="0"/>
        <v>7.7777777777777786</v>
      </c>
    </row>
    <row r="20" spans="2:3" x14ac:dyDescent="0.45">
      <c r="B20">
        <v>0.52</v>
      </c>
      <c r="C20">
        <f t="shared" si="0"/>
        <v>14.444444444444445</v>
      </c>
    </row>
    <row r="21" spans="2:3" x14ac:dyDescent="0.45">
      <c r="B21">
        <v>1</v>
      </c>
      <c r="C21">
        <f t="shared" si="0"/>
        <v>27.777777777777779</v>
      </c>
    </row>
    <row r="22" spans="2:3" x14ac:dyDescent="0.45">
      <c r="B22">
        <v>0.88</v>
      </c>
      <c r="C22">
        <f t="shared" si="0"/>
        <v>24.444444444444443</v>
      </c>
    </row>
    <row r="23" spans="2:3" x14ac:dyDescent="0.45">
      <c r="B23">
        <v>8.6</v>
      </c>
      <c r="C23">
        <f t="shared" si="0"/>
        <v>238.88888888888889</v>
      </c>
    </row>
    <row r="24" spans="2:3" x14ac:dyDescent="0.45">
      <c r="B24">
        <v>2.1</v>
      </c>
      <c r="C24">
        <f t="shared" si="0"/>
        <v>58.333333333333329</v>
      </c>
    </row>
    <row r="25" spans="2:3" x14ac:dyDescent="0.45">
      <c r="B25">
        <v>1.21</v>
      </c>
      <c r="C25">
        <f t="shared" si="0"/>
        <v>33.611111111111107</v>
      </c>
    </row>
    <row r="26" spans="2:3" x14ac:dyDescent="0.45">
      <c r="B26">
        <v>1.1000000000000001</v>
      </c>
      <c r="C26">
        <f t="shared" si="0"/>
        <v>30.555555555555557</v>
      </c>
    </row>
    <row r="27" spans="2:3" x14ac:dyDescent="0.45">
      <c r="B27">
        <v>1.48</v>
      </c>
      <c r="C27">
        <f t="shared" si="0"/>
        <v>41.111111111111107</v>
      </c>
    </row>
    <row r="28" spans="2:3" x14ac:dyDescent="0.45">
      <c r="B28">
        <v>0.7</v>
      </c>
      <c r="C28">
        <f t="shared" si="0"/>
        <v>19.444444444444443</v>
      </c>
    </row>
    <row r="29" spans="2:3" x14ac:dyDescent="0.45">
      <c r="B29">
        <v>0.71</v>
      </c>
      <c r="C29">
        <f t="shared" si="0"/>
        <v>19.722222222222221</v>
      </c>
    </row>
    <row r="30" spans="2:3" x14ac:dyDescent="0.45">
      <c r="B30">
        <v>1.58</v>
      </c>
      <c r="C30">
        <f t="shared" si="0"/>
        <v>43.888888888888886</v>
      </c>
    </row>
    <row r="31" spans="2:3" x14ac:dyDescent="0.45">
      <c r="B31">
        <v>2.12</v>
      </c>
      <c r="C31">
        <f t="shared" si="0"/>
        <v>58.888888888888886</v>
      </c>
    </row>
    <row r="32" spans="2:3" x14ac:dyDescent="0.45">
      <c r="B32">
        <v>0.82</v>
      </c>
      <c r="C32">
        <f t="shared" si="0"/>
        <v>22.777777777777779</v>
      </c>
    </row>
    <row r="33" spans="2:3" x14ac:dyDescent="0.45">
      <c r="B33">
        <v>0.11</v>
      </c>
      <c r="C33">
        <f t="shared" si="0"/>
        <v>3.0555555555555554</v>
      </c>
    </row>
    <row r="34" spans="2:3" x14ac:dyDescent="0.45">
      <c r="B34">
        <v>0.95</v>
      </c>
      <c r="C34">
        <f t="shared" si="0"/>
        <v>26.388888888888889</v>
      </c>
    </row>
    <row r="35" spans="2:3" x14ac:dyDescent="0.45">
      <c r="B35">
        <v>0.4</v>
      </c>
      <c r="C35">
        <f t="shared" si="0"/>
        <v>11.111111111111111</v>
      </c>
    </row>
    <row r="36" spans="2:3" x14ac:dyDescent="0.45">
      <c r="B36">
        <v>0.84</v>
      </c>
      <c r="C36">
        <f t="shared" si="0"/>
        <v>23.333333333333332</v>
      </c>
    </row>
    <row r="37" spans="2:3" x14ac:dyDescent="0.45">
      <c r="B37">
        <v>2.4</v>
      </c>
      <c r="C37">
        <f t="shared" si="0"/>
        <v>66.666666666666671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BAC4-D500-43E9-B078-4143FCC28FDB}">
  <dimension ref="B1:F51"/>
  <sheetViews>
    <sheetView workbookViewId="0">
      <selection activeCell="E9" sqref="E9"/>
    </sheetView>
  </sheetViews>
  <sheetFormatPr defaultRowHeight="14" x14ac:dyDescent="0.45"/>
  <cols>
    <col min="2" max="2" width="16.05859375" customWidth="1"/>
  </cols>
  <sheetData>
    <row r="1" spans="2:6" x14ac:dyDescent="0.45">
      <c r="B1" t="s">
        <v>6</v>
      </c>
      <c r="C1" t="s">
        <v>5</v>
      </c>
    </row>
    <row r="2" spans="2:6" x14ac:dyDescent="0.45">
      <c r="B2">
        <v>1.5</v>
      </c>
      <c r="C2">
        <f t="shared" ref="C2:C33" si="0">1*B2/$F$4</f>
        <v>0.59523809523809523</v>
      </c>
      <c r="E2" s="1" t="s">
        <v>0</v>
      </c>
      <c r="F2" s="1" t="s">
        <v>3</v>
      </c>
    </row>
    <row r="3" spans="2:6" x14ac:dyDescent="0.45">
      <c r="B3">
        <v>1.4</v>
      </c>
      <c r="C3">
        <f t="shared" si="0"/>
        <v>0.55555555555555547</v>
      </c>
    </row>
    <row r="4" spans="2:6" x14ac:dyDescent="0.45">
      <c r="B4">
        <v>1.31</v>
      </c>
      <c r="C4">
        <f t="shared" si="0"/>
        <v>0.51984126984126988</v>
      </c>
      <c r="E4" s="1" t="s">
        <v>4</v>
      </c>
      <c r="F4">
        <v>2.52</v>
      </c>
    </row>
    <row r="5" spans="2:6" x14ac:dyDescent="0.45">
      <c r="B5">
        <v>1.51</v>
      </c>
      <c r="C5">
        <f t="shared" si="0"/>
        <v>0.59920634920634919</v>
      </c>
    </row>
    <row r="6" spans="2:6" x14ac:dyDescent="0.45">
      <c r="B6">
        <v>1.1100000000000001</v>
      </c>
      <c r="C6">
        <f t="shared" si="0"/>
        <v>0.44047619047619052</v>
      </c>
      <c r="E6">
        <f>AVERAGE(C2:C51)</f>
        <v>0.57857142857142874</v>
      </c>
    </row>
    <row r="7" spans="2:6" x14ac:dyDescent="0.45">
      <c r="B7">
        <v>1.92</v>
      </c>
      <c r="C7">
        <f t="shared" si="0"/>
        <v>0.76190476190476186</v>
      </c>
      <c r="E7">
        <f>_xlfn.STDEV.P(C2:C51)</f>
        <v>0.22690641360291977</v>
      </c>
    </row>
    <row r="8" spans="2:6" x14ac:dyDescent="0.45">
      <c r="B8">
        <v>1.05</v>
      </c>
      <c r="C8">
        <f t="shared" si="0"/>
        <v>0.41666666666666669</v>
      </c>
      <c r="E8" t="s">
        <v>7</v>
      </c>
    </row>
    <row r="9" spans="2:6" x14ac:dyDescent="0.45">
      <c r="B9">
        <v>1.98</v>
      </c>
      <c r="C9">
        <f t="shared" si="0"/>
        <v>0.7857142857142857</v>
      </c>
      <c r="E9">
        <f>_xlfn.STDEV.S(C2:C51)</f>
        <v>0.22921009107620585</v>
      </c>
    </row>
    <row r="10" spans="2:6" x14ac:dyDescent="0.45">
      <c r="B10">
        <v>2</v>
      </c>
      <c r="C10">
        <f t="shared" si="0"/>
        <v>0.79365079365079361</v>
      </c>
    </row>
    <row r="11" spans="2:6" x14ac:dyDescent="0.45">
      <c r="B11">
        <v>1.32</v>
      </c>
      <c r="C11">
        <f t="shared" si="0"/>
        <v>0.52380952380952384</v>
      </c>
    </row>
    <row r="12" spans="2:6" x14ac:dyDescent="0.45">
      <c r="B12">
        <v>1.92</v>
      </c>
      <c r="C12">
        <f t="shared" si="0"/>
        <v>0.76190476190476186</v>
      </c>
    </row>
    <row r="13" spans="2:6" x14ac:dyDescent="0.45">
      <c r="B13">
        <v>1.91</v>
      </c>
      <c r="C13">
        <f t="shared" si="0"/>
        <v>0.75793650793650791</v>
      </c>
    </row>
    <row r="14" spans="2:6" x14ac:dyDescent="0.45">
      <c r="B14">
        <v>1.75</v>
      </c>
      <c r="C14">
        <f t="shared" si="0"/>
        <v>0.69444444444444442</v>
      </c>
    </row>
    <row r="15" spans="2:6" x14ac:dyDescent="0.45">
      <c r="B15">
        <v>1.72</v>
      </c>
      <c r="C15">
        <f t="shared" si="0"/>
        <v>0.68253968253968256</v>
      </c>
    </row>
    <row r="16" spans="2:6" x14ac:dyDescent="0.45">
      <c r="B16">
        <v>1.48</v>
      </c>
      <c r="C16">
        <f t="shared" si="0"/>
        <v>0.58730158730158732</v>
      </c>
    </row>
    <row r="17" spans="2:3" x14ac:dyDescent="0.45">
      <c r="B17">
        <v>2.0499999999999998</v>
      </c>
      <c r="C17">
        <f t="shared" si="0"/>
        <v>0.81349206349206338</v>
      </c>
    </row>
    <row r="18" spans="2:3" x14ac:dyDescent="0.45">
      <c r="B18">
        <v>1.21</v>
      </c>
      <c r="C18">
        <f t="shared" si="0"/>
        <v>0.48015873015873012</v>
      </c>
    </row>
    <row r="19" spans="2:3" x14ac:dyDescent="0.45">
      <c r="B19">
        <v>1.68</v>
      </c>
      <c r="C19">
        <f t="shared" si="0"/>
        <v>0.66666666666666663</v>
      </c>
    </row>
    <row r="20" spans="2:3" x14ac:dyDescent="0.45">
      <c r="B20">
        <v>1.05</v>
      </c>
      <c r="C20">
        <f t="shared" si="0"/>
        <v>0.41666666666666669</v>
      </c>
    </row>
    <row r="21" spans="2:3" x14ac:dyDescent="0.45">
      <c r="B21">
        <v>2.15</v>
      </c>
      <c r="C21">
        <f t="shared" si="0"/>
        <v>0.85317460317460314</v>
      </c>
    </row>
    <row r="22" spans="2:3" x14ac:dyDescent="0.45">
      <c r="B22">
        <v>2.42</v>
      </c>
      <c r="C22">
        <f t="shared" si="0"/>
        <v>0.96031746031746024</v>
      </c>
    </row>
    <row r="23" spans="2:3" x14ac:dyDescent="0.45">
      <c r="B23">
        <v>1.69</v>
      </c>
      <c r="C23">
        <f t="shared" si="0"/>
        <v>0.67063492063492058</v>
      </c>
    </row>
    <row r="24" spans="2:3" x14ac:dyDescent="0.45">
      <c r="B24">
        <v>1.25</v>
      </c>
      <c r="C24">
        <f t="shared" si="0"/>
        <v>0.49603174603174605</v>
      </c>
    </row>
    <row r="25" spans="2:3" x14ac:dyDescent="0.45">
      <c r="B25">
        <v>1.25</v>
      </c>
      <c r="C25">
        <f t="shared" si="0"/>
        <v>0.49603174603174605</v>
      </c>
    </row>
    <row r="26" spans="2:3" x14ac:dyDescent="0.45">
      <c r="B26">
        <v>1.28</v>
      </c>
      <c r="C26">
        <f t="shared" si="0"/>
        <v>0.50793650793650791</v>
      </c>
    </row>
    <row r="27" spans="2:3" x14ac:dyDescent="0.45">
      <c r="B27">
        <v>3.24</v>
      </c>
      <c r="C27">
        <f t="shared" si="0"/>
        <v>1.2857142857142858</v>
      </c>
    </row>
    <row r="28" spans="2:3" x14ac:dyDescent="0.45">
      <c r="B28">
        <v>1.75</v>
      </c>
      <c r="C28">
        <f t="shared" si="0"/>
        <v>0.69444444444444442</v>
      </c>
    </row>
    <row r="29" spans="2:3" x14ac:dyDescent="0.45">
      <c r="B29">
        <v>1.75</v>
      </c>
      <c r="C29">
        <f t="shared" si="0"/>
        <v>0.69444444444444442</v>
      </c>
    </row>
    <row r="30" spans="2:3" x14ac:dyDescent="0.45">
      <c r="B30">
        <v>1.45</v>
      </c>
      <c r="C30">
        <f t="shared" si="0"/>
        <v>0.57539682539682535</v>
      </c>
    </row>
    <row r="31" spans="2:3" x14ac:dyDescent="0.45">
      <c r="B31">
        <v>0.65</v>
      </c>
      <c r="C31">
        <f t="shared" si="0"/>
        <v>0.25793650793650796</v>
      </c>
    </row>
    <row r="32" spans="2:3" x14ac:dyDescent="0.45">
      <c r="B32">
        <v>0.65</v>
      </c>
      <c r="C32">
        <f t="shared" si="0"/>
        <v>0.25793650793650796</v>
      </c>
    </row>
    <row r="33" spans="2:3" x14ac:dyDescent="0.45">
      <c r="B33">
        <v>0.72</v>
      </c>
      <c r="C33">
        <f t="shared" si="0"/>
        <v>0.2857142857142857</v>
      </c>
    </row>
    <row r="34" spans="2:3" x14ac:dyDescent="0.45">
      <c r="B34">
        <v>0.91</v>
      </c>
      <c r="C34">
        <f t="shared" ref="C34:C51" si="1">1*B34/$F$4</f>
        <v>0.3611111111111111</v>
      </c>
    </row>
    <row r="35" spans="2:3" x14ac:dyDescent="0.45">
      <c r="B35">
        <v>0.95</v>
      </c>
      <c r="C35">
        <f t="shared" si="1"/>
        <v>0.37698412698412698</v>
      </c>
    </row>
    <row r="36" spans="2:3" x14ac:dyDescent="0.45">
      <c r="B36">
        <v>0.85</v>
      </c>
      <c r="C36">
        <f t="shared" si="1"/>
        <v>0.33730158730158727</v>
      </c>
    </row>
    <row r="37" spans="2:3" x14ac:dyDescent="0.45">
      <c r="B37">
        <v>1.85</v>
      </c>
      <c r="C37">
        <f t="shared" si="1"/>
        <v>0.73412698412698418</v>
      </c>
    </row>
    <row r="38" spans="2:3" x14ac:dyDescent="0.45">
      <c r="B38">
        <v>3</v>
      </c>
      <c r="C38">
        <f t="shared" si="1"/>
        <v>1.1904761904761905</v>
      </c>
    </row>
    <row r="39" spans="2:3" x14ac:dyDescent="0.45">
      <c r="B39">
        <v>1.95</v>
      </c>
      <c r="C39">
        <f t="shared" si="1"/>
        <v>0.77380952380952384</v>
      </c>
    </row>
    <row r="40" spans="2:3" x14ac:dyDescent="0.45">
      <c r="B40">
        <v>1.42</v>
      </c>
      <c r="C40">
        <f t="shared" si="1"/>
        <v>0.56349206349206349</v>
      </c>
    </row>
    <row r="41" spans="2:3" x14ac:dyDescent="0.45">
      <c r="B41">
        <v>1.52</v>
      </c>
      <c r="C41">
        <f t="shared" si="1"/>
        <v>0.60317460317460314</v>
      </c>
    </row>
    <row r="42" spans="2:3" x14ac:dyDescent="0.45">
      <c r="B42">
        <v>1.95</v>
      </c>
      <c r="C42">
        <f t="shared" si="1"/>
        <v>0.77380952380952384</v>
      </c>
    </row>
    <row r="43" spans="2:3" x14ac:dyDescent="0.45">
      <c r="B43">
        <v>1.02</v>
      </c>
      <c r="C43">
        <f t="shared" si="1"/>
        <v>0.40476190476190477</v>
      </c>
    </row>
    <row r="44" spans="2:3" x14ac:dyDescent="0.45">
      <c r="B44">
        <v>0.65</v>
      </c>
      <c r="C44">
        <f t="shared" si="1"/>
        <v>0.25793650793650796</v>
      </c>
    </row>
    <row r="45" spans="2:3" x14ac:dyDescent="0.45">
      <c r="B45">
        <v>1.22</v>
      </c>
      <c r="C45">
        <f t="shared" si="1"/>
        <v>0.48412698412698413</v>
      </c>
    </row>
    <row r="46" spans="2:3" x14ac:dyDescent="0.45">
      <c r="B46">
        <v>0.85</v>
      </c>
      <c r="C46">
        <f t="shared" si="1"/>
        <v>0.33730158730158727</v>
      </c>
    </row>
    <row r="47" spans="2:3" x14ac:dyDescent="0.45">
      <c r="B47">
        <v>1.1000000000000001</v>
      </c>
      <c r="C47">
        <f t="shared" si="1"/>
        <v>0.43650793650793657</v>
      </c>
    </row>
    <row r="48" spans="2:3" x14ac:dyDescent="0.45">
      <c r="B48">
        <v>1.22</v>
      </c>
      <c r="C48">
        <f t="shared" si="1"/>
        <v>0.48412698412698413</v>
      </c>
    </row>
    <row r="49" spans="2:3" x14ac:dyDescent="0.45">
      <c r="B49">
        <v>0.5</v>
      </c>
      <c r="C49">
        <f t="shared" si="1"/>
        <v>0.1984126984126984</v>
      </c>
    </row>
    <row r="50" spans="2:3" x14ac:dyDescent="0.45">
      <c r="B50">
        <v>1.32</v>
      </c>
      <c r="C50">
        <f t="shared" si="1"/>
        <v>0.52380952380952384</v>
      </c>
    </row>
    <row r="51" spans="2:3" x14ac:dyDescent="0.45">
      <c r="B51">
        <v>0.5</v>
      </c>
      <c r="C51">
        <f t="shared" si="1"/>
        <v>0.1984126984126984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AF3F7-EC49-42DE-8B15-6CFD4957D9D9}">
  <dimension ref="B1:G51"/>
  <sheetViews>
    <sheetView workbookViewId="0">
      <selection activeCell="E8" sqref="E8"/>
    </sheetView>
  </sheetViews>
  <sheetFormatPr defaultRowHeight="14" x14ac:dyDescent="0.45"/>
  <cols>
    <col min="3" max="3" width="11.87890625" customWidth="1"/>
  </cols>
  <sheetData>
    <row r="1" spans="2:7" x14ac:dyDescent="0.45">
      <c r="B1" s="1" t="s">
        <v>11</v>
      </c>
      <c r="C1" t="s">
        <v>9</v>
      </c>
      <c r="E1" t="s">
        <v>8</v>
      </c>
      <c r="F1">
        <v>1.35</v>
      </c>
      <c r="G1" t="s">
        <v>10</v>
      </c>
    </row>
    <row r="2" spans="2:7" x14ac:dyDescent="0.45">
      <c r="B2">
        <v>0.81</v>
      </c>
      <c r="C2">
        <f>B2/$F$1</f>
        <v>0.6</v>
      </c>
    </row>
    <row r="3" spans="2:7" x14ac:dyDescent="0.45">
      <c r="B3">
        <v>1</v>
      </c>
      <c r="C3">
        <f t="shared" ref="C3:C51" si="0">B3/$F$1</f>
        <v>0.7407407407407407</v>
      </c>
      <c r="E3">
        <f>AVERAGE(C2*C51)</f>
        <v>0.45333333333333331</v>
      </c>
    </row>
    <row r="4" spans="2:7" x14ac:dyDescent="0.45">
      <c r="B4">
        <v>1.1000000000000001</v>
      </c>
      <c r="C4">
        <f t="shared" si="0"/>
        <v>0.81481481481481488</v>
      </c>
      <c r="E4">
        <f>_xlfn.STDEV.P(C2:C51)</f>
        <v>0.21129042417263155</v>
      </c>
    </row>
    <row r="5" spans="2:7" x14ac:dyDescent="0.45">
      <c r="B5">
        <v>1.35</v>
      </c>
      <c r="C5">
        <f t="shared" si="0"/>
        <v>1</v>
      </c>
    </row>
    <row r="6" spans="2:7" x14ac:dyDescent="0.45">
      <c r="B6">
        <v>0.85</v>
      </c>
      <c r="C6">
        <f t="shared" si="0"/>
        <v>0.62962962962962954</v>
      </c>
      <c r="E6">
        <f>AVERAGE(C2:C51)</f>
        <v>0.5656296296296297</v>
      </c>
    </row>
    <row r="7" spans="2:7" x14ac:dyDescent="0.45">
      <c r="B7">
        <v>0.9</v>
      </c>
      <c r="C7">
        <f t="shared" si="0"/>
        <v>0.66666666666666663</v>
      </c>
      <c r="E7">
        <f>_xlfn.STDEV.P(C2:C51)</f>
        <v>0.21129042417263155</v>
      </c>
    </row>
    <row r="8" spans="2:7" x14ac:dyDescent="0.45">
      <c r="B8">
        <v>0.62</v>
      </c>
      <c r="C8">
        <f t="shared" si="0"/>
        <v>0.4592592592592592</v>
      </c>
    </row>
    <row r="9" spans="2:7" x14ac:dyDescent="0.45">
      <c r="B9">
        <v>0.68</v>
      </c>
      <c r="C9">
        <f t="shared" si="0"/>
        <v>0.50370370370370365</v>
      </c>
    </row>
    <row r="10" spans="2:7" x14ac:dyDescent="0.45">
      <c r="B10">
        <v>0.88</v>
      </c>
      <c r="C10">
        <f t="shared" si="0"/>
        <v>0.65185185185185179</v>
      </c>
    </row>
    <row r="11" spans="2:7" x14ac:dyDescent="0.45">
      <c r="B11">
        <v>0.72</v>
      </c>
      <c r="C11">
        <f t="shared" si="0"/>
        <v>0.53333333333333333</v>
      </c>
    </row>
    <row r="12" spans="2:7" x14ac:dyDescent="0.45">
      <c r="B12">
        <v>0.5</v>
      </c>
      <c r="C12">
        <f t="shared" si="0"/>
        <v>0.37037037037037035</v>
      </c>
    </row>
    <row r="13" spans="2:7" x14ac:dyDescent="0.45">
      <c r="B13">
        <v>0.75</v>
      </c>
      <c r="C13">
        <f t="shared" si="0"/>
        <v>0.55555555555555547</v>
      </c>
    </row>
    <row r="14" spans="2:7" x14ac:dyDescent="0.45">
      <c r="B14">
        <v>0.82</v>
      </c>
      <c r="C14">
        <f t="shared" si="0"/>
        <v>0.60740740740740728</v>
      </c>
    </row>
    <row r="15" spans="2:7" x14ac:dyDescent="0.45">
      <c r="B15">
        <v>0.82</v>
      </c>
      <c r="C15">
        <f t="shared" si="0"/>
        <v>0.60740740740740728</v>
      </c>
    </row>
    <row r="16" spans="2:7" x14ac:dyDescent="0.45">
      <c r="B16">
        <v>0.42</v>
      </c>
      <c r="C16">
        <f t="shared" si="0"/>
        <v>0.31111111111111106</v>
      </c>
    </row>
    <row r="17" spans="2:3" x14ac:dyDescent="0.45">
      <c r="B17">
        <v>0.4</v>
      </c>
      <c r="C17">
        <f t="shared" si="0"/>
        <v>0.29629629629629628</v>
      </c>
    </row>
    <row r="18" spans="2:3" x14ac:dyDescent="0.45">
      <c r="B18">
        <v>0.38</v>
      </c>
      <c r="C18">
        <f t="shared" si="0"/>
        <v>0.28148148148148144</v>
      </c>
    </row>
    <row r="19" spans="2:3" x14ac:dyDescent="0.45">
      <c r="B19">
        <v>1.1100000000000001</v>
      </c>
      <c r="C19">
        <f t="shared" si="0"/>
        <v>0.82222222222222219</v>
      </c>
    </row>
    <row r="20" spans="2:3" x14ac:dyDescent="0.45">
      <c r="B20">
        <v>0.72</v>
      </c>
      <c r="C20">
        <f t="shared" si="0"/>
        <v>0.53333333333333333</v>
      </c>
    </row>
    <row r="21" spans="2:3" x14ac:dyDescent="0.45">
      <c r="B21">
        <v>0.92</v>
      </c>
      <c r="C21">
        <f t="shared" si="0"/>
        <v>0.68148148148148147</v>
      </c>
    </row>
    <row r="22" spans="2:3" x14ac:dyDescent="0.45">
      <c r="B22">
        <v>0.6</v>
      </c>
      <c r="C22">
        <f t="shared" si="0"/>
        <v>0.44444444444444442</v>
      </c>
    </row>
    <row r="23" spans="2:3" x14ac:dyDescent="0.45">
      <c r="B23">
        <v>0.88</v>
      </c>
      <c r="C23">
        <f t="shared" si="0"/>
        <v>0.65185185185185179</v>
      </c>
    </row>
    <row r="24" spans="2:3" x14ac:dyDescent="0.45">
      <c r="B24">
        <v>0.85</v>
      </c>
      <c r="C24">
        <f t="shared" si="0"/>
        <v>0.62962962962962954</v>
      </c>
    </row>
    <row r="25" spans="2:3" x14ac:dyDescent="0.45">
      <c r="B25">
        <v>1.02</v>
      </c>
      <c r="C25">
        <f t="shared" si="0"/>
        <v>0.75555555555555554</v>
      </c>
    </row>
    <row r="26" spans="2:3" x14ac:dyDescent="0.45">
      <c r="B26">
        <v>0.55000000000000004</v>
      </c>
      <c r="C26">
        <f t="shared" si="0"/>
        <v>0.40740740740740744</v>
      </c>
    </row>
    <row r="27" spans="2:3" x14ac:dyDescent="0.45">
      <c r="B27">
        <v>0.57999999999999996</v>
      </c>
      <c r="C27">
        <f t="shared" si="0"/>
        <v>0.42962962962962958</v>
      </c>
    </row>
    <row r="28" spans="2:3" x14ac:dyDescent="0.45">
      <c r="B28">
        <v>0.5</v>
      </c>
      <c r="C28">
        <f t="shared" si="0"/>
        <v>0.37037037037037035</v>
      </c>
    </row>
    <row r="29" spans="2:3" x14ac:dyDescent="0.45">
      <c r="B29">
        <v>0.62</v>
      </c>
      <c r="C29">
        <f t="shared" si="0"/>
        <v>0.4592592592592592</v>
      </c>
    </row>
    <row r="30" spans="2:3" x14ac:dyDescent="0.45">
      <c r="B30">
        <v>1.1000000000000001</v>
      </c>
      <c r="C30">
        <f t="shared" si="0"/>
        <v>0.81481481481481488</v>
      </c>
    </row>
    <row r="31" spans="2:3" x14ac:dyDescent="0.45">
      <c r="B31">
        <v>0.55000000000000004</v>
      </c>
      <c r="C31">
        <f t="shared" si="0"/>
        <v>0.40740740740740744</v>
      </c>
    </row>
    <row r="32" spans="2:3" x14ac:dyDescent="0.45">
      <c r="B32">
        <v>0.68</v>
      </c>
      <c r="C32">
        <f t="shared" si="0"/>
        <v>0.50370370370370365</v>
      </c>
    </row>
    <row r="33" spans="2:3" x14ac:dyDescent="0.45">
      <c r="B33">
        <v>0.32</v>
      </c>
      <c r="C33">
        <f t="shared" si="0"/>
        <v>0.23703703703703702</v>
      </c>
    </row>
    <row r="34" spans="2:3" x14ac:dyDescent="0.45">
      <c r="B34">
        <v>0.6</v>
      </c>
      <c r="C34">
        <f t="shared" si="0"/>
        <v>0.44444444444444442</v>
      </c>
    </row>
    <row r="35" spans="2:3" x14ac:dyDescent="0.45">
      <c r="B35">
        <v>0.92</v>
      </c>
      <c r="C35">
        <f t="shared" si="0"/>
        <v>0.68148148148148147</v>
      </c>
    </row>
    <row r="36" spans="2:3" x14ac:dyDescent="0.45">
      <c r="B36">
        <v>0.4</v>
      </c>
      <c r="C36">
        <f t="shared" si="0"/>
        <v>0.29629629629629628</v>
      </c>
    </row>
    <row r="37" spans="2:3" x14ac:dyDescent="0.45">
      <c r="B37">
        <v>1.22</v>
      </c>
      <c r="C37">
        <f t="shared" si="0"/>
        <v>0.90370370370370368</v>
      </c>
    </row>
    <row r="38" spans="2:3" x14ac:dyDescent="0.45">
      <c r="B38">
        <v>0.42</v>
      </c>
      <c r="C38">
        <f t="shared" si="0"/>
        <v>0.31111111111111106</v>
      </c>
    </row>
    <row r="39" spans="2:3" x14ac:dyDescent="0.45">
      <c r="B39">
        <v>0.84</v>
      </c>
      <c r="C39">
        <f t="shared" si="0"/>
        <v>0.62222222222222212</v>
      </c>
    </row>
    <row r="40" spans="2:3" x14ac:dyDescent="0.45">
      <c r="B40">
        <v>0.57999999999999996</v>
      </c>
      <c r="C40">
        <f t="shared" si="0"/>
        <v>0.42962962962962958</v>
      </c>
    </row>
    <row r="41" spans="2:3" x14ac:dyDescent="0.45">
      <c r="B41">
        <v>0.62</v>
      </c>
      <c r="C41">
        <f t="shared" si="0"/>
        <v>0.4592592592592592</v>
      </c>
    </row>
    <row r="42" spans="2:3" x14ac:dyDescent="0.45">
      <c r="B42">
        <v>0.46</v>
      </c>
      <c r="C42">
        <f t="shared" si="0"/>
        <v>0.34074074074074073</v>
      </c>
    </row>
    <row r="43" spans="2:3" x14ac:dyDescent="0.45">
      <c r="B43">
        <v>0.48</v>
      </c>
      <c r="C43">
        <f t="shared" si="0"/>
        <v>0.35555555555555551</v>
      </c>
    </row>
    <row r="44" spans="2:3" x14ac:dyDescent="0.45">
      <c r="B44">
        <v>0.62</v>
      </c>
      <c r="C44">
        <f t="shared" si="0"/>
        <v>0.4592592592592592</v>
      </c>
    </row>
    <row r="45" spans="2:3" x14ac:dyDescent="0.45">
      <c r="B45">
        <v>0.57999999999999996</v>
      </c>
      <c r="C45">
        <f t="shared" si="0"/>
        <v>0.42962962962962958</v>
      </c>
    </row>
    <row r="46" spans="2:3" x14ac:dyDescent="0.45">
      <c r="B46">
        <v>1.48</v>
      </c>
      <c r="C46">
        <f t="shared" si="0"/>
        <v>1.0962962962962961</v>
      </c>
    </row>
    <row r="47" spans="2:3" x14ac:dyDescent="0.45">
      <c r="B47">
        <v>0.42</v>
      </c>
      <c r="C47">
        <f t="shared" si="0"/>
        <v>0.31111111111111106</v>
      </c>
    </row>
    <row r="48" spans="2:3" x14ac:dyDescent="0.45">
      <c r="B48">
        <v>1.48</v>
      </c>
      <c r="C48">
        <f t="shared" si="0"/>
        <v>1.0962962962962961</v>
      </c>
    </row>
    <row r="49" spans="2:3" x14ac:dyDescent="0.45">
      <c r="B49">
        <v>1.22</v>
      </c>
      <c r="C49">
        <f t="shared" si="0"/>
        <v>0.90370370370370368</v>
      </c>
    </row>
    <row r="50" spans="2:3" x14ac:dyDescent="0.45">
      <c r="B50">
        <v>0.82</v>
      </c>
      <c r="C50">
        <f t="shared" si="0"/>
        <v>0.60740740740740728</v>
      </c>
    </row>
    <row r="51" spans="2:3" x14ac:dyDescent="0.45">
      <c r="B51">
        <v>1.02</v>
      </c>
      <c r="C51">
        <f t="shared" si="0"/>
        <v>0.75555555555555554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3C28-310C-4547-8950-5A2BA9D0C528}">
  <dimension ref="B1:F51"/>
  <sheetViews>
    <sheetView workbookViewId="0">
      <selection activeCell="D5" sqref="D5"/>
    </sheetView>
  </sheetViews>
  <sheetFormatPr defaultRowHeight="14" x14ac:dyDescent="0.45"/>
  <sheetData>
    <row r="1" spans="2:6" x14ac:dyDescent="0.45">
      <c r="B1" t="s">
        <v>12</v>
      </c>
      <c r="C1" t="s">
        <v>9</v>
      </c>
      <c r="F1">
        <v>1.4</v>
      </c>
    </row>
    <row r="2" spans="2:6" x14ac:dyDescent="0.45">
      <c r="B2">
        <v>2.1</v>
      </c>
      <c r="C2">
        <f>B2/$F$1</f>
        <v>1.5000000000000002</v>
      </c>
    </row>
    <row r="3" spans="2:6" x14ac:dyDescent="0.45">
      <c r="B3">
        <v>1.5</v>
      </c>
      <c r="C3">
        <f t="shared" ref="C3:C51" si="0">B3/$F$1</f>
        <v>1.0714285714285714</v>
      </c>
      <c r="D3" s="1" t="s">
        <v>13</v>
      </c>
      <c r="E3">
        <f>AVERAGE(C2:C51)</f>
        <v>0.90185714285714302</v>
      </c>
    </row>
    <row r="4" spans="2:6" x14ac:dyDescent="0.45">
      <c r="B4">
        <v>0.9</v>
      </c>
      <c r="C4">
        <f t="shared" si="0"/>
        <v>0.6428571428571429</v>
      </c>
      <c r="D4" s="1" t="s">
        <v>14</v>
      </c>
      <c r="E4">
        <f>_xlfn.STDEV.P(C2:C51)</f>
        <v>0.33745992959406657</v>
      </c>
    </row>
    <row r="5" spans="2:6" x14ac:dyDescent="0.45">
      <c r="B5">
        <v>0.98</v>
      </c>
      <c r="C5">
        <f t="shared" si="0"/>
        <v>0.70000000000000007</v>
      </c>
    </row>
    <row r="6" spans="2:6" x14ac:dyDescent="0.45">
      <c r="B6">
        <v>1.75</v>
      </c>
      <c r="C6">
        <f t="shared" si="0"/>
        <v>1.25</v>
      </c>
    </row>
    <row r="7" spans="2:6" x14ac:dyDescent="0.45">
      <c r="B7">
        <v>1.85</v>
      </c>
      <c r="C7">
        <f t="shared" si="0"/>
        <v>1.3214285714285716</v>
      </c>
    </row>
    <row r="8" spans="2:6" x14ac:dyDescent="0.45">
      <c r="B8">
        <v>1.05</v>
      </c>
      <c r="C8">
        <f t="shared" si="0"/>
        <v>0.75000000000000011</v>
      </c>
    </row>
    <row r="9" spans="2:6" x14ac:dyDescent="0.45">
      <c r="B9">
        <v>1.74</v>
      </c>
      <c r="C9">
        <f t="shared" si="0"/>
        <v>1.2428571428571429</v>
      </c>
    </row>
    <row r="10" spans="2:6" x14ac:dyDescent="0.45">
      <c r="B10">
        <v>1.65</v>
      </c>
      <c r="C10">
        <f t="shared" si="0"/>
        <v>1.1785714285714286</v>
      </c>
    </row>
    <row r="11" spans="2:6" x14ac:dyDescent="0.45">
      <c r="B11">
        <v>0.92</v>
      </c>
      <c r="C11">
        <f t="shared" si="0"/>
        <v>0.65714285714285725</v>
      </c>
    </row>
    <row r="12" spans="2:6" x14ac:dyDescent="0.45">
      <c r="B12">
        <v>0.94</v>
      </c>
      <c r="C12">
        <f t="shared" si="0"/>
        <v>0.67142857142857149</v>
      </c>
    </row>
    <row r="13" spans="2:6" x14ac:dyDescent="0.45">
      <c r="B13">
        <v>0.98</v>
      </c>
      <c r="C13">
        <f t="shared" si="0"/>
        <v>0.70000000000000007</v>
      </c>
    </row>
    <row r="14" spans="2:6" x14ac:dyDescent="0.45">
      <c r="B14">
        <v>0.98</v>
      </c>
      <c r="C14">
        <f t="shared" si="0"/>
        <v>0.70000000000000007</v>
      </c>
    </row>
    <row r="15" spans="2:6" x14ac:dyDescent="0.45">
      <c r="B15">
        <v>1.02</v>
      </c>
      <c r="C15">
        <f t="shared" si="0"/>
        <v>0.72857142857142865</v>
      </c>
    </row>
    <row r="16" spans="2:6" x14ac:dyDescent="0.45">
      <c r="B16">
        <v>1.1599999999999999</v>
      </c>
      <c r="C16">
        <f t="shared" si="0"/>
        <v>0.82857142857142851</v>
      </c>
    </row>
    <row r="17" spans="2:3" x14ac:dyDescent="0.45">
      <c r="B17">
        <v>1.06</v>
      </c>
      <c r="C17">
        <f t="shared" si="0"/>
        <v>0.75714285714285723</v>
      </c>
    </row>
    <row r="18" spans="2:3" x14ac:dyDescent="0.45">
      <c r="B18">
        <v>0.98</v>
      </c>
      <c r="C18">
        <f t="shared" si="0"/>
        <v>0.70000000000000007</v>
      </c>
    </row>
    <row r="19" spans="2:3" x14ac:dyDescent="0.45">
      <c r="B19">
        <v>2.3199999999999998</v>
      </c>
      <c r="C19">
        <f t="shared" si="0"/>
        <v>1.657142857142857</v>
      </c>
    </row>
    <row r="20" spans="2:3" x14ac:dyDescent="0.45">
      <c r="B20">
        <v>0.92</v>
      </c>
      <c r="C20">
        <f t="shared" si="0"/>
        <v>0.65714285714285725</v>
      </c>
    </row>
    <row r="21" spans="2:3" x14ac:dyDescent="0.45">
      <c r="B21">
        <v>1.1200000000000001</v>
      </c>
      <c r="C21">
        <f t="shared" si="0"/>
        <v>0.80000000000000016</v>
      </c>
    </row>
    <row r="22" spans="2:3" x14ac:dyDescent="0.45">
      <c r="B22">
        <v>1.56</v>
      </c>
      <c r="C22">
        <f t="shared" si="0"/>
        <v>1.1142857142857143</v>
      </c>
    </row>
    <row r="23" spans="2:3" x14ac:dyDescent="0.45">
      <c r="B23">
        <v>1</v>
      </c>
      <c r="C23">
        <f t="shared" si="0"/>
        <v>0.7142857142857143</v>
      </c>
    </row>
    <row r="24" spans="2:3" x14ac:dyDescent="0.45">
      <c r="B24">
        <v>1.28</v>
      </c>
      <c r="C24">
        <f t="shared" si="0"/>
        <v>0.91428571428571437</v>
      </c>
    </row>
    <row r="25" spans="2:3" x14ac:dyDescent="0.45">
      <c r="B25">
        <v>1.2</v>
      </c>
      <c r="C25">
        <f t="shared" si="0"/>
        <v>0.85714285714285721</v>
      </c>
    </row>
    <row r="26" spans="2:3" x14ac:dyDescent="0.45">
      <c r="B26">
        <v>0.98</v>
      </c>
      <c r="C26">
        <f t="shared" si="0"/>
        <v>0.70000000000000007</v>
      </c>
    </row>
    <row r="27" spans="2:3" x14ac:dyDescent="0.45">
      <c r="B27">
        <v>1.82</v>
      </c>
      <c r="C27">
        <f t="shared" si="0"/>
        <v>1.3</v>
      </c>
    </row>
    <row r="28" spans="2:3" x14ac:dyDescent="0.45">
      <c r="B28">
        <v>0.92</v>
      </c>
      <c r="C28">
        <f t="shared" si="0"/>
        <v>0.65714285714285725</v>
      </c>
    </row>
    <row r="29" spans="2:3" x14ac:dyDescent="0.45">
      <c r="B29">
        <v>0.9</v>
      </c>
      <c r="C29">
        <f t="shared" si="0"/>
        <v>0.6428571428571429</v>
      </c>
    </row>
    <row r="30" spans="2:3" x14ac:dyDescent="0.45">
      <c r="B30">
        <v>1.22</v>
      </c>
      <c r="C30">
        <f t="shared" si="0"/>
        <v>0.87142857142857144</v>
      </c>
    </row>
    <row r="31" spans="2:3" x14ac:dyDescent="0.45">
      <c r="B31">
        <v>0.8</v>
      </c>
      <c r="C31">
        <f t="shared" si="0"/>
        <v>0.57142857142857151</v>
      </c>
    </row>
    <row r="32" spans="2:3" x14ac:dyDescent="0.45">
      <c r="B32">
        <v>1.18</v>
      </c>
      <c r="C32">
        <f t="shared" si="0"/>
        <v>0.84285714285714286</v>
      </c>
    </row>
    <row r="33" spans="2:3" x14ac:dyDescent="0.45">
      <c r="B33">
        <v>1.6</v>
      </c>
      <c r="C33">
        <f t="shared" si="0"/>
        <v>1.142857142857143</v>
      </c>
    </row>
    <row r="34" spans="2:3" x14ac:dyDescent="0.45">
      <c r="B34">
        <v>1.32</v>
      </c>
      <c r="C34">
        <f t="shared" si="0"/>
        <v>0.94285714285714295</v>
      </c>
    </row>
    <row r="35" spans="2:3" x14ac:dyDescent="0.45">
      <c r="B35">
        <v>1.46</v>
      </c>
      <c r="C35">
        <f t="shared" si="0"/>
        <v>1.0428571428571429</v>
      </c>
    </row>
    <row r="36" spans="2:3" x14ac:dyDescent="0.45">
      <c r="B36">
        <v>2.06</v>
      </c>
      <c r="C36">
        <f t="shared" si="0"/>
        <v>1.4714285714285715</v>
      </c>
    </row>
    <row r="37" spans="2:3" x14ac:dyDescent="0.45">
      <c r="B37">
        <v>0.84</v>
      </c>
      <c r="C37">
        <f t="shared" si="0"/>
        <v>0.6</v>
      </c>
    </row>
    <row r="38" spans="2:3" x14ac:dyDescent="0.45">
      <c r="B38">
        <v>2.1800000000000002</v>
      </c>
      <c r="C38">
        <f t="shared" si="0"/>
        <v>1.5571428571428574</v>
      </c>
    </row>
    <row r="39" spans="2:3" x14ac:dyDescent="0.45">
      <c r="B39">
        <v>1.22</v>
      </c>
      <c r="C39">
        <f t="shared" si="0"/>
        <v>0.87142857142857144</v>
      </c>
    </row>
    <row r="40" spans="2:3" x14ac:dyDescent="0.45">
      <c r="B40">
        <v>1.02</v>
      </c>
      <c r="C40">
        <f t="shared" si="0"/>
        <v>0.72857142857142865</v>
      </c>
    </row>
    <row r="41" spans="2:3" x14ac:dyDescent="0.45">
      <c r="B41">
        <v>1.32</v>
      </c>
      <c r="C41">
        <f t="shared" si="0"/>
        <v>0.94285714285714295</v>
      </c>
    </row>
    <row r="42" spans="2:3" x14ac:dyDescent="0.45">
      <c r="B42">
        <v>0.8</v>
      </c>
      <c r="C42">
        <f t="shared" si="0"/>
        <v>0.57142857142857151</v>
      </c>
    </row>
    <row r="43" spans="2:3" x14ac:dyDescent="0.45">
      <c r="B43">
        <v>0.92</v>
      </c>
      <c r="C43">
        <f t="shared" si="0"/>
        <v>0.65714285714285725</v>
      </c>
    </row>
    <row r="44" spans="2:3" x14ac:dyDescent="0.45">
      <c r="B44">
        <v>1</v>
      </c>
      <c r="C44">
        <f t="shared" si="0"/>
        <v>0.7142857142857143</v>
      </c>
    </row>
    <row r="45" spans="2:3" x14ac:dyDescent="0.45">
      <c r="B45">
        <v>1</v>
      </c>
      <c r="C45">
        <f t="shared" si="0"/>
        <v>0.7142857142857143</v>
      </c>
    </row>
    <row r="46" spans="2:3" x14ac:dyDescent="0.45">
      <c r="B46">
        <v>0.81</v>
      </c>
      <c r="C46">
        <f t="shared" si="0"/>
        <v>0.57857142857142863</v>
      </c>
    </row>
    <row r="47" spans="2:3" x14ac:dyDescent="0.45">
      <c r="B47">
        <v>2.5</v>
      </c>
      <c r="C47">
        <f t="shared" si="0"/>
        <v>1.7857142857142858</v>
      </c>
    </row>
    <row r="48" spans="2:3" x14ac:dyDescent="0.45">
      <c r="B48">
        <v>1.92</v>
      </c>
      <c r="C48">
        <f t="shared" si="0"/>
        <v>1.3714285714285714</v>
      </c>
    </row>
    <row r="49" spans="2:3" x14ac:dyDescent="0.45">
      <c r="B49">
        <v>0.64</v>
      </c>
      <c r="C49">
        <f t="shared" si="0"/>
        <v>0.45714285714285718</v>
      </c>
    </row>
    <row r="50" spans="2:3" x14ac:dyDescent="0.45">
      <c r="B50">
        <v>1.62</v>
      </c>
      <c r="C50">
        <f t="shared" si="0"/>
        <v>1.1571428571428573</v>
      </c>
    </row>
    <row r="51" spans="2:3" x14ac:dyDescent="0.45">
      <c r="B51">
        <v>0.12</v>
      </c>
      <c r="C51">
        <f t="shared" si="0"/>
        <v>8.5714285714285715E-2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B64A0-6BED-46CC-8784-99057B2C94C5}">
  <dimension ref="B1:F51"/>
  <sheetViews>
    <sheetView workbookViewId="0">
      <selection activeCell="E5" sqref="E5"/>
    </sheetView>
  </sheetViews>
  <sheetFormatPr defaultRowHeight="14" x14ac:dyDescent="0.45"/>
  <cols>
    <col min="3" max="3" width="12" customWidth="1"/>
  </cols>
  <sheetData>
    <row r="1" spans="2:6" x14ac:dyDescent="0.45">
      <c r="B1" t="s">
        <v>12</v>
      </c>
      <c r="C1" t="s">
        <v>9</v>
      </c>
      <c r="E1" t="s">
        <v>15</v>
      </c>
      <c r="F1">
        <v>3.4</v>
      </c>
    </row>
    <row r="2" spans="2:6" x14ac:dyDescent="0.45">
      <c r="B2">
        <v>1.5</v>
      </c>
      <c r="C2">
        <f>5*B2/$F$1</f>
        <v>2.2058823529411766</v>
      </c>
    </row>
    <row r="3" spans="2:6" x14ac:dyDescent="0.45">
      <c r="B3">
        <v>0.82</v>
      </c>
      <c r="C3">
        <f t="shared" ref="C3:C51" si="0">5*B3/$F$1</f>
        <v>1.2058823529411764</v>
      </c>
      <c r="D3" s="1" t="s">
        <v>13</v>
      </c>
      <c r="E3">
        <f>AVERAGE(C2:C51)</f>
        <v>2.8399999999999994</v>
      </c>
    </row>
    <row r="4" spans="2:6" x14ac:dyDescent="0.45">
      <c r="B4">
        <v>2.2000000000000002</v>
      </c>
      <c r="C4">
        <f t="shared" si="0"/>
        <v>3.2352941176470589</v>
      </c>
      <c r="D4" s="1" t="s">
        <v>14</v>
      </c>
      <c r="E4">
        <f>_xlfn.STDEV.P(C2:C51)</f>
        <v>0.90889796002087408</v>
      </c>
    </row>
    <row r="5" spans="2:6" x14ac:dyDescent="0.45">
      <c r="B5">
        <v>2.2000000000000002</v>
      </c>
      <c r="C5">
        <f t="shared" si="0"/>
        <v>3.2352941176470589</v>
      </c>
    </row>
    <row r="6" spans="2:6" x14ac:dyDescent="0.45">
      <c r="B6">
        <v>1.92</v>
      </c>
      <c r="C6">
        <f t="shared" si="0"/>
        <v>2.8235294117647061</v>
      </c>
    </row>
    <row r="7" spans="2:6" x14ac:dyDescent="0.45">
      <c r="B7">
        <v>2.11</v>
      </c>
      <c r="C7">
        <f t="shared" si="0"/>
        <v>3.1029411764705879</v>
      </c>
    </row>
    <row r="8" spans="2:6" x14ac:dyDescent="0.45">
      <c r="B8">
        <v>1.7</v>
      </c>
      <c r="C8">
        <f t="shared" si="0"/>
        <v>2.5</v>
      </c>
    </row>
    <row r="9" spans="2:6" x14ac:dyDescent="0.45">
      <c r="B9">
        <v>2.1800000000000002</v>
      </c>
      <c r="C9">
        <f t="shared" si="0"/>
        <v>3.2058823529411766</v>
      </c>
    </row>
    <row r="10" spans="2:6" x14ac:dyDescent="0.45">
      <c r="B10">
        <v>2.2000000000000002</v>
      </c>
      <c r="C10">
        <f t="shared" si="0"/>
        <v>3.2352941176470589</v>
      </c>
    </row>
    <row r="11" spans="2:6" x14ac:dyDescent="0.45">
      <c r="B11">
        <v>2.62</v>
      </c>
      <c r="C11">
        <f t="shared" si="0"/>
        <v>3.8529411764705888</v>
      </c>
    </row>
    <row r="12" spans="2:6" x14ac:dyDescent="0.45">
      <c r="B12">
        <v>1.48</v>
      </c>
      <c r="C12">
        <f t="shared" si="0"/>
        <v>2.1764705882352944</v>
      </c>
    </row>
    <row r="13" spans="2:6" x14ac:dyDescent="0.45">
      <c r="B13">
        <v>1.8</v>
      </c>
      <c r="C13">
        <f t="shared" si="0"/>
        <v>2.6470588235294117</v>
      </c>
    </row>
    <row r="14" spans="2:6" x14ac:dyDescent="0.45">
      <c r="B14">
        <v>1.95</v>
      </c>
      <c r="C14">
        <f t="shared" si="0"/>
        <v>2.8676470588235294</v>
      </c>
    </row>
    <row r="15" spans="2:6" x14ac:dyDescent="0.45">
      <c r="B15">
        <v>1.68</v>
      </c>
      <c r="C15">
        <f t="shared" si="0"/>
        <v>2.4705882352941178</v>
      </c>
    </row>
    <row r="16" spans="2:6" x14ac:dyDescent="0.45">
      <c r="B16">
        <v>0.98</v>
      </c>
      <c r="C16">
        <f t="shared" si="0"/>
        <v>1.4411764705882355</v>
      </c>
    </row>
    <row r="17" spans="2:3" x14ac:dyDescent="0.45">
      <c r="B17">
        <v>1.58</v>
      </c>
      <c r="C17">
        <f t="shared" si="0"/>
        <v>2.3235294117647061</v>
      </c>
    </row>
    <row r="18" spans="2:3" x14ac:dyDescent="0.45">
      <c r="B18">
        <v>1.98</v>
      </c>
      <c r="C18">
        <f t="shared" si="0"/>
        <v>2.9117647058823533</v>
      </c>
    </row>
    <row r="19" spans="2:3" x14ac:dyDescent="0.45">
      <c r="B19">
        <v>1.98</v>
      </c>
      <c r="C19">
        <f t="shared" si="0"/>
        <v>2.9117647058823533</v>
      </c>
    </row>
    <row r="20" spans="2:3" x14ac:dyDescent="0.45">
      <c r="B20">
        <v>0.78</v>
      </c>
      <c r="C20">
        <f t="shared" si="0"/>
        <v>1.1470588235294119</v>
      </c>
    </row>
    <row r="21" spans="2:3" x14ac:dyDescent="0.45">
      <c r="B21">
        <v>0.62</v>
      </c>
      <c r="C21">
        <f t="shared" si="0"/>
        <v>0.91176470588235303</v>
      </c>
    </row>
    <row r="22" spans="2:3" x14ac:dyDescent="0.45">
      <c r="B22">
        <v>3.48</v>
      </c>
      <c r="C22">
        <f t="shared" si="0"/>
        <v>5.117647058823529</v>
      </c>
    </row>
    <row r="23" spans="2:3" x14ac:dyDescent="0.45">
      <c r="B23">
        <v>2.1800000000000002</v>
      </c>
      <c r="C23">
        <f t="shared" si="0"/>
        <v>3.2058823529411766</v>
      </c>
    </row>
    <row r="24" spans="2:3" x14ac:dyDescent="0.45">
      <c r="B24">
        <v>1.34</v>
      </c>
      <c r="C24">
        <f t="shared" si="0"/>
        <v>1.9705882352941178</v>
      </c>
    </row>
    <row r="25" spans="2:3" x14ac:dyDescent="0.45">
      <c r="B25">
        <v>1.48</v>
      </c>
      <c r="C25">
        <f t="shared" si="0"/>
        <v>2.1764705882352944</v>
      </c>
    </row>
    <row r="26" spans="2:3" x14ac:dyDescent="0.45">
      <c r="B26">
        <v>3.62</v>
      </c>
      <c r="C26">
        <f t="shared" si="0"/>
        <v>5.3235294117647065</v>
      </c>
    </row>
    <row r="27" spans="2:3" x14ac:dyDescent="0.45">
      <c r="B27">
        <v>2.2799999999999998</v>
      </c>
      <c r="C27">
        <f t="shared" si="0"/>
        <v>3.3529411764705879</v>
      </c>
    </row>
    <row r="28" spans="2:3" x14ac:dyDescent="0.45">
      <c r="B28">
        <v>2.48</v>
      </c>
      <c r="C28">
        <f t="shared" si="0"/>
        <v>3.6470588235294121</v>
      </c>
    </row>
    <row r="29" spans="2:3" x14ac:dyDescent="0.45">
      <c r="B29">
        <v>2.1800000000000002</v>
      </c>
      <c r="C29">
        <f t="shared" si="0"/>
        <v>3.2058823529411766</v>
      </c>
    </row>
    <row r="30" spans="2:3" x14ac:dyDescent="0.45">
      <c r="B30">
        <v>1.28</v>
      </c>
      <c r="C30">
        <f t="shared" si="0"/>
        <v>1.8823529411764708</v>
      </c>
    </row>
    <row r="31" spans="2:3" x14ac:dyDescent="0.45">
      <c r="B31">
        <v>2</v>
      </c>
      <c r="C31">
        <f t="shared" si="0"/>
        <v>2.9411764705882355</v>
      </c>
    </row>
    <row r="32" spans="2:3" x14ac:dyDescent="0.45">
      <c r="B32">
        <v>2.88</v>
      </c>
      <c r="C32">
        <f t="shared" si="0"/>
        <v>4.2352941176470589</v>
      </c>
    </row>
    <row r="33" spans="2:3" x14ac:dyDescent="0.45">
      <c r="B33">
        <v>2.88</v>
      </c>
      <c r="C33">
        <f t="shared" si="0"/>
        <v>4.2352941176470589</v>
      </c>
    </row>
    <row r="34" spans="2:3" x14ac:dyDescent="0.45">
      <c r="B34">
        <v>2.48</v>
      </c>
      <c r="C34">
        <f t="shared" si="0"/>
        <v>3.6470588235294121</v>
      </c>
    </row>
    <row r="35" spans="2:3" x14ac:dyDescent="0.45">
      <c r="B35">
        <v>1.52</v>
      </c>
      <c r="C35">
        <f t="shared" si="0"/>
        <v>2.2352941176470589</v>
      </c>
    </row>
    <row r="36" spans="2:3" x14ac:dyDescent="0.45">
      <c r="B36">
        <v>2.08</v>
      </c>
      <c r="C36">
        <f t="shared" si="0"/>
        <v>3.0588235294117649</v>
      </c>
    </row>
    <row r="37" spans="2:3" x14ac:dyDescent="0.45">
      <c r="B37">
        <v>2.98</v>
      </c>
      <c r="C37">
        <f t="shared" si="0"/>
        <v>4.382352941176471</v>
      </c>
    </row>
    <row r="38" spans="2:3" x14ac:dyDescent="0.45">
      <c r="B38">
        <v>1.81</v>
      </c>
      <c r="C38">
        <f t="shared" si="0"/>
        <v>2.6617647058823533</v>
      </c>
    </row>
    <row r="39" spans="2:3" x14ac:dyDescent="0.45">
      <c r="B39">
        <v>1.62</v>
      </c>
      <c r="C39">
        <f t="shared" si="0"/>
        <v>2.382352941176471</v>
      </c>
    </row>
    <row r="40" spans="2:3" x14ac:dyDescent="0.45">
      <c r="B40">
        <v>0.98</v>
      </c>
      <c r="C40">
        <f t="shared" si="0"/>
        <v>1.4411764705882355</v>
      </c>
    </row>
    <row r="41" spans="2:3" x14ac:dyDescent="0.45">
      <c r="B41">
        <v>1.82</v>
      </c>
      <c r="C41">
        <f t="shared" si="0"/>
        <v>2.6764705882352939</v>
      </c>
    </row>
    <row r="42" spans="2:3" x14ac:dyDescent="0.45">
      <c r="B42">
        <v>1.48</v>
      </c>
      <c r="C42">
        <f t="shared" si="0"/>
        <v>2.1764705882352944</v>
      </c>
    </row>
    <row r="43" spans="2:3" x14ac:dyDescent="0.45">
      <c r="B43">
        <v>2.5</v>
      </c>
      <c r="C43">
        <f t="shared" si="0"/>
        <v>3.6764705882352944</v>
      </c>
    </row>
    <row r="44" spans="2:3" x14ac:dyDescent="0.45">
      <c r="B44">
        <v>1.6</v>
      </c>
      <c r="C44">
        <f t="shared" si="0"/>
        <v>2.3529411764705883</v>
      </c>
    </row>
    <row r="45" spans="2:3" x14ac:dyDescent="0.45">
      <c r="B45">
        <v>1.55</v>
      </c>
      <c r="C45">
        <f t="shared" si="0"/>
        <v>2.2794117647058822</v>
      </c>
    </row>
    <row r="46" spans="2:3" x14ac:dyDescent="0.45">
      <c r="B46">
        <v>2.2799999999999998</v>
      </c>
      <c r="C46">
        <f t="shared" si="0"/>
        <v>3.3529411764705879</v>
      </c>
    </row>
    <row r="47" spans="2:3" x14ac:dyDescent="0.45">
      <c r="B47">
        <v>1.7</v>
      </c>
      <c r="C47">
        <f t="shared" si="0"/>
        <v>2.5</v>
      </c>
    </row>
    <row r="48" spans="2:3" x14ac:dyDescent="0.45">
      <c r="B48">
        <v>1.5</v>
      </c>
      <c r="C48">
        <f t="shared" si="0"/>
        <v>2.2058823529411766</v>
      </c>
    </row>
    <row r="49" spans="2:3" x14ac:dyDescent="0.45">
      <c r="B49">
        <v>2.2000000000000002</v>
      </c>
      <c r="C49">
        <f t="shared" si="0"/>
        <v>3.2352941176470589</v>
      </c>
    </row>
    <row r="50" spans="2:3" x14ac:dyDescent="0.45">
      <c r="B50">
        <v>1.92</v>
      </c>
      <c r="C50">
        <f t="shared" si="0"/>
        <v>2.8235294117647061</v>
      </c>
    </row>
    <row r="51" spans="2:3" x14ac:dyDescent="0.45">
      <c r="B51">
        <v>2.1800000000000002</v>
      </c>
      <c r="C51">
        <f t="shared" si="0"/>
        <v>3.2058823529411766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1C82F-E941-466B-8988-F9EAC69EE3CD}">
  <dimension ref="B2:D6"/>
  <sheetViews>
    <sheetView workbookViewId="0">
      <selection activeCell="B2" sqref="B2:D6"/>
    </sheetView>
  </sheetViews>
  <sheetFormatPr defaultRowHeight="14" x14ac:dyDescent="0.45"/>
  <cols>
    <col min="1" max="1" width="4.87890625" customWidth="1"/>
    <col min="2" max="2" width="15.9375" customWidth="1"/>
    <col min="3" max="3" width="14.9375" customWidth="1"/>
    <col min="4" max="4" width="22.52734375" customWidth="1"/>
  </cols>
  <sheetData>
    <row r="2" spans="2:4" ht="14.35" thickBot="1" x14ac:dyDescent="0.5">
      <c r="B2" s="5" t="s">
        <v>16</v>
      </c>
      <c r="C2" s="5" t="s">
        <v>17</v>
      </c>
      <c r="D2" s="5" t="s">
        <v>18</v>
      </c>
    </row>
    <row r="3" spans="2:4" ht="14.35" thickTop="1" x14ac:dyDescent="0.45">
      <c r="B3" s="2" t="s">
        <v>1</v>
      </c>
      <c r="C3" s="3">
        <v>0.57999999999999996</v>
      </c>
      <c r="D3" s="3">
        <v>0.23</v>
      </c>
    </row>
    <row r="4" spans="2:4" ht="16.350000000000001" x14ac:dyDescent="0.45">
      <c r="B4" s="2" t="s">
        <v>19</v>
      </c>
      <c r="C4" s="3">
        <v>0.45</v>
      </c>
      <c r="D4" s="3">
        <v>0.21</v>
      </c>
    </row>
    <row r="5" spans="2:4" ht="16.350000000000001" x14ac:dyDescent="0.45">
      <c r="B5" s="2" t="s">
        <v>20</v>
      </c>
      <c r="C5" s="4">
        <v>0.9</v>
      </c>
      <c r="D5" s="3">
        <v>0.34</v>
      </c>
    </row>
    <row r="6" spans="2:4" ht="16.350000000000001" x14ac:dyDescent="0.45">
      <c r="B6" s="6" t="s">
        <v>21</v>
      </c>
      <c r="C6" s="7">
        <v>2.84</v>
      </c>
      <c r="D6" s="7">
        <v>0.91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0A8D-84C5-47E5-A9B2-DFC703DA8286}">
  <dimension ref="B2:J18"/>
  <sheetViews>
    <sheetView topLeftCell="C1" workbookViewId="0">
      <selection activeCell="G2" sqref="G2:J6"/>
    </sheetView>
  </sheetViews>
  <sheetFormatPr defaultRowHeight="14" x14ac:dyDescent="0.45"/>
  <cols>
    <col min="1" max="1" width="5.234375" customWidth="1"/>
    <col min="2" max="2" width="15.5859375" customWidth="1"/>
    <col min="6" max="6" width="7.41015625" customWidth="1"/>
    <col min="7" max="7" width="19.17578125" customWidth="1"/>
    <col min="8" max="8" width="15.234375" customWidth="1"/>
    <col min="9" max="9" width="12.8203125" customWidth="1"/>
    <col min="10" max="10" width="13.5859375" customWidth="1"/>
  </cols>
  <sheetData>
    <row r="2" spans="2:10" ht="16.7" thickBot="1" x14ac:dyDescent="0.5">
      <c r="B2" s="8"/>
      <c r="C2" s="5" t="s">
        <v>23</v>
      </c>
      <c r="D2" s="5" t="s">
        <v>24</v>
      </c>
      <c r="E2" s="5" t="s">
        <v>25</v>
      </c>
      <c r="G2" s="22"/>
      <c r="H2" s="23" t="s">
        <v>26</v>
      </c>
      <c r="I2" s="8" t="s">
        <v>24</v>
      </c>
      <c r="J2" s="8" t="s">
        <v>25</v>
      </c>
    </row>
    <row r="3" spans="2:10" ht="15.7" thickTop="1" x14ac:dyDescent="0.45">
      <c r="B3" s="16" t="s">
        <v>33</v>
      </c>
      <c r="C3" s="3">
        <v>2.43513</v>
      </c>
      <c r="D3" s="3">
        <v>2.5132699999999999</v>
      </c>
      <c r="E3" s="3">
        <v>2.5548299999999999</v>
      </c>
      <c r="G3" s="12" t="s">
        <v>29</v>
      </c>
      <c r="H3" s="18">
        <f>(C3/(C5-C4))*$G$9</f>
        <v>2.615314679748129</v>
      </c>
      <c r="I3" s="18">
        <f t="shared" ref="I3:J3" si="0">(D3/(D5-D4))*$G$9</f>
        <v>3.2696529543267667</v>
      </c>
      <c r="J3" s="18">
        <f t="shared" si="0"/>
        <v>3.9427639703348532</v>
      </c>
    </row>
    <row r="4" spans="2:10" ht="14" customHeight="1" x14ac:dyDescent="0.45">
      <c r="B4" s="16" t="s">
        <v>34</v>
      </c>
      <c r="C4" s="13">
        <v>1.8071299999999999</v>
      </c>
      <c r="D4" s="3">
        <v>1.8072299999999999</v>
      </c>
      <c r="E4" s="3">
        <v>1.9111499999999999</v>
      </c>
      <c r="G4" s="12" t="s">
        <v>30</v>
      </c>
      <c r="H4" s="18">
        <f>(C3/(C3-C4)*$G$9)</f>
        <v>3.8690415656369415</v>
      </c>
      <c r="I4" s="18">
        <f t="shared" ref="I4:J4" si="1">(D3/(D3-D4)*$G$9)</f>
        <v>3.5518182063055912</v>
      </c>
      <c r="J4" s="18">
        <f t="shared" si="1"/>
        <v>3.9603437189597313</v>
      </c>
    </row>
    <row r="5" spans="2:10" x14ac:dyDescent="0.45">
      <c r="B5" s="17" t="s">
        <v>35</v>
      </c>
      <c r="C5" s="7">
        <v>2.7361800000000001</v>
      </c>
      <c r="D5" s="15">
        <v>2.5741999999999998</v>
      </c>
      <c r="E5" s="15">
        <v>2.5577000000000001</v>
      </c>
      <c r="G5" s="12" t="s">
        <v>31</v>
      </c>
      <c r="H5" s="19">
        <f>((1/H3)-(1/H4))*H3*100</f>
        <v>32.404068672299665</v>
      </c>
      <c r="I5" s="18">
        <f t="shared" ref="I5:J5" si="2">((1/I3)-(1/I4))*I3*100</f>
        <v>7.9442481452990101</v>
      </c>
      <c r="J5" s="18">
        <f t="shared" si="2"/>
        <v>0.44389451705207095</v>
      </c>
    </row>
    <row r="6" spans="2:10" x14ac:dyDescent="0.45">
      <c r="G6" s="14" t="s">
        <v>32</v>
      </c>
      <c r="H6" s="20">
        <f>((1/H4)-(1/$G$12))*H3*100</f>
        <v>2.049197499426429</v>
      </c>
      <c r="I6" s="21">
        <f t="shared" ref="I6:J6" si="3">((1/I4)-(1/$G$12))*I3*100</f>
        <v>10.109562523203088</v>
      </c>
      <c r="J6" s="20">
        <f t="shared" si="3"/>
        <v>0.73996587555812898</v>
      </c>
    </row>
    <row r="8" spans="2:10" x14ac:dyDescent="0.45">
      <c r="G8" s="1" t="s">
        <v>27</v>
      </c>
    </row>
    <row r="9" spans="2:10" x14ac:dyDescent="0.45">
      <c r="G9">
        <f>0.001*997.794</f>
        <v>0.99779399999999996</v>
      </c>
    </row>
    <row r="10" spans="2:10" x14ac:dyDescent="0.45">
      <c r="D10" s="11"/>
    </row>
    <row r="11" spans="2:10" x14ac:dyDescent="0.45">
      <c r="G11" s="1" t="s">
        <v>28</v>
      </c>
    </row>
    <row r="12" spans="2:10" x14ac:dyDescent="0.45">
      <c r="G12">
        <v>3.99</v>
      </c>
    </row>
    <row r="18" spans="9:9" x14ac:dyDescent="0.45">
      <c r="I18" s="3"/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CC948-4323-4FC7-82EE-07D76A63C3CB}">
  <dimension ref="B2:E8"/>
  <sheetViews>
    <sheetView workbookViewId="0">
      <selection activeCell="B2" sqref="B2:E8"/>
    </sheetView>
  </sheetViews>
  <sheetFormatPr defaultRowHeight="14" x14ac:dyDescent="0.45"/>
  <cols>
    <col min="3" max="3" width="11.3515625" customWidth="1"/>
    <col min="4" max="4" width="12" customWidth="1"/>
  </cols>
  <sheetData>
    <row r="2" spans="2:5" ht="14.35" thickBot="1" x14ac:dyDescent="0.5">
      <c r="B2" s="22"/>
      <c r="C2" s="29" t="s">
        <v>36</v>
      </c>
      <c r="D2" s="29" t="s">
        <v>42</v>
      </c>
      <c r="E2" s="29" t="s">
        <v>37</v>
      </c>
    </row>
    <row r="3" spans="2:5" ht="14.35" thickTop="1" x14ac:dyDescent="0.45">
      <c r="B3" s="24" t="s">
        <v>39</v>
      </c>
      <c r="C3" s="24">
        <v>6.1950000000000003</v>
      </c>
      <c r="D3" s="24">
        <v>14.63</v>
      </c>
      <c r="E3" s="32">
        <v>2.4550000000000001</v>
      </c>
    </row>
    <row r="4" spans="2:5" x14ac:dyDescent="0.45">
      <c r="B4" s="24" t="s">
        <v>40</v>
      </c>
      <c r="C4" s="24">
        <v>6.1950000000000003</v>
      </c>
      <c r="D4" s="24">
        <v>14.66</v>
      </c>
      <c r="E4" s="32"/>
    </row>
    <row r="5" spans="2:5" x14ac:dyDescent="0.45">
      <c r="B5" s="25" t="s">
        <v>41</v>
      </c>
      <c r="C5" s="25">
        <v>6.1920000000000002</v>
      </c>
      <c r="D5" s="25">
        <v>14.66</v>
      </c>
      <c r="E5" s="33"/>
    </row>
    <row r="6" spans="2:5" x14ac:dyDescent="0.45">
      <c r="B6" s="26" t="s">
        <v>38</v>
      </c>
      <c r="C6" s="27">
        <f>AVERAGE(C3:C5)*0.1</f>
        <v>0.61940000000000006</v>
      </c>
      <c r="D6" s="28">
        <f>AVERAGE(D3:D5)*0.1</f>
        <v>1.4650000000000001</v>
      </c>
      <c r="E6" s="26"/>
    </row>
    <row r="8" spans="2:5" x14ac:dyDescent="0.45">
      <c r="B8" s="30" t="s">
        <v>43</v>
      </c>
      <c r="C8">
        <f>3.1415926*((D6/2)^2)*C6</f>
        <v>1.0440861248932349</v>
      </c>
      <c r="D8">
        <f>E3/C8</f>
        <v>2.351338593117537</v>
      </c>
    </row>
  </sheetData>
  <mergeCells count="1">
    <mergeCell ref="E3:E5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23154-73B3-4CD0-BF00-CBE975F034F9}">
  <dimension ref="B2:E8"/>
  <sheetViews>
    <sheetView workbookViewId="0">
      <selection activeCell="F10" sqref="F10"/>
    </sheetView>
  </sheetViews>
  <sheetFormatPr defaultRowHeight="14" x14ac:dyDescent="0.45"/>
  <cols>
    <col min="3" max="3" width="9.9375" customWidth="1"/>
    <col min="4" max="4" width="11.703125" customWidth="1"/>
  </cols>
  <sheetData>
    <row r="2" spans="2:5" ht="14.35" thickBot="1" x14ac:dyDescent="0.5">
      <c r="B2" s="22"/>
      <c r="C2" s="5" t="s">
        <v>36</v>
      </c>
      <c r="D2" s="5" t="s">
        <v>42</v>
      </c>
      <c r="E2" s="5" t="s">
        <v>37</v>
      </c>
    </row>
    <row r="3" spans="2:5" ht="14.35" thickTop="1" x14ac:dyDescent="0.45">
      <c r="B3" s="24" t="s">
        <v>39</v>
      </c>
      <c r="C3" s="24">
        <v>6.29</v>
      </c>
      <c r="D3" s="24">
        <v>15.17</v>
      </c>
      <c r="E3" s="32">
        <v>2.4729999999999999</v>
      </c>
    </row>
    <row r="4" spans="2:5" x14ac:dyDescent="0.45">
      <c r="B4" s="24" t="s">
        <v>40</v>
      </c>
      <c r="C4" s="24">
        <v>6.2869999999999999</v>
      </c>
      <c r="D4" s="24">
        <v>15.13</v>
      </c>
      <c r="E4" s="32"/>
    </row>
    <row r="5" spans="2:5" x14ac:dyDescent="0.45">
      <c r="B5" s="25" t="s">
        <v>41</v>
      </c>
      <c r="C5" s="25">
        <v>6.2949999999999999</v>
      </c>
      <c r="D5" s="25">
        <v>15.12</v>
      </c>
      <c r="E5" s="33"/>
    </row>
    <row r="6" spans="2:5" x14ac:dyDescent="0.45">
      <c r="B6" s="31" t="s">
        <v>38</v>
      </c>
      <c r="C6" s="27">
        <f>AVERAGE(C3:C5)*0.1</f>
        <v>0.62906666666666666</v>
      </c>
      <c r="D6" s="28">
        <f>AVERAGE(D3:D5)*0.1</f>
        <v>1.5140000000000002</v>
      </c>
      <c r="E6" s="26"/>
    </row>
    <row r="8" spans="2:5" x14ac:dyDescent="0.45">
      <c r="B8" s="30" t="s">
        <v>43</v>
      </c>
      <c r="C8">
        <f>3.1415926*((D6/2)^2)*C6</f>
        <v>1.1325002262395807</v>
      </c>
      <c r="D8">
        <f>E3/C8</f>
        <v>2.1836640229304787</v>
      </c>
    </row>
  </sheetData>
  <mergeCells count="1">
    <mergeCell ref="E3:E5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タップ試験</vt:lpstr>
      <vt:lpstr>SEM</vt:lpstr>
      <vt:lpstr>SEM_1200℃</vt:lpstr>
      <vt:lpstr>SEM_1400℃</vt:lpstr>
      <vt:lpstr>SEM_1600℃</vt:lpstr>
      <vt:lpstr>SEM平均粒子径</vt:lpstr>
      <vt:lpstr>アルキメデス法</vt:lpstr>
      <vt:lpstr>CIP成形</vt:lpstr>
      <vt:lpstr>一軸成形</vt:lpstr>
      <vt:lpstr>排出時間</vt:lpstr>
      <vt:lpstr>granulated_alumina</vt:lpstr>
      <vt:lpstr>materia_alumina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 Watanabe</dc:creator>
  <cp:lastModifiedBy>Watanabe Yuya</cp:lastModifiedBy>
  <dcterms:created xsi:type="dcterms:W3CDTF">2021-05-14T13:26:37Z</dcterms:created>
  <dcterms:modified xsi:type="dcterms:W3CDTF">2021-05-16T12:56:05Z</dcterms:modified>
</cp:coreProperties>
</file>