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autoCompressPictures="0"/>
  <mc:AlternateContent xmlns:mc="http://schemas.openxmlformats.org/markup-compatibility/2006">
    <mc:Choice Requires="x15">
      <x15ac:absPath xmlns:x15ac="http://schemas.microsoft.com/office/spreadsheetml/2010/11/ac" url="Z:\Shared\PEARMUNDPIRE\Wine Production and Inventories\Inventories\"/>
    </mc:Choice>
  </mc:AlternateContent>
  <xr:revisionPtr revIDLastSave="0" documentId="13_ncr:1_{6E9FE8AD-960A-4A09-9026-A502840ACCD4}" xr6:coauthVersionLast="47" xr6:coauthVersionMax="47" xr10:uidLastSave="{00000000-0000-0000-0000-000000000000}"/>
  <bookViews>
    <workbookView xWindow="-120" yWindow="-120" windowWidth="20730" windowHeight="11310" firstSheet="10" activeTab="13" xr2:uid="{00000000-000D-0000-FFFF-FFFF00000000}"/>
  </bookViews>
  <sheets>
    <sheet name="2013" sheetId="4" r:id="rId1"/>
    <sheet name="2009" sheetId="1" r:id="rId2"/>
    <sheet name="2010" sheetId="2" r:id="rId3"/>
    <sheet name="2011" sheetId="3" r:id="rId4"/>
    <sheet name="2014" sheetId="5" r:id="rId5"/>
    <sheet name="2015" sheetId="6" r:id="rId6"/>
    <sheet name="2015 Tasting Room and Bulk Wine" sheetId="7" r:id="rId7"/>
    <sheet name="2016" sheetId="8" r:id="rId8"/>
    <sheet name="2017" sheetId="9" r:id="rId9"/>
    <sheet name="2018" sheetId="10" r:id="rId10"/>
    <sheet name="2019" sheetId="11" r:id="rId11"/>
    <sheet name="2020" sheetId="12" r:id="rId12"/>
    <sheet name="2021" sheetId="13" r:id="rId13"/>
    <sheet name="2022" sheetId="15" r:id="rId14"/>
    <sheet name="2021 YE Tasting Room Inventory" sheetId="14" r:id="rId15"/>
  </sheets>
  <definedNames>
    <definedName name="_xlnm.Print_Area" localSheetId="3">'2011'!$A$9:$X$65</definedName>
    <definedName name="_xlnm.Print_Area" localSheetId="0">'2013'!$A$8:$V$85</definedName>
    <definedName name="_xlnm.Print_Area" localSheetId="4">'2014'!$A$8:$V$79</definedName>
    <definedName name="_xlnm.Print_Area" localSheetId="5">'2015'!$A$4:$V$46</definedName>
    <definedName name="_xlnm.Print_Area" localSheetId="10">'2019'!$A$8:$S$59</definedName>
  </definedNames>
  <calcPr calcId="191029"/>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N75" i="15" l="1"/>
  <c r="N72" i="15"/>
  <c r="N71" i="15"/>
  <c r="N70" i="15"/>
  <c r="N69" i="15"/>
  <c r="W44" i="15"/>
  <c r="U44" i="15"/>
  <c r="V44" i="15" s="1"/>
  <c r="T44" i="15"/>
  <c r="U67" i="15" l="1"/>
  <c r="U66" i="15"/>
  <c r="U65" i="15"/>
  <c r="U64" i="15"/>
  <c r="U63" i="15"/>
  <c r="U62" i="15"/>
  <c r="U61" i="15"/>
  <c r="U60" i="15"/>
  <c r="U59" i="15"/>
  <c r="U58" i="15"/>
  <c r="U57" i="15"/>
  <c r="U56" i="15"/>
  <c r="U54" i="15"/>
  <c r="U53" i="15"/>
  <c r="U52" i="15"/>
  <c r="U51" i="15"/>
  <c r="U50" i="15"/>
  <c r="U49" i="15"/>
  <c r="U48" i="15"/>
  <c r="U45" i="15"/>
  <c r="U43" i="15"/>
  <c r="U42" i="15"/>
  <c r="U41" i="15"/>
  <c r="U40" i="15"/>
  <c r="U39" i="15"/>
  <c r="U38" i="15"/>
  <c r="U37" i="15"/>
  <c r="U36" i="15"/>
  <c r="U35" i="15"/>
  <c r="U34" i="15"/>
  <c r="U33" i="15"/>
  <c r="U30" i="15"/>
  <c r="U29" i="15"/>
  <c r="U28" i="15"/>
  <c r="U27" i="15"/>
  <c r="U25" i="15"/>
  <c r="U24" i="15"/>
  <c r="U23" i="15"/>
  <c r="U22" i="15"/>
  <c r="U21" i="15"/>
  <c r="U20" i="15"/>
  <c r="U19" i="15"/>
  <c r="U18" i="15"/>
  <c r="U17" i="15"/>
  <c r="U16" i="15"/>
  <c r="U15" i="15"/>
  <c r="U13" i="15"/>
  <c r="U12" i="15"/>
  <c r="U11" i="15"/>
  <c r="U60" i="13"/>
  <c r="U59" i="13"/>
  <c r="U58" i="13"/>
  <c r="U57" i="13"/>
  <c r="U56" i="13"/>
  <c r="U55" i="13"/>
  <c r="U54" i="13"/>
  <c r="U53" i="13"/>
  <c r="U52" i="13"/>
  <c r="U51" i="13"/>
  <c r="U50" i="13"/>
  <c r="U49" i="13"/>
  <c r="U48" i="13"/>
  <c r="U47" i="13"/>
  <c r="U46" i="13"/>
  <c r="U44" i="13"/>
  <c r="U43" i="13"/>
  <c r="U42" i="13"/>
  <c r="U41" i="13"/>
  <c r="U40" i="13"/>
  <c r="U39" i="13"/>
  <c r="U38" i="13"/>
  <c r="U37" i="13"/>
  <c r="U36" i="13"/>
  <c r="U35" i="13"/>
  <c r="U34" i="13"/>
  <c r="U33" i="13"/>
  <c r="U32" i="13"/>
  <c r="U31" i="13"/>
  <c r="U30" i="13"/>
  <c r="U29" i="13"/>
  <c r="U28" i="13"/>
  <c r="U27" i="13"/>
  <c r="U24" i="13"/>
  <c r="U23" i="13"/>
  <c r="U22" i="13"/>
  <c r="U21" i="13"/>
  <c r="U20" i="13"/>
  <c r="U19" i="13"/>
  <c r="U18" i="13"/>
  <c r="U17" i="13"/>
  <c r="U16" i="13"/>
  <c r="U15" i="13"/>
  <c r="U11" i="13"/>
  <c r="U13" i="13"/>
  <c r="H81" i="15" l="1"/>
  <c r="I81" i="15"/>
  <c r="J81" i="15"/>
  <c r="K81" i="15"/>
  <c r="L81" i="15"/>
  <c r="M81" i="15"/>
  <c r="N81" i="15"/>
  <c r="O81" i="15"/>
  <c r="P81" i="15"/>
  <c r="Q81" i="15"/>
  <c r="R81" i="15"/>
  <c r="S81" i="15"/>
  <c r="W53" i="15"/>
  <c r="T53" i="15"/>
  <c r="T49" i="15"/>
  <c r="T48" i="15"/>
  <c r="T45" i="15"/>
  <c r="T43" i="15"/>
  <c r="T42" i="15"/>
  <c r="T41" i="15"/>
  <c r="T40" i="15"/>
  <c r="T39" i="15"/>
  <c r="T38" i="15"/>
  <c r="T37" i="15"/>
  <c r="T36" i="15"/>
  <c r="T35" i="15"/>
  <c r="T34" i="15"/>
  <c r="T33" i="15"/>
  <c r="T30" i="15"/>
  <c r="T29" i="15"/>
  <c r="T28" i="15"/>
  <c r="T27" i="15"/>
  <c r="T25" i="15"/>
  <c r="T24" i="15"/>
  <c r="T23" i="15"/>
  <c r="T22" i="15"/>
  <c r="T21" i="15"/>
  <c r="T20" i="15"/>
  <c r="T19" i="15"/>
  <c r="T18" i="15"/>
  <c r="T17" i="15"/>
  <c r="T16" i="15"/>
  <c r="T15" i="15"/>
  <c r="T13" i="15"/>
  <c r="T12" i="15"/>
  <c r="T11" i="15"/>
  <c r="K32" i="15"/>
  <c r="K31" i="15"/>
  <c r="T31" i="15" l="1"/>
  <c r="U31" i="15"/>
  <c r="T32" i="15"/>
  <c r="U32" i="15"/>
  <c r="V53" i="15"/>
  <c r="W37" i="15"/>
  <c r="V95" i="13"/>
  <c r="I70" i="15"/>
  <c r="W11" i="15"/>
  <c r="Y55" i="13"/>
  <c r="W45" i="15"/>
  <c r="S72" i="15"/>
  <c r="R72" i="15"/>
  <c r="Q72" i="15"/>
  <c r="P72" i="15"/>
  <c r="O72" i="15"/>
  <c r="M72" i="15"/>
  <c r="L72" i="15"/>
  <c r="K72" i="15"/>
  <c r="J72" i="15"/>
  <c r="I72" i="15"/>
  <c r="H72" i="15"/>
  <c r="G72" i="15"/>
  <c r="F72" i="15"/>
  <c r="W54" i="15"/>
  <c r="W52" i="15"/>
  <c r="W51" i="15"/>
  <c r="W50" i="15"/>
  <c r="W49" i="15"/>
  <c r="W48" i="15"/>
  <c r="T54" i="15"/>
  <c r="T52" i="15"/>
  <c r="T51" i="15"/>
  <c r="T50" i="15"/>
  <c r="W42" i="15"/>
  <c r="R113" i="15"/>
  <c r="R100" i="15"/>
  <c r="R89" i="15"/>
  <c r="S73" i="15"/>
  <c r="R73" i="15"/>
  <c r="Q73" i="15"/>
  <c r="P73" i="15"/>
  <c r="O73" i="15"/>
  <c r="N73" i="15"/>
  <c r="M73" i="15"/>
  <c r="L73" i="15"/>
  <c r="K73" i="15"/>
  <c r="J73" i="15"/>
  <c r="I73" i="15"/>
  <c r="H73" i="15"/>
  <c r="G73" i="15"/>
  <c r="F73" i="15"/>
  <c r="S71" i="15"/>
  <c r="R71" i="15"/>
  <c r="Q71" i="15"/>
  <c r="P71" i="15"/>
  <c r="O71" i="15"/>
  <c r="M71" i="15"/>
  <c r="K71" i="15"/>
  <c r="J71" i="15"/>
  <c r="H71" i="15"/>
  <c r="G71" i="15"/>
  <c r="F71" i="15"/>
  <c r="S70" i="15"/>
  <c r="R70" i="15"/>
  <c r="Q70" i="15"/>
  <c r="P70" i="15"/>
  <c r="O70" i="15"/>
  <c r="M70" i="15"/>
  <c r="J70" i="15"/>
  <c r="H70" i="15"/>
  <c r="G70" i="15"/>
  <c r="F70" i="15"/>
  <c r="S69" i="15"/>
  <c r="R69" i="15"/>
  <c r="Q69" i="15"/>
  <c r="P69" i="15"/>
  <c r="O69" i="15"/>
  <c r="M69" i="15"/>
  <c r="L69" i="15"/>
  <c r="K69" i="15"/>
  <c r="J69" i="15"/>
  <c r="I69" i="15"/>
  <c r="H69" i="15"/>
  <c r="G69" i="15"/>
  <c r="F69" i="15"/>
  <c r="W67" i="15"/>
  <c r="T67" i="15"/>
  <c r="W66" i="15"/>
  <c r="T66" i="15"/>
  <c r="W65" i="15"/>
  <c r="T65" i="15"/>
  <c r="W64" i="15"/>
  <c r="T64" i="15"/>
  <c r="W63" i="15"/>
  <c r="T63" i="15"/>
  <c r="W62" i="15"/>
  <c r="T62" i="15"/>
  <c r="W61" i="15"/>
  <c r="T61" i="15"/>
  <c r="W60" i="15"/>
  <c r="T60" i="15"/>
  <c r="W59" i="15"/>
  <c r="T59" i="15"/>
  <c r="W58" i="15"/>
  <c r="T58" i="15"/>
  <c r="W57" i="15"/>
  <c r="T57" i="15"/>
  <c r="W56" i="15"/>
  <c r="T56" i="15"/>
  <c r="W43" i="15"/>
  <c r="W41" i="15"/>
  <c r="W40" i="15"/>
  <c r="W39" i="15"/>
  <c r="W38" i="15"/>
  <c r="W35" i="15"/>
  <c r="W34" i="15"/>
  <c r="W33" i="15"/>
  <c r="W32" i="15"/>
  <c r="W31" i="15"/>
  <c r="W30" i="15"/>
  <c r="W29" i="15"/>
  <c r="W28" i="15"/>
  <c r="W27" i="15"/>
  <c r="W25" i="15"/>
  <c r="W24" i="15"/>
  <c r="W23" i="15"/>
  <c r="W22" i="15"/>
  <c r="W21" i="15"/>
  <c r="W20" i="15"/>
  <c r="W18" i="15"/>
  <c r="W17" i="15"/>
  <c r="L70" i="15"/>
  <c r="W15" i="15"/>
  <c r="W13" i="15"/>
  <c r="W12" i="15"/>
  <c r="U73" i="15" l="1"/>
  <c r="W72" i="15"/>
  <c r="U72" i="15"/>
  <c r="W69" i="15"/>
  <c r="U69" i="15"/>
  <c r="V51" i="15"/>
  <c r="V37" i="15"/>
  <c r="V49" i="15"/>
  <c r="W36" i="15"/>
  <c r="W71" i="15" s="1"/>
  <c r="I71" i="15"/>
  <c r="W19" i="15"/>
  <c r="V11" i="15"/>
  <c r="V54" i="15"/>
  <c r="V45" i="15"/>
  <c r="J75" i="15"/>
  <c r="V48" i="15"/>
  <c r="V52" i="15"/>
  <c r="R75" i="15"/>
  <c r="V50" i="15"/>
  <c r="T72" i="15"/>
  <c r="G75" i="15"/>
  <c r="F75" i="15"/>
  <c r="O75" i="15"/>
  <c r="S75" i="15"/>
  <c r="V17" i="15"/>
  <c r="V42" i="15"/>
  <c r="V24" i="15"/>
  <c r="V28" i="15"/>
  <c r="V22" i="15"/>
  <c r="V32" i="15"/>
  <c r="V41" i="15"/>
  <c r="V58" i="15"/>
  <c r="R115" i="15"/>
  <c r="W73" i="15"/>
  <c r="V12" i="15"/>
  <c r="V60" i="15"/>
  <c r="V18" i="15"/>
  <c r="V23" i="15"/>
  <c r="T73" i="15"/>
  <c r="V64" i="15"/>
  <c r="V66" i="15"/>
  <c r="V21" i="15"/>
  <c r="V25" i="15"/>
  <c r="H75" i="15"/>
  <c r="H77" i="15" s="1"/>
  <c r="H79" i="15" s="1"/>
  <c r="H83" i="15" s="1"/>
  <c r="P75" i="15"/>
  <c r="V13" i="15"/>
  <c r="V31" i="15"/>
  <c r="V35" i="15"/>
  <c r="V40" i="15"/>
  <c r="V57" i="15"/>
  <c r="V63" i="15"/>
  <c r="V65" i="15"/>
  <c r="M75" i="15"/>
  <c r="Q75" i="15"/>
  <c r="L71" i="15"/>
  <c r="V15" i="15"/>
  <c r="V30" i="15"/>
  <c r="V34" i="15"/>
  <c r="V39" i="15"/>
  <c r="V56" i="15"/>
  <c r="V62" i="15"/>
  <c r="V20" i="15"/>
  <c r="V27" i="15"/>
  <c r="V29" i="15"/>
  <c r="V33" i="15"/>
  <c r="V38" i="15"/>
  <c r="V43" i="15"/>
  <c r="V59" i="15"/>
  <c r="V61" i="15"/>
  <c r="V67" i="15"/>
  <c r="T69" i="15"/>
  <c r="K70" i="15"/>
  <c r="K75" i="15" s="1"/>
  <c r="W16" i="15"/>
  <c r="V36" i="15" l="1"/>
  <c r="V72" i="15"/>
  <c r="W70" i="15"/>
  <c r="W75" i="15" s="1"/>
  <c r="U71" i="15"/>
  <c r="V71" i="15" s="1"/>
  <c r="T71" i="15"/>
  <c r="I75" i="15"/>
  <c r="I77" i="15" s="1"/>
  <c r="J77" i="15" s="1"/>
  <c r="K77" i="15" s="1"/>
  <c r="U70" i="15"/>
  <c r="V19" i="15"/>
  <c r="L75" i="15"/>
  <c r="V73" i="15"/>
  <c r="V16" i="15"/>
  <c r="V69" i="15"/>
  <c r="T70" i="15"/>
  <c r="I79" i="15" l="1"/>
  <c r="L77" i="15"/>
  <c r="M77" i="15" s="1"/>
  <c r="N77" i="15" s="1"/>
  <c r="O77" i="15" s="1"/>
  <c r="P77" i="15" s="1"/>
  <c r="Q77" i="15" s="1"/>
  <c r="R77" i="15" s="1"/>
  <c r="S77" i="15" s="1"/>
  <c r="T75" i="15"/>
  <c r="T77" i="15" s="1"/>
  <c r="U75" i="15"/>
  <c r="V75" i="15" s="1"/>
  <c r="V70" i="15"/>
  <c r="J79" i="15" l="1"/>
  <c r="I83" i="15"/>
  <c r="S83" i="13"/>
  <c r="S82" i="13"/>
  <c r="S81" i="13"/>
  <c r="S80" i="13"/>
  <c r="S79" i="13"/>
  <c r="W76" i="13"/>
  <c r="U76" i="13"/>
  <c r="T76" i="13"/>
  <c r="R82" i="13"/>
  <c r="Q82" i="13"/>
  <c r="P82" i="13"/>
  <c r="O82" i="13"/>
  <c r="N82" i="13"/>
  <c r="M82" i="13"/>
  <c r="K82" i="13"/>
  <c r="J82" i="13"/>
  <c r="I82" i="13"/>
  <c r="H82" i="13"/>
  <c r="D21" i="14"/>
  <c r="D20" i="14"/>
  <c r="D18" i="14"/>
  <c r="D17" i="14"/>
  <c r="D16" i="14"/>
  <c r="D15" i="14"/>
  <c r="D14" i="14"/>
  <c r="D12" i="14"/>
  <c r="D11" i="14"/>
  <c r="D10" i="14"/>
  <c r="D9" i="14"/>
  <c r="D8" i="14"/>
  <c r="D7" i="14"/>
  <c r="D6" i="14"/>
  <c r="D5" i="14"/>
  <c r="D3" i="14"/>
  <c r="D2" i="14"/>
  <c r="E21" i="14"/>
  <c r="E20" i="14"/>
  <c r="E12" i="14"/>
  <c r="E11" i="14"/>
  <c r="E10" i="14"/>
  <c r="E9" i="14"/>
  <c r="E8" i="14"/>
  <c r="E7" i="14"/>
  <c r="E6" i="14"/>
  <c r="E5" i="14"/>
  <c r="E18" i="14"/>
  <c r="E17" i="14"/>
  <c r="E16" i="14"/>
  <c r="E15" i="14"/>
  <c r="E14" i="14"/>
  <c r="E3" i="14"/>
  <c r="E2" i="14"/>
  <c r="R118" i="13"/>
  <c r="R105" i="13"/>
  <c r="R94" i="13"/>
  <c r="K79" i="15" l="1"/>
  <c r="J83" i="15"/>
  <c r="S85" i="13"/>
  <c r="V76" i="13"/>
  <c r="R120" i="13"/>
  <c r="L79" i="15" l="1"/>
  <c r="K83" i="15"/>
  <c r="U77" i="13"/>
  <c r="U75" i="13"/>
  <c r="U74" i="13"/>
  <c r="U73" i="13"/>
  <c r="U72" i="13"/>
  <c r="U71" i="13"/>
  <c r="U70" i="13"/>
  <c r="U69" i="13"/>
  <c r="U68" i="13"/>
  <c r="U67" i="13"/>
  <c r="U66" i="13"/>
  <c r="U65" i="13"/>
  <c r="U64" i="13"/>
  <c r="U63" i="13"/>
  <c r="U62" i="13"/>
  <c r="R83" i="13"/>
  <c r="Q83" i="13"/>
  <c r="P83" i="13"/>
  <c r="O83" i="13"/>
  <c r="N83" i="13"/>
  <c r="M83" i="13"/>
  <c r="L83" i="13"/>
  <c r="K83" i="13"/>
  <c r="J83" i="13"/>
  <c r="I83" i="13"/>
  <c r="H83" i="13"/>
  <c r="G83" i="13"/>
  <c r="G82" i="13"/>
  <c r="G81" i="13"/>
  <c r="G80" i="13"/>
  <c r="G79" i="13"/>
  <c r="F83" i="13"/>
  <c r="T77" i="13"/>
  <c r="T75" i="13"/>
  <c r="T74" i="13"/>
  <c r="T73" i="13"/>
  <c r="T72" i="13"/>
  <c r="T71" i="13"/>
  <c r="T70" i="13"/>
  <c r="T69" i="13"/>
  <c r="T68" i="13"/>
  <c r="T67" i="13"/>
  <c r="T66" i="13"/>
  <c r="T65" i="13"/>
  <c r="T64" i="13"/>
  <c r="T63" i="13"/>
  <c r="T62" i="13"/>
  <c r="T60" i="13"/>
  <c r="T59" i="13"/>
  <c r="T58" i="13"/>
  <c r="T57" i="13"/>
  <c r="T56" i="13"/>
  <c r="T55" i="13"/>
  <c r="T54" i="13"/>
  <c r="T53" i="13"/>
  <c r="T52" i="13"/>
  <c r="W77" i="13"/>
  <c r="V77" i="13" s="1"/>
  <c r="W75" i="13"/>
  <c r="W74" i="13"/>
  <c r="W73" i="13"/>
  <c r="W72" i="13"/>
  <c r="V72" i="13" s="1"/>
  <c r="W71" i="13"/>
  <c r="V71" i="13" s="1"/>
  <c r="W70" i="13"/>
  <c r="W69" i="13"/>
  <c r="W68" i="13"/>
  <c r="W67" i="13"/>
  <c r="V67" i="13" s="1"/>
  <c r="W66" i="13"/>
  <c r="W65" i="13"/>
  <c r="W64" i="13"/>
  <c r="V64" i="13" s="1"/>
  <c r="W63" i="13"/>
  <c r="V63" i="13" s="1"/>
  <c r="W62" i="13"/>
  <c r="W60" i="13"/>
  <c r="W59" i="13"/>
  <c r="W58" i="13"/>
  <c r="V58" i="13" s="1"/>
  <c r="W57" i="13"/>
  <c r="W56" i="13"/>
  <c r="W55" i="13"/>
  <c r="W54" i="13"/>
  <c r="W53" i="13"/>
  <c r="W52" i="13"/>
  <c r="W51" i="13"/>
  <c r="W50" i="13"/>
  <c r="W49" i="13"/>
  <c r="W47" i="13"/>
  <c r="W46" i="13"/>
  <c r="W44" i="13"/>
  <c r="W43" i="13"/>
  <c r="W42" i="13"/>
  <c r="W41" i="13"/>
  <c r="W40" i="13"/>
  <c r="W39" i="13"/>
  <c r="W38" i="13"/>
  <c r="W37" i="13"/>
  <c r="W36" i="13"/>
  <c r="W35" i="13"/>
  <c r="W33" i="13"/>
  <c r="W32" i="13"/>
  <c r="W31" i="13"/>
  <c r="W30" i="13"/>
  <c r="W29" i="13"/>
  <c r="W28" i="13"/>
  <c r="W27" i="13"/>
  <c r="W25" i="13"/>
  <c r="W24" i="13"/>
  <c r="W23" i="13"/>
  <c r="W22" i="13"/>
  <c r="W21" i="13"/>
  <c r="W20" i="13"/>
  <c r="W19" i="13"/>
  <c r="W18" i="13"/>
  <c r="W17" i="13"/>
  <c r="W16" i="13"/>
  <c r="W15" i="13"/>
  <c r="W14" i="13"/>
  <c r="W11" i="13"/>
  <c r="W13" i="13"/>
  <c r="T14" i="13"/>
  <c r="T13" i="13"/>
  <c r="Q81" i="13"/>
  <c r="Q80" i="13"/>
  <c r="Q79" i="13"/>
  <c r="R81" i="13"/>
  <c r="P81" i="13"/>
  <c r="O81" i="13"/>
  <c r="N81" i="13"/>
  <c r="M81" i="13"/>
  <c r="J81" i="13"/>
  <c r="I81" i="13"/>
  <c r="H81" i="13"/>
  <c r="U25" i="13"/>
  <c r="U14" i="13"/>
  <c r="T11" i="12"/>
  <c r="T21" i="12"/>
  <c r="T20" i="12"/>
  <c r="T19" i="12"/>
  <c r="T18" i="12"/>
  <c r="T17" i="12"/>
  <c r="T16" i="12"/>
  <c r="T15" i="12"/>
  <c r="T14" i="12"/>
  <c r="T13" i="12"/>
  <c r="T39" i="12"/>
  <c r="T38" i="12"/>
  <c r="T37" i="12"/>
  <c r="T36" i="12"/>
  <c r="T34" i="12"/>
  <c r="T33" i="12"/>
  <c r="T32" i="12"/>
  <c r="T31" i="12"/>
  <c r="T30" i="12"/>
  <c r="T29" i="12"/>
  <c r="T28" i="12"/>
  <c r="T27" i="12"/>
  <c r="T26" i="12"/>
  <c r="T25" i="12"/>
  <c r="T24" i="12"/>
  <c r="T23" i="12"/>
  <c r="T47" i="12"/>
  <c r="T46" i="12"/>
  <c r="T45" i="12"/>
  <c r="T44" i="12"/>
  <c r="T43" i="12"/>
  <c r="T42" i="12"/>
  <c r="T41" i="12"/>
  <c r="T52" i="12"/>
  <c r="T51" i="12"/>
  <c r="T50" i="12"/>
  <c r="T49" i="12"/>
  <c r="T48" i="12"/>
  <c r="F82" i="13"/>
  <c r="F81" i="13"/>
  <c r="F80" i="13"/>
  <c r="R57" i="12"/>
  <c r="Q57" i="12"/>
  <c r="P57" i="12"/>
  <c r="O57" i="12"/>
  <c r="N57" i="12"/>
  <c r="M57" i="12"/>
  <c r="L57" i="12"/>
  <c r="K57" i="12"/>
  <c r="J57" i="12"/>
  <c r="I57" i="12"/>
  <c r="H57" i="12"/>
  <c r="R56" i="12"/>
  <c r="Q56" i="12"/>
  <c r="O56" i="12"/>
  <c r="N56" i="12"/>
  <c r="M56" i="12"/>
  <c r="L56" i="12"/>
  <c r="K56" i="12"/>
  <c r="J56" i="12"/>
  <c r="I56" i="12"/>
  <c r="H56" i="12"/>
  <c r="R55" i="12"/>
  <c r="Q55" i="12"/>
  <c r="P55" i="12"/>
  <c r="O55" i="12"/>
  <c r="N55" i="12"/>
  <c r="M55" i="12"/>
  <c r="L55" i="12"/>
  <c r="K55" i="12"/>
  <c r="J55" i="12"/>
  <c r="I55" i="12"/>
  <c r="H55" i="12"/>
  <c r="R54" i="12"/>
  <c r="Q54" i="12"/>
  <c r="P54" i="12"/>
  <c r="O54" i="12"/>
  <c r="N54" i="12"/>
  <c r="M54" i="12"/>
  <c r="L54" i="12"/>
  <c r="K54" i="12"/>
  <c r="J54" i="12"/>
  <c r="I54" i="12"/>
  <c r="H54" i="12"/>
  <c r="G57" i="12"/>
  <c r="G56" i="12"/>
  <c r="G55" i="12"/>
  <c r="F57" i="12"/>
  <c r="F56" i="12"/>
  <c r="F55" i="12"/>
  <c r="Q48" i="10"/>
  <c r="P48" i="10"/>
  <c r="O48" i="10"/>
  <c r="N48" i="10"/>
  <c r="M48" i="10"/>
  <c r="L48" i="10"/>
  <c r="K48" i="10"/>
  <c r="J48" i="10"/>
  <c r="I48" i="10"/>
  <c r="H48" i="10"/>
  <c r="G48" i="10"/>
  <c r="Q47" i="10"/>
  <c r="Q52" i="10" s="1"/>
  <c r="P47" i="10"/>
  <c r="O47" i="10"/>
  <c r="N47" i="10"/>
  <c r="M47" i="10"/>
  <c r="L47" i="10"/>
  <c r="K47" i="10"/>
  <c r="J47" i="10"/>
  <c r="I47" i="10"/>
  <c r="I52" i="10" s="1"/>
  <c r="H47" i="10"/>
  <c r="G47" i="10"/>
  <c r="Q46" i="10"/>
  <c r="P46" i="10"/>
  <c r="O46" i="10"/>
  <c r="N46" i="10"/>
  <c r="M46" i="10"/>
  <c r="L46" i="10"/>
  <c r="K46" i="10"/>
  <c r="J46" i="10"/>
  <c r="I46" i="10"/>
  <c r="H46" i="10"/>
  <c r="G46" i="10"/>
  <c r="Q45" i="10"/>
  <c r="P45" i="10"/>
  <c r="O45" i="10"/>
  <c r="O52" i="10" s="1"/>
  <c r="N45" i="10"/>
  <c r="M45" i="10"/>
  <c r="L45" i="10"/>
  <c r="K45" i="10"/>
  <c r="K52" i="10" s="1"/>
  <c r="J45" i="10"/>
  <c r="I45" i="10"/>
  <c r="H45" i="10"/>
  <c r="G45" i="10"/>
  <c r="G52" i="10" s="1"/>
  <c r="F48" i="10"/>
  <c r="F47" i="10"/>
  <c r="F46" i="10"/>
  <c r="F45" i="10"/>
  <c r="E48" i="10"/>
  <c r="E47" i="10"/>
  <c r="E46" i="10"/>
  <c r="E45" i="10"/>
  <c r="E52" i="10" s="1"/>
  <c r="F51" i="8"/>
  <c r="F50" i="8"/>
  <c r="F49" i="8"/>
  <c r="T39" i="13"/>
  <c r="M80" i="13"/>
  <c r="M79" i="13"/>
  <c r="T22" i="13"/>
  <c r="M79" i="15" l="1"/>
  <c r="L83" i="15"/>
  <c r="H52" i="10"/>
  <c r="P52" i="10"/>
  <c r="U48" i="10"/>
  <c r="V56" i="13"/>
  <c r="V65" i="13"/>
  <c r="G85" i="13"/>
  <c r="V57" i="13"/>
  <c r="U83" i="13"/>
  <c r="M85" i="13"/>
  <c r="Q85" i="13"/>
  <c r="V62" i="13"/>
  <c r="V66" i="13"/>
  <c r="V69" i="13"/>
  <c r="V73" i="13"/>
  <c r="V70" i="13"/>
  <c r="V74" i="13"/>
  <c r="W83" i="13"/>
  <c r="V75" i="13"/>
  <c r="V68" i="13"/>
  <c r="T83" i="13"/>
  <c r="U46" i="10"/>
  <c r="J52" i="10"/>
  <c r="U47" i="10"/>
  <c r="S45" i="10"/>
  <c r="M52" i="10"/>
  <c r="F52" i="8"/>
  <c r="L52" i="10"/>
  <c r="N52" i="10"/>
  <c r="S46" i="10"/>
  <c r="U45" i="10"/>
  <c r="V22" i="13"/>
  <c r="V39" i="13"/>
  <c r="F52" i="10"/>
  <c r="R48" i="10"/>
  <c r="R45" i="10"/>
  <c r="S47" i="10"/>
  <c r="T47" i="10" s="1"/>
  <c r="R47" i="10"/>
  <c r="S48" i="10"/>
  <c r="T48" i="10" s="1"/>
  <c r="R46" i="10"/>
  <c r="V55" i="13"/>
  <c r="V54" i="13"/>
  <c r="L34" i="13"/>
  <c r="L81" i="13" s="1"/>
  <c r="L48" i="13"/>
  <c r="K34" i="13"/>
  <c r="V44" i="13"/>
  <c r="V43" i="13"/>
  <c r="V42" i="13"/>
  <c r="V41" i="13"/>
  <c r="V40" i="13"/>
  <c r="V38" i="13"/>
  <c r="T44" i="13"/>
  <c r="T43" i="13"/>
  <c r="T42" i="13"/>
  <c r="T41" i="13"/>
  <c r="T40" i="13"/>
  <c r="T38" i="13"/>
  <c r="H79" i="13"/>
  <c r="I79" i="13"/>
  <c r="J79" i="13"/>
  <c r="K79" i="13"/>
  <c r="L79" i="13"/>
  <c r="N79" i="13"/>
  <c r="O79" i="13"/>
  <c r="P79" i="13"/>
  <c r="R79" i="13"/>
  <c r="F79" i="13"/>
  <c r="F85" i="13" s="1"/>
  <c r="V60" i="13"/>
  <c r="V59" i="13"/>
  <c r="V53" i="13"/>
  <c r="V52" i="13"/>
  <c r="V51" i="13"/>
  <c r="T51" i="13"/>
  <c r="V50" i="13"/>
  <c r="T50" i="13"/>
  <c r="V49" i="13"/>
  <c r="T49" i="13"/>
  <c r="V47" i="13"/>
  <c r="T47" i="13"/>
  <c r="V46" i="13"/>
  <c r="T46" i="13"/>
  <c r="H80" i="13"/>
  <c r="I80" i="13"/>
  <c r="J80" i="13"/>
  <c r="K80" i="13"/>
  <c r="L80" i="13"/>
  <c r="N80" i="13"/>
  <c r="O80" i="13"/>
  <c r="P80" i="13"/>
  <c r="R80" i="13"/>
  <c r="V37" i="13"/>
  <c r="T37" i="13"/>
  <c r="V36" i="13"/>
  <c r="T36" i="13"/>
  <c r="V35" i="13"/>
  <c r="T35" i="13"/>
  <c r="V33" i="13"/>
  <c r="T33" i="13"/>
  <c r="V32" i="13"/>
  <c r="T32" i="13"/>
  <c r="V31" i="13"/>
  <c r="T31" i="13"/>
  <c r="V30" i="13"/>
  <c r="T30" i="13"/>
  <c r="V29" i="13"/>
  <c r="T29" i="13"/>
  <c r="V28" i="13"/>
  <c r="T28" i="13"/>
  <c r="V27" i="13"/>
  <c r="T27" i="13"/>
  <c r="V25" i="13"/>
  <c r="T25" i="13"/>
  <c r="V24" i="13"/>
  <c r="T24" i="13"/>
  <c r="V23" i="13"/>
  <c r="T23" i="13"/>
  <c r="V21" i="13"/>
  <c r="T21" i="13"/>
  <c r="V20" i="13"/>
  <c r="V19" i="13"/>
  <c r="T19" i="13"/>
  <c r="V18" i="13"/>
  <c r="T18" i="13"/>
  <c r="V17" i="13"/>
  <c r="T17" i="13"/>
  <c r="V16" i="13"/>
  <c r="T16" i="13"/>
  <c r="V15" i="13"/>
  <c r="T15" i="13"/>
  <c r="V14" i="13"/>
  <c r="V13" i="13"/>
  <c r="W79" i="13"/>
  <c r="T11" i="13"/>
  <c r="M83" i="15" l="1"/>
  <c r="N79" i="15"/>
  <c r="W48" i="13"/>
  <c r="L82" i="13"/>
  <c r="V83" i="13"/>
  <c r="R85" i="13"/>
  <c r="H85" i="13"/>
  <c r="N85" i="13"/>
  <c r="P85" i="13"/>
  <c r="O85" i="13"/>
  <c r="J85" i="13"/>
  <c r="I85" i="13"/>
  <c r="W34" i="13"/>
  <c r="T45" i="10"/>
  <c r="T46" i="10"/>
  <c r="K81" i="13"/>
  <c r="K85" i="13" s="1"/>
  <c r="R52" i="10"/>
  <c r="U82" i="13"/>
  <c r="V11" i="13"/>
  <c r="T48" i="13"/>
  <c r="T34" i="13"/>
  <c r="U79" i="13"/>
  <c r="W80" i="13"/>
  <c r="T79" i="13"/>
  <c r="U80" i="13"/>
  <c r="T20" i="13"/>
  <c r="Q132" i="12"/>
  <c r="S128" i="12"/>
  <c r="S114" i="12"/>
  <c r="O79" i="15" l="1"/>
  <c r="P79" i="15" s="1"/>
  <c r="Q79" i="15" s="1"/>
  <c r="R79" i="15" s="1"/>
  <c r="S79" i="15" s="1"/>
  <c r="T79" i="15" s="1"/>
  <c r="N83" i="15"/>
  <c r="L85" i="13"/>
  <c r="T85" i="13" s="1"/>
  <c r="V79" i="13"/>
  <c r="T81" i="13"/>
  <c r="U81" i="13"/>
  <c r="U85" i="13" s="1"/>
  <c r="T82" i="13"/>
  <c r="W82" i="13"/>
  <c r="V48" i="13"/>
  <c r="W81" i="13"/>
  <c r="V34" i="13"/>
  <c r="H87" i="13"/>
  <c r="I87" i="13" s="1"/>
  <c r="J87" i="13" s="1"/>
  <c r="K87" i="13" s="1"/>
  <c r="V80" i="13"/>
  <c r="T80" i="13"/>
  <c r="S41" i="12"/>
  <c r="V81" i="13" l="1"/>
  <c r="L87" i="13"/>
  <c r="M87" i="13" s="1"/>
  <c r="N87" i="13" s="1"/>
  <c r="O87" i="13" s="1"/>
  <c r="P87" i="13" s="1"/>
  <c r="Q87" i="13" s="1"/>
  <c r="R87" i="13" s="1"/>
  <c r="S87" i="13" s="1"/>
  <c r="W85" i="13"/>
  <c r="V85" i="13" s="1"/>
  <c r="V82" i="13"/>
  <c r="V51" i="12" l="1"/>
  <c r="U51" i="12" s="1"/>
  <c r="V50" i="12"/>
  <c r="U50" i="12" s="1"/>
  <c r="V49" i="12"/>
  <c r="U49" i="12" s="1"/>
  <c r="V48" i="12"/>
  <c r="U48" i="12" s="1"/>
  <c r="S48" i="12"/>
  <c r="S51" i="12"/>
  <c r="AD78" i="12"/>
  <c r="V52" i="12"/>
  <c r="U52" i="12" s="1"/>
  <c r="S52" i="12"/>
  <c r="S49" i="12"/>
  <c r="S50" i="12"/>
  <c r="P35" i="12" l="1"/>
  <c r="P56" i="12" l="1"/>
  <c r="T35" i="12"/>
  <c r="E60" i="11"/>
  <c r="V41" i="12" l="1"/>
  <c r="U41" i="12" s="1"/>
  <c r="V21" i="12" l="1"/>
  <c r="U21" i="12" s="1"/>
  <c r="S21" i="12"/>
  <c r="AG56" i="11" l="1"/>
  <c r="V47" i="12" l="1"/>
  <c r="U47" i="12" s="1"/>
  <c r="S47" i="12"/>
  <c r="V46" i="12"/>
  <c r="U46" i="12" s="1"/>
  <c r="S46" i="12"/>
  <c r="V45" i="12"/>
  <c r="U45" i="12" s="1"/>
  <c r="S45" i="12"/>
  <c r="V44" i="12" l="1"/>
  <c r="U44" i="12" s="1"/>
  <c r="S44" i="12"/>
  <c r="R51" i="8" l="1"/>
  <c r="R50" i="8"/>
  <c r="R49" i="8"/>
  <c r="Q51" i="8"/>
  <c r="Q50" i="8"/>
  <c r="Q49" i="8"/>
  <c r="P51" i="8"/>
  <c r="P50" i="8"/>
  <c r="P49" i="8"/>
  <c r="O51" i="8"/>
  <c r="O50" i="8"/>
  <c r="O49" i="8"/>
  <c r="N51" i="8"/>
  <c r="N50" i="8"/>
  <c r="N49" i="8"/>
  <c r="N52" i="8" s="1"/>
  <c r="M51" i="8"/>
  <c r="M50" i="8"/>
  <c r="M49" i="8"/>
  <c r="L51" i="8"/>
  <c r="L50" i="8"/>
  <c r="L49" i="8"/>
  <c r="K51" i="8"/>
  <c r="K50" i="8"/>
  <c r="K49" i="8"/>
  <c r="K52" i="8" s="1"/>
  <c r="J51" i="8"/>
  <c r="J50" i="8"/>
  <c r="J49" i="8"/>
  <c r="J52" i="8" s="1"/>
  <c r="I51" i="8"/>
  <c r="I50" i="8"/>
  <c r="I49" i="8"/>
  <c r="H51" i="8"/>
  <c r="H50" i="8"/>
  <c r="H49" i="8"/>
  <c r="G51" i="8"/>
  <c r="G50" i="8"/>
  <c r="G49" i="8"/>
  <c r="Q53" i="9"/>
  <c r="P53" i="9"/>
  <c r="O53" i="9"/>
  <c r="N53" i="9"/>
  <c r="M53" i="9"/>
  <c r="L53" i="9"/>
  <c r="K53" i="9"/>
  <c r="J53" i="9"/>
  <c r="I53" i="9"/>
  <c r="H53" i="9"/>
  <c r="G53" i="9"/>
  <c r="F53" i="9"/>
  <c r="R52" i="8" l="1"/>
  <c r="I52" i="8"/>
  <c r="Q52" i="8"/>
  <c r="M52" i="8"/>
  <c r="H52" i="8"/>
  <c r="P52" i="8"/>
  <c r="R53" i="9"/>
  <c r="G52" i="8"/>
  <c r="L52" i="8"/>
  <c r="O52" i="8"/>
  <c r="V43" i="12"/>
  <c r="U43" i="12" s="1"/>
  <c r="S43" i="12" l="1"/>
  <c r="V42" i="12" l="1"/>
  <c r="S42" i="12"/>
  <c r="V57" i="12" l="1"/>
  <c r="U42" i="12"/>
  <c r="G54" i="12"/>
  <c r="F54" i="12"/>
  <c r="F60" i="12" s="1"/>
  <c r="V39" i="12"/>
  <c r="U39" i="12" s="1"/>
  <c r="S39" i="12"/>
  <c r="V38" i="12"/>
  <c r="U38" i="12" s="1"/>
  <c r="S38" i="12"/>
  <c r="V37" i="12"/>
  <c r="U37" i="12" s="1"/>
  <c r="S37" i="12"/>
  <c r="V36" i="12"/>
  <c r="U36" i="12" s="1"/>
  <c r="S36" i="12"/>
  <c r="V35" i="12"/>
  <c r="U35" i="12" s="1"/>
  <c r="S35" i="12"/>
  <c r="V34" i="12"/>
  <c r="U34" i="12" s="1"/>
  <c r="S34" i="12"/>
  <c r="V33" i="12"/>
  <c r="U33" i="12" s="1"/>
  <c r="S33" i="12"/>
  <c r="V32" i="12"/>
  <c r="U32" i="12" s="1"/>
  <c r="S32" i="12"/>
  <c r="V31" i="12"/>
  <c r="U31" i="12" s="1"/>
  <c r="S31" i="12"/>
  <c r="V30" i="12"/>
  <c r="U30" i="12" s="1"/>
  <c r="S30" i="12"/>
  <c r="V29" i="12"/>
  <c r="U29" i="12" s="1"/>
  <c r="S29" i="12"/>
  <c r="V28" i="12"/>
  <c r="U28" i="12" s="1"/>
  <c r="S28" i="12"/>
  <c r="S27" i="12"/>
  <c r="V26" i="12"/>
  <c r="U26" i="12" s="1"/>
  <c r="S26" i="12"/>
  <c r="V24" i="12"/>
  <c r="U24" i="12" s="1"/>
  <c r="S24" i="12"/>
  <c r="V23" i="12"/>
  <c r="U23" i="12" s="1"/>
  <c r="S23" i="12"/>
  <c r="V20" i="12"/>
  <c r="U20" i="12" s="1"/>
  <c r="S20" i="12"/>
  <c r="S19" i="12"/>
  <c r="V19" i="12"/>
  <c r="U19" i="12" s="1"/>
  <c r="S18" i="12"/>
  <c r="V16" i="12"/>
  <c r="U16" i="12" s="1"/>
  <c r="S16" i="12"/>
  <c r="V15" i="12"/>
  <c r="U15" i="12" s="1"/>
  <c r="S14" i="12"/>
  <c r="R60" i="12"/>
  <c r="P60" i="12" l="1"/>
  <c r="I60" i="12"/>
  <c r="S57" i="12"/>
  <c r="T57" i="12"/>
  <c r="L60" i="12"/>
  <c r="N60" i="12"/>
  <c r="M60" i="12"/>
  <c r="Q60" i="12"/>
  <c r="H60" i="12"/>
  <c r="K60" i="12"/>
  <c r="S13" i="12"/>
  <c r="G60" i="12"/>
  <c r="G62" i="12" s="1"/>
  <c r="T54" i="12"/>
  <c r="V13" i="12"/>
  <c r="U13" i="12" s="1"/>
  <c r="S15" i="12"/>
  <c r="J60" i="12"/>
  <c r="S54" i="12"/>
  <c r="T56" i="12"/>
  <c r="V17" i="12"/>
  <c r="U17" i="12" s="1"/>
  <c r="V25" i="12"/>
  <c r="U25" i="12" s="1"/>
  <c r="V11" i="12"/>
  <c r="U11" i="12" s="1"/>
  <c r="V14" i="12"/>
  <c r="U14" i="12" s="1"/>
  <c r="S17" i="12"/>
  <c r="V18" i="12"/>
  <c r="U18" i="12" s="1"/>
  <c r="S25" i="12"/>
  <c r="V27" i="12"/>
  <c r="U27" i="12" s="1"/>
  <c r="S11" i="12"/>
  <c r="U58" i="11"/>
  <c r="S58" i="11"/>
  <c r="R58" i="11"/>
  <c r="H62" i="12" l="1"/>
  <c r="I62" i="12" s="1"/>
  <c r="J62" i="12" s="1"/>
  <c r="K62" i="12" s="1"/>
  <c r="L62" i="12" s="1"/>
  <c r="M62" i="12" s="1"/>
  <c r="N62" i="12" s="1"/>
  <c r="T58" i="11"/>
  <c r="T55" i="12"/>
  <c r="T60" i="12" s="1"/>
  <c r="S56" i="12"/>
  <c r="V54" i="12"/>
  <c r="U54" i="12" s="1"/>
  <c r="O60" i="12"/>
  <c r="S60" i="12" s="1"/>
  <c r="V56" i="12"/>
  <c r="U56" i="12" s="1"/>
  <c r="U57" i="12"/>
  <c r="S55" i="12"/>
  <c r="V55" i="12"/>
  <c r="Q46" i="11"/>
  <c r="Q35" i="11"/>
  <c r="Q34" i="11"/>
  <c r="Q33" i="11"/>
  <c r="Q31" i="11"/>
  <c r="Q19" i="11"/>
  <c r="O62" i="12" l="1"/>
  <c r="P62" i="12" s="1"/>
  <c r="Q62" i="12" s="1"/>
  <c r="R62" i="12" s="1"/>
  <c r="U55" i="12"/>
  <c r="V60" i="12"/>
  <c r="U60" i="12" s="1"/>
  <c r="Q69" i="11"/>
  <c r="P69" i="11"/>
  <c r="O69" i="11"/>
  <c r="M69" i="11"/>
  <c r="L69" i="11"/>
  <c r="K69" i="11"/>
  <c r="J69" i="11"/>
  <c r="I69" i="11"/>
  <c r="H69" i="11"/>
  <c r="G69" i="11"/>
  <c r="F69" i="11"/>
  <c r="Q68" i="11"/>
  <c r="P68" i="11"/>
  <c r="O68" i="11"/>
  <c r="M68" i="11"/>
  <c r="L68" i="11"/>
  <c r="K68" i="11"/>
  <c r="I68" i="11"/>
  <c r="H68" i="11"/>
  <c r="G68" i="11"/>
  <c r="F68" i="11"/>
  <c r="Q67" i="11"/>
  <c r="P67" i="11"/>
  <c r="O67" i="11"/>
  <c r="N67" i="11"/>
  <c r="M67" i="11"/>
  <c r="L67" i="11"/>
  <c r="K67" i="11"/>
  <c r="I67" i="11"/>
  <c r="G67" i="11"/>
  <c r="F67" i="11"/>
  <c r="S57" i="11"/>
  <c r="U42" i="11"/>
  <c r="U43" i="11"/>
  <c r="U45" i="11"/>
  <c r="U46" i="11"/>
  <c r="U47" i="11"/>
  <c r="U48" i="11"/>
  <c r="U49" i="11"/>
  <c r="U50" i="11"/>
  <c r="U51" i="11"/>
  <c r="U52" i="11"/>
  <c r="U53" i="11"/>
  <c r="U54" i="11"/>
  <c r="U55" i="11"/>
  <c r="U56" i="11"/>
  <c r="U57" i="11"/>
  <c r="E69" i="11"/>
  <c r="R57" i="11"/>
  <c r="S56" i="11"/>
  <c r="R56" i="11"/>
  <c r="S55" i="11"/>
  <c r="R55" i="11"/>
  <c r="S54" i="11"/>
  <c r="R54" i="11"/>
  <c r="S53" i="11"/>
  <c r="R53" i="11"/>
  <c r="S52" i="11"/>
  <c r="R52" i="11"/>
  <c r="S51" i="11"/>
  <c r="R51" i="11"/>
  <c r="S50" i="11"/>
  <c r="R50" i="11"/>
  <c r="S49" i="11"/>
  <c r="R49" i="11"/>
  <c r="S48" i="11"/>
  <c r="R48" i="11"/>
  <c r="T49" i="11" l="1"/>
  <c r="T51" i="11"/>
  <c r="T53" i="11"/>
  <c r="T57" i="11"/>
  <c r="T48" i="11"/>
  <c r="T50" i="11"/>
  <c r="T52" i="11"/>
  <c r="T54" i="11"/>
  <c r="T56" i="11"/>
  <c r="T55" i="11"/>
  <c r="O123" i="11" l="1"/>
  <c r="N38" i="11" l="1"/>
  <c r="N68" i="11" s="1"/>
  <c r="N44" i="11"/>
  <c r="N69" i="11" l="1"/>
  <c r="U44" i="11"/>
  <c r="E68" i="11"/>
  <c r="E67" i="11"/>
  <c r="E73" i="11" s="1"/>
  <c r="S69" i="11" l="1"/>
  <c r="R69" i="11"/>
  <c r="N73" i="11"/>
  <c r="P73" i="11"/>
  <c r="F73" i="11"/>
  <c r="F75" i="11" s="1"/>
  <c r="K73" i="11"/>
  <c r="I73" i="11"/>
  <c r="M73" i="11"/>
  <c r="Q73" i="11"/>
  <c r="L73" i="11"/>
  <c r="G73" i="11"/>
  <c r="O73" i="11"/>
  <c r="J16" i="11"/>
  <c r="J67" i="11" s="1"/>
  <c r="J30" i="11"/>
  <c r="J26" i="11"/>
  <c r="J25" i="11"/>
  <c r="J27" i="11"/>
  <c r="G75" i="11" l="1"/>
  <c r="J68" i="11"/>
  <c r="R68" i="11" s="1"/>
  <c r="S68" i="11"/>
  <c r="H21" i="11"/>
  <c r="H67" i="11" s="1"/>
  <c r="J73" i="11" l="1"/>
  <c r="H73" i="11"/>
  <c r="H75" i="11" s="1"/>
  <c r="I75" i="11" s="1"/>
  <c r="J75" i="11" s="1"/>
  <c r="K75" i="11" s="1"/>
  <c r="L75" i="11" s="1"/>
  <c r="M75" i="11" s="1"/>
  <c r="N75" i="11" s="1"/>
  <c r="O75" i="11" s="1"/>
  <c r="P75" i="11" s="1"/>
  <c r="Q75" i="11" s="1"/>
  <c r="S67" i="11"/>
  <c r="S73" i="11" s="1"/>
  <c r="R67" i="11"/>
  <c r="R73" i="11" s="1"/>
  <c r="S47" i="11"/>
  <c r="R47" i="11"/>
  <c r="S46" i="11"/>
  <c r="R46" i="11"/>
  <c r="S45" i="11"/>
  <c r="R45" i="11"/>
  <c r="S44" i="11"/>
  <c r="R44" i="11"/>
  <c r="S43" i="11"/>
  <c r="R43" i="11"/>
  <c r="U19" i="11"/>
  <c r="T47" i="11" l="1"/>
  <c r="T46" i="11"/>
  <c r="T44" i="11"/>
  <c r="T43" i="11"/>
  <c r="T45" i="11"/>
  <c r="S42" i="11"/>
  <c r="R42" i="11"/>
  <c r="U41" i="11"/>
  <c r="S41" i="11"/>
  <c r="R41" i="11"/>
  <c r="U69" i="11" l="1"/>
  <c r="T69" i="11" s="1"/>
  <c r="T42" i="11"/>
  <c r="T41" i="11"/>
  <c r="U7" i="9" l="1"/>
  <c r="S39" i="11" l="1"/>
  <c r="S38" i="11"/>
  <c r="S37" i="11"/>
  <c r="S36" i="11"/>
  <c r="S35" i="11"/>
  <c r="S34" i="11"/>
  <c r="S33" i="11"/>
  <c r="S32" i="11"/>
  <c r="S31" i="11"/>
  <c r="S30" i="11"/>
  <c r="U20" i="11" l="1"/>
  <c r="S20" i="11"/>
  <c r="R20" i="11"/>
  <c r="U39" i="11"/>
  <c r="T39" i="11" s="1"/>
  <c r="R39" i="11"/>
  <c r="U38" i="11"/>
  <c r="T38" i="11" s="1"/>
  <c r="R38" i="11"/>
  <c r="U37" i="11"/>
  <c r="T37" i="11" s="1"/>
  <c r="R37" i="11"/>
  <c r="U36" i="11"/>
  <c r="T36" i="11" s="1"/>
  <c r="R36" i="11"/>
  <c r="U35" i="11"/>
  <c r="T35" i="11" s="1"/>
  <c r="R35" i="11"/>
  <c r="U34" i="11"/>
  <c r="T34" i="11" s="1"/>
  <c r="R34" i="11"/>
  <c r="U33" i="11"/>
  <c r="T33" i="11" s="1"/>
  <c r="R33" i="11"/>
  <c r="T20" i="11" l="1"/>
  <c r="U32" i="11"/>
  <c r="T32" i="11" s="1"/>
  <c r="R32" i="11"/>
  <c r="U31" i="11"/>
  <c r="T31" i="11" s="1"/>
  <c r="R31" i="11"/>
  <c r="U30" i="11"/>
  <c r="T30" i="11" s="1"/>
  <c r="R30" i="11"/>
  <c r="U29" i="11"/>
  <c r="S29" i="11"/>
  <c r="R29" i="11"/>
  <c r="U28" i="11"/>
  <c r="S28" i="11"/>
  <c r="R28" i="11"/>
  <c r="U27" i="11"/>
  <c r="S27" i="11"/>
  <c r="R27" i="11"/>
  <c r="U26" i="11"/>
  <c r="S26" i="11"/>
  <c r="R26" i="11"/>
  <c r="U25" i="11"/>
  <c r="S25" i="11"/>
  <c r="R25" i="11"/>
  <c r="U24" i="11"/>
  <c r="S24" i="11"/>
  <c r="R24" i="11"/>
  <c r="U23" i="11"/>
  <c r="S23" i="11"/>
  <c r="R23" i="11"/>
  <c r="U21" i="11"/>
  <c r="S21" i="11"/>
  <c r="R21" i="11"/>
  <c r="S19" i="11"/>
  <c r="R19" i="11"/>
  <c r="U18" i="11"/>
  <c r="S18" i="11"/>
  <c r="R18" i="11"/>
  <c r="U17" i="11"/>
  <c r="S17" i="11"/>
  <c r="R17" i="11"/>
  <c r="U16" i="11"/>
  <c r="S16" i="11"/>
  <c r="R16" i="11"/>
  <c r="U15" i="11"/>
  <c r="S15" i="11"/>
  <c r="R15" i="11"/>
  <c r="U14" i="11"/>
  <c r="S14" i="11"/>
  <c r="R14" i="11"/>
  <c r="U13" i="11"/>
  <c r="S13" i="11"/>
  <c r="R13" i="11"/>
  <c r="U12" i="11"/>
  <c r="S12" i="11"/>
  <c r="R12" i="11"/>
  <c r="U11" i="11"/>
  <c r="S11" i="11"/>
  <c r="R11" i="11"/>
  <c r="U67" i="11" l="1"/>
  <c r="U68" i="11"/>
  <c r="T28" i="11"/>
  <c r="T23" i="11"/>
  <c r="T11" i="11"/>
  <c r="T27" i="11"/>
  <c r="T29" i="11"/>
  <c r="T25" i="11"/>
  <c r="T19" i="11"/>
  <c r="T17" i="11"/>
  <c r="T13" i="11"/>
  <c r="T15" i="11"/>
  <c r="T12" i="11"/>
  <c r="T16" i="11"/>
  <c r="T21" i="11"/>
  <c r="T26" i="11"/>
  <c r="T14" i="11"/>
  <c r="T18" i="11"/>
  <c r="T24" i="11"/>
  <c r="U43" i="10"/>
  <c r="S43" i="10"/>
  <c r="R43" i="10"/>
  <c r="U34" i="10"/>
  <c r="S34" i="10"/>
  <c r="R34" i="10"/>
  <c r="U39" i="10"/>
  <c r="R39" i="10"/>
  <c r="U30" i="10"/>
  <c r="R30" i="10"/>
  <c r="U29" i="10"/>
  <c r="R29" i="10"/>
  <c r="U28" i="10"/>
  <c r="R28" i="10"/>
  <c r="U22" i="10"/>
  <c r="R22" i="10"/>
  <c r="U21" i="10"/>
  <c r="R21" i="10"/>
  <c r="U20" i="10"/>
  <c r="R20" i="10"/>
  <c r="U19" i="10"/>
  <c r="R19" i="10"/>
  <c r="U12" i="10"/>
  <c r="R12" i="10"/>
  <c r="U16" i="10"/>
  <c r="R16" i="10"/>
  <c r="U14" i="10"/>
  <c r="R14" i="10"/>
  <c r="U13" i="10"/>
  <c r="R13" i="10"/>
  <c r="U41" i="10"/>
  <c r="U38" i="10"/>
  <c r="U27" i="10"/>
  <c r="U32" i="10"/>
  <c r="U36" i="10"/>
  <c r="U40" i="10"/>
  <c r="U37" i="10"/>
  <c r="S14" i="10"/>
  <c r="U42" i="10"/>
  <c r="S42" i="10"/>
  <c r="R42" i="10"/>
  <c r="AC16" i="10"/>
  <c r="S41" i="10"/>
  <c r="R41" i="10"/>
  <c r="S40" i="10"/>
  <c r="R40" i="10"/>
  <c r="S39" i="10"/>
  <c r="S38" i="10"/>
  <c r="R38" i="10"/>
  <c r="S37" i="10"/>
  <c r="R37" i="10"/>
  <c r="S36" i="10"/>
  <c r="R36" i="10"/>
  <c r="U26" i="10"/>
  <c r="U23" i="10"/>
  <c r="S23" i="10"/>
  <c r="U17" i="10"/>
  <c r="U11" i="10"/>
  <c r="S11" i="10"/>
  <c r="U8" i="10"/>
  <c r="S8" i="10"/>
  <c r="U33" i="10"/>
  <c r="S33" i="10"/>
  <c r="R33" i="10"/>
  <c r="S32" i="10"/>
  <c r="R32" i="10"/>
  <c r="U31" i="10"/>
  <c r="S31" i="10"/>
  <c r="R31" i="10"/>
  <c r="S30" i="10"/>
  <c r="S29" i="10"/>
  <c r="T29" i="10" s="1"/>
  <c r="S28" i="10"/>
  <c r="S27" i="10"/>
  <c r="R27" i="10"/>
  <c r="S26" i="10"/>
  <c r="R26" i="10"/>
  <c r="U25" i="10"/>
  <c r="T25" i="10" s="1"/>
  <c r="S25" i="10"/>
  <c r="R25" i="10"/>
  <c r="U24" i="10"/>
  <c r="S24" i="10"/>
  <c r="R24" i="10"/>
  <c r="R23" i="10"/>
  <c r="S22" i="10"/>
  <c r="S21" i="10"/>
  <c r="S20" i="10"/>
  <c r="S19" i="10"/>
  <c r="S17" i="10"/>
  <c r="R17" i="10"/>
  <c r="S16" i="10"/>
  <c r="U15" i="10"/>
  <c r="S15" i="10"/>
  <c r="R15" i="10"/>
  <c r="S13" i="10"/>
  <c r="S12" i="10"/>
  <c r="T12" i="10" s="1"/>
  <c r="R11" i="10"/>
  <c r="U9" i="10"/>
  <c r="S9" i="10"/>
  <c r="R9" i="10"/>
  <c r="R8" i="10"/>
  <c r="U7" i="10"/>
  <c r="S7" i="10"/>
  <c r="R7" i="10"/>
  <c r="U48" i="9"/>
  <c r="S48" i="9"/>
  <c r="R48" i="9"/>
  <c r="U49" i="9"/>
  <c r="S49" i="9"/>
  <c r="R49" i="9"/>
  <c r="S50" i="9"/>
  <c r="R50" i="9"/>
  <c r="S47" i="9"/>
  <c r="U47" i="9"/>
  <c r="R47" i="9"/>
  <c r="S46" i="9"/>
  <c r="R46" i="9"/>
  <c r="S45" i="9"/>
  <c r="R45" i="9"/>
  <c r="S44" i="9"/>
  <c r="R44" i="9"/>
  <c r="S43" i="9"/>
  <c r="R43" i="9"/>
  <c r="S42" i="9"/>
  <c r="R42" i="9"/>
  <c r="U40" i="9"/>
  <c r="T40" i="9" s="1"/>
  <c r="S40" i="9"/>
  <c r="R40" i="9"/>
  <c r="S37" i="9"/>
  <c r="U37" i="9"/>
  <c r="U39" i="9"/>
  <c r="S39" i="9"/>
  <c r="U33" i="9"/>
  <c r="S33" i="9"/>
  <c r="R33" i="9"/>
  <c r="R39" i="9"/>
  <c r="R23" i="9"/>
  <c r="S23" i="9"/>
  <c r="U23" i="9"/>
  <c r="R30" i="9"/>
  <c r="S30" i="9"/>
  <c r="U30" i="9"/>
  <c r="T30" i="9" s="1"/>
  <c r="U25" i="9"/>
  <c r="S25" i="9"/>
  <c r="T25" i="9" s="1"/>
  <c r="R25" i="9"/>
  <c r="U50" i="9"/>
  <c r="T50" i="9" s="1"/>
  <c r="U46" i="9"/>
  <c r="U45" i="9"/>
  <c r="U44" i="9"/>
  <c r="U43" i="9"/>
  <c r="T43" i="9" s="1"/>
  <c r="U42" i="9"/>
  <c r="U41" i="9"/>
  <c r="S41" i="9"/>
  <c r="R41" i="9"/>
  <c r="U38" i="9"/>
  <c r="S38" i="9"/>
  <c r="T38" i="9" s="1"/>
  <c r="R38" i="9"/>
  <c r="U36" i="9"/>
  <c r="S36" i="9"/>
  <c r="R36" i="9"/>
  <c r="U35" i="9"/>
  <c r="S35" i="9"/>
  <c r="T35" i="9" s="1"/>
  <c r="R35" i="9"/>
  <c r="U34" i="9"/>
  <c r="S34" i="9"/>
  <c r="R34" i="9"/>
  <c r="U31" i="9"/>
  <c r="S31" i="9"/>
  <c r="T31" i="9" s="1"/>
  <c r="R31" i="9"/>
  <c r="U29" i="9"/>
  <c r="S29" i="9"/>
  <c r="R29" i="9"/>
  <c r="U28" i="9"/>
  <c r="S28" i="9"/>
  <c r="T28" i="9" s="1"/>
  <c r="R28" i="9"/>
  <c r="U27" i="9"/>
  <c r="S27" i="9"/>
  <c r="R27" i="9"/>
  <c r="U26" i="9"/>
  <c r="S26" i="9"/>
  <c r="R26" i="9"/>
  <c r="U24" i="9"/>
  <c r="S24" i="9"/>
  <c r="R24" i="9"/>
  <c r="U22" i="9"/>
  <c r="S22" i="9"/>
  <c r="R22" i="9"/>
  <c r="U21" i="9"/>
  <c r="S21" i="9"/>
  <c r="R21" i="9"/>
  <c r="U20" i="9"/>
  <c r="S20" i="9"/>
  <c r="T20" i="9" s="1"/>
  <c r="R20" i="9"/>
  <c r="U18" i="9"/>
  <c r="S18" i="9"/>
  <c r="R18" i="9"/>
  <c r="U17" i="9"/>
  <c r="S17" i="9"/>
  <c r="T17" i="9" s="1"/>
  <c r="R17" i="9"/>
  <c r="U16" i="9"/>
  <c r="S16" i="9"/>
  <c r="R16" i="9"/>
  <c r="U15" i="9"/>
  <c r="S15" i="9"/>
  <c r="T15" i="9" s="1"/>
  <c r="R15" i="9"/>
  <c r="U14" i="9"/>
  <c r="T14" i="9" s="1"/>
  <c r="S14" i="9"/>
  <c r="R14" i="9"/>
  <c r="U13" i="9"/>
  <c r="S13" i="9"/>
  <c r="R13" i="9"/>
  <c r="U12" i="9"/>
  <c r="S12" i="9"/>
  <c r="R12" i="9"/>
  <c r="U11" i="9"/>
  <c r="S11" i="9"/>
  <c r="R11" i="9"/>
  <c r="U10" i="9"/>
  <c r="T10" i="9" s="1"/>
  <c r="S10" i="9"/>
  <c r="R10" i="9"/>
  <c r="U9" i="9"/>
  <c r="S9" i="9"/>
  <c r="T9" i="9" s="1"/>
  <c r="R9" i="9"/>
  <c r="S7" i="9"/>
  <c r="R7" i="9"/>
  <c r="T15" i="8"/>
  <c r="V16" i="8"/>
  <c r="T16" i="8"/>
  <c r="U16" i="8" s="1"/>
  <c r="S16" i="8"/>
  <c r="V47" i="8"/>
  <c r="T47" i="8"/>
  <c r="S47" i="8"/>
  <c r="V46" i="8"/>
  <c r="T46" i="8"/>
  <c r="S46" i="8"/>
  <c r="V45" i="8"/>
  <c r="T45" i="8"/>
  <c r="S45" i="8"/>
  <c r="V44" i="8"/>
  <c r="T44" i="8"/>
  <c r="S44" i="8"/>
  <c r="V43" i="8"/>
  <c r="T43" i="8"/>
  <c r="S43" i="8"/>
  <c r="V42" i="8"/>
  <c r="T42" i="8"/>
  <c r="S42" i="8"/>
  <c r="V41" i="8"/>
  <c r="T41" i="8"/>
  <c r="S41" i="8"/>
  <c r="V40" i="8"/>
  <c r="T40" i="8"/>
  <c r="S40" i="8"/>
  <c r="V39" i="8"/>
  <c r="T39" i="8"/>
  <c r="S39" i="8"/>
  <c r="V32" i="8"/>
  <c r="V38" i="8"/>
  <c r="T38" i="8"/>
  <c r="S38" i="8"/>
  <c r="V37" i="8"/>
  <c r="T37" i="8"/>
  <c r="S37" i="8"/>
  <c r="V36" i="8"/>
  <c r="T36" i="8"/>
  <c r="S36" i="8"/>
  <c r="V35" i="8"/>
  <c r="T35" i="8"/>
  <c r="S35" i="8"/>
  <c r="V34" i="8"/>
  <c r="T34" i="8"/>
  <c r="S34" i="8"/>
  <c r="V33" i="8"/>
  <c r="T33" i="8"/>
  <c r="S33" i="8"/>
  <c r="T32" i="8"/>
  <c r="S32" i="8"/>
  <c r="S49" i="8"/>
  <c r="V30" i="8"/>
  <c r="T30" i="8"/>
  <c r="S30" i="8"/>
  <c r="V29" i="8"/>
  <c r="T29" i="8"/>
  <c r="S29" i="8"/>
  <c r="V28" i="8"/>
  <c r="T28" i="8"/>
  <c r="S28" i="8"/>
  <c r="V27" i="8"/>
  <c r="T27" i="8"/>
  <c r="S27" i="8"/>
  <c r="V26" i="8"/>
  <c r="T26" i="8"/>
  <c r="S26" i="8"/>
  <c r="V25" i="8"/>
  <c r="T25" i="8"/>
  <c r="S25" i="8"/>
  <c r="V24" i="8"/>
  <c r="T24" i="8"/>
  <c r="S24" i="8"/>
  <c r="V23" i="8"/>
  <c r="T23" i="8"/>
  <c r="S23" i="8"/>
  <c r="V22" i="8"/>
  <c r="T22" i="8"/>
  <c r="S22" i="8"/>
  <c r="V21" i="8"/>
  <c r="T21" i="8"/>
  <c r="S21" i="8"/>
  <c r="V20" i="8"/>
  <c r="T20" i="8"/>
  <c r="U20" i="8" s="1"/>
  <c r="S20" i="8"/>
  <c r="V19" i="8"/>
  <c r="T19" i="8"/>
  <c r="S19" i="8"/>
  <c r="V18" i="8"/>
  <c r="T18" i="8"/>
  <c r="S18" i="8"/>
  <c r="V17" i="8"/>
  <c r="T17" i="8"/>
  <c r="S17" i="8"/>
  <c r="V15" i="8"/>
  <c r="S15" i="8"/>
  <c r="V13" i="8"/>
  <c r="T13" i="8"/>
  <c r="S13" i="8"/>
  <c r="V12" i="8"/>
  <c r="T12" i="8"/>
  <c r="S12" i="8"/>
  <c r="V11" i="8"/>
  <c r="T11" i="8"/>
  <c r="S11" i="8"/>
  <c r="V10" i="8"/>
  <c r="T10" i="8"/>
  <c r="S10" i="8"/>
  <c r="V9" i="8"/>
  <c r="T9" i="8"/>
  <c r="S9" i="8"/>
  <c r="V8" i="8"/>
  <c r="T8" i="8"/>
  <c r="S8" i="8"/>
  <c r="V7" i="8"/>
  <c r="T7" i="8"/>
  <c r="S7" i="8"/>
  <c r="V65" i="6"/>
  <c r="T65" i="6"/>
  <c r="S65" i="6"/>
  <c r="S9" i="6"/>
  <c r="T9" i="6"/>
  <c r="V9" i="6"/>
  <c r="S11" i="6"/>
  <c r="T11" i="6"/>
  <c r="V11" i="6"/>
  <c r="S12" i="6"/>
  <c r="T12" i="6"/>
  <c r="V12" i="6"/>
  <c r="S42" i="6"/>
  <c r="T42" i="6"/>
  <c r="V42" i="6"/>
  <c r="S39" i="6"/>
  <c r="T39" i="6"/>
  <c r="V39" i="6"/>
  <c r="S45" i="6"/>
  <c r="V45" i="6"/>
  <c r="T45" i="6"/>
  <c r="T64" i="6"/>
  <c r="V64" i="6"/>
  <c r="V63" i="6"/>
  <c r="T63" i="6"/>
  <c r="T62" i="6"/>
  <c r="V62" i="6"/>
  <c r="T61" i="6"/>
  <c r="V61" i="6"/>
  <c r="T60" i="6"/>
  <c r="V60" i="6"/>
  <c r="T59" i="6"/>
  <c r="V59" i="6"/>
  <c r="T58" i="6"/>
  <c r="V58" i="6"/>
  <c r="T57" i="6"/>
  <c r="V57" i="6"/>
  <c r="T56" i="6"/>
  <c r="V56" i="6"/>
  <c r="V55" i="6"/>
  <c r="T55" i="6"/>
  <c r="V54" i="6"/>
  <c r="T54" i="6"/>
  <c r="V53" i="6"/>
  <c r="T53" i="6"/>
  <c r="V52" i="6"/>
  <c r="T52" i="6"/>
  <c r="V51" i="6"/>
  <c r="T51" i="6"/>
  <c r="T50" i="6"/>
  <c r="V50" i="6"/>
  <c r="V49" i="6"/>
  <c r="T49" i="6"/>
  <c r="T48" i="6"/>
  <c r="V48" i="6"/>
  <c r="T47" i="6"/>
  <c r="V47" i="6"/>
  <c r="S64" i="6"/>
  <c r="S63" i="6"/>
  <c r="S62" i="6"/>
  <c r="S61" i="6"/>
  <c r="S60" i="6"/>
  <c r="S59" i="6"/>
  <c r="S58" i="6"/>
  <c r="S57" i="6"/>
  <c r="S56" i="6"/>
  <c r="S55" i="6"/>
  <c r="S54" i="6"/>
  <c r="S53" i="6"/>
  <c r="S52" i="6"/>
  <c r="S51" i="6"/>
  <c r="S50" i="6"/>
  <c r="S49" i="6"/>
  <c r="S48" i="6"/>
  <c r="S47" i="6"/>
  <c r="V7" i="6"/>
  <c r="T7" i="6"/>
  <c r="R67" i="6"/>
  <c r="Q67" i="6"/>
  <c r="P67" i="6"/>
  <c r="O67" i="6"/>
  <c r="G67" i="6"/>
  <c r="H67" i="6"/>
  <c r="I67" i="6"/>
  <c r="J67" i="6"/>
  <c r="K67" i="6"/>
  <c r="L67" i="6"/>
  <c r="M67" i="6"/>
  <c r="N67" i="6"/>
  <c r="F67" i="6"/>
  <c r="S7" i="6"/>
  <c r="F68" i="6"/>
  <c r="F69" i="6"/>
  <c r="F70" i="6"/>
  <c r="F71" i="6"/>
  <c r="F72" i="6"/>
  <c r="G68" i="6"/>
  <c r="H68" i="6"/>
  <c r="I68" i="6"/>
  <c r="J68" i="6"/>
  <c r="K68" i="6"/>
  <c r="L68" i="6"/>
  <c r="M68" i="6"/>
  <c r="N68" i="6"/>
  <c r="O68" i="6"/>
  <c r="P68" i="6"/>
  <c r="Q68" i="6"/>
  <c r="R68" i="6"/>
  <c r="G69" i="6"/>
  <c r="H69" i="6"/>
  <c r="I69" i="6"/>
  <c r="J69" i="6"/>
  <c r="K69" i="6"/>
  <c r="L69" i="6"/>
  <c r="M69" i="6"/>
  <c r="N69" i="6"/>
  <c r="O69" i="6"/>
  <c r="P69" i="6"/>
  <c r="Q69" i="6"/>
  <c r="R69" i="6"/>
  <c r="G70" i="6"/>
  <c r="H70" i="6"/>
  <c r="I70" i="6"/>
  <c r="J70" i="6"/>
  <c r="K70" i="6"/>
  <c r="L70" i="6"/>
  <c r="M70" i="6"/>
  <c r="N70" i="6"/>
  <c r="O70" i="6"/>
  <c r="P70" i="6"/>
  <c r="Q70" i="6"/>
  <c r="R70" i="6"/>
  <c r="G71" i="6"/>
  <c r="H71" i="6"/>
  <c r="I71" i="6"/>
  <c r="J71" i="6"/>
  <c r="K71" i="6"/>
  <c r="L71" i="6"/>
  <c r="M71" i="6"/>
  <c r="N71" i="6"/>
  <c r="O71" i="6"/>
  <c r="P71" i="6"/>
  <c r="Q71" i="6"/>
  <c r="R71" i="6"/>
  <c r="G72" i="6"/>
  <c r="H72" i="6"/>
  <c r="I72" i="6"/>
  <c r="J72" i="6"/>
  <c r="K72" i="6"/>
  <c r="L72" i="6"/>
  <c r="M72" i="6"/>
  <c r="N72" i="6"/>
  <c r="O72" i="6"/>
  <c r="P72" i="6"/>
  <c r="Q72" i="6"/>
  <c r="R72" i="6"/>
  <c r="V44" i="6"/>
  <c r="T44" i="6"/>
  <c r="S44" i="6"/>
  <c r="V43" i="6"/>
  <c r="T43" i="6"/>
  <c r="S43" i="6"/>
  <c r="V41" i="6"/>
  <c r="T41" i="6"/>
  <c r="S41" i="6"/>
  <c r="V40" i="6"/>
  <c r="T40" i="6"/>
  <c r="S40" i="6"/>
  <c r="V38" i="6"/>
  <c r="T38" i="6"/>
  <c r="S38" i="6"/>
  <c r="V37" i="6"/>
  <c r="T37" i="6"/>
  <c r="S37" i="6"/>
  <c r="V36" i="6"/>
  <c r="T36" i="6"/>
  <c r="S36" i="6"/>
  <c r="V35" i="6"/>
  <c r="T35" i="6"/>
  <c r="S35" i="6"/>
  <c r="V34" i="6"/>
  <c r="T34" i="6"/>
  <c r="S34" i="6"/>
  <c r="V33" i="6"/>
  <c r="T33" i="6"/>
  <c r="S33" i="6"/>
  <c r="T32" i="6"/>
  <c r="U32" i="6" s="1"/>
  <c r="S32" i="6"/>
  <c r="V31" i="6"/>
  <c r="T31" i="6"/>
  <c r="S31" i="6"/>
  <c r="V30" i="6"/>
  <c r="T30" i="6"/>
  <c r="S30" i="6"/>
  <c r="V29" i="6"/>
  <c r="T29" i="6"/>
  <c r="S29" i="6"/>
  <c r="V28" i="6"/>
  <c r="T28" i="6"/>
  <c r="S28" i="6"/>
  <c r="V27" i="6"/>
  <c r="T27" i="6"/>
  <c r="S27" i="6"/>
  <c r="V26" i="6"/>
  <c r="T26" i="6"/>
  <c r="S26" i="6"/>
  <c r="V25" i="6"/>
  <c r="T25" i="6"/>
  <c r="S25" i="6"/>
  <c r="V23" i="6"/>
  <c r="T23" i="6"/>
  <c r="S23" i="6"/>
  <c r="V22" i="6"/>
  <c r="T22" i="6"/>
  <c r="S22" i="6"/>
  <c r="V21" i="6"/>
  <c r="T21" i="6"/>
  <c r="S21" i="6"/>
  <c r="V20" i="6"/>
  <c r="T20" i="6"/>
  <c r="S20" i="6"/>
  <c r="V19" i="6"/>
  <c r="T19" i="6"/>
  <c r="S19" i="6"/>
  <c r="V18" i="6"/>
  <c r="T18" i="6"/>
  <c r="S18" i="6"/>
  <c r="V17" i="6"/>
  <c r="T17" i="6"/>
  <c r="S17" i="6"/>
  <c r="V16" i="6"/>
  <c r="T16" i="6"/>
  <c r="S16" i="6"/>
  <c r="V15" i="6"/>
  <c r="T15" i="6"/>
  <c r="S15" i="6"/>
  <c r="V14" i="6"/>
  <c r="T14" i="6"/>
  <c r="S14" i="6"/>
  <c r="R78" i="5"/>
  <c r="Q78" i="5"/>
  <c r="P78" i="5"/>
  <c r="O78" i="5"/>
  <c r="N78" i="5"/>
  <c r="M78" i="5"/>
  <c r="L78" i="5"/>
  <c r="K78" i="5"/>
  <c r="J78" i="5"/>
  <c r="I78" i="5"/>
  <c r="G78" i="5"/>
  <c r="H78" i="5"/>
  <c r="F78" i="5"/>
  <c r="V73" i="5"/>
  <c r="T73" i="5"/>
  <c r="S73" i="5"/>
  <c r="V72" i="5"/>
  <c r="T72" i="5"/>
  <c r="S72" i="5"/>
  <c r="V71" i="5"/>
  <c r="T71" i="5"/>
  <c r="S71" i="5"/>
  <c r="V70" i="5"/>
  <c r="T70" i="5"/>
  <c r="S70" i="5"/>
  <c r="V69" i="5"/>
  <c r="T69" i="5"/>
  <c r="S69" i="5"/>
  <c r="V68" i="5"/>
  <c r="T68" i="5"/>
  <c r="S68" i="5"/>
  <c r="V67" i="5"/>
  <c r="T67" i="5"/>
  <c r="S67" i="5"/>
  <c r="V66" i="5"/>
  <c r="T66" i="5"/>
  <c r="S66" i="5"/>
  <c r="V65" i="5"/>
  <c r="T65" i="5"/>
  <c r="S65" i="5"/>
  <c r="V64" i="5"/>
  <c r="T64" i="5"/>
  <c r="S64" i="5"/>
  <c r="V63" i="5"/>
  <c r="T63" i="5"/>
  <c r="S63" i="5"/>
  <c r="V62" i="5"/>
  <c r="T62" i="5"/>
  <c r="S62" i="5"/>
  <c r="V61" i="5"/>
  <c r="T61" i="5"/>
  <c r="S61" i="5"/>
  <c r="V60" i="5"/>
  <c r="T60" i="5"/>
  <c r="S60" i="5"/>
  <c r="V59" i="5"/>
  <c r="T59" i="5"/>
  <c r="S59" i="5"/>
  <c r="V58" i="5"/>
  <c r="T58" i="5"/>
  <c r="S58" i="5"/>
  <c r="R77" i="5"/>
  <c r="Q77" i="5"/>
  <c r="P77" i="5"/>
  <c r="O77" i="5"/>
  <c r="N77" i="5"/>
  <c r="M77" i="5"/>
  <c r="L77" i="5"/>
  <c r="K77" i="5"/>
  <c r="J77" i="5"/>
  <c r="I77" i="5"/>
  <c r="G77" i="5"/>
  <c r="H77" i="5"/>
  <c r="F77" i="5"/>
  <c r="V39" i="5"/>
  <c r="T39" i="5"/>
  <c r="S39" i="5"/>
  <c r="V4" i="1"/>
  <c r="V5" i="1"/>
  <c r="V6" i="1"/>
  <c r="V7" i="1"/>
  <c r="V3" i="1"/>
  <c r="Q12" i="1"/>
  <c r="Q11" i="1"/>
  <c r="Q9" i="1"/>
  <c r="D12" i="1"/>
  <c r="C12" i="1"/>
  <c r="E12" i="1"/>
  <c r="F12" i="1"/>
  <c r="G12" i="1"/>
  <c r="H12" i="1"/>
  <c r="I12" i="1"/>
  <c r="J12" i="1"/>
  <c r="K12" i="1"/>
  <c r="L12" i="1"/>
  <c r="M12" i="1"/>
  <c r="N12" i="1"/>
  <c r="D11" i="1"/>
  <c r="E11" i="1"/>
  <c r="F11" i="1"/>
  <c r="C11" i="1"/>
  <c r="G11" i="1"/>
  <c r="H11" i="1"/>
  <c r="I11" i="1"/>
  <c r="J11" i="1"/>
  <c r="K11" i="1"/>
  <c r="L11" i="1"/>
  <c r="M11" i="1"/>
  <c r="N11" i="1"/>
  <c r="D9" i="1"/>
  <c r="C9" i="1"/>
  <c r="E9" i="1"/>
  <c r="F9" i="1"/>
  <c r="G9" i="1"/>
  <c r="H9" i="1"/>
  <c r="I9" i="1"/>
  <c r="J9" i="1"/>
  <c r="K9" i="1"/>
  <c r="L9" i="1"/>
  <c r="M9" i="1"/>
  <c r="N9" i="1"/>
  <c r="O3" i="1"/>
  <c r="S3" i="1" s="1"/>
  <c r="P3" i="1"/>
  <c r="O4" i="1"/>
  <c r="S4" i="1" s="1"/>
  <c r="P4" i="1"/>
  <c r="O5" i="1"/>
  <c r="S5" i="1" s="1"/>
  <c r="P5" i="1"/>
  <c r="O6" i="1"/>
  <c r="S6" i="1" s="1"/>
  <c r="P6" i="1"/>
  <c r="O7" i="1"/>
  <c r="S7" i="1" s="1"/>
  <c r="P7" i="1"/>
  <c r="U49" i="2"/>
  <c r="X49" i="2" s="1"/>
  <c r="V49" i="2"/>
  <c r="U50" i="2"/>
  <c r="X50" i="2" s="1"/>
  <c r="V50" i="2"/>
  <c r="U33" i="2"/>
  <c r="X33" i="2" s="1"/>
  <c r="V33" i="2"/>
  <c r="U34" i="2"/>
  <c r="X34" i="2" s="1"/>
  <c r="V34" i="2"/>
  <c r="U35" i="2"/>
  <c r="X35" i="2" s="1"/>
  <c r="V35" i="2"/>
  <c r="U19" i="2"/>
  <c r="X19" i="2" s="1"/>
  <c r="V19" i="2"/>
  <c r="V58" i="2"/>
  <c r="U58" i="2"/>
  <c r="X58" i="2" s="1"/>
  <c r="I64" i="2"/>
  <c r="J64" i="2"/>
  <c r="K64" i="2"/>
  <c r="L64" i="2"/>
  <c r="M64" i="2"/>
  <c r="N64" i="2"/>
  <c r="O64" i="2"/>
  <c r="P64" i="2"/>
  <c r="Q64" i="2"/>
  <c r="R64" i="2"/>
  <c r="S64" i="2"/>
  <c r="T64" i="2"/>
  <c r="H64" i="2"/>
  <c r="H65" i="2"/>
  <c r="U16" i="2"/>
  <c r="X16" i="2" s="1"/>
  <c r="V16" i="2"/>
  <c r="U27" i="2"/>
  <c r="X27" i="2" s="1"/>
  <c r="V27" i="2"/>
  <c r="J65" i="2"/>
  <c r="K65" i="2"/>
  <c r="L65" i="2"/>
  <c r="M65" i="2"/>
  <c r="I65" i="2"/>
  <c r="N65" i="2"/>
  <c r="O65" i="2"/>
  <c r="P65" i="2"/>
  <c r="Q65" i="2"/>
  <c r="R65" i="2"/>
  <c r="S65" i="2"/>
  <c r="T65" i="2"/>
  <c r="O62" i="2"/>
  <c r="U13" i="2"/>
  <c r="X13" i="2" s="1"/>
  <c r="V13" i="2"/>
  <c r="U24" i="2"/>
  <c r="X24" i="2" s="1"/>
  <c r="V24" i="2"/>
  <c r="U25" i="2"/>
  <c r="X25" i="2" s="1"/>
  <c r="V25" i="2"/>
  <c r="U26" i="2"/>
  <c r="X26" i="2" s="1"/>
  <c r="V26" i="2"/>
  <c r="U28" i="2"/>
  <c r="X28" i="2" s="1"/>
  <c r="V28" i="2"/>
  <c r="U29" i="2"/>
  <c r="X29" i="2" s="1"/>
  <c r="V29" i="2"/>
  <c r="U30" i="2"/>
  <c r="X30" i="2" s="1"/>
  <c r="V30" i="2"/>
  <c r="U31" i="2"/>
  <c r="X31" i="2" s="1"/>
  <c r="V31" i="2"/>
  <c r="U32" i="2"/>
  <c r="X32" i="2" s="1"/>
  <c r="V32" i="2"/>
  <c r="U20" i="2"/>
  <c r="X20" i="2" s="1"/>
  <c r="V20" i="2"/>
  <c r="U21" i="2"/>
  <c r="X21" i="2" s="1"/>
  <c r="V21" i="2"/>
  <c r="U22" i="2"/>
  <c r="X22" i="2" s="1"/>
  <c r="V22" i="2"/>
  <c r="U17" i="2"/>
  <c r="X17" i="2" s="1"/>
  <c r="V17" i="2"/>
  <c r="U11" i="2"/>
  <c r="X11" i="2" s="1"/>
  <c r="V11" i="2"/>
  <c r="U9" i="2"/>
  <c r="X9" i="2" s="1"/>
  <c r="V9" i="2"/>
  <c r="U12" i="2"/>
  <c r="X12" i="2" s="1"/>
  <c r="V12" i="2"/>
  <c r="U46" i="2"/>
  <c r="X46" i="2" s="1"/>
  <c r="V46" i="2"/>
  <c r="U45" i="2"/>
  <c r="X45" i="2" s="1"/>
  <c r="V45" i="2"/>
  <c r="U14" i="2"/>
  <c r="X14" i="2" s="1"/>
  <c r="V14" i="2"/>
  <c r="H62" i="2"/>
  <c r="U36" i="2"/>
  <c r="X36" i="2" s="1"/>
  <c r="V36" i="2"/>
  <c r="U37" i="2"/>
  <c r="X37" i="2" s="1"/>
  <c r="V37" i="2"/>
  <c r="U38" i="2"/>
  <c r="X38" i="2" s="1"/>
  <c r="V38" i="2"/>
  <c r="U39" i="2"/>
  <c r="X39" i="2" s="1"/>
  <c r="V39" i="2"/>
  <c r="U40" i="2"/>
  <c r="X40" i="2" s="1"/>
  <c r="V40" i="2"/>
  <c r="U41" i="2"/>
  <c r="X41" i="2" s="1"/>
  <c r="V41" i="2"/>
  <c r="U42" i="2"/>
  <c r="X42" i="2" s="1"/>
  <c r="V42" i="2"/>
  <c r="U43" i="2"/>
  <c r="X43" i="2" s="1"/>
  <c r="V43" i="2"/>
  <c r="U55" i="2"/>
  <c r="X55" i="2" s="1"/>
  <c r="V55" i="2"/>
  <c r="V54" i="2"/>
  <c r="U54" i="2"/>
  <c r="X54" i="2" s="1"/>
  <c r="T62" i="2"/>
  <c r="S62" i="2"/>
  <c r="R62" i="2"/>
  <c r="Q62" i="2"/>
  <c r="P62" i="2"/>
  <c r="N62" i="2"/>
  <c r="M62" i="2"/>
  <c r="L62" i="2"/>
  <c r="I62" i="2"/>
  <c r="J62" i="2"/>
  <c r="K62" i="2"/>
  <c r="T61" i="2"/>
  <c r="S61" i="2"/>
  <c r="R61" i="2"/>
  <c r="Q61" i="2"/>
  <c r="P61" i="2"/>
  <c r="O61" i="2"/>
  <c r="N61" i="2"/>
  <c r="M61" i="2"/>
  <c r="L61" i="2"/>
  <c r="K61" i="2"/>
  <c r="I61" i="2"/>
  <c r="J61" i="2"/>
  <c r="H61" i="2"/>
  <c r="V23" i="2"/>
  <c r="U23" i="2"/>
  <c r="X23" i="2" s="1"/>
  <c r="V15" i="2"/>
  <c r="U15" i="2"/>
  <c r="X15" i="2" s="1"/>
  <c r="V18" i="2"/>
  <c r="U18" i="2"/>
  <c r="X18" i="2" s="1"/>
  <c r="V59" i="2"/>
  <c r="U59" i="2"/>
  <c r="X59" i="2" s="1"/>
  <c r="V53" i="2"/>
  <c r="U53" i="2"/>
  <c r="X53" i="2" s="1"/>
  <c r="V52" i="2"/>
  <c r="U52" i="2"/>
  <c r="X52" i="2" s="1"/>
  <c r="V51" i="2"/>
  <c r="U51" i="2"/>
  <c r="X51" i="2" s="1"/>
  <c r="V57" i="2"/>
  <c r="U57" i="2"/>
  <c r="X57" i="2" s="1"/>
  <c r="V56" i="2"/>
  <c r="U56" i="2"/>
  <c r="X56" i="2" s="1"/>
  <c r="V48" i="2"/>
  <c r="U48" i="2"/>
  <c r="X48" i="2" s="1"/>
  <c r="V47" i="2"/>
  <c r="U47" i="2"/>
  <c r="X47" i="2" s="1"/>
  <c r="V44" i="2"/>
  <c r="U44" i="2"/>
  <c r="X44" i="2" s="1"/>
  <c r="V10" i="2"/>
  <c r="U10" i="2"/>
  <c r="X10" i="2" s="1"/>
  <c r="V7" i="2"/>
  <c r="U7" i="2"/>
  <c r="X7" i="2" s="1"/>
  <c r="V6" i="2"/>
  <c r="U6" i="2"/>
  <c r="X6" i="2" s="1"/>
  <c r="V5" i="2"/>
  <c r="U5" i="2"/>
  <c r="X5" i="2" s="1"/>
  <c r="V4" i="2"/>
  <c r="U4" i="2"/>
  <c r="X4" i="2" s="1"/>
  <c r="V3" i="2"/>
  <c r="U3" i="2"/>
  <c r="X3" i="2" s="1"/>
  <c r="U67" i="3"/>
  <c r="T67" i="3"/>
  <c r="X67" i="3" s="1"/>
  <c r="U66" i="3"/>
  <c r="T66" i="3"/>
  <c r="X66" i="3" s="1"/>
  <c r="T36" i="3"/>
  <c r="X36" i="3" s="1"/>
  <c r="T34" i="3"/>
  <c r="X34" i="3" s="1"/>
  <c r="U36" i="3"/>
  <c r="U45" i="3"/>
  <c r="T45" i="3"/>
  <c r="X45" i="3" s="1"/>
  <c r="T68" i="3"/>
  <c r="X68" i="3" s="1"/>
  <c r="T70" i="3"/>
  <c r="X70" i="3" s="1"/>
  <c r="T69" i="3"/>
  <c r="X69" i="3" s="1"/>
  <c r="U17" i="3"/>
  <c r="U16" i="3"/>
  <c r="U18" i="3"/>
  <c r="T18" i="3"/>
  <c r="X18" i="3" s="1"/>
  <c r="U57" i="3"/>
  <c r="T57" i="3"/>
  <c r="X57" i="3" s="1"/>
  <c r="H78" i="3"/>
  <c r="I78" i="3"/>
  <c r="J78" i="3"/>
  <c r="K78" i="3"/>
  <c r="L78" i="3"/>
  <c r="H77" i="3"/>
  <c r="I77" i="3"/>
  <c r="J77" i="3"/>
  <c r="K77" i="3"/>
  <c r="L77" i="3"/>
  <c r="I75" i="3"/>
  <c r="K75" i="3"/>
  <c r="L75" i="3"/>
  <c r="G75" i="3"/>
  <c r="H74" i="3"/>
  <c r="I74" i="3"/>
  <c r="J74" i="3"/>
  <c r="K74" i="3"/>
  <c r="L74" i="3"/>
  <c r="G74" i="3"/>
  <c r="J73" i="3"/>
  <c r="K73" i="3"/>
  <c r="L73" i="3"/>
  <c r="H73" i="3"/>
  <c r="I73" i="3"/>
  <c r="J72" i="3"/>
  <c r="H72" i="3"/>
  <c r="I72" i="3"/>
  <c r="K72" i="3"/>
  <c r="L72" i="3"/>
  <c r="G77" i="3"/>
  <c r="G78" i="3"/>
  <c r="T41" i="3"/>
  <c r="X41" i="3" s="1"/>
  <c r="U41" i="3"/>
  <c r="T43" i="3"/>
  <c r="X43" i="3" s="1"/>
  <c r="U43" i="3"/>
  <c r="T30" i="3"/>
  <c r="X30" i="3" s="1"/>
  <c r="U30" i="3"/>
  <c r="T58" i="3"/>
  <c r="X58" i="3" s="1"/>
  <c r="U58" i="3"/>
  <c r="T59" i="3"/>
  <c r="X59" i="3" s="1"/>
  <c r="U59" i="3"/>
  <c r="T60" i="3"/>
  <c r="X60" i="3" s="1"/>
  <c r="U60" i="3"/>
  <c r="T53" i="3"/>
  <c r="X53" i="3" s="1"/>
  <c r="U53" i="3"/>
  <c r="T28" i="3"/>
  <c r="X28" i="3" s="1"/>
  <c r="U28" i="3"/>
  <c r="T50" i="3"/>
  <c r="X50" i="3" s="1"/>
  <c r="U50" i="3"/>
  <c r="G72" i="3"/>
  <c r="T61" i="3"/>
  <c r="X61" i="3" s="1"/>
  <c r="U61" i="3"/>
  <c r="T62" i="3"/>
  <c r="X62" i="3" s="1"/>
  <c r="U62" i="3"/>
  <c r="T63" i="3"/>
  <c r="X63" i="3" s="1"/>
  <c r="U63" i="3"/>
  <c r="T64" i="3"/>
  <c r="X64" i="3" s="1"/>
  <c r="U64" i="3"/>
  <c r="T65" i="3"/>
  <c r="X65" i="3" s="1"/>
  <c r="U65" i="3"/>
  <c r="G73" i="3"/>
  <c r="T54" i="3"/>
  <c r="X54" i="3" s="1"/>
  <c r="U54" i="3"/>
  <c r="T16" i="3"/>
  <c r="X16" i="3" s="1"/>
  <c r="T32" i="3"/>
  <c r="X32" i="3" s="1"/>
  <c r="U32" i="3"/>
  <c r="T42" i="3"/>
  <c r="X42" i="3" s="1"/>
  <c r="U42" i="3"/>
  <c r="T44" i="3"/>
  <c r="X44" i="3" s="1"/>
  <c r="U44" i="3"/>
  <c r="U34" i="3"/>
  <c r="T27" i="3"/>
  <c r="X27" i="3" s="1"/>
  <c r="U27" i="3"/>
  <c r="T33" i="3"/>
  <c r="X33" i="3" s="1"/>
  <c r="U33" i="3"/>
  <c r="T49" i="3"/>
  <c r="X49" i="3" s="1"/>
  <c r="U49" i="3"/>
  <c r="T29" i="3"/>
  <c r="X29" i="3" s="1"/>
  <c r="U29" i="3"/>
  <c r="T31" i="3"/>
  <c r="X31" i="3" s="1"/>
  <c r="U31" i="3"/>
  <c r="T48" i="3"/>
  <c r="X48" i="3" s="1"/>
  <c r="U48" i="3"/>
  <c r="T39" i="3"/>
  <c r="X39" i="3" s="1"/>
  <c r="U39" i="3"/>
  <c r="T40" i="3"/>
  <c r="X40" i="3" s="1"/>
  <c r="U40" i="3"/>
  <c r="U22" i="3"/>
  <c r="T22" i="3"/>
  <c r="X22" i="3" s="1"/>
  <c r="T37" i="3"/>
  <c r="X37" i="3" s="1"/>
  <c r="U37" i="3"/>
  <c r="T38" i="3"/>
  <c r="X38" i="3" s="1"/>
  <c r="U38" i="3"/>
  <c r="U35" i="3"/>
  <c r="T35" i="3"/>
  <c r="X35" i="3" s="1"/>
  <c r="U55" i="3"/>
  <c r="T55" i="3"/>
  <c r="X55" i="3" s="1"/>
  <c r="U52" i="3"/>
  <c r="T52" i="3"/>
  <c r="X52" i="3" s="1"/>
  <c r="U51" i="3"/>
  <c r="T51" i="3"/>
  <c r="X51" i="3" s="1"/>
  <c r="U47" i="3"/>
  <c r="T47" i="3"/>
  <c r="X47" i="3" s="1"/>
  <c r="U46" i="3"/>
  <c r="T46" i="3"/>
  <c r="X46" i="3" s="1"/>
  <c r="U25" i="3"/>
  <c r="T25" i="3"/>
  <c r="X25" i="3" s="1"/>
  <c r="U24" i="3"/>
  <c r="T24" i="3"/>
  <c r="X24" i="3" s="1"/>
  <c r="U23" i="3"/>
  <c r="T23" i="3"/>
  <c r="X23" i="3" s="1"/>
  <c r="U21" i="3"/>
  <c r="T21" i="3"/>
  <c r="X21" i="3" s="1"/>
  <c r="U20" i="3"/>
  <c r="T20" i="3"/>
  <c r="X20" i="3" s="1"/>
  <c r="U19" i="3"/>
  <c r="T19" i="3"/>
  <c r="X19" i="3" s="1"/>
  <c r="T17" i="3"/>
  <c r="X17" i="3" s="1"/>
  <c r="U15" i="3"/>
  <c r="T15" i="3"/>
  <c r="X15" i="3" s="1"/>
  <c r="U14" i="3"/>
  <c r="T14" i="3"/>
  <c r="X14" i="3" s="1"/>
  <c r="U12" i="3"/>
  <c r="T12" i="3"/>
  <c r="X12" i="3" s="1"/>
  <c r="U11" i="3"/>
  <c r="T11" i="3"/>
  <c r="X11" i="3" s="1"/>
  <c r="U10" i="3"/>
  <c r="T10" i="3"/>
  <c r="X10" i="3" s="1"/>
  <c r="R85" i="4"/>
  <c r="Q85" i="4"/>
  <c r="P85" i="4"/>
  <c r="O85" i="4"/>
  <c r="N85" i="4"/>
  <c r="G85" i="4"/>
  <c r="H85" i="4"/>
  <c r="I85" i="4"/>
  <c r="J85" i="4"/>
  <c r="K85" i="4"/>
  <c r="L85" i="4"/>
  <c r="M85" i="4"/>
  <c r="R84" i="4"/>
  <c r="Q84" i="4"/>
  <c r="P84" i="4"/>
  <c r="O84" i="4"/>
  <c r="N84" i="4"/>
  <c r="V77" i="4"/>
  <c r="T77" i="4"/>
  <c r="S77" i="4"/>
  <c r="T73" i="4"/>
  <c r="U73" i="4" s="1"/>
  <c r="S73" i="4"/>
  <c r="T72" i="4"/>
  <c r="U72" i="4" s="1"/>
  <c r="S72" i="4"/>
  <c r="V71" i="4"/>
  <c r="T71" i="4"/>
  <c r="S71" i="4"/>
  <c r="V70" i="4"/>
  <c r="T70" i="4"/>
  <c r="S70" i="4"/>
  <c r="V69" i="4"/>
  <c r="T69" i="4"/>
  <c r="V68" i="4"/>
  <c r="T68" i="4"/>
  <c r="T67" i="4"/>
  <c r="U67" i="4" s="1"/>
  <c r="T66" i="4"/>
  <c r="U66" i="4" s="1"/>
  <c r="V65" i="4"/>
  <c r="T65" i="4"/>
  <c r="T64" i="4"/>
  <c r="U64" i="4" s="1"/>
  <c r="T63" i="4"/>
  <c r="U63" i="4" s="1"/>
  <c r="T61" i="4"/>
  <c r="U61" i="4" s="1"/>
  <c r="V60" i="4"/>
  <c r="T60" i="4"/>
  <c r="V59" i="4"/>
  <c r="T59" i="4"/>
  <c r="V58" i="4"/>
  <c r="T58" i="4"/>
  <c r="S69" i="4"/>
  <c r="S68" i="4"/>
  <c r="S67" i="4"/>
  <c r="S66" i="4"/>
  <c r="S65" i="4"/>
  <c r="S64" i="4"/>
  <c r="S63" i="4"/>
  <c r="S61" i="4"/>
  <c r="S60" i="4"/>
  <c r="S59" i="4"/>
  <c r="S58" i="4"/>
  <c r="V56" i="4"/>
  <c r="T56" i="4"/>
  <c r="V55" i="4"/>
  <c r="V54" i="4"/>
  <c r="T54" i="4"/>
  <c r="V52" i="4"/>
  <c r="T52" i="4"/>
  <c r="V51" i="4"/>
  <c r="V49" i="4"/>
  <c r="T49" i="4"/>
  <c r="V47" i="4"/>
  <c r="V46" i="4"/>
  <c r="V44" i="4"/>
  <c r="T44" i="4"/>
  <c r="V43" i="4"/>
  <c r="T43" i="4"/>
  <c r="V41" i="4"/>
  <c r="V39" i="4"/>
  <c r="T39" i="4"/>
  <c r="V38" i="4"/>
  <c r="T38" i="4"/>
  <c r="V37" i="4"/>
  <c r="V36" i="4"/>
  <c r="T36" i="4"/>
  <c r="V35" i="4"/>
  <c r="T35" i="4"/>
  <c r="V32" i="4"/>
  <c r="V31" i="4"/>
  <c r="T31" i="4"/>
  <c r="V29" i="4"/>
  <c r="V28" i="4"/>
  <c r="V25" i="4"/>
  <c r="T25" i="4"/>
  <c r="V23" i="4"/>
  <c r="T23" i="4"/>
  <c r="V22" i="4"/>
  <c r="V20" i="4"/>
  <c r="V18" i="4"/>
  <c r="T18" i="4"/>
  <c r="V16" i="4"/>
  <c r="T16" i="4"/>
  <c r="V15" i="4"/>
  <c r="T15" i="4"/>
  <c r="V12" i="4"/>
  <c r="T12" i="4"/>
  <c r="F84" i="4"/>
  <c r="F85" i="4"/>
  <c r="G82" i="4"/>
  <c r="H82" i="4"/>
  <c r="I82" i="4"/>
  <c r="J82" i="4"/>
  <c r="K82" i="4"/>
  <c r="L82" i="4"/>
  <c r="M82" i="4"/>
  <c r="F82" i="4"/>
  <c r="G81" i="4"/>
  <c r="H81" i="4"/>
  <c r="I81" i="4"/>
  <c r="J81" i="4"/>
  <c r="K81" i="4"/>
  <c r="L81" i="4"/>
  <c r="M81" i="4"/>
  <c r="F81" i="4"/>
  <c r="G80" i="4"/>
  <c r="H80" i="4"/>
  <c r="I80" i="4"/>
  <c r="J80" i="4"/>
  <c r="K80" i="4"/>
  <c r="L80" i="4"/>
  <c r="M80" i="4"/>
  <c r="F80" i="4"/>
  <c r="G79" i="4"/>
  <c r="H79" i="4"/>
  <c r="I79" i="4"/>
  <c r="J79" i="4"/>
  <c r="K79" i="4"/>
  <c r="L79" i="4"/>
  <c r="M79" i="4"/>
  <c r="L84" i="4"/>
  <c r="M84" i="4"/>
  <c r="H84" i="4"/>
  <c r="I84" i="4"/>
  <c r="G84" i="4"/>
  <c r="J84" i="4"/>
  <c r="K84" i="4"/>
  <c r="S22" i="4"/>
  <c r="T22" i="4"/>
  <c r="S56" i="4"/>
  <c r="S54" i="4"/>
  <c r="S52" i="4"/>
  <c r="S51" i="4"/>
  <c r="S50" i="4"/>
  <c r="S49" i="4"/>
  <c r="S48" i="4"/>
  <c r="S46" i="4"/>
  <c r="S45" i="4"/>
  <c r="S44" i="4"/>
  <c r="S43" i="4"/>
  <c r="S39" i="4"/>
  <c r="S38" i="4"/>
  <c r="S37" i="4"/>
  <c r="S36" i="4"/>
  <c r="S35" i="4"/>
  <c r="S33" i="4"/>
  <c r="S32" i="4"/>
  <c r="S31" i="4"/>
  <c r="S30" i="4"/>
  <c r="S29" i="4"/>
  <c r="S28" i="4"/>
  <c r="S27" i="4"/>
  <c r="S26" i="4"/>
  <c r="S25" i="4"/>
  <c r="S24" i="4"/>
  <c r="S23" i="4"/>
  <c r="S21" i="4"/>
  <c r="S20" i="4"/>
  <c r="S18" i="4"/>
  <c r="S17" i="4"/>
  <c r="S16" i="4"/>
  <c r="S15" i="4"/>
  <c r="S14" i="4"/>
  <c r="S13" i="4"/>
  <c r="S12" i="4"/>
  <c r="S11" i="4"/>
  <c r="T50" i="4"/>
  <c r="U50" i="4" s="1"/>
  <c r="T48" i="4"/>
  <c r="U48" i="4" s="1"/>
  <c r="F79" i="4"/>
  <c r="T33" i="4"/>
  <c r="U33" i="4" s="1"/>
  <c r="T32" i="4"/>
  <c r="T28" i="4"/>
  <c r="T24" i="4"/>
  <c r="U24" i="4" s="1"/>
  <c r="T45" i="4"/>
  <c r="U45" i="4" s="1"/>
  <c r="T30" i="4"/>
  <c r="U30" i="4" s="1"/>
  <c r="T29" i="4"/>
  <c r="U29" i="4" s="1"/>
  <c r="T27" i="4"/>
  <c r="U27" i="4" s="1"/>
  <c r="T26" i="4"/>
  <c r="U26" i="4" s="1"/>
  <c r="T17" i="4"/>
  <c r="U17" i="4" s="1"/>
  <c r="T14" i="4"/>
  <c r="U14" i="4" s="1"/>
  <c r="T13" i="4"/>
  <c r="U13" i="4" s="1"/>
  <c r="T21" i="4"/>
  <c r="U21" i="4" s="1"/>
  <c r="T20" i="4"/>
  <c r="T37" i="4"/>
  <c r="U37" i="4" s="1"/>
  <c r="T46" i="4"/>
  <c r="T51" i="4"/>
  <c r="T11" i="4"/>
  <c r="U11" i="4" s="1"/>
  <c r="V57" i="5"/>
  <c r="T57" i="5"/>
  <c r="S57" i="5"/>
  <c r="V56" i="5"/>
  <c r="T56" i="5"/>
  <c r="S56" i="5"/>
  <c r="V55" i="5"/>
  <c r="T55" i="5"/>
  <c r="S55" i="5"/>
  <c r="V54" i="5"/>
  <c r="T54" i="5"/>
  <c r="S54" i="5"/>
  <c r="V18" i="5"/>
  <c r="T18" i="5"/>
  <c r="V16" i="5"/>
  <c r="T16" i="5"/>
  <c r="V12" i="5"/>
  <c r="V36" i="5"/>
  <c r="T36" i="5"/>
  <c r="S36" i="5"/>
  <c r="V37" i="5"/>
  <c r="T37" i="5"/>
  <c r="S37" i="5"/>
  <c r="T49" i="5"/>
  <c r="U49" i="5" s="1"/>
  <c r="S49" i="5"/>
  <c r="T48" i="5"/>
  <c r="U48" i="5" s="1"/>
  <c r="S48" i="5"/>
  <c r="V47" i="5"/>
  <c r="T47" i="5"/>
  <c r="S47" i="5"/>
  <c r="V46" i="5"/>
  <c r="T46" i="5"/>
  <c r="S46" i="5"/>
  <c r="V50" i="5"/>
  <c r="T50" i="5"/>
  <c r="S50" i="5"/>
  <c r="V51" i="5"/>
  <c r="T51" i="5"/>
  <c r="S51" i="5"/>
  <c r="V52" i="5"/>
  <c r="T52" i="5"/>
  <c r="S52" i="5"/>
  <c r="V45" i="5"/>
  <c r="T45" i="5"/>
  <c r="S45" i="5"/>
  <c r="V53" i="5"/>
  <c r="T53" i="5"/>
  <c r="S53" i="5"/>
  <c r="R76" i="5"/>
  <c r="Q76" i="5"/>
  <c r="P76" i="5"/>
  <c r="O76" i="5"/>
  <c r="N76" i="5"/>
  <c r="G76" i="5"/>
  <c r="H76" i="5"/>
  <c r="I76" i="5"/>
  <c r="J76" i="5"/>
  <c r="K76" i="5"/>
  <c r="L76" i="5"/>
  <c r="M76" i="5"/>
  <c r="F76" i="5"/>
  <c r="R75" i="5"/>
  <c r="Q75" i="5"/>
  <c r="P75" i="5"/>
  <c r="O75" i="5"/>
  <c r="N75" i="5"/>
  <c r="M75" i="5"/>
  <c r="L75" i="5"/>
  <c r="K75" i="5"/>
  <c r="J75" i="5"/>
  <c r="G75" i="5"/>
  <c r="H75" i="5"/>
  <c r="I75" i="5"/>
  <c r="F75" i="5"/>
  <c r="V42" i="5"/>
  <c r="T42" i="5"/>
  <c r="S42" i="5"/>
  <c r="V41" i="5"/>
  <c r="T41" i="5"/>
  <c r="S41" i="5"/>
  <c r="S38" i="5"/>
  <c r="T38" i="5"/>
  <c r="V38" i="5"/>
  <c r="S44" i="5"/>
  <c r="T44" i="5"/>
  <c r="V44" i="5"/>
  <c r="S43" i="5"/>
  <c r="T43" i="5"/>
  <c r="V43" i="5"/>
  <c r="S35" i="5"/>
  <c r="T35" i="5"/>
  <c r="V35" i="5"/>
  <c r="S19" i="5"/>
  <c r="T19" i="5"/>
  <c r="V19" i="5"/>
  <c r="S34" i="5"/>
  <c r="T34" i="5"/>
  <c r="V34" i="5"/>
  <c r="S32" i="5"/>
  <c r="T32" i="5"/>
  <c r="V32" i="5"/>
  <c r="S31" i="5"/>
  <c r="T31" i="5"/>
  <c r="V31" i="5"/>
  <c r="S33" i="5"/>
  <c r="T33" i="5"/>
  <c r="V33" i="5"/>
  <c r="S30" i="5"/>
  <c r="T30" i="5"/>
  <c r="V30" i="5"/>
  <c r="S18" i="5"/>
  <c r="S20" i="5"/>
  <c r="T20" i="5"/>
  <c r="V20" i="5"/>
  <c r="S16" i="5"/>
  <c r="S15" i="5"/>
  <c r="T15" i="5"/>
  <c r="V15" i="5"/>
  <c r="T29" i="5"/>
  <c r="V29" i="5"/>
  <c r="S29" i="5"/>
  <c r="V28" i="5"/>
  <c r="T28" i="5"/>
  <c r="S28" i="5"/>
  <c r="V27" i="5"/>
  <c r="V26" i="5"/>
  <c r="T26" i="5"/>
  <c r="V24" i="5"/>
  <c r="T24" i="5"/>
  <c r="V23" i="5"/>
  <c r="T23" i="5"/>
  <c r="V17" i="5"/>
  <c r="T17" i="5"/>
  <c r="V22" i="5"/>
  <c r="T22" i="5"/>
  <c r="V14" i="5"/>
  <c r="T14" i="5"/>
  <c r="V11" i="5"/>
  <c r="T11" i="5"/>
  <c r="T27" i="5"/>
  <c r="S27" i="5"/>
  <c r="S26" i="5"/>
  <c r="T25" i="5"/>
  <c r="U25" i="5" s="1"/>
  <c r="S25" i="5"/>
  <c r="S24" i="5"/>
  <c r="S23" i="5"/>
  <c r="S17" i="5"/>
  <c r="S22" i="5"/>
  <c r="S14" i="5"/>
  <c r="T12" i="5"/>
  <c r="S12" i="5"/>
  <c r="S11" i="5"/>
  <c r="T36" i="9"/>
  <c r="T29" i="9"/>
  <c r="T37" i="9"/>
  <c r="T22" i="9"/>
  <c r="T39" i="9" l="1"/>
  <c r="T24" i="10"/>
  <c r="U15" i="8"/>
  <c r="T12" i="9"/>
  <c r="T16" i="9"/>
  <c r="T21" i="9"/>
  <c r="T27" i="9"/>
  <c r="T34" i="9"/>
  <c r="T41" i="9"/>
  <c r="T31" i="10"/>
  <c r="T23" i="10"/>
  <c r="U29" i="8"/>
  <c r="T67" i="11"/>
  <c r="U73" i="11"/>
  <c r="T42" i="10"/>
  <c r="T39" i="10"/>
  <c r="S52" i="10"/>
  <c r="T38" i="10"/>
  <c r="U66" i="5"/>
  <c r="U24" i="8"/>
  <c r="U37" i="8"/>
  <c r="U42" i="8"/>
  <c r="U39" i="8"/>
  <c r="V19" i="3"/>
  <c r="V18" i="3"/>
  <c r="U53" i="9"/>
  <c r="U43" i="8"/>
  <c r="U61" i="5"/>
  <c r="U35" i="8"/>
  <c r="U47" i="8"/>
  <c r="U27" i="8"/>
  <c r="U28" i="8"/>
  <c r="U45" i="8"/>
  <c r="T49" i="8"/>
  <c r="U46" i="8"/>
  <c r="U63" i="5"/>
  <c r="U71" i="5"/>
  <c r="U35" i="6"/>
  <c r="V46" i="3"/>
  <c r="R5" i="1"/>
  <c r="U23" i="8"/>
  <c r="U17" i="5"/>
  <c r="U21" i="6"/>
  <c r="U55" i="6"/>
  <c r="U18" i="8"/>
  <c r="U7" i="8"/>
  <c r="U20" i="6"/>
  <c r="U29" i="6"/>
  <c r="U30" i="6"/>
  <c r="U12" i="6"/>
  <c r="U8" i="8"/>
  <c r="T44" i="9"/>
  <c r="T46" i="9"/>
  <c r="T37" i="10"/>
  <c r="T27" i="10"/>
  <c r="T28" i="10"/>
  <c r="U27" i="6"/>
  <c r="U50" i="6"/>
  <c r="V27" i="3"/>
  <c r="U16" i="5"/>
  <c r="V43" i="3"/>
  <c r="U75" i="3"/>
  <c r="U68" i="5"/>
  <c r="U37" i="6"/>
  <c r="T19" i="10"/>
  <c r="V21" i="3"/>
  <c r="T20" i="10"/>
  <c r="U55" i="5"/>
  <c r="V48" i="3"/>
  <c r="V11" i="3"/>
  <c r="W28" i="2"/>
  <c r="R6" i="1"/>
  <c r="U59" i="5"/>
  <c r="U16" i="6"/>
  <c r="T71" i="6"/>
  <c r="T69" i="6"/>
  <c r="U22" i="8"/>
  <c r="U25" i="8"/>
  <c r="T42" i="9"/>
  <c r="T16" i="10"/>
  <c r="U39" i="4"/>
  <c r="U49" i="4"/>
  <c r="U59" i="4"/>
  <c r="U51" i="5"/>
  <c r="U50" i="5"/>
  <c r="U36" i="5"/>
  <c r="W36" i="2"/>
  <c r="U12" i="8"/>
  <c r="U17" i="8"/>
  <c r="T30" i="10"/>
  <c r="V12" i="3"/>
  <c r="U58" i="5"/>
  <c r="U15" i="6"/>
  <c r="U58" i="6"/>
  <c r="U62" i="6"/>
  <c r="T21" i="10"/>
  <c r="U42" i="5"/>
  <c r="U26" i="6"/>
  <c r="U45" i="6"/>
  <c r="U26" i="8"/>
  <c r="V49" i="8"/>
  <c r="U72" i="3"/>
  <c r="V36" i="3"/>
  <c r="U60" i="5"/>
  <c r="U17" i="6"/>
  <c r="U7" i="6"/>
  <c r="U13" i="8"/>
  <c r="U20" i="4"/>
  <c r="U58" i="4"/>
  <c r="U69" i="4"/>
  <c r="U21" i="8"/>
  <c r="U24" i="5"/>
  <c r="U52" i="5"/>
  <c r="W55" i="2"/>
  <c r="W27" i="2"/>
  <c r="W34" i="2"/>
  <c r="R7" i="1"/>
  <c r="R3" i="1"/>
  <c r="U43" i="6"/>
  <c r="T68" i="6"/>
  <c r="U47" i="6"/>
  <c r="U65" i="6"/>
  <c r="T43" i="10"/>
  <c r="V53" i="3"/>
  <c r="V30" i="3"/>
  <c r="W12" i="2"/>
  <c r="U37" i="5"/>
  <c r="U18" i="5"/>
  <c r="U56" i="5"/>
  <c r="U25" i="4"/>
  <c r="U36" i="4"/>
  <c r="U43" i="4"/>
  <c r="U60" i="4"/>
  <c r="U71" i="4"/>
  <c r="U77" i="4"/>
  <c r="W4" i="2"/>
  <c r="W10" i="2"/>
  <c r="W56" i="2"/>
  <c r="W53" i="2"/>
  <c r="W23" i="2"/>
  <c r="W26" i="2"/>
  <c r="U62" i="5"/>
  <c r="U65" i="5"/>
  <c r="U70" i="5"/>
  <c r="U73" i="5"/>
  <c r="U19" i="6"/>
  <c r="U22" i="6"/>
  <c r="U34" i="6"/>
  <c r="U40" i="6"/>
  <c r="U44" i="6"/>
  <c r="U48" i="6"/>
  <c r="U52" i="6"/>
  <c r="U60" i="6"/>
  <c r="U9" i="6"/>
  <c r="U33" i="8"/>
  <c r="T17" i="10"/>
  <c r="T80" i="4"/>
  <c r="U51" i="4"/>
  <c r="W3" i="2"/>
  <c r="W7" i="2"/>
  <c r="W48" i="2"/>
  <c r="W52" i="2"/>
  <c r="W15" i="2"/>
  <c r="W46" i="2"/>
  <c r="U44" i="8"/>
  <c r="T14" i="10"/>
  <c r="V10" i="3"/>
  <c r="U39" i="6"/>
  <c r="T24" i="9"/>
  <c r="T13" i="10"/>
  <c r="T33" i="10"/>
  <c r="T85" i="4"/>
  <c r="U12" i="5"/>
  <c r="U12" i="4"/>
  <c r="U38" i="4"/>
  <c r="U54" i="4"/>
  <c r="V16" i="3"/>
  <c r="T72" i="3"/>
  <c r="X72" i="3" s="1"/>
  <c r="V72" i="3" s="1"/>
  <c r="T78" i="3"/>
  <c r="X78" i="3" s="1"/>
  <c r="U19" i="8"/>
  <c r="S51" i="8"/>
  <c r="V51" i="8" s="1"/>
  <c r="U32" i="8"/>
  <c r="T33" i="9"/>
  <c r="V17" i="3"/>
  <c r="V35" i="3"/>
  <c r="W54" i="2"/>
  <c r="W14" i="2"/>
  <c r="W21" i="2"/>
  <c r="W16" i="2"/>
  <c r="W33" i="2"/>
  <c r="T22" i="10"/>
  <c r="T8" i="10"/>
  <c r="V45" i="3"/>
  <c r="V67" i="3"/>
  <c r="W6" i="2"/>
  <c r="W47" i="2"/>
  <c r="W51" i="2"/>
  <c r="W18" i="2"/>
  <c r="W45" i="2"/>
  <c r="W11" i="2"/>
  <c r="V65" i="2"/>
  <c r="U57" i="6"/>
  <c r="T47" i="9"/>
  <c r="T48" i="9"/>
  <c r="T11" i="10"/>
  <c r="S82" i="4"/>
  <c r="V82" i="4" s="1"/>
  <c r="U56" i="6"/>
  <c r="U78" i="3"/>
  <c r="U35" i="5"/>
  <c r="U45" i="5"/>
  <c r="U16" i="4"/>
  <c r="U35" i="4"/>
  <c r="V23" i="3"/>
  <c r="V50" i="3"/>
  <c r="W40" i="2"/>
  <c r="W30" i="2"/>
  <c r="T7" i="10"/>
  <c r="W19" i="2"/>
  <c r="W50" i="2"/>
  <c r="U40" i="8"/>
  <c r="U11" i="5"/>
  <c r="U28" i="5"/>
  <c r="U20" i="5"/>
  <c r="U34" i="5"/>
  <c r="U47" i="5"/>
  <c r="U22" i="4"/>
  <c r="U28" i="4"/>
  <c r="U68" i="4"/>
  <c r="V24" i="3"/>
  <c r="V54" i="3"/>
  <c r="V28" i="3"/>
  <c r="U53" i="6"/>
  <c r="U10" i="8"/>
  <c r="U38" i="8"/>
  <c r="T26" i="9"/>
  <c r="T45" i="9"/>
  <c r="V34" i="3"/>
  <c r="V14" i="3"/>
  <c r="V57" i="3"/>
  <c r="V66" i="3"/>
  <c r="W5" i="2"/>
  <c r="W44" i="2"/>
  <c r="W57" i="2"/>
  <c r="W59" i="2"/>
  <c r="W35" i="2"/>
  <c r="W49" i="2"/>
  <c r="R4" i="1"/>
  <c r="U39" i="5"/>
  <c r="T32" i="10"/>
  <c r="U31" i="5"/>
  <c r="V20" i="3"/>
  <c r="U38" i="6"/>
  <c r="U36" i="8"/>
  <c r="T9" i="10"/>
  <c r="U22" i="5"/>
  <c r="U26" i="5"/>
  <c r="U15" i="5"/>
  <c r="U30" i="5"/>
  <c r="U44" i="5"/>
  <c r="U41" i="5"/>
  <c r="U53" i="5"/>
  <c r="U46" i="5"/>
  <c r="U15" i="4"/>
  <c r="U23" i="4"/>
  <c r="U32" i="4"/>
  <c r="U65" i="4"/>
  <c r="V37" i="3"/>
  <c r="V33" i="3"/>
  <c r="W41" i="2"/>
  <c r="W9" i="2"/>
  <c r="U64" i="5"/>
  <c r="U59" i="6"/>
  <c r="U63" i="6"/>
  <c r="S84" i="4"/>
  <c r="V84" i="4" s="1"/>
  <c r="S85" i="4"/>
  <c r="V85" i="4" s="1"/>
  <c r="O9" i="1"/>
  <c r="P9" i="1" s="1"/>
  <c r="R9" i="1" s="1"/>
  <c r="T26" i="10"/>
  <c r="U14" i="5"/>
  <c r="U32" i="5"/>
  <c r="U43" i="5"/>
  <c r="U46" i="4"/>
  <c r="U18" i="4"/>
  <c r="U52" i="4"/>
  <c r="U70" i="4"/>
  <c r="V51" i="3"/>
  <c r="V55" i="3"/>
  <c r="V22" i="3"/>
  <c r="V39" i="3"/>
  <c r="V31" i="3"/>
  <c r="V49" i="3"/>
  <c r="V44" i="3"/>
  <c r="V32" i="3"/>
  <c r="V65" i="3"/>
  <c r="V63" i="3"/>
  <c r="V61" i="3"/>
  <c r="V59" i="3"/>
  <c r="T74" i="3"/>
  <c r="X74" i="3" s="1"/>
  <c r="T75" i="3"/>
  <c r="X75" i="3" s="1"/>
  <c r="V75" i="3" s="1"/>
  <c r="W38" i="2"/>
  <c r="W22" i="2"/>
  <c r="W20" i="2"/>
  <c r="W32" i="2"/>
  <c r="W25" i="2"/>
  <c r="W13" i="2"/>
  <c r="U69" i="5"/>
  <c r="U72" i="5"/>
  <c r="U14" i="6"/>
  <c r="U18" i="6"/>
  <c r="U31" i="6"/>
  <c r="U33" i="6"/>
  <c r="F73" i="6"/>
  <c r="U54" i="6"/>
  <c r="U61" i="6"/>
  <c r="U11" i="6"/>
  <c r="U11" i="8"/>
  <c r="U30" i="8"/>
  <c r="U34" i="8"/>
  <c r="U41" i="8"/>
  <c r="T11" i="9"/>
  <c r="T18" i="9"/>
  <c r="T23" i="9"/>
  <c r="T49" i="9"/>
  <c r="S69" i="6"/>
  <c r="V69" i="6" s="1"/>
  <c r="T13" i="9"/>
  <c r="T15" i="10"/>
  <c r="T36" i="10"/>
  <c r="T40" i="10"/>
  <c r="U23" i="5"/>
  <c r="U33" i="5"/>
  <c r="U19" i="5"/>
  <c r="U54" i="5"/>
  <c r="U57" i="5"/>
  <c r="S80" i="4"/>
  <c r="V80" i="4" s="1"/>
  <c r="U31" i="4"/>
  <c r="U44" i="4"/>
  <c r="U56" i="4"/>
  <c r="V47" i="3"/>
  <c r="V52" i="3"/>
  <c r="V40" i="3"/>
  <c r="V42" i="3"/>
  <c r="V64" i="3"/>
  <c r="V62" i="3"/>
  <c r="V41" i="3"/>
  <c r="V62" i="2"/>
  <c r="U62" i="2"/>
  <c r="X62" i="2" s="1"/>
  <c r="W42" i="2"/>
  <c r="W17" i="2"/>
  <c r="W24" i="2"/>
  <c r="W58" i="2"/>
  <c r="O12" i="1"/>
  <c r="P12" i="1" s="1"/>
  <c r="R12" i="1" s="1"/>
  <c r="U67" i="5"/>
  <c r="T78" i="5"/>
  <c r="U23" i="6"/>
  <c r="U25" i="6"/>
  <c r="U28" i="6"/>
  <c r="U36" i="6"/>
  <c r="U41" i="6"/>
  <c r="S71" i="6"/>
  <c r="V71" i="6" s="1"/>
  <c r="U49" i="6"/>
  <c r="U51" i="6"/>
  <c r="U64" i="6"/>
  <c r="U42" i="6"/>
  <c r="U9" i="8"/>
  <c r="T41" i="10"/>
  <c r="T79" i="4"/>
  <c r="T82" i="4"/>
  <c r="V60" i="3"/>
  <c r="U64" i="2"/>
  <c r="X64" i="2" s="1"/>
  <c r="V64" i="2"/>
  <c r="S78" i="5"/>
  <c r="V78" i="5" s="1"/>
  <c r="U29" i="5"/>
  <c r="S81" i="4"/>
  <c r="V81" i="4" s="1"/>
  <c r="T81" i="4"/>
  <c r="V38" i="3"/>
  <c r="V29" i="3"/>
  <c r="W37" i="2"/>
  <c r="T50" i="8"/>
  <c r="S50" i="8"/>
  <c r="V50" i="8" s="1"/>
  <c r="T75" i="5"/>
  <c r="S75" i="5"/>
  <c r="V75" i="5" s="1"/>
  <c r="W43" i="2"/>
  <c r="W29" i="2"/>
  <c r="T34" i="10"/>
  <c r="T76" i="5"/>
  <c r="S76" i="5"/>
  <c r="V76" i="5" s="1"/>
  <c r="U27" i="5"/>
  <c r="W39" i="2"/>
  <c r="U65" i="2"/>
  <c r="X65" i="2" s="1"/>
  <c r="S77" i="5"/>
  <c r="V77" i="5" s="1"/>
  <c r="T77" i="5"/>
  <c r="U74" i="3"/>
  <c r="T84" i="4"/>
  <c r="V58" i="3"/>
  <c r="W31" i="2"/>
  <c r="O11" i="1"/>
  <c r="P11" i="1" s="1"/>
  <c r="R11" i="1" s="1"/>
  <c r="S67" i="6"/>
  <c r="V67" i="6" s="1"/>
  <c r="T67" i="6"/>
  <c r="U38" i="5"/>
  <c r="S79" i="4"/>
  <c r="V79" i="4" s="1"/>
  <c r="V15" i="3"/>
  <c r="V25" i="3"/>
  <c r="U77" i="3"/>
  <c r="T77" i="3"/>
  <c r="X77" i="3" s="1"/>
  <c r="U61" i="2"/>
  <c r="X61" i="2" s="1"/>
  <c r="V61" i="2"/>
  <c r="S68" i="6"/>
  <c r="V68" i="6" s="1"/>
  <c r="T51" i="8"/>
  <c r="U73" i="3"/>
  <c r="T73" i="3"/>
  <c r="X73" i="3" s="1"/>
  <c r="T72" i="6"/>
  <c r="S72" i="6"/>
  <c r="V72" i="6" s="1"/>
  <c r="S70" i="6"/>
  <c r="V70" i="6" s="1"/>
  <c r="T70" i="6"/>
  <c r="T7" i="9"/>
  <c r="U69" i="6" l="1"/>
  <c r="U52" i="10"/>
  <c r="T52" i="10" s="1"/>
  <c r="U85" i="4"/>
  <c r="S52" i="8"/>
  <c r="U49" i="8"/>
  <c r="V52" i="8"/>
  <c r="W65" i="2"/>
  <c r="U71" i="6"/>
  <c r="U51" i="8"/>
  <c r="V74" i="3"/>
  <c r="U75" i="5"/>
  <c r="U80" i="4"/>
  <c r="V78" i="3"/>
  <c r="U76" i="5"/>
  <c r="U82" i="4"/>
  <c r="U81" i="4"/>
  <c r="U78" i="5"/>
  <c r="W62" i="2"/>
  <c r="U70" i="6"/>
  <c r="V73" i="3"/>
  <c r="U77" i="5"/>
  <c r="U50" i="8"/>
  <c r="V77" i="3"/>
  <c r="U79" i="4"/>
  <c r="W61" i="2"/>
  <c r="U84" i="4"/>
  <c r="U67" i="6"/>
  <c r="U72" i="6"/>
  <c r="U68" i="6"/>
  <c r="V73" i="6"/>
  <c r="W64" i="2"/>
  <c r="T68" i="11"/>
  <c r="T73" i="11"/>
  <c r="V89"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Ray Summerell</author>
  </authors>
  <commentList>
    <comment ref="D9" authorId="0" shapeId="0" xr:uid="{00000000-0006-0000-0000-000001000000}">
      <text>
        <r>
          <rPr>
            <b/>
            <sz val="9"/>
            <color indexed="81"/>
            <rFont val="Tahoma"/>
            <family val="2"/>
          </rPr>
          <t>Ray Summerell:</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Ray Summerell</author>
  </authors>
  <commentList>
    <comment ref="F2" authorId="0" shapeId="0" xr:uid="{00000000-0006-0000-0200-000001000000}">
      <text>
        <r>
          <rPr>
            <b/>
            <sz val="9"/>
            <color indexed="81"/>
            <rFont val="Tahoma"/>
            <family val="2"/>
          </rPr>
          <t>Ray Summerell:</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Ray Summerell</author>
  </authors>
  <commentList>
    <comment ref="E9" authorId="0" shapeId="0" xr:uid="{00000000-0006-0000-0300-000001000000}">
      <text>
        <r>
          <rPr>
            <b/>
            <sz val="9"/>
            <color indexed="81"/>
            <rFont val="Tahoma"/>
            <family val="2"/>
          </rPr>
          <t>Ray Summerell:</t>
        </r>
        <r>
          <rPr>
            <sz val="9"/>
            <color indexed="81"/>
            <rFont val="Tahoma"/>
            <family val="2"/>
          </rPr>
          <t xml:space="preserve">
</t>
        </r>
      </text>
    </comment>
  </commentList>
</comments>
</file>

<file path=xl/sharedStrings.xml><?xml version="1.0" encoding="utf-8"?>
<sst xmlns="http://schemas.openxmlformats.org/spreadsheetml/2006/main" count="2887" uniqueCount="707">
  <si>
    <t>CASES MOVED PER MONTH</t>
  </si>
  <si>
    <t>Vintage Year</t>
  </si>
  <si>
    <t>Wine</t>
  </si>
  <si>
    <t>Brand Name</t>
  </si>
  <si>
    <t>VA ABC Number</t>
  </si>
  <si>
    <t>2012 Monthly Avg.</t>
  </si>
  <si>
    <t>2013      BOY Inventory</t>
  </si>
  <si>
    <t>Jan</t>
  </si>
  <si>
    <t>Feb</t>
  </si>
  <si>
    <t>Mar</t>
  </si>
  <si>
    <t>Apr</t>
  </si>
  <si>
    <t>May</t>
  </si>
  <si>
    <t>Jun</t>
  </si>
  <si>
    <t>Jul</t>
  </si>
  <si>
    <t>Aug</t>
  </si>
  <si>
    <t>Sep</t>
  </si>
  <si>
    <t>Oct</t>
  </si>
  <si>
    <t>Nov</t>
  </si>
  <si>
    <t>Dec</t>
  </si>
  <si>
    <t>Totals</t>
  </si>
  <si>
    <t>2013 Monthly Avg.</t>
  </si>
  <si>
    <t>Months Left</t>
  </si>
  <si>
    <t>Remaining Inventory</t>
  </si>
  <si>
    <t xml:space="preserve"> </t>
  </si>
  <si>
    <t>Cab Sauv (CA)</t>
  </si>
  <si>
    <t>VHCW</t>
  </si>
  <si>
    <t>Cab Sauv (VA)</t>
  </si>
  <si>
    <t>Cab Sauv (WA)</t>
  </si>
  <si>
    <t xml:space="preserve">Chamborone </t>
  </si>
  <si>
    <t>Chardonnay (CA)</t>
  </si>
  <si>
    <t>Enigma</t>
  </si>
  <si>
    <t>Syrah</t>
  </si>
  <si>
    <t>Viognier (WA)</t>
  </si>
  <si>
    <t>Cab Sauv (WA) Cold War Red</t>
  </si>
  <si>
    <t>Chard (CA)</t>
  </si>
  <si>
    <t>Chard (VA)</t>
  </si>
  <si>
    <t>Chambourcin (Port)</t>
  </si>
  <si>
    <t>Norton (Port)</t>
  </si>
  <si>
    <t>Gary P.</t>
  </si>
  <si>
    <t>Merlot (VA)</t>
  </si>
  <si>
    <t>Merlot (WA)</t>
  </si>
  <si>
    <t xml:space="preserve">Booty Call </t>
  </si>
  <si>
    <t>Syrah (WA)</t>
  </si>
  <si>
    <t>Zinfandel</t>
  </si>
  <si>
    <t>Petit Manseng</t>
  </si>
  <si>
    <t>MSn1</t>
  </si>
  <si>
    <t>Cab Franc (VA)</t>
  </si>
  <si>
    <t>Ramble Red</t>
  </si>
  <si>
    <t xml:space="preserve">Cab Franc (VA) </t>
  </si>
  <si>
    <t xml:space="preserve">old CWR </t>
  </si>
  <si>
    <t>new CWR</t>
  </si>
  <si>
    <t>Bebe</t>
  </si>
  <si>
    <t>BTZ</t>
  </si>
  <si>
    <t>Phillips Falk</t>
  </si>
  <si>
    <t>White</t>
  </si>
  <si>
    <t xml:space="preserve">Cab Sauv (CA) </t>
  </si>
  <si>
    <t>Syrah (CA)</t>
  </si>
  <si>
    <t>Brentsville</t>
  </si>
  <si>
    <t>Que Syrah Syrah</t>
  </si>
  <si>
    <t>Symphony Syrah</t>
  </si>
  <si>
    <t>Dickman</t>
  </si>
  <si>
    <t>VhCW/Booty</t>
  </si>
  <si>
    <t xml:space="preserve">Syrah (WA) </t>
  </si>
  <si>
    <t>Cab Sauv/Syrah</t>
  </si>
  <si>
    <t>Petite Verdot</t>
  </si>
  <si>
    <t>Pinnacle</t>
  </si>
  <si>
    <t>Pinot Gris (VA)</t>
  </si>
  <si>
    <t>Zwetkaou</t>
  </si>
  <si>
    <t xml:space="preserve">Pinot Gris (VA) </t>
  </si>
  <si>
    <t>Frietag</t>
  </si>
  <si>
    <t xml:space="preserve">Gigi </t>
  </si>
  <si>
    <t xml:space="preserve">Rose </t>
  </si>
  <si>
    <t>Rose</t>
  </si>
  <si>
    <t xml:space="preserve">Chardonnay (VA) </t>
  </si>
  <si>
    <t>MSN1</t>
  </si>
  <si>
    <t xml:space="preserve">Viognier (VA) </t>
  </si>
  <si>
    <t xml:space="preserve">Suttel/Pinnacle </t>
  </si>
  <si>
    <t xml:space="preserve">Chardonnay (CA) </t>
  </si>
  <si>
    <t xml:space="preserve">Phillips -Falk </t>
  </si>
  <si>
    <t>Chardonnay (VA)</t>
  </si>
  <si>
    <t>Black Fly</t>
  </si>
  <si>
    <t>Kurz</t>
  </si>
  <si>
    <t>Chard/Vio Blend (VA)</t>
  </si>
  <si>
    <t>2nd Pinot Gris (WA)</t>
  </si>
  <si>
    <t xml:space="preserve">Zinfandel (CA) </t>
  </si>
  <si>
    <t xml:space="preserve">VHCW/Sundius </t>
  </si>
  <si>
    <t>Amarone (VA)</t>
  </si>
  <si>
    <t xml:space="preserve">VHCW/Cahalen </t>
  </si>
  <si>
    <t xml:space="preserve">Bebe </t>
  </si>
  <si>
    <t>Reds</t>
  </si>
  <si>
    <t>Whites</t>
  </si>
  <si>
    <t>AS OF 1/3/09</t>
  </si>
  <si>
    <t>Year</t>
  </si>
  <si>
    <t>Avg</t>
  </si>
  <si>
    <t>BOY Inventory</t>
  </si>
  <si>
    <t>Inven to date</t>
  </si>
  <si>
    <t>Origin</t>
  </si>
  <si>
    <t>Original Inventory</t>
  </si>
  <si>
    <t>Left @ Origin</t>
  </si>
  <si>
    <t>Cab Franc</t>
  </si>
  <si>
    <t>LaGrange</t>
  </si>
  <si>
    <t>Cab Sauv</t>
  </si>
  <si>
    <t>Pearmund</t>
  </si>
  <si>
    <t>Chardonnay</t>
  </si>
  <si>
    <t>Merlot</t>
  </si>
  <si>
    <t>2009 Monthly Avg.</t>
  </si>
  <si>
    <t>2010      BOY Inventory</t>
  </si>
  <si>
    <t>2010 Monthly Avg.</t>
  </si>
  <si>
    <t>Vint Hill Craft Winery</t>
  </si>
  <si>
    <t>O</t>
  </si>
  <si>
    <t>La Grange</t>
  </si>
  <si>
    <t>Petit Verdot</t>
  </si>
  <si>
    <t>`</t>
  </si>
  <si>
    <t>Cab Franc (Collucci)</t>
  </si>
  <si>
    <t>Cab Franc (Hall)</t>
  </si>
  <si>
    <t>2 Saergents Biking</t>
  </si>
  <si>
    <t>Cab Franc (Harms)</t>
  </si>
  <si>
    <t>S3 K</t>
  </si>
  <si>
    <t>Cab Franc (Kobetz)</t>
  </si>
  <si>
    <t>Two Dog</t>
  </si>
  <si>
    <t>Cab Franc (Leo)</t>
  </si>
  <si>
    <t>Paramour</t>
  </si>
  <si>
    <t>Cab Sauv (Broaddus)</t>
  </si>
  <si>
    <t>Cab Sauv (Brown)</t>
  </si>
  <si>
    <t>Cab Sauv (Choral Society)</t>
  </si>
  <si>
    <t>Vinoble Notes</t>
  </si>
  <si>
    <t>Cab Sauv (Falk)</t>
  </si>
  <si>
    <t>Phillips-Falk</t>
  </si>
  <si>
    <t>Cab Sauv (Grape Killers)</t>
  </si>
  <si>
    <t>Grape Killers</t>
  </si>
  <si>
    <t>Cab Sauv (Gonzalves)</t>
  </si>
  <si>
    <t>C&amp;S Cellars</t>
  </si>
  <si>
    <t>Cab Sauv (Hrebik)</t>
  </si>
  <si>
    <t>Hrebik</t>
  </si>
  <si>
    <t>Cab Sauv (Kennedy)</t>
  </si>
  <si>
    <t>Cab Sauv (Payson)</t>
  </si>
  <si>
    <t>Vint Hill Hashers</t>
  </si>
  <si>
    <t>Cab Sauv (Pike)</t>
  </si>
  <si>
    <t>Wailura</t>
  </si>
  <si>
    <t>Cab Sauv (Silva)</t>
  </si>
  <si>
    <t>Cab Sauv (Smith)</t>
  </si>
  <si>
    <t>Winsor Haven</t>
  </si>
  <si>
    <t>Cab Sauv (Stanton)</t>
  </si>
  <si>
    <t>7 Cats</t>
  </si>
  <si>
    <t>Cab Sauv (Steele)</t>
  </si>
  <si>
    <t>Holloway</t>
  </si>
  <si>
    <t>Cab Sauv (Sullivan)</t>
  </si>
  <si>
    <t>Chamborcin (Collucci)</t>
  </si>
  <si>
    <t>Chamborcin (Spak)</t>
  </si>
  <si>
    <t>Amber Creek</t>
  </si>
  <si>
    <t>Raging Emu</t>
  </si>
  <si>
    <t>Cupola</t>
  </si>
  <si>
    <t>Chamboroni (Collucci)</t>
  </si>
  <si>
    <t>Chard (Barrat)</t>
  </si>
  <si>
    <t>Barratt</t>
  </si>
  <si>
    <t>Chard (Brennan)</t>
  </si>
  <si>
    <t>Debut</t>
  </si>
  <si>
    <t>Chard (Collucci)</t>
  </si>
  <si>
    <t>Chard (Fields)</t>
  </si>
  <si>
    <t>3 Monkeez</t>
  </si>
  <si>
    <t>Chard (Hall)</t>
  </si>
  <si>
    <t>Chez Terah</t>
  </si>
  <si>
    <t>Chard (Hollick)</t>
  </si>
  <si>
    <t>Solstice</t>
  </si>
  <si>
    <t>Chard (Silva)</t>
  </si>
  <si>
    <t>Chard (White)</t>
  </si>
  <si>
    <t>Halcyon</t>
  </si>
  <si>
    <t>Norton (Gary P.)</t>
  </si>
  <si>
    <t>Bi-Coastal</t>
  </si>
  <si>
    <t>Petit Verdot (Wood/Kessler)</t>
  </si>
  <si>
    <t>Vino De La Corazon Roja</t>
  </si>
  <si>
    <t>Port (Collucci)</t>
  </si>
  <si>
    <t>Port (Tolson)</t>
  </si>
  <si>
    <t>Safe Harbor</t>
  </si>
  <si>
    <t>Syrah (Natalie)</t>
  </si>
  <si>
    <t>Code: Purple Syrah</t>
  </si>
  <si>
    <t>Sryah (Summerell)</t>
  </si>
  <si>
    <t>S</t>
  </si>
  <si>
    <t>Viognier (AWS)</t>
  </si>
  <si>
    <t>AWS</t>
  </si>
  <si>
    <t>Viognier (Gary P.)</t>
  </si>
  <si>
    <t>Acacion</t>
  </si>
  <si>
    <t>Viognier (VA)</t>
  </si>
  <si>
    <t>Zinfandel (Smith)</t>
  </si>
  <si>
    <t>Zinfidelity</t>
  </si>
  <si>
    <t>Vidal</t>
  </si>
  <si>
    <t>Vidulce</t>
  </si>
  <si>
    <t>2012      BOY Inventory</t>
  </si>
  <si>
    <t>Tasting Room</t>
  </si>
  <si>
    <t>1 Library Case pulled</t>
  </si>
  <si>
    <t>Sold before I could pull a case for Library</t>
  </si>
  <si>
    <t>dec</t>
  </si>
  <si>
    <t>Bull Run</t>
  </si>
  <si>
    <t>I counted 21 so the OCT count was incorrect</t>
  </si>
  <si>
    <t>4 cases were used ("spilled")? for topping barrels</t>
  </si>
  <si>
    <t>Brennan</t>
  </si>
  <si>
    <t>Cab Sauv (CA) Booty Call</t>
  </si>
  <si>
    <t>Gavin</t>
  </si>
  <si>
    <t>Pike</t>
  </si>
  <si>
    <t>Lance</t>
  </si>
  <si>
    <t>Just bottled</t>
  </si>
  <si>
    <t>George Z.</t>
  </si>
  <si>
    <t>Vasquez</t>
  </si>
  <si>
    <t xml:space="preserve">81 cases WHOLESALE @ 12.50 per bottle </t>
  </si>
  <si>
    <t>Rose'</t>
  </si>
  <si>
    <t>Wine Shop</t>
  </si>
  <si>
    <t>Natalie</t>
  </si>
  <si>
    <t>Wood / Kessler</t>
  </si>
  <si>
    <t>Falk</t>
  </si>
  <si>
    <t>Silva</t>
  </si>
  <si>
    <t>Lucy</t>
  </si>
  <si>
    <t>3 "Spilled"</t>
  </si>
  <si>
    <t>9 sold; 4 spilled</t>
  </si>
  <si>
    <t>IN-BOND TRANSFERS</t>
  </si>
  <si>
    <t xml:space="preserve">Starting Cases </t>
  </si>
  <si>
    <r>
      <t xml:space="preserve">In(+) or Out(-) </t>
    </r>
    <r>
      <rPr>
        <b/>
        <sz val="20"/>
        <rFont val="Arial"/>
        <family val="2"/>
      </rPr>
      <t>Cases</t>
    </r>
  </si>
  <si>
    <t>Remaining Cases</t>
  </si>
  <si>
    <t>Paradise Springs</t>
  </si>
  <si>
    <t>Great American</t>
  </si>
  <si>
    <t>Starting Gallons</t>
  </si>
  <si>
    <r>
      <t xml:space="preserve">In(+) or Out(-) </t>
    </r>
    <r>
      <rPr>
        <b/>
        <sz val="20"/>
        <rFont val="Arial"/>
        <family val="2"/>
      </rPr>
      <t>Bulk Gallons</t>
    </r>
  </si>
  <si>
    <t>Remaining Gallons</t>
  </si>
  <si>
    <t>2014 BOY Inventory</t>
  </si>
  <si>
    <t>2014 Monthly Avg.</t>
  </si>
  <si>
    <t>Tasting Room Inventory</t>
  </si>
  <si>
    <t>2009 WA Chard "Booty Call" - 9 btls</t>
  </si>
  <si>
    <t>2010 WA Cab Sauv - 4 cases</t>
  </si>
  <si>
    <t>2011 WA Syrah - 5 cases</t>
  </si>
  <si>
    <t>2012 VA VH Chard - 6 cases</t>
  </si>
  <si>
    <t>2012 VA Red Blend "Heritage" - 5 cases</t>
  </si>
  <si>
    <t>2012 CA Zin "The Beast" - 4 cases</t>
  </si>
  <si>
    <t>2012 VA Cab Sauv - 10 btls</t>
  </si>
  <si>
    <t>2012 VA Chambourcin - 1 case</t>
  </si>
  <si>
    <t>2013 White Cuvee "Misty" - 1 case</t>
  </si>
  <si>
    <t>2013 VA Vio - 5 cases</t>
  </si>
  <si>
    <t>2013 VA Chambourcin Rose "Rose" - 6 cases</t>
  </si>
  <si>
    <t xml:space="preserve">2013 Chard/Vio </t>
  </si>
  <si>
    <t>/Vio"Blackfly"- 5 cases</t>
  </si>
  <si>
    <t>2013 Chambourcin Port "Coco" - 7 cases</t>
  </si>
  <si>
    <t>2013 CA Phillips-Falk Sauv Blanc - 2 btls</t>
  </si>
  <si>
    <t>VHCW/Slaon&amp;Kenyon</t>
  </si>
  <si>
    <t>Red Blend</t>
  </si>
  <si>
    <t>VHCW/Heritage</t>
  </si>
  <si>
    <t>Chambourone</t>
  </si>
  <si>
    <t xml:space="preserve">Cab Sauv/Norton(VA) </t>
  </si>
  <si>
    <t xml:space="preserve">Gary P. </t>
  </si>
  <si>
    <t>Chambourcin (VA)</t>
  </si>
  <si>
    <t>Cabernet Sauvignon(CA)</t>
  </si>
  <si>
    <t>VHCW/PF</t>
  </si>
  <si>
    <t xml:space="preserve">Chambourcin (Rose) VA </t>
  </si>
  <si>
    <t xml:space="preserve">Stepien </t>
  </si>
  <si>
    <t xml:space="preserve">Cabernet Franc </t>
  </si>
  <si>
    <t>Stroman</t>
  </si>
  <si>
    <t>McGee</t>
  </si>
  <si>
    <t>Cabernet Sauvignon (CA)</t>
  </si>
  <si>
    <t>Stricker</t>
  </si>
  <si>
    <t>Sauvignon Blanc (CA)</t>
  </si>
  <si>
    <t>Zinfandel (VA)</t>
  </si>
  <si>
    <t>VHCW/TheBeast</t>
  </si>
  <si>
    <t>Petit Mansang (VA)</t>
  </si>
  <si>
    <t xml:space="preserve">Riesling (VA) </t>
  </si>
  <si>
    <t xml:space="preserve">Port </t>
  </si>
  <si>
    <t>Coco</t>
  </si>
  <si>
    <t xml:space="preserve">Chardonnay /Vio (VA) </t>
  </si>
  <si>
    <t>VHCW/BlackFly</t>
  </si>
  <si>
    <t xml:space="preserve">VHCW </t>
  </si>
  <si>
    <t>Chambourcin Rose (VA)</t>
  </si>
  <si>
    <t>VHCW/Rose'</t>
  </si>
  <si>
    <t xml:space="preserve">VHCW/Redshift </t>
  </si>
  <si>
    <t>White Blend (VA)</t>
  </si>
  <si>
    <t>VHCW/Misty</t>
  </si>
  <si>
    <t>Petit Verdot (VA)</t>
  </si>
  <si>
    <t>Cabernet Franc (VA)</t>
  </si>
  <si>
    <t>VHCW/Bebe</t>
  </si>
  <si>
    <t xml:space="preserve">Williams </t>
  </si>
  <si>
    <t>VHCW/Que Syrah</t>
  </si>
  <si>
    <t xml:space="preserve">Red Blend </t>
  </si>
  <si>
    <t>VHCW/Enigma</t>
  </si>
  <si>
    <t>VHCW/Bombshell Red</t>
  </si>
  <si>
    <t>Red Blend (VA)</t>
  </si>
  <si>
    <t>Kurtz</t>
  </si>
  <si>
    <t>Guay</t>
  </si>
  <si>
    <t>Matthaidess</t>
  </si>
  <si>
    <t>Magee</t>
  </si>
  <si>
    <t>Foltz</t>
  </si>
  <si>
    <t>Edwardsson</t>
  </si>
  <si>
    <t>Cabernet Sauvignon (VA)</t>
  </si>
  <si>
    <t>Alward</t>
  </si>
  <si>
    <t>Stanton</t>
  </si>
  <si>
    <t>Norton/Cabernet Sauvignon (VA)</t>
  </si>
  <si>
    <t>Petrazzuolo</t>
  </si>
  <si>
    <t>Norton (VA)</t>
  </si>
  <si>
    <t>Nash</t>
  </si>
  <si>
    <t>Monthly Avg.</t>
  </si>
  <si>
    <t>Total</t>
  </si>
  <si>
    <t>2015 Monthly Avg.</t>
  </si>
  <si>
    <t>Booty Call</t>
  </si>
  <si>
    <t>+56 cases brought in</t>
  </si>
  <si>
    <t>SHINERS</t>
  </si>
  <si>
    <t>2014 PM - 13</t>
  </si>
  <si>
    <t>2013 CA CS-14</t>
  </si>
  <si>
    <t>Zinfandel (CA)</t>
  </si>
  <si>
    <t>???</t>
  </si>
  <si>
    <t>Norton/Cabernet Franc (VA)</t>
  </si>
  <si>
    <t>VHCW/Mon Stat 1</t>
  </si>
  <si>
    <t>Barrel Chardonnay (VA)</t>
  </si>
  <si>
    <t xml:space="preserve">Sauvignon Blanc </t>
  </si>
  <si>
    <t xml:space="preserve">VHCW/PF </t>
  </si>
  <si>
    <t>Chambourcin</t>
  </si>
  <si>
    <t>Cold War Red (VA)</t>
  </si>
  <si>
    <t>TOTAL</t>
  </si>
  <si>
    <t>Bottles</t>
  </si>
  <si>
    <t>Cases</t>
  </si>
  <si>
    <t>Vintage</t>
  </si>
  <si>
    <t>Bulk Wine</t>
  </si>
  <si>
    <t>Gallons</t>
  </si>
  <si>
    <t>Chard</t>
  </si>
  <si>
    <t>Norton</t>
  </si>
  <si>
    <t>Sauv Blanc</t>
  </si>
  <si>
    <t>Zin</t>
  </si>
  <si>
    <t>Vio</t>
  </si>
  <si>
    <t>Lawrence</t>
  </si>
  <si>
    <t>Additional year of aging.</t>
  </si>
  <si>
    <t>PM</t>
  </si>
  <si>
    <t>CA Cab Sauv</t>
  </si>
  <si>
    <t>White Muscadine</t>
  </si>
  <si>
    <t>Heritage</t>
  </si>
  <si>
    <t>Red Muscadine</t>
  </si>
  <si>
    <t>Mead</t>
  </si>
  <si>
    <t>Bomb Shell</t>
  </si>
  <si>
    <t>PV</t>
  </si>
  <si>
    <t>CS</t>
  </si>
  <si>
    <t>Sangiovese</t>
  </si>
  <si>
    <t>Port</t>
  </si>
  <si>
    <t>2016 Monthly Avg.</t>
  </si>
  <si>
    <t>Bottling Info</t>
  </si>
  <si>
    <t>Bottling Date</t>
  </si>
  <si>
    <t>Description (please list one wine per line)</t>
  </si>
  <si>
    <t>Bombshell Red</t>
  </si>
  <si>
    <t>ZinFundal</t>
  </si>
  <si>
    <t>TheBeast</t>
  </si>
  <si>
    <t>Mon Stat 1</t>
  </si>
  <si>
    <t>VH</t>
  </si>
  <si>
    <t xml:space="preserve">Viognier </t>
  </si>
  <si>
    <t>Cuvee Blanc</t>
  </si>
  <si>
    <t>Misty</t>
  </si>
  <si>
    <t>Traminette</t>
  </si>
  <si>
    <t>Tram</t>
  </si>
  <si>
    <t>2017 BOY Inventory</t>
  </si>
  <si>
    <t>VillaMassaro</t>
  </si>
  <si>
    <t># Cases Bottled</t>
  </si>
  <si>
    <t>Vintner - Rapp Ridge - Petit Verdot</t>
  </si>
  <si>
    <t>Vintner - Rapp Ridge - Zeruko - What varietal?</t>
  </si>
  <si>
    <t>BeBe</t>
  </si>
  <si>
    <t>Vintner - Puddle Jumper - Cab Franc</t>
  </si>
  <si>
    <t>Vintner - Clemence -Syrah</t>
  </si>
  <si>
    <t>Vintner - Chaotic - Sangiovese</t>
  </si>
  <si>
    <t>VHCW - Syrah</t>
  </si>
  <si>
    <t>added to BOY Inventory</t>
  </si>
  <si>
    <t>VHCW - Norton</t>
  </si>
  <si>
    <t>VHCW - Cab Franc</t>
  </si>
  <si>
    <t>Pfalk</t>
  </si>
  <si>
    <t>VHCW - Sangiovese</t>
  </si>
  <si>
    <t>VHCW - Misty - Cuvee Blanc</t>
  </si>
  <si>
    <t>Monitoring Stn</t>
  </si>
  <si>
    <t>Houswinos Red (bottled only, we did not make)</t>
  </si>
  <si>
    <t>Late Harvest Chardonnay</t>
  </si>
  <si>
    <t>Autumn</t>
  </si>
  <si>
    <t>?</t>
  </si>
  <si>
    <t>Port - CoCo (additional bottling)</t>
  </si>
  <si>
    <t>Covert WW</t>
  </si>
  <si>
    <t>VHCW - Pinot Gris</t>
  </si>
  <si>
    <t>VHCW-Petit Manseng</t>
  </si>
  <si>
    <t>VHCW - Rose of Grenache</t>
  </si>
  <si>
    <t>Hammerstone Cab Franc</t>
  </si>
  <si>
    <t>Sarah</t>
  </si>
  <si>
    <t>Hammerston Norton</t>
  </si>
  <si>
    <t>25 cs plus 10 bottles</t>
  </si>
  <si>
    <t>`VH Sauv Blanc</t>
  </si>
  <si>
    <t>Sophia</t>
  </si>
  <si>
    <t>VH Viognier</t>
  </si>
  <si>
    <t>VH Chardonnay (Charlotte)</t>
  </si>
  <si>
    <t>VH Rose (Rosie)</t>
  </si>
  <si>
    <t>Madison</t>
  </si>
  <si>
    <t>Selstrom Rose</t>
  </si>
  <si>
    <t>Bottled as shiners - Labled on 08/8/17</t>
  </si>
  <si>
    <t>Muscadine - Noble (Holman Contract)</t>
  </si>
  <si>
    <t>Vivian</t>
  </si>
  <si>
    <t>Vint Hill Riesling</t>
  </si>
  <si>
    <t>Charlotte</t>
  </si>
  <si>
    <t>Cuvee Blanc (Stanton Contract)</t>
  </si>
  <si>
    <t>Picked up on 08/11/2017</t>
  </si>
  <si>
    <t>Rose of Chambourcin</t>
  </si>
  <si>
    <t>Rosie</t>
  </si>
  <si>
    <t>TWBR Cab Franc</t>
  </si>
  <si>
    <t>Remainder still to be bottled</t>
  </si>
  <si>
    <t>Cafe Madera - Chardonnay(Kessler/Wood)</t>
  </si>
  <si>
    <t>Client picketed up</t>
  </si>
  <si>
    <t>Pinot Gris</t>
  </si>
  <si>
    <t>GiGI</t>
  </si>
  <si>
    <t>Riesling</t>
  </si>
  <si>
    <t>Coco De Le Port</t>
  </si>
  <si>
    <t>Bottled as shiners</t>
  </si>
  <si>
    <t>Rose of Granache</t>
  </si>
  <si>
    <t>Hammerstone Norton</t>
  </si>
  <si>
    <t>vhcw</t>
  </si>
  <si>
    <t>VH GSM</t>
  </si>
  <si>
    <t xml:space="preserve"> Added to BOY Inv  Bottled as shiners</t>
  </si>
  <si>
    <t>Vanessa</t>
  </si>
  <si>
    <t>VH Cab Franc</t>
  </si>
  <si>
    <t>VH Cab Sauv</t>
  </si>
  <si>
    <t>Grenache, Syrah, Mourvedre</t>
  </si>
  <si>
    <t>Monique</t>
  </si>
  <si>
    <t>submitted</t>
  </si>
  <si>
    <t>VH PV</t>
  </si>
  <si>
    <t>VH Enigma</t>
  </si>
  <si>
    <t>Cabernet Sauvignon</t>
  </si>
  <si>
    <t>Bombshell</t>
  </si>
  <si>
    <t>Red - Double Barrel Rsv</t>
  </si>
  <si>
    <t>Tannat</t>
  </si>
  <si>
    <t>VH Reserve (aka DBR)</t>
  </si>
  <si>
    <t>VH Merlot</t>
  </si>
  <si>
    <t>VH Tannat</t>
  </si>
  <si>
    <t>Cab Franc - (Gyster)</t>
  </si>
  <si>
    <t>Picked up by vintner</t>
  </si>
  <si>
    <t>Cab Franc - (Kessler/Wood)</t>
  </si>
  <si>
    <t>PV - (Kessler/Wood)</t>
  </si>
  <si>
    <t>PV - (Streeter)</t>
  </si>
  <si>
    <t>Bordeaux Blend (Stahl)</t>
  </si>
  <si>
    <t>GSM - (Lawrence)</t>
  </si>
  <si>
    <t>GSM - (Dickment</t>
  </si>
  <si>
    <t>Red Blend (Langdorf)</t>
  </si>
  <si>
    <t>PC Late Harves Tannat</t>
  </si>
  <si>
    <t>188 labled, 156 shiners</t>
  </si>
  <si>
    <t>NV</t>
  </si>
  <si>
    <t>TWBR Fort</t>
  </si>
  <si>
    <t>ADDITIONS MADE TO WINE</t>
  </si>
  <si>
    <t>Date</t>
  </si>
  <si>
    <t>Description and volume of addition</t>
  </si>
  <si>
    <t>(Most commonly these are Bulk Wine, Juice, Concentrate, Sugar, Spirits)</t>
  </si>
  <si>
    <t>6 gallons top off wine moved from PC to VH (norton)</t>
  </si>
  <si>
    <t>10 gallons top off wine moved from PC to VH</t>
  </si>
  <si>
    <t>150 lbs of sugar added to muscadine wine</t>
  </si>
  <si>
    <t>26 lbs of sugar added to 2016 VH Rose</t>
  </si>
  <si>
    <t>32 lbs of sugar added to 2016 Muscadine - Noble(Holman Contract)</t>
  </si>
  <si>
    <t>`12/20/2017</t>
  </si>
  <si>
    <t>210 lbs of sugar added to 2014 PC Late Harvest Tannat</t>
  </si>
  <si>
    <t>2018 BOY Inventory</t>
  </si>
  <si>
    <t>2018 Monthly Avg.</t>
  </si>
  <si>
    <t>Notes</t>
  </si>
  <si>
    <t>Petit Manseng - Vintner - Gyster</t>
  </si>
  <si>
    <t>Picked up on 5/2/2018</t>
  </si>
  <si>
    <t xml:space="preserve">  Vint Hill Petit Manseng</t>
  </si>
  <si>
    <t>added to boy inv</t>
  </si>
  <si>
    <t>Vint Hill - Rose - Grenache</t>
  </si>
  <si>
    <t>Bottled as shiners **Added to BOY inv</t>
  </si>
  <si>
    <t>Rose - Vintner - Langdorf</t>
  </si>
  <si>
    <t xml:space="preserve">Vint Hill -Cold War White </t>
  </si>
  <si>
    <t>Vint Hill Sauvingnon Blanc</t>
  </si>
  <si>
    <t>Vint Hill Viognier</t>
  </si>
  <si>
    <t>Viognier - Vintner - Garner</t>
  </si>
  <si>
    <t>Vint Hill Chardonnay</t>
  </si>
  <si>
    <t>Chardonnay - Lance</t>
  </si>
  <si>
    <t>Viognier - Vintner - Willigan</t>
  </si>
  <si>
    <t>n/v</t>
  </si>
  <si>
    <t>Port - labled as CoCo</t>
  </si>
  <si>
    <t>Port Shiners</t>
  </si>
  <si>
    <t>not apprvd</t>
  </si>
  <si>
    <t>Civee Blanc</t>
  </si>
  <si>
    <t>Sauvignon Blanc</t>
  </si>
  <si>
    <t>Viognier</t>
  </si>
  <si>
    <t>Rose of Grenache</t>
  </si>
  <si>
    <t>Cold War White</t>
  </si>
  <si>
    <t>Covert Wineworks</t>
  </si>
  <si>
    <t>CoCo</t>
  </si>
  <si>
    <t>Three 60lb buckets of honey to add to Mead - 15 gallons - 11/5/18 to date this honey has not been used.</t>
  </si>
  <si>
    <t>4.5 lbs sugar added to 2017 Petit Manseng  - Gyster</t>
  </si>
  <si>
    <t>10 lbs of sugar added to 2017 Cold War White</t>
  </si>
  <si>
    <t>25 gallons added to port style wine</t>
  </si>
  <si>
    <t>Bottlings</t>
  </si>
  <si>
    <t>Grenache - VHCW</t>
  </si>
  <si>
    <t>The Bombe (Syrah/Grenache)</t>
  </si>
  <si>
    <t>Meritage - Vintner - Selstrom</t>
  </si>
  <si>
    <t>Meritage - Vintner - Conway</t>
  </si>
  <si>
    <t>Meritage - Vintner - Anderson</t>
  </si>
  <si>
    <t>Port CoCo - VH</t>
  </si>
  <si>
    <t>Petit Verdot - Vintner - Kennedy</t>
  </si>
  <si>
    <t>Cab Sauv - Vintner - Bolan</t>
  </si>
  <si>
    <t>Syrah Grenach blend - Vintner - Gulney</t>
  </si>
  <si>
    <t>Syrah - Vintner - Jones</t>
  </si>
  <si>
    <t>ADDITIONS</t>
  </si>
  <si>
    <t>Syrah - Sarah - VH</t>
  </si>
  <si>
    <t>Cab Franc - BeBe - VH</t>
  </si>
  <si>
    <t>Merlot - VHCW</t>
  </si>
  <si>
    <t>Engima - VHCW</t>
  </si>
  <si>
    <t>Petit Verdot - Vanessa - VH</t>
  </si>
  <si>
    <t>Cab Sauv - Bombshell - VH</t>
  </si>
  <si>
    <t>Syrah/Grenache</t>
  </si>
  <si>
    <t>The Bombe</t>
  </si>
  <si>
    <t>VHWC</t>
  </si>
  <si>
    <t>Cabernet Franc</t>
  </si>
  <si>
    <t>Grenache</t>
  </si>
  <si>
    <t>I, Chris Pearmund, hereby attest that a physical inventory of all bulk and bottled wine was performed, and the pages attached reflect the results of that inventory.  This inventory is true to the best of my knowledge and ability.</t>
  </si>
  <si>
    <t>2019 BOY Inventory</t>
  </si>
  <si>
    <t>2019 Monthly Avg.</t>
  </si>
  <si>
    <t>***Trans from PC - Pinot Gris - VH</t>
  </si>
  <si>
    <t>*** Trans from PC -  Rose - VH</t>
  </si>
  <si>
    <t>*** Trans from PC - Petit Manseng</t>
  </si>
  <si>
    <t>*** Trans from PC - Traminette</t>
  </si>
  <si>
    <t>*** Trans from PC - Misty (white blend)</t>
  </si>
  <si>
    <t xml:space="preserve">*** Trans from PC - Rose </t>
  </si>
  <si>
    <t>YEAR</t>
  </si>
  <si>
    <t>BULK WINE ONLY</t>
  </si>
  <si>
    <t>YE Gal</t>
  </si>
  <si>
    <t>Meritage</t>
  </si>
  <si>
    <t>Tannat / CF</t>
  </si>
  <si>
    <t xml:space="preserve">Tannat </t>
  </si>
  <si>
    <t>Primitivo</t>
  </si>
  <si>
    <t>Primitivo /CS</t>
  </si>
  <si>
    <t>Cab Sauv/Merlot</t>
  </si>
  <si>
    <t>Malbec</t>
  </si>
  <si>
    <t xml:space="preserve">*** Trans from PC - Viognier </t>
  </si>
  <si>
    <t>Chardonay</t>
  </si>
  <si>
    <t>*** Trans from PC - Chardonnay</t>
  </si>
  <si>
    <t>CF/Merlot</t>
  </si>
  <si>
    <t>Merlot/PV</t>
  </si>
  <si>
    <t>VINT HILL</t>
  </si>
  <si>
    <t>Monitoring Station</t>
  </si>
  <si>
    <t>TRANSFERS</t>
  </si>
  <si>
    <t>Syrah - Sarah Transfer to PC recover as bulk</t>
  </si>
  <si>
    <t>Transfer Syrah-George from PC to VH bulk wine</t>
  </si>
  <si>
    <t>Transfer Grenache-George from PC to VH bulk wine</t>
  </si>
  <si>
    <t>Transfer Merlot-Silvia from PC to VH bulk wine</t>
  </si>
  <si>
    <t>Transfer Petit Verdot from PC to VH bulk wiine</t>
  </si>
  <si>
    <t>Transfer Chambourcin from VH to PC bulk wine</t>
  </si>
  <si>
    <t>Transfer Merlot from VH to PC bulk wine</t>
  </si>
  <si>
    <t>Transfer Cab Franc from VH to PC bulk wine</t>
  </si>
  <si>
    <t>Transfer Petit Verdot from VH to PC bulk wiine</t>
  </si>
  <si>
    <t>Transer Cab Franc-Trump from PC to VH bulk wine</t>
  </si>
  <si>
    <t>Transfer Cab Franc-Silver Creek from PC to VH bulk wine</t>
  </si>
  <si>
    <t>Transfer Cab Sauv-Silvia from PC to VH bulk wine</t>
  </si>
  <si>
    <t>Transfer Petit Verdot-Silver Creek from PC to VH bulk wine</t>
  </si>
  <si>
    <t>Transfer Cab Sauv-Silver Creek from PC to VH bulk wine</t>
  </si>
  <si>
    <t>Transfer Cab Franc-L1 from PC to VH bulk wine</t>
  </si>
  <si>
    <t>Transfer Mourvedre-George from PC to VH bulk wine</t>
  </si>
  <si>
    <t>Transfer Cab Sauv LC from PC to VH bulk wine</t>
  </si>
  <si>
    <t>Transfer Cab Sauv-L4 from PC to VH bulk wine</t>
  </si>
  <si>
    <t>Double Barrel Reserve</t>
  </si>
  <si>
    <t>Malbec/PV</t>
  </si>
  <si>
    <t>Merlot/CF</t>
  </si>
  <si>
    <t>Mourvedre</t>
  </si>
  <si>
    <t>cases</t>
  </si>
  <si>
    <t>Bottled 12/4/2019</t>
  </si>
  <si>
    <t>Cab Franc - Bebe</t>
  </si>
  <si>
    <t>Double Barrel Reserve - Red Blend</t>
  </si>
  <si>
    <t>Merlot bottled as shiners</t>
  </si>
  <si>
    <t>Merlot - shiners</t>
  </si>
  <si>
    <t>Clandestine</t>
  </si>
  <si>
    <t>Wine Club Syrah</t>
  </si>
  <si>
    <t>Syrah-Shiners</t>
  </si>
  <si>
    <t>Cold War Red - Shiners</t>
  </si>
  <si>
    <t>Syrah (59 cases shiners)</t>
  </si>
  <si>
    <t>Bottled 12/13/19</t>
  </si>
  <si>
    <t>Bottled 12/17/19</t>
  </si>
  <si>
    <t>Bottled 12/20/19</t>
  </si>
  <si>
    <t>2020 BOY Inventory</t>
  </si>
  <si>
    <t>2020 Monthly Avg.</t>
  </si>
  <si>
    <t>2020 Bottlings</t>
  </si>
  <si>
    <t>DATE</t>
  </si>
  <si>
    <t>VINTAGE</t>
  </si>
  <si>
    <t>DESCRIPTION</t>
  </si>
  <si>
    <t>QUANTY</t>
  </si>
  <si>
    <t>UNIT</t>
  </si>
  <si>
    <t>2020 TRANSFERS</t>
  </si>
  <si>
    <t>QUANTITY</t>
  </si>
  <si>
    <t>VHCW--Rosie</t>
  </si>
  <si>
    <t>PC transferred/sold to VH Rose (Rosie)</t>
  </si>
  <si>
    <t>EFF transferred/sold to VH Tannat</t>
  </si>
  <si>
    <t>gallons</t>
  </si>
  <si>
    <t>VH  transferred/sold to Eff Tannat</t>
  </si>
  <si>
    <t>Cameo</t>
  </si>
  <si>
    <t>PC sold 34 cases of Cameo Rose to VH (VWDC)</t>
  </si>
  <si>
    <t>PC sold Sauv Blanc to VH</t>
  </si>
  <si>
    <t>PC sold Petit Manseng to VH</t>
  </si>
  <si>
    <t>PC sold Cuvee Blanc to VH</t>
  </si>
  <si>
    <t>Added 5 gallons of 169.6 Proof alcohol to Coco</t>
  </si>
  <si>
    <t>Viognier - Vivian</t>
  </si>
  <si>
    <t>VH transferred/sold to PC Port</t>
  </si>
  <si>
    <t>Chardonnay - Barrel</t>
  </si>
  <si>
    <t>Chardonnay - Stainless</t>
  </si>
  <si>
    <t>PC Sold to Vint Hill - Grenache</t>
  </si>
  <si>
    <t>PC Sold to Vint Hill - Touriga</t>
  </si>
  <si>
    <t>PC Sold to Vint Hill - Primitivo</t>
  </si>
  <si>
    <t>VH Sold Cab Sauv to EFF</t>
  </si>
  <si>
    <t>PC Sold VH Cab Franc</t>
  </si>
  <si>
    <t>PC Sold VH Merlot</t>
  </si>
  <si>
    <t>Cabernet Sauvignon (Vintner - Darcy Wine)</t>
  </si>
  <si>
    <t>Cold War Red</t>
  </si>
  <si>
    <t>Cabernet Sauvignon (Vintner - Cox)</t>
  </si>
  <si>
    <t>Cabernet Sauvignon (Vintner - Kowis)</t>
  </si>
  <si>
    <t>Cabernet Sauvignon - Bombshell</t>
  </si>
  <si>
    <t>Cab Franc (Vintner - Cox - Army Girl)</t>
  </si>
  <si>
    <t>Merlot - Vint Hill</t>
  </si>
  <si>
    <t>Cab Franc (Vintner - Cox - Sophistication)</t>
  </si>
  <si>
    <t>Cab Franc (Vintner - Cox - Cherokee)</t>
  </si>
  <si>
    <t>Chardonnay - Charlotte (Bottled at PC)</t>
  </si>
  <si>
    <t>Chardonnay - (Vintner-Dickman) -Bottled at PC</t>
  </si>
  <si>
    <t>GSM</t>
  </si>
  <si>
    <t>Pinot Noir</t>
  </si>
  <si>
    <t xml:space="preserve">  </t>
  </si>
  <si>
    <t>Wine Club Red Blend</t>
  </si>
  <si>
    <t>Petit Verdot Vintner (Ward)</t>
  </si>
  <si>
    <t>Petit Verdot Vinter (Page)</t>
  </si>
  <si>
    <t>Petit Verdot - Hint Hill</t>
  </si>
  <si>
    <t>Tannat - Vint Hill</t>
  </si>
  <si>
    <t>Grenache - Vint Hill</t>
  </si>
  <si>
    <t>GSM - Vint Hill</t>
  </si>
  <si>
    <t>Port - Coco - Vint Hill</t>
  </si>
  <si>
    <t>Enigma - Vint Hill</t>
  </si>
  <si>
    <t>Wine Club Red</t>
  </si>
  <si>
    <t>Sparkling</t>
  </si>
  <si>
    <t>Cold Ware Red -</t>
  </si>
  <si>
    <t>PC sold to VH Cab Franc</t>
  </si>
  <si>
    <t>PC sold to VH Petite Verdot</t>
  </si>
  <si>
    <t>Sauv Banc - Vint Hill</t>
  </si>
  <si>
    <t>Petit Manseng-Vintner - Vint Hill</t>
  </si>
  <si>
    <t>Petit Manseng - Vint Hill</t>
  </si>
  <si>
    <t>Rose - Vint Hill</t>
  </si>
  <si>
    <t>Chardonnay (Vintner) - Petry</t>
  </si>
  <si>
    <t>Cab Sauv - Shiners (CWR + Farm Use)</t>
  </si>
  <si>
    <t>PC Sold to VH - 2 Cases Cameo</t>
  </si>
  <si>
    <t>PC Sold to VH - 6 Cases Cameo</t>
  </si>
  <si>
    <t>PC Sold to VH - 112 Cases Cuvee Blanc (Misty)</t>
  </si>
  <si>
    <t>PC Sold to VH - 100 Cases Viognier (Viviam)</t>
  </si>
  <si>
    <t>Zoey</t>
  </si>
  <si>
    <t>Bottle Chardonnay - Vintner (Ward)</t>
  </si>
  <si>
    <t xml:space="preserve"> Bottle Red Blend Vintner (Ward)</t>
  </si>
  <si>
    <t>Cumulative Sales</t>
  </si>
  <si>
    <t>Red Blend - Vintner - Jung</t>
  </si>
  <si>
    <t>Red Blend -  Vintner - Kowis/Watson</t>
  </si>
  <si>
    <t>Red Blend - Vintner - Taylor/Hayden</t>
  </si>
  <si>
    <t>Red Blend - Vintner - Gaston</t>
  </si>
  <si>
    <t>Petit Verdot - Vintner - Di Nicola</t>
  </si>
  <si>
    <t>Petit Verdot - Vintner - Prewitt</t>
  </si>
  <si>
    <t>Red Blend - Vintner - Thompson</t>
  </si>
  <si>
    <t>Red Blend - Vintner - Lee/Crozet</t>
  </si>
  <si>
    <t>12/18/20201</t>
  </si>
  <si>
    <t>Red Blend - VH Heritage</t>
  </si>
  <si>
    <t>S &amp; M</t>
  </si>
  <si>
    <t>Story - PV (Ward)</t>
  </si>
  <si>
    <t>Story - CF (Ward)</t>
  </si>
  <si>
    <t>Story - Red Blend (Ward)</t>
  </si>
  <si>
    <t>Petit Verdot - (Page)</t>
  </si>
  <si>
    <t>Chardonnay - (Petry)</t>
  </si>
  <si>
    <t xml:space="preserve">Red Blend - (Taylor/Hayden) </t>
  </si>
  <si>
    <t>Petit Verdot (Prewitt)</t>
  </si>
  <si>
    <t>Red Blend - (Jung)</t>
  </si>
  <si>
    <t>Red Blend - (Heritage/Thompson)</t>
  </si>
  <si>
    <t>Red Blend - (Kowis/Watson)</t>
  </si>
  <si>
    <t>Red Blend - (Lee/Crozet)</t>
  </si>
  <si>
    <t>Petit Verdot (Dinicola)</t>
  </si>
  <si>
    <t>Chardonnay -  (Dickman)</t>
  </si>
  <si>
    <t>Pinot Noir - (Cox)</t>
  </si>
  <si>
    <t>GSM (Kane)</t>
  </si>
  <si>
    <t>Vintner</t>
  </si>
  <si>
    <t>DBR</t>
  </si>
  <si>
    <t>Malbec/Syrah</t>
  </si>
  <si>
    <t>2018 Total</t>
  </si>
  <si>
    <t>2020 Total</t>
  </si>
  <si>
    <t>Cabernet Saugivnon</t>
  </si>
  <si>
    <t>2021 Total</t>
  </si>
  <si>
    <t>Grand Total</t>
  </si>
  <si>
    <t>Bottling</t>
  </si>
  <si>
    <t xml:space="preserve">Rosie Rose  </t>
  </si>
  <si>
    <t xml:space="preserve">Petit Manseng  </t>
  </si>
  <si>
    <t xml:space="preserve">Sparkling Wine  </t>
  </si>
  <si>
    <t xml:space="preserve">Cabernet Sauvignon  </t>
  </si>
  <si>
    <t xml:space="preserve">Petit Verdot  </t>
  </si>
  <si>
    <t xml:space="preserve">Tannat  </t>
  </si>
  <si>
    <t xml:space="preserve">Enigma  </t>
  </si>
  <si>
    <t xml:space="preserve">Coco D'Lapporte  </t>
  </si>
  <si>
    <t xml:space="preserve">The Bombe  </t>
  </si>
  <si>
    <t>Misty Cuvee</t>
  </si>
  <si>
    <t>Double Barrel</t>
  </si>
  <si>
    <t>Cumulative Cases Sold</t>
  </si>
  <si>
    <t>Malbec/Syrah - (Stinson)</t>
  </si>
  <si>
    <t>2021 Monthly Avg.</t>
  </si>
  <si>
    <t>2022 Monthly Avg.</t>
  </si>
  <si>
    <t>Red Wine Shiners (Cold War Red)</t>
  </si>
  <si>
    <t>`1/5/2022</t>
  </si>
  <si>
    <t>Malbec/Syrah - Vintner - Stinson</t>
  </si>
  <si>
    <t>GSM - Vintner - Kane</t>
  </si>
  <si>
    <t>GSM - "The Bombe"</t>
  </si>
  <si>
    <t>Pinot Noir - Vintner - "Cox"</t>
  </si>
  <si>
    <t>Pinot Noir - VH</t>
  </si>
  <si>
    <t>S &amp; M Red Blend</t>
  </si>
  <si>
    <t>Zifandel</t>
  </si>
  <si>
    <t>Late Harvest Tannat - PC</t>
  </si>
  <si>
    <t>Effingham Snort</t>
  </si>
  <si>
    <t>2021 TRANSFERS</t>
  </si>
  <si>
    <t>2021 Bottlings</t>
  </si>
  <si>
    <t>PC Sold to VH - 115 Cases Sauvignon Blanc</t>
  </si>
  <si>
    <t>PC Sold to VH - 97 Cases Petit Manseng</t>
  </si>
  <si>
    <t>Cumulative Cases Less Vintner Sales</t>
  </si>
  <si>
    <t>Last Years Sales</t>
  </si>
  <si>
    <t>Over/Under Last Years</t>
  </si>
  <si>
    <t>Paige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</si>
</sst>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5" formatCode="0.0"/>
  </numFmts>
  <fonts count="32" x14ac:knownFonts="1">
    <font>
      <sz val="10"/>
      <name val="Arial"/>
    </font>
    <font>
      <b/>
      <sz val="16"/>
      <name val="Arial"/>
      <family val="2"/>
    </font>
    <font>
      <b/>
      <sz val="12"/>
      <name val="Arial"/>
      <family val="2"/>
    </font>
    <font>
      <sz val="10"/>
      <name val="Arial"/>
      <family val="2"/>
    </font>
    <font>
      <b/>
      <sz val="10"/>
      <name val="Arial"/>
      <family val="2"/>
    </font>
    <font>
      <sz val="9"/>
      <color indexed="81"/>
      <name val="Tahoma"/>
      <family val="2"/>
    </font>
    <font>
      <b/>
      <sz val="9"/>
      <color indexed="81"/>
      <name val="Tahoma"/>
      <family val="2"/>
    </font>
    <font>
      <b/>
      <sz val="11"/>
      <name val="Arial"/>
      <family val="2"/>
    </font>
    <font>
      <b/>
      <sz val="20"/>
      <name val="Arial"/>
      <family val="2"/>
    </font>
    <font>
      <sz val="10"/>
      <color indexed="17"/>
      <name val="Arial"/>
      <family val="2"/>
    </font>
    <font>
      <sz val="10"/>
      <color indexed="10"/>
      <name val="Arial"/>
      <family val="2"/>
    </font>
    <font>
      <sz val="10"/>
      <color indexed="22"/>
      <name val="Arial"/>
      <family val="2"/>
    </font>
    <font>
      <sz val="8"/>
      <name val="Arial"/>
      <family val="2"/>
    </font>
    <font>
      <sz val="10"/>
      <color indexed="8"/>
      <name val="Arial"/>
      <family val="2"/>
    </font>
    <font>
      <sz val="9"/>
      <name val="Arial"/>
      <family val="2"/>
    </font>
    <font>
      <b/>
      <sz val="8"/>
      <name val="Arial"/>
      <family val="2"/>
    </font>
    <font>
      <sz val="8"/>
      <color indexed="8"/>
      <name val="Arial"/>
      <family val="2"/>
    </font>
    <font>
      <sz val="8"/>
      <name val="Verdana"/>
      <family val="2"/>
    </font>
    <font>
      <u/>
      <sz val="10"/>
      <color theme="10"/>
      <name val="Arial"/>
      <family val="2"/>
    </font>
    <font>
      <u/>
      <sz val="10"/>
      <color theme="11"/>
      <name val="Arial"/>
      <family val="2"/>
    </font>
    <font>
      <sz val="8"/>
      <color rgb="FFFF0000"/>
      <name val="Arial"/>
      <family val="2"/>
    </font>
    <font>
      <sz val="12"/>
      <name val="Arial"/>
      <family val="2"/>
    </font>
    <font>
      <sz val="12"/>
      <name val="Arial"/>
      <family val="2"/>
    </font>
    <font>
      <sz val="12"/>
      <color indexed="8"/>
      <name val="Arial"/>
      <family val="2"/>
    </font>
    <font>
      <sz val="12"/>
      <color rgb="FFFF0000"/>
      <name val="Arial"/>
      <family val="2"/>
    </font>
    <font>
      <sz val="12"/>
      <color theme="0"/>
      <name val="Arial"/>
      <family val="2"/>
    </font>
    <font>
      <b/>
      <sz val="14"/>
      <name val="Arial"/>
      <family val="2"/>
    </font>
    <font>
      <sz val="18"/>
      <color rgb="FFFF0000"/>
      <name val="Arial"/>
      <family val="2"/>
    </font>
    <font>
      <sz val="14"/>
      <name val="Arial"/>
      <family val="2"/>
    </font>
    <font>
      <sz val="12"/>
      <color theme="1"/>
      <name val="Arial"/>
      <family val="2"/>
    </font>
    <font>
      <sz val="12"/>
      <color theme="1" tint="0.14999847407452621"/>
      <name val="Arial"/>
      <family val="2"/>
    </font>
    <font>
      <sz val="12"/>
      <color rgb="FF000000"/>
      <name val="Calibri"/>
      <family val="2"/>
    </font>
  </fonts>
  <fills count="22">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13"/>
        <bgColor indexed="64"/>
      </patternFill>
    </fill>
    <fill>
      <patternFill patternType="solid">
        <fgColor indexed="9"/>
        <bgColor indexed="64"/>
      </patternFill>
    </fill>
    <fill>
      <patternFill patternType="solid">
        <fgColor indexed="15"/>
        <bgColor indexed="64"/>
      </patternFill>
    </fill>
    <fill>
      <patternFill patternType="solid">
        <fgColor indexed="10"/>
        <bgColor indexed="64"/>
      </patternFill>
    </fill>
    <fill>
      <patternFill patternType="solid">
        <fgColor indexed="21"/>
        <bgColor indexed="64"/>
      </patternFill>
    </fill>
    <fill>
      <patternFill patternType="solid">
        <fgColor indexed="11"/>
        <bgColor indexed="64"/>
      </patternFill>
    </fill>
    <fill>
      <patternFill patternType="solid">
        <fgColor indexed="55"/>
        <bgColor indexed="64"/>
      </patternFill>
    </fill>
    <fill>
      <patternFill patternType="solid">
        <fgColor indexed="17"/>
        <bgColor indexed="64"/>
      </patternFill>
    </fill>
    <fill>
      <patternFill patternType="solid">
        <fgColor indexed="29"/>
        <bgColor indexed="64"/>
      </patternFill>
    </fill>
    <fill>
      <patternFill patternType="solid">
        <fgColor theme="5" tint="0.59999389629810485"/>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5" tint="0.79998168889431442"/>
        <bgColor indexed="64"/>
      </patternFill>
    </fill>
    <fill>
      <patternFill patternType="solid">
        <fgColor theme="0" tint="-0.249977111117893"/>
        <bgColor indexed="64"/>
      </patternFill>
    </fill>
  </fills>
  <borders count="42">
    <border>
      <left/>
      <right/>
      <top/>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top/>
      <bottom style="thin">
        <color auto="1"/>
      </bottom>
      <diagonal/>
    </border>
    <border>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right/>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43">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404">
    <xf numFmtId="0" fontId="0" fillId="0" borderId="0" xfId="0"/>
    <xf numFmtId="0" fontId="2" fillId="0" borderId="0" xfId="0" applyFont="1" applyAlignment="1">
      <alignment horizontal="center"/>
    </xf>
    <xf numFmtId="0" fontId="0" fillId="0" borderId="12" xfId="0" applyBorder="1"/>
    <xf numFmtId="0" fontId="0" fillId="6" borderId="12" xfId="0" applyFill="1" applyBorder="1"/>
    <xf numFmtId="0" fontId="0" fillId="0" borderId="6" xfId="0" applyBorder="1"/>
    <xf numFmtId="0" fontId="0" fillId="0" borderId="7" xfId="0" applyBorder="1"/>
    <xf numFmtId="0" fontId="2" fillId="0" borderId="22" xfId="0" applyFont="1" applyBorder="1" applyAlignment="1">
      <alignment horizontal="center"/>
    </xf>
    <xf numFmtId="0" fontId="2" fillId="0" borderId="23" xfId="0" applyFont="1" applyBorder="1" applyAlignment="1">
      <alignment horizontal="center"/>
    </xf>
    <xf numFmtId="0" fontId="2" fillId="0" borderId="1" xfId="0" applyFont="1" applyBorder="1" applyAlignment="1">
      <alignment horizontal="center"/>
    </xf>
    <xf numFmtId="165" fontId="0" fillId="0" borderId="12" xfId="0" applyNumberFormat="1" applyBorder="1"/>
    <xf numFmtId="1" fontId="0" fillId="4" borderId="12" xfId="0" applyNumberFormat="1" applyFill="1" applyBorder="1"/>
    <xf numFmtId="0" fontId="4" fillId="0" borderId="6" xfId="0" applyFont="1" applyBorder="1"/>
    <xf numFmtId="0" fontId="0" fillId="0" borderId="25" xfId="0" applyBorder="1"/>
    <xf numFmtId="0" fontId="0" fillId="0" borderId="14" xfId="0" applyBorder="1"/>
    <xf numFmtId="0" fontId="0" fillId="6" borderId="14" xfId="0" applyFill="1" applyBorder="1"/>
    <xf numFmtId="1" fontId="0" fillId="4" borderId="14" xfId="0" applyNumberFormat="1" applyFill="1" applyBorder="1"/>
    <xf numFmtId="0" fontId="0" fillId="5" borderId="14" xfId="0" applyFill="1" applyBorder="1"/>
    <xf numFmtId="0" fontId="0" fillId="0" borderId="18" xfId="0" applyBorder="1"/>
    <xf numFmtId="0" fontId="0" fillId="6" borderId="18" xfId="0" applyFill="1" applyBorder="1"/>
    <xf numFmtId="1" fontId="0" fillId="4" borderId="18" xfId="0" applyNumberFormat="1" applyFill="1" applyBorder="1"/>
    <xf numFmtId="165" fontId="0" fillId="0" borderId="18" xfId="0" applyNumberFormat="1" applyBorder="1"/>
    <xf numFmtId="0" fontId="0" fillId="0" borderId="26" xfId="0" applyBorder="1"/>
    <xf numFmtId="1" fontId="0" fillId="5" borderId="26" xfId="0" applyNumberFormat="1" applyFill="1" applyBorder="1"/>
    <xf numFmtId="0" fontId="0" fillId="0" borderId="26" xfId="0" applyBorder="1" applyAlignment="1">
      <alignment horizontal="left"/>
    </xf>
    <xf numFmtId="165" fontId="0" fillId="0" borderId="14" xfId="0" applyNumberFormat="1" applyBorder="1"/>
    <xf numFmtId="0" fontId="0" fillId="0" borderId="14" xfId="0" applyBorder="1" applyAlignment="1">
      <alignment horizontal="left"/>
    </xf>
    <xf numFmtId="0" fontId="0" fillId="9" borderId="14" xfId="0" applyFill="1" applyBorder="1"/>
    <xf numFmtId="0" fontId="0" fillId="0" borderId="0" xfId="0" applyAlignment="1">
      <alignment horizontal="left"/>
    </xf>
    <xf numFmtId="0" fontId="0" fillId="0" borderId="12" xfId="0" applyBorder="1" applyAlignment="1">
      <alignment horizontal="left"/>
    </xf>
    <xf numFmtId="0" fontId="0" fillId="0" borderId="12" xfId="0" applyBorder="1" applyAlignment="1">
      <alignment horizontal="right"/>
    </xf>
    <xf numFmtId="0" fontId="0" fillId="0" borderId="5" xfId="0" applyBorder="1"/>
    <xf numFmtId="0" fontId="2" fillId="0" borderId="24" xfId="0" applyFont="1" applyBorder="1" applyAlignment="1">
      <alignment horizontal="center"/>
    </xf>
    <xf numFmtId="0" fontId="0" fillId="0" borderId="1" xfId="0" applyBorder="1"/>
    <xf numFmtId="0" fontId="2" fillId="0" borderId="27" xfId="0" applyFont="1" applyBorder="1" applyAlignment="1">
      <alignment horizontal="center"/>
    </xf>
    <xf numFmtId="0" fontId="2" fillId="0" borderId="9" xfId="0" applyFont="1" applyBorder="1" applyAlignment="1">
      <alignment horizontal="center"/>
    </xf>
    <xf numFmtId="49" fontId="2" fillId="0" borderId="10" xfId="0" applyNumberFormat="1" applyFont="1" applyBorder="1" applyAlignment="1">
      <alignment horizontal="center" wrapText="1"/>
    </xf>
    <xf numFmtId="0" fontId="2" fillId="0" borderId="10" xfId="0" applyFont="1" applyBorder="1" applyAlignment="1">
      <alignment horizontal="center" wrapText="1"/>
    </xf>
    <xf numFmtId="0" fontId="2" fillId="0" borderId="10" xfId="0" applyFont="1" applyBorder="1" applyAlignment="1">
      <alignment horizontal="center"/>
    </xf>
    <xf numFmtId="0" fontId="2" fillId="0" borderId="11" xfId="0" applyFont="1" applyBorder="1" applyAlignment="1">
      <alignment horizontal="center"/>
    </xf>
    <xf numFmtId="0" fontId="2" fillId="0" borderId="9" xfId="0" applyFont="1" applyBorder="1" applyAlignment="1">
      <alignment horizontal="center" wrapText="1"/>
    </xf>
    <xf numFmtId="0" fontId="2" fillId="0" borderId="11" xfId="0" applyFont="1" applyBorder="1" applyAlignment="1">
      <alignment horizontal="center" wrapText="1"/>
    </xf>
    <xf numFmtId="0" fontId="0" fillId="0" borderId="35" xfId="0" applyBorder="1"/>
    <xf numFmtId="0" fontId="0" fillId="3" borderId="0" xfId="0" applyFill="1"/>
    <xf numFmtId="0" fontId="0" fillId="0" borderId="32" xfId="0" applyBorder="1"/>
    <xf numFmtId="0" fontId="0" fillId="5" borderId="12" xfId="0" applyFill="1" applyBorder="1"/>
    <xf numFmtId="0" fontId="0" fillId="3" borderId="12" xfId="0" applyFill="1" applyBorder="1"/>
    <xf numFmtId="0" fontId="0" fillId="0" borderId="31" xfId="0" applyBorder="1"/>
    <xf numFmtId="0" fontId="0" fillId="3" borderId="32" xfId="0" applyFill="1" applyBorder="1"/>
    <xf numFmtId="1" fontId="0" fillId="3" borderId="12" xfId="0" applyNumberFormat="1" applyFill="1" applyBorder="1"/>
    <xf numFmtId="0" fontId="0" fillId="5" borderId="32" xfId="0" applyFill="1" applyBorder="1"/>
    <xf numFmtId="1" fontId="0" fillId="10" borderId="12" xfId="0" applyNumberFormat="1" applyFill="1" applyBorder="1"/>
    <xf numFmtId="0" fontId="0" fillId="11" borderId="12" xfId="0" applyFill="1" applyBorder="1"/>
    <xf numFmtId="0" fontId="4" fillId="0" borderId="12" xfId="0" applyFont="1" applyBorder="1" applyAlignment="1">
      <alignment horizontal="center"/>
    </xf>
    <xf numFmtId="1" fontId="0" fillId="4" borderId="26" xfId="0" applyNumberFormat="1" applyFill="1" applyBorder="1"/>
    <xf numFmtId="1" fontId="0" fillId="10" borderId="26" xfId="0" applyNumberFormat="1" applyFill="1" applyBorder="1"/>
    <xf numFmtId="0" fontId="0" fillId="3" borderId="33" xfId="0" applyFill="1" applyBorder="1"/>
    <xf numFmtId="0" fontId="0" fillId="3" borderId="26" xfId="0" applyFill="1" applyBorder="1"/>
    <xf numFmtId="1" fontId="0" fillId="3" borderId="26" xfId="0" applyNumberFormat="1" applyFill="1" applyBorder="1"/>
    <xf numFmtId="0" fontId="4" fillId="0" borderId="18" xfId="0" applyFont="1" applyBorder="1" applyAlignment="1">
      <alignment horizontal="center"/>
    </xf>
    <xf numFmtId="0" fontId="0" fillId="0" borderId="9" xfId="0" applyBorder="1"/>
    <xf numFmtId="0" fontId="0" fillId="0" borderId="36" xfId="0" applyBorder="1"/>
    <xf numFmtId="0" fontId="4" fillId="0" borderId="10" xfId="0" applyFont="1" applyBorder="1" applyAlignment="1">
      <alignment horizontal="center"/>
    </xf>
    <xf numFmtId="1" fontId="0" fillId="4" borderId="10" xfId="0" applyNumberFormat="1" applyFill="1" applyBorder="1"/>
    <xf numFmtId="1" fontId="0" fillId="0" borderId="10" xfId="0" applyNumberFormat="1" applyBorder="1"/>
    <xf numFmtId="0" fontId="0" fillId="6" borderId="10" xfId="0" applyFill="1" applyBorder="1"/>
    <xf numFmtId="165" fontId="0" fillId="0" borderId="10" xfId="0" applyNumberFormat="1" applyBorder="1"/>
    <xf numFmtId="1" fontId="0" fillId="0" borderId="13" xfId="0" applyNumberFormat="1" applyBorder="1" applyAlignment="1">
      <alignment horizontal="right"/>
    </xf>
    <xf numFmtId="0" fontId="0" fillId="3" borderId="13" xfId="0" applyFill="1" applyBorder="1" applyAlignment="1">
      <alignment horizontal="right"/>
    </xf>
    <xf numFmtId="0" fontId="0" fillId="3" borderId="34" xfId="0" applyFill="1" applyBorder="1" applyAlignment="1">
      <alignment horizontal="right"/>
    </xf>
    <xf numFmtId="1" fontId="0" fillId="0" borderId="11" xfId="0" applyNumberFormat="1" applyBorder="1" applyAlignment="1">
      <alignment horizontal="right"/>
    </xf>
    <xf numFmtId="0" fontId="2" fillId="0" borderId="28" xfId="0" applyFont="1" applyBorder="1" applyAlignment="1">
      <alignment horizontal="center"/>
    </xf>
    <xf numFmtId="0" fontId="2" fillId="0" borderId="29" xfId="0" applyFont="1" applyBorder="1" applyAlignment="1">
      <alignment horizontal="center" wrapText="1"/>
    </xf>
    <xf numFmtId="0" fontId="2" fillId="0" borderId="30" xfId="0" applyFont="1" applyBorder="1" applyAlignment="1">
      <alignment horizontal="center" wrapText="1"/>
    </xf>
    <xf numFmtId="0" fontId="0" fillId="0" borderId="13" xfId="0" applyBorder="1"/>
    <xf numFmtId="0" fontId="0" fillId="0" borderId="32" xfId="0" applyBorder="1" applyAlignment="1">
      <alignment horizontal="left"/>
    </xf>
    <xf numFmtId="0" fontId="0" fillId="0" borderId="10" xfId="0" applyBorder="1" applyAlignment="1">
      <alignment horizontal="right"/>
    </xf>
    <xf numFmtId="0" fontId="0" fillId="0" borderId="11" xfId="0" applyBorder="1"/>
    <xf numFmtId="0" fontId="0" fillId="7" borderId="12" xfId="0" applyFill="1" applyBorder="1"/>
    <xf numFmtId="0" fontId="0" fillId="5" borderId="14" xfId="0" applyFill="1" applyBorder="1" applyAlignment="1">
      <alignment horizontal="right"/>
    </xf>
    <xf numFmtId="0" fontId="2" fillId="0" borderId="8" xfId="0" applyFont="1" applyBorder="1" applyAlignment="1">
      <alignment horizontal="center"/>
    </xf>
    <xf numFmtId="0" fontId="4" fillId="0" borderId="26" xfId="0" applyFont="1" applyBorder="1" applyAlignment="1">
      <alignment horizontal="center"/>
    </xf>
    <xf numFmtId="49" fontId="2" fillId="0" borderId="8" xfId="0" applyNumberFormat="1" applyFont="1" applyBorder="1" applyAlignment="1">
      <alignment horizontal="center" wrapText="1"/>
    </xf>
    <xf numFmtId="0" fontId="7" fillId="0" borderId="14" xfId="0" applyFont="1" applyBorder="1" applyAlignment="1">
      <alignment horizontal="center"/>
    </xf>
    <xf numFmtId="0" fontId="7" fillId="3" borderId="12" xfId="0" applyFont="1" applyFill="1" applyBorder="1" applyAlignment="1">
      <alignment horizontal="center"/>
    </xf>
    <xf numFmtId="0" fontId="7" fillId="0" borderId="12" xfId="0" applyFont="1" applyBorder="1" applyAlignment="1">
      <alignment horizontal="center"/>
    </xf>
    <xf numFmtId="0" fontId="7" fillId="5" borderId="12" xfId="0" applyFont="1" applyFill="1" applyBorder="1" applyAlignment="1">
      <alignment horizontal="center"/>
    </xf>
    <xf numFmtId="0" fontId="2" fillId="0" borderId="8" xfId="0" applyFont="1" applyBorder="1" applyAlignment="1">
      <alignment horizontal="center" wrapText="1"/>
    </xf>
    <xf numFmtId="0" fontId="0" fillId="0" borderId="14" xfId="0" applyBorder="1" applyAlignment="1">
      <alignment horizontal="center"/>
    </xf>
    <xf numFmtId="0" fontId="0" fillId="3" borderId="12" xfId="0" applyFill="1" applyBorder="1" applyAlignment="1">
      <alignment horizontal="center"/>
    </xf>
    <xf numFmtId="0" fontId="0" fillId="0" borderId="12" xfId="0" applyBorder="1" applyAlignment="1">
      <alignment horizontal="center"/>
    </xf>
    <xf numFmtId="0" fontId="2" fillId="0" borderId="10" xfId="0" applyFont="1" applyBorder="1" applyAlignment="1">
      <alignment horizontal="right"/>
    </xf>
    <xf numFmtId="0" fontId="0" fillId="3" borderId="12" xfId="0" applyFill="1" applyBorder="1" applyAlignment="1">
      <alignment horizontal="right"/>
    </xf>
    <xf numFmtId="0" fontId="0" fillId="11" borderId="12" xfId="0" applyFill="1" applyBorder="1" applyAlignment="1">
      <alignment horizontal="right"/>
    </xf>
    <xf numFmtId="0" fontId="0" fillId="7" borderId="12" xfId="0" applyFill="1" applyBorder="1" applyAlignment="1">
      <alignment horizontal="right"/>
    </xf>
    <xf numFmtId="0" fontId="0" fillId="3" borderId="26" xfId="0" applyFill="1" applyBorder="1" applyAlignment="1">
      <alignment horizontal="right"/>
    </xf>
    <xf numFmtId="1" fontId="0" fillId="0" borderId="10" xfId="0" applyNumberFormat="1" applyBorder="1" applyAlignment="1">
      <alignment horizontal="right"/>
    </xf>
    <xf numFmtId="0" fontId="0" fillId="0" borderId="0" xfId="0" applyAlignment="1">
      <alignment horizontal="right"/>
    </xf>
    <xf numFmtId="0" fontId="9" fillId="11" borderId="12" xfId="0" applyFont="1" applyFill="1" applyBorder="1" applyAlignment="1">
      <alignment horizontal="right"/>
    </xf>
    <xf numFmtId="0" fontId="0" fillId="0" borderId="18" xfId="0" applyBorder="1" applyAlignment="1">
      <alignment horizontal="right"/>
    </xf>
    <xf numFmtId="0" fontId="3" fillId="0" borderId="18" xfId="0" applyFont="1" applyBorder="1"/>
    <xf numFmtId="0" fontId="2" fillId="0" borderId="18" xfId="0" applyFont="1" applyBorder="1" applyAlignment="1">
      <alignment horizontal="center" wrapText="1"/>
    </xf>
    <xf numFmtId="0" fontId="0" fillId="0" borderId="39" xfId="0" applyBorder="1"/>
    <xf numFmtId="0" fontId="3" fillId="0" borderId="12" xfId="0" applyFont="1" applyBorder="1"/>
    <xf numFmtId="0" fontId="0" fillId="3" borderId="25" xfId="0" applyFill="1" applyBorder="1"/>
    <xf numFmtId="0" fontId="3" fillId="3" borderId="0" xfId="0" applyFont="1" applyFill="1"/>
    <xf numFmtId="0" fontId="3" fillId="0" borderId="0" xfId="0" applyFont="1"/>
    <xf numFmtId="0" fontId="0" fillId="3" borderId="18" xfId="0" applyFill="1" applyBorder="1"/>
    <xf numFmtId="164" fontId="1" fillId="2" borderId="20" xfId="0" applyNumberFormat="1" applyFont="1" applyFill="1" applyBorder="1"/>
    <xf numFmtId="164" fontId="1" fillId="2" borderId="20" xfId="0" applyNumberFormat="1" applyFont="1" applyFill="1" applyBorder="1" applyAlignment="1">
      <alignment horizontal="center"/>
    </xf>
    <xf numFmtId="0" fontId="2" fillId="0" borderId="38"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9" xfId="0" applyFont="1" applyBorder="1" applyAlignment="1">
      <alignment horizontal="center" vertical="center" wrapText="1"/>
    </xf>
    <xf numFmtId="0" fontId="0" fillId="3" borderId="14" xfId="0" applyFill="1" applyBorder="1" applyAlignment="1">
      <alignment horizontal="center"/>
    </xf>
    <xf numFmtId="165" fontId="0" fillId="3" borderId="12" xfId="0" applyNumberFormat="1" applyFill="1" applyBorder="1"/>
    <xf numFmtId="1" fontId="0" fillId="3" borderId="13" xfId="0" applyNumberFormat="1" applyFill="1" applyBorder="1" applyAlignment="1">
      <alignment horizontal="right"/>
    </xf>
    <xf numFmtId="0" fontId="3" fillId="0" borderId="12" xfId="0" applyFont="1" applyBorder="1" applyAlignment="1">
      <alignment horizontal="center"/>
    </xf>
    <xf numFmtId="0" fontId="3" fillId="0" borderId="18" xfId="0" applyFont="1" applyBorder="1" applyAlignment="1">
      <alignment horizontal="right" wrapText="1"/>
    </xf>
    <xf numFmtId="0" fontId="3" fillId="0" borderId="14" xfId="0" applyFont="1" applyBorder="1" applyAlignment="1">
      <alignment horizontal="center"/>
    </xf>
    <xf numFmtId="0" fontId="3" fillId="0" borderId="12" xfId="0" applyFont="1" applyBorder="1" applyAlignment="1">
      <alignment horizontal="right"/>
    </xf>
    <xf numFmtId="1" fontId="3" fillId="4" borderId="12" xfId="0" applyNumberFormat="1" applyFont="1" applyFill="1" applyBorder="1"/>
    <xf numFmtId="0" fontId="0" fillId="12" borderId="12" xfId="0" applyFill="1" applyBorder="1" applyAlignment="1">
      <alignment horizontal="right"/>
    </xf>
    <xf numFmtId="0" fontId="3" fillId="11" borderId="12" xfId="0" applyFont="1" applyFill="1" applyBorder="1" applyAlignment="1">
      <alignment horizontal="right"/>
    </xf>
    <xf numFmtId="0" fontId="0" fillId="3" borderId="16" xfId="0" applyFill="1" applyBorder="1"/>
    <xf numFmtId="1" fontId="0" fillId="3" borderId="16" xfId="0" applyNumberFormat="1" applyFill="1" applyBorder="1"/>
    <xf numFmtId="0" fontId="0" fillId="3" borderId="16" xfId="0" applyFill="1" applyBorder="1" applyAlignment="1">
      <alignment horizontal="right"/>
    </xf>
    <xf numFmtId="0" fontId="3" fillId="3" borderId="12" xfId="0" applyFont="1" applyFill="1" applyBorder="1"/>
    <xf numFmtId="0" fontId="3" fillId="3" borderId="12" xfId="0" applyFont="1" applyFill="1" applyBorder="1" applyAlignment="1">
      <alignment horizontal="center"/>
    </xf>
    <xf numFmtId="0" fontId="0" fillId="5" borderId="12" xfId="0" applyFill="1" applyBorder="1" applyAlignment="1">
      <alignment horizontal="right"/>
    </xf>
    <xf numFmtId="0" fontId="0" fillId="3" borderId="17" xfId="0" applyFill="1" applyBorder="1" applyAlignment="1">
      <alignment horizontal="right"/>
    </xf>
    <xf numFmtId="0" fontId="10" fillId="7" borderId="14" xfId="0" applyFont="1" applyFill="1" applyBorder="1" applyAlignment="1">
      <alignment horizontal="right"/>
    </xf>
    <xf numFmtId="0" fontId="3" fillId="5" borderId="14" xfId="0" applyFont="1" applyFill="1" applyBorder="1" applyAlignment="1">
      <alignment horizontal="right"/>
    </xf>
    <xf numFmtId="0" fontId="3" fillId="7" borderId="14" xfId="0" applyFont="1" applyFill="1" applyBorder="1" applyAlignment="1">
      <alignment horizontal="right"/>
    </xf>
    <xf numFmtId="0" fontId="0" fillId="11" borderId="0" xfId="0" applyFill="1"/>
    <xf numFmtId="0" fontId="0" fillId="7" borderId="14" xfId="0" applyFill="1" applyBorder="1" applyAlignment="1">
      <alignment horizontal="right"/>
    </xf>
    <xf numFmtId="0" fontId="0" fillId="7" borderId="0" xfId="0" applyFill="1"/>
    <xf numFmtId="0" fontId="2" fillId="0" borderId="37" xfId="0" applyFont="1" applyBorder="1" applyAlignment="1">
      <alignment horizontal="center" wrapText="1"/>
    </xf>
    <xf numFmtId="165" fontId="0" fillId="0" borderId="25" xfId="0" applyNumberFormat="1" applyBorder="1"/>
    <xf numFmtId="165" fontId="0" fillId="3" borderId="25" xfId="0" applyNumberFormat="1" applyFill="1" applyBorder="1"/>
    <xf numFmtId="165" fontId="0" fillId="0" borderId="37" xfId="0" applyNumberFormat="1" applyBorder="1"/>
    <xf numFmtId="0" fontId="11" fillId="2" borderId="12" xfId="0" applyFont="1" applyFill="1" applyBorder="1" applyAlignment="1">
      <alignment horizontal="right"/>
    </xf>
    <xf numFmtId="0" fontId="0" fillId="2" borderId="12" xfId="0" applyFill="1" applyBorder="1" applyAlignment="1">
      <alignment horizontal="right"/>
    </xf>
    <xf numFmtId="0" fontId="0" fillId="0" borderId="15" xfId="0" applyBorder="1"/>
    <xf numFmtId="0" fontId="0" fillId="0" borderId="0" xfId="0" applyAlignment="1">
      <alignment horizontal="center"/>
    </xf>
    <xf numFmtId="0" fontId="13" fillId="5" borderId="0" xfId="0" applyFont="1" applyFill="1" applyAlignment="1">
      <alignment horizontal="center"/>
    </xf>
    <xf numFmtId="1" fontId="0" fillId="0" borderId="0" xfId="0" applyNumberFormat="1" applyAlignment="1">
      <alignment horizontal="center"/>
    </xf>
    <xf numFmtId="0" fontId="14" fillId="0" borderId="0" xfId="0" applyFont="1" applyAlignment="1">
      <alignment horizontal="center"/>
    </xf>
    <xf numFmtId="0" fontId="14" fillId="0" borderId="0" xfId="0" applyFont="1"/>
    <xf numFmtId="1" fontId="14" fillId="0" borderId="0" xfId="0" applyNumberFormat="1" applyFont="1" applyAlignment="1">
      <alignment horizontal="center"/>
    </xf>
    <xf numFmtId="164" fontId="15" fillId="2" borderId="2" xfId="0" applyNumberFormat="1" applyFont="1" applyFill="1" applyBorder="1" applyAlignment="1">
      <alignment horizontal="left"/>
    </xf>
    <xf numFmtId="164" fontId="15" fillId="2" borderId="3" xfId="0" applyNumberFormat="1" applyFont="1" applyFill="1" applyBorder="1" applyAlignment="1">
      <alignment horizontal="left"/>
    </xf>
    <xf numFmtId="164" fontId="15" fillId="2" borderId="4" xfId="0" applyNumberFormat="1" applyFont="1" applyFill="1" applyBorder="1" applyAlignment="1">
      <alignment horizontal="left"/>
    </xf>
    <xf numFmtId="0" fontId="15" fillId="0" borderId="8" xfId="0" applyFont="1" applyBorder="1" applyAlignment="1">
      <alignment horizontal="center" wrapText="1"/>
    </xf>
    <xf numFmtId="0" fontId="15" fillId="0" borderId="9" xfId="0" applyFont="1" applyBorder="1" applyAlignment="1">
      <alignment horizontal="center"/>
    </xf>
    <xf numFmtId="0" fontId="15" fillId="0" borderId="8" xfId="0" applyFont="1" applyBorder="1" applyAlignment="1">
      <alignment horizontal="center"/>
    </xf>
    <xf numFmtId="49" fontId="15" fillId="0" borderId="8" xfId="0" applyNumberFormat="1" applyFont="1" applyBorder="1" applyAlignment="1">
      <alignment horizontal="center" wrapText="1"/>
    </xf>
    <xf numFmtId="49" fontId="15" fillId="0" borderId="10" xfId="0" applyNumberFormat="1" applyFont="1" applyBorder="1" applyAlignment="1">
      <alignment horizontal="center" wrapText="1"/>
    </xf>
    <xf numFmtId="0" fontId="15" fillId="0" borderId="10" xfId="0" applyFont="1" applyBorder="1" applyAlignment="1">
      <alignment horizontal="center" wrapText="1"/>
    </xf>
    <xf numFmtId="0" fontId="15" fillId="0" borderId="10" xfId="0" applyFont="1" applyBorder="1" applyAlignment="1">
      <alignment horizontal="center"/>
    </xf>
    <xf numFmtId="0" fontId="15" fillId="0" borderId="11" xfId="0" applyFont="1" applyBorder="1" applyAlignment="1">
      <alignment horizontal="center"/>
    </xf>
    <xf numFmtId="0" fontId="15" fillId="0" borderId="9" xfId="0" applyFont="1" applyBorder="1" applyAlignment="1">
      <alignment horizontal="center" wrapText="1"/>
    </xf>
    <xf numFmtId="0" fontId="15" fillId="0" borderId="11" xfId="0" applyFont="1" applyBorder="1" applyAlignment="1">
      <alignment horizontal="center" wrapText="1"/>
    </xf>
    <xf numFmtId="0" fontId="15" fillId="3" borderId="12" xfId="0" applyFont="1" applyFill="1" applyBorder="1" applyAlignment="1">
      <alignment horizontal="center"/>
    </xf>
    <xf numFmtId="0" fontId="15" fillId="0" borderId="12" xfId="0" applyFont="1" applyBorder="1" applyAlignment="1">
      <alignment horizontal="center"/>
    </xf>
    <xf numFmtId="0" fontId="15" fillId="0" borderId="14" xfId="0" applyFont="1" applyBorder="1" applyAlignment="1">
      <alignment horizontal="center"/>
    </xf>
    <xf numFmtId="0" fontId="16" fillId="5" borderId="12" xfId="0" applyFont="1" applyFill="1" applyBorder="1" applyAlignment="1">
      <alignment horizontal="center"/>
    </xf>
    <xf numFmtId="0" fontId="16" fillId="5" borderId="14" xfId="0" applyFont="1" applyFill="1" applyBorder="1" applyAlignment="1">
      <alignment horizontal="center"/>
    </xf>
    <xf numFmtId="0" fontId="15" fillId="0" borderId="18" xfId="0" applyFont="1" applyBorder="1" applyAlignment="1">
      <alignment horizontal="center"/>
    </xf>
    <xf numFmtId="0" fontId="16" fillId="8" borderId="14" xfId="0" applyFont="1" applyFill="1" applyBorder="1" applyAlignment="1">
      <alignment horizontal="center"/>
    </xf>
    <xf numFmtId="0" fontId="16" fillId="7" borderId="14" xfId="0" applyFont="1" applyFill="1" applyBorder="1" applyAlignment="1">
      <alignment horizontal="center"/>
    </xf>
    <xf numFmtId="0" fontId="15" fillId="0" borderId="0" xfId="0" applyFont="1" applyAlignment="1">
      <alignment horizontal="center" wrapText="1"/>
    </xf>
    <xf numFmtId="0" fontId="12" fillId="0" borderId="1" xfId="0" applyFont="1" applyBorder="1"/>
    <xf numFmtId="0" fontId="12" fillId="0" borderId="5" xfId="0" applyFont="1" applyBorder="1" applyAlignment="1">
      <alignment horizontal="center"/>
    </xf>
    <xf numFmtId="0" fontId="12" fillId="0" borderId="6" xfId="0" applyFont="1" applyBorder="1" applyAlignment="1">
      <alignment horizontal="center"/>
    </xf>
    <xf numFmtId="0" fontId="12" fillId="0" borderId="7" xfId="0" applyFont="1" applyBorder="1" applyAlignment="1">
      <alignment horizontal="center"/>
    </xf>
    <xf numFmtId="0" fontId="12" fillId="3" borderId="12" xfId="0" applyFont="1" applyFill="1" applyBorder="1" applyAlignment="1">
      <alignment horizontal="center"/>
    </xf>
    <xf numFmtId="1" fontId="12" fillId="3" borderId="12" xfId="0" applyNumberFormat="1" applyFont="1" applyFill="1" applyBorder="1" applyAlignment="1">
      <alignment horizontal="center"/>
    </xf>
    <xf numFmtId="165" fontId="12" fillId="3" borderId="12" xfId="0" applyNumberFormat="1" applyFont="1" applyFill="1" applyBorder="1" applyAlignment="1">
      <alignment horizontal="center"/>
    </xf>
    <xf numFmtId="0" fontId="12" fillId="0" borderId="12" xfId="0" applyFont="1" applyBorder="1" applyAlignment="1">
      <alignment horizontal="center"/>
    </xf>
    <xf numFmtId="1" fontId="12" fillId="0" borderId="12" xfId="0" applyNumberFormat="1" applyFont="1" applyBorder="1" applyAlignment="1">
      <alignment horizontal="center"/>
    </xf>
    <xf numFmtId="1" fontId="12" fillId="5" borderId="12" xfId="0" applyNumberFormat="1" applyFont="1" applyFill="1" applyBorder="1" applyAlignment="1">
      <alignment horizontal="center"/>
    </xf>
    <xf numFmtId="0" fontId="12" fillId="5" borderId="12" xfId="0" applyFont="1" applyFill="1" applyBorder="1" applyAlignment="1">
      <alignment horizontal="center"/>
    </xf>
    <xf numFmtId="0" fontId="12" fillId="6" borderId="12" xfId="0" applyFont="1" applyFill="1" applyBorder="1" applyAlignment="1">
      <alignment horizontal="center"/>
    </xf>
    <xf numFmtId="1" fontId="12" fillId="4" borderId="12" xfId="0" applyNumberFormat="1" applyFont="1" applyFill="1" applyBorder="1" applyAlignment="1">
      <alignment horizontal="center"/>
    </xf>
    <xf numFmtId="165" fontId="12" fillId="0" borderId="12" xfId="0" applyNumberFormat="1" applyFont="1" applyBorder="1" applyAlignment="1">
      <alignment horizontal="center"/>
    </xf>
    <xf numFmtId="1" fontId="12" fillId="6" borderId="12" xfId="0" applyNumberFormat="1" applyFont="1" applyFill="1" applyBorder="1" applyAlignment="1">
      <alignment horizontal="center"/>
    </xf>
    <xf numFmtId="0" fontId="12" fillId="3" borderId="12" xfId="0" applyFont="1" applyFill="1" applyBorder="1"/>
    <xf numFmtId="0" fontId="12" fillId="0" borderId="12" xfId="0" applyFont="1" applyBorder="1"/>
    <xf numFmtId="0" fontId="12" fillId="3" borderId="16" xfId="0" applyFont="1" applyFill="1" applyBorder="1"/>
    <xf numFmtId="0" fontId="12" fillId="3" borderId="16" xfId="0" applyFont="1" applyFill="1" applyBorder="1" applyAlignment="1">
      <alignment horizontal="center"/>
    </xf>
    <xf numFmtId="1" fontId="12" fillId="3" borderId="16" xfId="0" applyNumberFormat="1" applyFont="1" applyFill="1" applyBorder="1" applyAlignment="1">
      <alignment horizontal="center"/>
    </xf>
    <xf numFmtId="165" fontId="12" fillId="3" borderId="16" xfId="0" applyNumberFormat="1" applyFont="1" applyFill="1" applyBorder="1" applyAlignment="1">
      <alignment horizontal="center"/>
    </xf>
    <xf numFmtId="0" fontId="12" fillId="3" borderId="17" xfId="0" applyFont="1" applyFill="1" applyBorder="1" applyAlignment="1">
      <alignment horizontal="center"/>
    </xf>
    <xf numFmtId="0" fontId="16" fillId="14" borderId="12" xfId="0" applyFont="1" applyFill="1" applyBorder="1" applyAlignment="1">
      <alignment horizontal="center"/>
    </xf>
    <xf numFmtId="0" fontId="16" fillId="15" borderId="12" xfId="0" applyFont="1" applyFill="1" applyBorder="1" applyAlignment="1">
      <alignment horizontal="center"/>
    </xf>
    <xf numFmtId="0" fontId="16" fillId="16" borderId="12" xfId="0" applyFont="1" applyFill="1" applyBorder="1" applyAlignment="1">
      <alignment horizontal="center"/>
    </xf>
    <xf numFmtId="0" fontId="12" fillId="14" borderId="12" xfId="0" applyFont="1" applyFill="1" applyBorder="1" applyAlignment="1">
      <alignment horizontal="center"/>
    </xf>
    <xf numFmtId="1" fontId="12" fillId="16" borderId="12" xfId="0" applyNumberFormat="1" applyFont="1" applyFill="1" applyBorder="1" applyAlignment="1">
      <alignment horizontal="center"/>
    </xf>
    <xf numFmtId="0" fontId="12" fillId="3" borderId="25" xfId="0" applyFont="1" applyFill="1" applyBorder="1" applyAlignment="1">
      <alignment horizontal="center"/>
    </xf>
    <xf numFmtId="1" fontId="12" fillId="16" borderId="25" xfId="0" applyNumberFormat="1" applyFont="1" applyFill="1" applyBorder="1" applyAlignment="1">
      <alignment horizontal="center"/>
    </xf>
    <xf numFmtId="1" fontId="12" fillId="0" borderId="25" xfId="0" applyNumberFormat="1" applyFont="1" applyBorder="1" applyAlignment="1">
      <alignment horizontal="center"/>
    </xf>
    <xf numFmtId="0" fontId="13" fillId="5" borderId="12" xfId="0" applyFont="1" applyFill="1" applyBorder="1" applyAlignment="1">
      <alignment horizontal="center"/>
    </xf>
    <xf numFmtId="0" fontId="0" fillId="15" borderId="12" xfId="0" applyFill="1" applyBorder="1" applyAlignment="1">
      <alignment horizontal="center"/>
    </xf>
    <xf numFmtId="0" fontId="0" fillId="14" borderId="12" xfId="0" applyFill="1" applyBorder="1" applyAlignment="1">
      <alignment horizontal="center"/>
    </xf>
    <xf numFmtId="0" fontId="13" fillId="5" borderId="12" xfId="0" quotePrefix="1" applyFont="1" applyFill="1" applyBorder="1" applyAlignment="1">
      <alignment horizontal="left"/>
    </xf>
    <xf numFmtId="0" fontId="0" fillId="16" borderId="12" xfId="0" applyFill="1" applyBorder="1" applyAlignment="1">
      <alignment horizontal="center"/>
    </xf>
    <xf numFmtId="0" fontId="12" fillId="3" borderId="13" xfId="0" applyFont="1" applyFill="1" applyBorder="1" applyAlignment="1">
      <alignment horizontal="center"/>
    </xf>
    <xf numFmtId="0" fontId="12" fillId="0" borderId="14" xfId="0" applyFont="1" applyBorder="1" applyAlignment="1">
      <alignment horizontal="center"/>
    </xf>
    <xf numFmtId="0" fontId="12" fillId="0" borderId="0" xfId="0" applyFont="1" applyAlignment="1">
      <alignment horizontal="center"/>
    </xf>
    <xf numFmtId="1" fontId="12" fillId="0" borderId="13" xfId="0" applyNumberFormat="1" applyFont="1" applyBorder="1" applyAlignment="1">
      <alignment horizontal="center"/>
    </xf>
    <xf numFmtId="0" fontId="12" fillId="7" borderId="12" xfId="0" applyFont="1" applyFill="1" applyBorder="1" applyAlignment="1">
      <alignment horizontal="center"/>
    </xf>
    <xf numFmtId="0" fontId="12" fillId="7" borderId="0" xfId="0" applyFont="1" applyFill="1" applyAlignment="1">
      <alignment horizontal="center"/>
    </xf>
    <xf numFmtId="1" fontId="12" fillId="7" borderId="12" xfId="0" applyNumberFormat="1" applyFont="1" applyFill="1" applyBorder="1" applyAlignment="1">
      <alignment horizontal="center"/>
    </xf>
    <xf numFmtId="0" fontId="12" fillId="3" borderId="14" xfId="0" applyFont="1" applyFill="1" applyBorder="1" applyAlignment="1">
      <alignment horizontal="center"/>
    </xf>
    <xf numFmtId="1" fontId="12" fillId="3" borderId="13" xfId="0" applyNumberFormat="1" applyFont="1" applyFill="1" applyBorder="1" applyAlignment="1">
      <alignment horizontal="center"/>
    </xf>
    <xf numFmtId="1" fontId="12" fillId="8" borderId="12" xfId="0" applyNumberFormat="1" applyFont="1" applyFill="1" applyBorder="1" applyAlignment="1">
      <alignment horizontal="center"/>
    </xf>
    <xf numFmtId="0" fontId="12" fillId="8" borderId="12" xfId="0" applyFont="1" applyFill="1" applyBorder="1" applyAlignment="1">
      <alignment horizontal="center"/>
    </xf>
    <xf numFmtId="49" fontId="12" fillId="0" borderId="12" xfId="0" applyNumberFormat="1" applyFont="1" applyBorder="1" applyAlignment="1">
      <alignment horizontal="center" wrapText="1"/>
    </xf>
    <xf numFmtId="0" fontId="16" fillId="8" borderId="12" xfId="0" applyFont="1" applyFill="1" applyBorder="1" applyAlignment="1">
      <alignment horizontal="center"/>
    </xf>
    <xf numFmtId="1" fontId="12" fillId="4" borderId="18" xfId="0" applyNumberFormat="1" applyFont="1" applyFill="1" applyBorder="1" applyAlignment="1">
      <alignment horizontal="center"/>
    </xf>
    <xf numFmtId="1" fontId="12" fillId="0" borderId="18" xfId="0" applyNumberFormat="1" applyFont="1" applyBorder="1" applyAlignment="1">
      <alignment horizontal="center"/>
    </xf>
    <xf numFmtId="1" fontId="12" fillId="4" borderId="10" xfId="0" applyNumberFormat="1" applyFont="1" applyFill="1" applyBorder="1" applyAlignment="1">
      <alignment horizontal="center"/>
    </xf>
    <xf numFmtId="1" fontId="12" fillId="0" borderId="10" xfId="0" applyNumberFormat="1" applyFont="1" applyBorder="1" applyAlignment="1">
      <alignment horizontal="center"/>
    </xf>
    <xf numFmtId="0" fontId="12" fillId="6" borderId="10" xfId="0" applyFont="1" applyFill="1" applyBorder="1" applyAlignment="1">
      <alignment horizontal="center"/>
    </xf>
    <xf numFmtId="165" fontId="12" fillId="0" borderId="10" xfId="0" applyNumberFormat="1" applyFont="1" applyBorder="1" applyAlignment="1">
      <alignment horizontal="center"/>
    </xf>
    <xf numFmtId="1" fontId="12" fillId="0" borderId="11" xfId="0" applyNumberFormat="1" applyFont="1" applyBorder="1" applyAlignment="1">
      <alignment horizontal="center"/>
    </xf>
    <xf numFmtId="165" fontId="3" fillId="0" borderId="26" xfId="0" applyNumberFormat="1" applyFont="1" applyBorder="1"/>
    <xf numFmtId="0" fontId="3" fillId="0" borderId="32" xfId="0" applyFont="1" applyBorder="1" applyAlignment="1">
      <alignment horizontal="left"/>
    </xf>
    <xf numFmtId="0" fontId="3" fillId="0" borderId="9" xfId="0" applyFont="1" applyBorder="1" applyAlignment="1">
      <alignment horizontal="left"/>
    </xf>
    <xf numFmtId="165" fontId="3" fillId="3" borderId="12" xfId="0" applyNumberFormat="1" applyFont="1" applyFill="1" applyBorder="1"/>
    <xf numFmtId="0" fontId="3" fillId="5" borderId="12" xfId="0" applyFont="1" applyFill="1" applyBorder="1"/>
    <xf numFmtId="0" fontId="3" fillId="5" borderId="12" xfId="0" applyFont="1" applyFill="1" applyBorder="1" applyAlignment="1">
      <alignment horizontal="center"/>
    </xf>
    <xf numFmtId="165" fontId="3" fillId="3" borderId="26" xfId="0" applyNumberFormat="1" applyFont="1" applyFill="1" applyBorder="1"/>
    <xf numFmtId="165" fontId="3" fillId="3" borderId="25" xfId="0" applyNumberFormat="1" applyFont="1" applyFill="1" applyBorder="1"/>
    <xf numFmtId="0" fontId="3" fillId="3" borderId="12" xfId="0" applyFont="1" applyFill="1" applyBorder="1" applyAlignment="1">
      <alignment horizontal="right"/>
    </xf>
    <xf numFmtId="0" fontId="3" fillId="7" borderId="12" xfId="0" applyFont="1" applyFill="1" applyBorder="1" applyAlignment="1">
      <alignment horizontal="right"/>
    </xf>
    <xf numFmtId="0" fontId="3" fillId="5" borderId="12" xfId="0" applyFont="1" applyFill="1" applyBorder="1" applyAlignment="1">
      <alignment horizontal="right"/>
    </xf>
    <xf numFmtId="0" fontId="3" fillId="2" borderId="12" xfId="0" applyFont="1" applyFill="1" applyBorder="1" applyAlignment="1">
      <alignment horizontal="right"/>
    </xf>
    <xf numFmtId="165" fontId="3" fillId="3" borderId="16" xfId="0" applyNumberFormat="1" applyFont="1" applyFill="1" applyBorder="1"/>
    <xf numFmtId="1" fontId="12" fillId="13" borderId="13" xfId="0" applyNumberFormat="1" applyFont="1" applyFill="1" applyBorder="1" applyAlignment="1">
      <alignment horizontal="center"/>
    </xf>
    <xf numFmtId="0" fontId="20" fillId="15" borderId="12" xfId="0" applyFont="1" applyFill="1" applyBorder="1" applyAlignment="1">
      <alignment horizontal="center"/>
    </xf>
    <xf numFmtId="0" fontId="4" fillId="0" borderId="0" xfId="0" applyFont="1" applyAlignment="1">
      <alignment horizontal="center"/>
    </xf>
    <xf numFmtId="0" fontId="20" fillId="14" borderId="12" xfId="0" applyFont="1" applyFill="1" applyBorder="1" applyAlignment="1">
      <alignment horizontal="center"/>
    </xf>
    <xf numFmtId="0" fontId="21" fillId="17" borderId="0" xfId="0" applyFont="1" applyFill="1" applyAlignment="1">
      <alignment horizontal="center"/>
    </xf>
    <xf numFmtId="14" fontId="0" fillId="0" borderId="0" xfId="0" applyNumberFormat="1"/>
    <xf numFmtId="0" fontId="22" fillId="0" borderId="0" xfId="0" applyFont="1" applyAlignment="1">
      <alignment horizontal="center"/>
    </xf>
    <xf numFmtId="0" fontId="23" fillId="5" borderId="12" xfId="0" applyFont="1" applyFill="1" applyBorder="1" applyAlignment="1">
      <alignment horizontal="center"/>
    </xf>
    <xf numFmtId="0" fontId="23" fillId="15" borderId="12" xfId="0" applyFont="1" applyFill="1" applyBorder="1" applyAlignment="1">
      <alignment horizontal="center"/>
    </xf>
    <xf numFmtId="0" fontId="23" fillId="14" borderId="12" xfId="0" applyFont="1" applyFill="1" applyBorder="1" applyAlignment="1">
      <alignment horizontal="center"/>
    </xf>
    <xf numFmtId="0" fontId="23" fillId="5" borderId="0" xfId="0" applyFont="1" applyFill="1" applyAlignment="1">
      <alignment horizontal="center"/>
    </xf>
    <xf numFmtId="0" fontId="21" fillId="0" borderId="0" xfId="0" applyFont="1" applyAlignment="1">
      <alignment horizontal="center"/>
    </xf>
    <xf numFmtId="0" fontId="21" fillId="0" borderId="1" xfId="0" applyFont="1" applyBorder="1" applyAlignment="1">
      <alignment horizontal="center"/>
    </xf>
    <xf numFmtId="164" fontId="2" fillId="2" borderId="2" xfId="0" applyNumberFormat="1" applyFont="1" applyFill="1" applyBorder="1" applyAlignment="1">
      <alignment horizontal="center"/>
    </xf>
    <xf numFmtId="164" fontId="2" fillId="2" borderId="3" xfId="0" applyNumberFormat="1" applyFont="1" applyFill="1" applyBorder="1" applyAlignment="1">
      <alignment horizontal="center"/>
    </xf>
    <xf numFmtId="164" fontId="2" fillId="2" borderId="4" xfId="0" applyNumberFormat="1" applyFont="1" applyFill="1" applyBorder="1" applyAlignment="1">
      <alignment horizontal="center"/>
    </xf>
    <xf numFmtId="0" fontId="21" fillId="0" borderId="5" xfId="0" applyFont="1" applyBorder="1" applyAlignment="1">
      <alignment horizontal="center"/>
    </xf>
    <xf numFmtId="0" fontId="21" fillId="0" borderId="6" xfId="0" applyFont="1" applyBorder="1" applyAlignment="1">
      <alignment horizontal="center"/>
    </xf>
    <xf numFmtId="0" fontId="21" fillId="0" borderId="7" xfId="0" applyFont="1" applyBorder="1" applyAlignment="1">
      <alignment horizontal="center"/>
    </xf>
    <xf numFmtId="0" fontId="21" fillId="3" borderId="12" xfId="0" applyFont="1" applyFill="1" applyBorder="1" applyAlignment="1">
      <alignment horizontal="center"/>
    </xf>
    <xf numFmtId="0" fontId="2" fillId="3" borderId="12" xfId="0" applyFont="1" applyFill="1" applyBorder="1" applyAlignment="1">
      <alignment horizontal="center"/>
    </xf>
    <xf numFmtId="1" fontId="21" fillId="3" borderId="12" xfId="0" applyNumberFormat="1" applyFont="1" applyFill="1" applyBorder="1" applyAlignment="1">
      <alignment horizontal="center"/>
    </xf>
    <xf numFmtId="165" fontId="21" fillId="3" borderId="12" xfId="0" applyNumberFormat="1" applyFont="1" applyFill="1" applyBorder="1" applyAlignment="1">
      <alignment horizontal="center"/>
    </xf>
    <xf numFmtId="0" fontId="21" fillId="3" borderId="25" xfId="0" applyFont="1" applyFill="1" applyBorder="1" applyAlignment="1">
      <alignment horizontal="center"/>
    </xf>
    <xf numFmtId="0" fontId="21" fillId="0" borderId="12" xfId="0" applyFont="1" applyBorder="1" applyAlignment="1">
      <alignment horizontal="center"/>
    </xf>
    <xf numFmtId="0" fontId="21" fillId="6" borderId="12" xfId="0" applyFont="1" applyFill="1" applyBorder="1" applyAlignment="1">
      <alignment horizontal="center"/>
    </xf>
    <xf numFmtId="1" fontId="21" fillId="4" borderId="12" xfId="0" applyNumberFormat="1" applyFont="1" applyFill="1" applyBorder="1" applyAlignment="1">
      <alignment horizontal="center"/>
    </xf>
    <xf numFmtId="165" fontId="21" fillId="0" borderId="12" xfId="0" applyNumberFormat="1" applyFont="1" applyBorder="1" applyAlignment="1">
      <alignment horizontal="center"/>
    </xf>
    <xf numFmtId="0" fontId="21" fillId="15" borderId="12" xfId="0" applyFont="1" applyFill="1" applyBorder="1" applyAlignment="1">
      <alignment horizontal="center"/>
    </xf>
    <xf numFmtId="0" fontId="21" fillId="14" borderId="12" xfId="0" applyFont="1" applyFill="1" applyBorder="1" applyAlignment="1">
      <alignment horizontal="center"/>
    </xf>
    <xf numFmtId="1" fontId="21" fillId="16" borderId="12" xfId="0" applyNumberFormat="1" applyFont="1" applyFill="1" applyBorder="1" applyAlignment="1">
      <alignment horizontal="center"/>
    </xf>
    <xf numFmtId="16" fontId="21" fillId="17" borderId="0" xfId="0" applyNumberFormat="1" applyFont="1" applyFill="1" applyAlignment="1">
      <alignment horizontal="center"/>
    </xf>
    <xf numFmtId="14" fontId="21" fillId="17" borderId="0" xfId="0" applyNumberFormat="1" applyFont="1" applyFill="1" applyAlignment="1">
      <alignment horizontal="center"/>
    </xf>
    <xf numFmtId="0" fontId="21" fillId="0" borderId="0" xfId="0" applyFont="1" applyAlignment="1">
      <alignment horizontal="left"/>
    </xf>
    <xf numFmtId="0" fontId="21" fillId="14" borderId="12" xfId="0" applyFont="1" applyFill="1" applyBorder="1"/>
    <xf numFmtId="0" fontId="21" fillId="15" borderId="0" xfId="0" applyFont="1" applyFill="1" applyAlignment="1">
      <alignment horizontal="center"/>
    </xf>
    <xf numFmtId="0" fontId="21" fillId="14" borderId="0" xfId="0" applyFont="1" applyFill="1" applyAlignment="1">
      <alignment horizontal="center"/>
    </xf>
    <xf numFmtId="0" fontId="21" fillId="16" borderId="12" xfId="0" applyFont="1" applyFill="1" applyBorder="1" applyAlignment="1">
      <alignment horizontal="center"/>
    </xf>
    <xf numFmtId="0" fontId="21" fillId="18" borderId="0" xfId="0" applyFont="1" applyFill="1"/>
    <xf numFmtId="0" fontId="2" fillId="18" borderId="0" xfId="0" applyFont="1" applyFill="1"/>
    <xf numFmtId="16" fontId="21" fillId="18" borderId="0" xfId="0" applyNumberFormat="1" applyFont="1" applyFill="1" applyAlignment="1">
      <alignment horizontal="center"/>
    </xf>
    <xf numFmtId="0" fontId="21" fillId="18" borderId="0" xfId="0" applyFont="1" applyFill="1" applyAlignment="1">
      <alignment horizontal="center"/>
    </xf>
    <xf numFmtId="14" fontId="21" fillId="18" borderId="0" xfId="0" applyNumberFormat="1" applyFont="1" applyFill="1" applyAlignment="1">
      <alignment horizontal="center"/>
    </xf>
    <xf numFmtId="0" fontId="24" fillId="14" borderId="12" xfId="0" applyFont="1" applyFill="1" applyBorder="1" applyAlignment="1">
      <alignment horizontal="center"/>
    </xf>
    <xf numFmtId="0" fontId="21" fillId="18" borderId="0" xfId="0" applyFont="1" applyFill="1" applyAlignment="1">
      <alignment horizontal="left"/>
    </xf>
    <xf numFmtId="0" fontId="25" fillId="15" borderId="12" xfId="0" applyFont="1" applyFill="1" applyBorder="1" applyAlignment="1">
      <alignment horizontal="center"/>
    </xf>
    <xf numFmtId="0" fontId="21" fillId="19" borderId="0" xfId="0" applyFont="1" applyFill="1" applyAlignment="1">
      <alignment horizontal="center"/>
    </xf>
    <xf numFmtId="14" fontId="21" fillId="19" borderId="0" xfId="0" applyNumberFormat="1" applyFont="1" applyFill="1" applyAlignment="1">
      <alignment horizontal="center"/>
    </xf>
    <xf numFmtId="0" fontId="22" fillId="19" borderId="0" xfId="0" applyFont="1" applyFill="1" applyAlignment="1">
      <alignment horizontal="center"/>
    </xf>
    <xf numFmtId="14" fontId="21" fillId="18" borderId="0" xfId="0" applyNumberFormat="1" applyFont="1" applyFill="1"/>
    <xf numFmtId="14" fontId="21" fillId="0" borderId="0" xfId="0" applyNumberFormat="1" applyFont="1" applyAlignment="1">
      <alignment horizontal="center"/>
    </xf>
    <xf numFmtId="0" fontId="21" fillId="19" borderId="0" xfId="0" applyFont="1" applyFill="1" applyAlignment="1">
      <alignment horizontal="left"/>
    </xf>
    <xf numFmtId="0" fontId="22" fillId="0" borderId="0" xfId="0" applyFont="1" applyAlignment="1">
      <alignment horizontal="left"/>
    </xf>
    <xf numFmtId="0" fontId="12" fillId="16" borderId="12" xfId="0" applyFont="1" applyFill="1" applyBorder="1" applyAlignment="1">
      <alignment horizontal="center"/>
    </xf>
    <xf numFmtId="0" fontId="3" fillId="0" borderId="0" xfId="0" applyFont="1" applyAlignment="1">
      <alignment horizontal="center"/>
    </xf>
    <xf numFmtId="0" fontId="3" fillId="0" borderId="0" xfId="0" applyFont="1" applyAlignment="1">
      <alignment horizontal="left"/>
    </xf>
    <xf numFmtId="0" fontId="12" fillId="15" borderId="12" xfId="0" applyFont="1" applyFill="1" applyBorder="1" applyAlignment="1">
      <alignment horizontal="center"/>
    </xf>
    <xf numFmtId="0" fontId="12" fillId="0" borderId="0" xfId="0" applyFont="1"/>
    <xf numFmtId="0" fontId="3" fillId="18" borderId="0" xfId="0" applyFont="1" applyFill="1"/>
    <xf numFmtId="0" fontId="24" fillId="18" borderId="0" xfId="0" applyFont="1" applyFill="1"/>
    <xf numFmtId="164" fontId="1" fillId="2" borderId="19" xfId="0" applyNumberFormat="1" applyFont="1" applyFill="1" applyBorder="1" applyAlignment="1">
      <alignment horizontal="left"/>
    </xf>
    <xf numFmtId="164" fontId="1" fillId="2" borderId="20" xfId="0" applyNumberFormat="1" applyFont="1" applyFill="1" applyBorder="1" applyAlignment="1">
      <alignment horizontal="left"/>
    </xf>
    <xf numFmtId="0" fontId="0" fillId="2" borderId="20" xfId="0" applyFill="1" applyBorder="1"/>
    <xf numFmtId="0" fontId="0" fillId="2" borderId="21" xfId="0" applyFill="1" applyBorder="1"/>
    <xf numFmtId="0" fontId="26" fillId="17" borderId="0" xfId="0" applyFont="1" applyFill="1" applyAlignment="1">
      <alignment horizontal="center"/>
    </xf>
    <xf numFmtId="1" fontId="21" fillId="0" borderId="0" xfId="0" applyNumberFormat="1" applyFont="1" applyAlignment="1">
      <alignment horizontal="center"/>
    </xf>
    <xf numFmtId="1" fontId="26" fillId="17" borderId="0" xfId="0" applyNumberFormat="1" applyFont="1" applyFill="1" applyAlignment="1">
      <alignment horizontal="center"/>
    </xf>
    <xf numFmtId="1" fontId="21" fillId="17" borderId="0" xfId="0" applyNumberFormat="1" applyFont="1" applyFill="1" applyAlignment="1">
      <alignment horizontal="center"/>
    </xf>
    <xf numFmtId="1" fontId="21" fillId="18" borderId="0" xfId="0" applyNumberFormat="1" applyFont="1" applyFill="1" applyAlignment="1">
      <alignment horizontal="center"/>
    </xf>
    <xf numFmtId="1" fontId="22" fillId="0" borderId="0" xfId="0" applyNumberFormat="1" applyFont="1" applyAlignment="1">
      <alignment horizontal="center"/>
    </xf>
    <xf numFmtId="14" fontId="21" fillId="20" borderId="0" xfId="0" applyNumberFormat="1" applyFont="1" applyFill="1" applyAlignment="1">
      <alignment horizontal="center"/>
    </xf>
    <xf numFmtId="1" fontId="21" fillId="20" borderId="0" xfId="0" applyNumberFormat="1" applyFont="1" applyFill="1" applyAlignment="1">
      <alignment horizontal="center"/>
    </xf>
    <xf numFmtId="0" fontId="21" fillId="20" borderId="0" xfId="0" applyFont="1" applyFill="1" applyAlignment="1">
      <alignment horizontal="center"/>
    </xf>
    <xf numFmtId="0" fontId="2" fillId="18" borderId="0" xfId="0" applyFont="1" applyFill="1" applyAlignment="1">
      <alignment horizontal="center"/>
    </xf>
    <xf numFmtId="14" fontId="22" fillId="0" borderId="0" xfId="0" applyNumberFormat="1" applyFont="1" applyAlignment="1">
      <alignment horizontal="center"/>
    </xf>
    <xf numFmtId="0" fontId="22" fillId="16" borderId="0" xfId="0" applyFont="1" applyFill="1" applyAlignment="1">
      <alignment horizontal="center"/>
    </xf>
    <xf numFmtId="1" fontId="22" fillId="16" borderId="0" xfId="0" applyNumberFormat="1" applyFont="1" applyFill="1" applyAlignment="1">
      <alignment horizontal="center"/>
    </xf>
    <xf numFmtId="0" fontId="22" fillId="16" borderId="0" xfId="0" applyFont="1" applyFill="1" applyAlignment="1">
      <alignment horizontal="left"/>
    </xf>
    <xf numFmtId="0" fontId="21" fillId="0" borderId="0" xfId="0" applyFont="1"/>
    <xf numFmtId="0" fontId="21" fillId="5" borderId="12" xfId="0" applyFont="1" applyFill="1" applyBorder="1" applyAlignment="1">
      <alignment horizontal="center"/>
    </xf>
    <xf numFmtId="0" fontId="2" fillId="0" borderId="12" xfId="0" applyFont="1" applyBorder="1" applyAlignment="1">
      <alignment horizontal="center"/>
    </xf>
    <xf numFmtId="0" fontId="2" fillId="0" borderId="12" xfId="0" applyFont="1" applyBorder="1"/>
    <xf numFmtId="0" fontId="2" fillId="16" borderId="12" xfId="0" applyFont="1" applyFill="1" applyBorder="1" applyAlignment="1">
      <alignment horizontal="center"/>
    </xf>
    <xf numFmtId="0" fontId="22" fillId="0" borderId="12" xfId="0" applyFont="1" applyBorder="1" applyAlignment="1">
      <alignment horizontal="center"/>
    </xf>
    <xf numFmtId="0" fontId="21" fillId="0" borderId="12" xfId="0" applyFont="1" applyBorder="1"/>
    <xf numFmtId="1" fontId="21" fillId="0" borderId="12" xfId="0" applyNumberFormat="1" applyFont="1" applyBorder="1" applyAlignment="1">
      <alignment horizontal="center"/>
    </xf>
    <xf numFmtId="0" fontId="21" fillId="0" borderId="12" xfId="0" applyFont="1" applyBorder="1" applyAlignment="1">
      <alignment horizontal="left"/>
    </xf>
    <xf numFmtId="0" fontId="21" fillId="14" borderId="25" xfId="0" applyFont="1" applyFill="1" applyBorder="1" applyAlignment="1">
      <alignment horizontal="center"/>
    </xf>
    <xf numFmtId="0" fontId="21" fillId="14" borderId="40" xfId="0" applyFont="1" applyFill="1" applyBorder="1" applyAlignment="1">
      <alignment horizontal="center"/>
    </xf>
    <xf numFmtId="0" fontId="21" fillId="19" borderId="12" xfId="0" applyFont="1" applyFill="1" applyBorder="1" applyAlignment="1">
      <alignment horizontal="center"/>
    </xf>
    <xf numFmtId="0" fontId="27" fillId="0" borderId="0" xfId="0" applyFont="1" applyAlignment="1">
      <alignment horizontal="left"/>
    </xf>
    <xf numFmtId="14" fontId="21" fillId="20" borderId="0" xfId="0" applyNumberFormat="1" applyFont="1" applyFill="1" applyAlignment="1">
      <alignment horizontal="right"/>
    </xf>
    <xf numFmtId="0" fontId="21" fillId="20" borderId="0" xfId="0" applyFont="1" applyFill="1"/>
    <xf numFmtId="0" fontId="28" fillId="20" borderId="0" xfId="0" applyFont="1" applyFill="1"/>
    <xf numFmtId="0" fontId="21" fillId="20" borderId="0" xfId="0" applyFont="1" applyFill="1" applyAlignment="1">
      <alignment horizontal="right"/>
    </xf>
    <xf numFmtId="1" fontId="2" fillId="20" borderId="0" xfId="0" applyNumberFormat="1" applyFont="1" applyFill="1" applyAlignment="1">
      <alignment horizontal="center"/>
    </xf>
    <xf numFmtId="14" fontId="21" fillId="20" borderId="0" xfId="0" applyNumberFormat="1" applyFont="1" applyFill="1"/>
    <xf numFmtId="0" fontId="21" fillId="20" borderId="0" xfId="0" applyFont="1" applyFill="1" applyAlignment="1">
      <alignment horizontal="left"/>
    </xf>
    <xf numFmtId="0" fontId="22" fillId="21" borderId="12" xfId="0" applyFont="1" applyFill="1" applyBorder="1" applyAlignment="1">
      <alignment horizontal="center"/>
    </xf>
    <xf numFmtId="0" fontId="21" fillId="21" borderId="12" xfId="0" applyFont="1" applyFill="1" applyBorder="1" applyAlignment="1">
      <alignment horizontal="left"/>
    </xf>
    <xf numFmtId="0" fontId="21" fillId="21" borderId="12" xfId="0" applyFont="1" applyFill="1" applyBorder="1"/>
    <xf numFmtId="1" fontId="21" fillId="21" borderId="12" xfId="0" applyNumberFormat="1" applyFont="1" applyFill="1" applyBorder="1" applyAlignment="1">
      <alignment horizontal="center"/>
    </xf>
    <xf numFmtId="0" fontId="21" fillId="21" borderId="12" xfId="0" applyFont="1" applyFill="1" applyBorder="1" applyAlignment="1">
      <alignment horizontal="center"/>
    </xf>
    <xf numFmtId="0" fontId="2" fillId="21" borderId="12" xfId="0" applyFont="1" applyFill="1" applyBorder="1"/>
    <xf numFmtId="0" fontId="2" fillId="21" borderId="12" xfId="0" applyFont="1" applyFill="1" applyBorder="1" applyAlignment="1">
      <alignment horizontal="center"/>
    </xf>
    <xf numFmtId="0" fontId="23" fillId="19" borderId="12" xfId="0" applyFont="1" applyFill="1" applyBorder="1" applyAlignment="1">
      <alignment horizontal="center"/>
    </xf>
    <xf numFmtId="1" fontId="21" fillId="19" borderId="12" xfId="0" applyNumberFormat="1" applyFont="1" applyFill="1" applyBorder="1" applyAlignment="1">
      <alignment horizontal="center"/>
    </xf>
    <xf numFmtId="165" fontId="21" fillId="19" borderId="12" xfId="0" applyNumberFormat="1" applyFont="1" applyFill="1" applyBorder="1" applyAlignment="1">
      <alignment horizontal="center"/>
    </xf>
    <xf numFmtId="0" fontId="21" fillId="0" borderId="25" xfId="0" applyFont="1" applyBorder="1" applyAlignment="1">
      <alignment horizontal="center"/>
    </xf>
    <xf numFmtId="0" fontId="21" fillId="0" borderId="40" xfId="0" applyFont="1" applyBorder="1" applyAlignment="1">
      <alignment horizontal="center"/>
    </xf>
    <xf numFmtId="1" fontId="21" fillId="6" borderId="12" xfId="0" applyNumberFormat="1" applyFont="1" applyFill="1" applyBorder="1" applyAlignment="1">
      <alignment horizontal="center"/>
    </xf>
    <xf numFmtId="1" fontId="2" fillId="16" borderId="12" xfId="0" applyNumberFormat="1" applyFont="1" applyFill="1" applyBorder="1" applyAlignment="1">
      <alignment horizontal="center"/>
    </xf>
    <xf numFmtId="0" fontId="21" fillId="17" borderId="12" xfId="0" applyFont="1" applyFill="1" applyBorder="1" applyAlignment="1">
      <alignment horizontal="center"/>
    </xf>
    <xf numFmtId="1" fontId="21" fillId="17" borderId="12" xfId="0" applyNumberFormat="1" applyFont="1" applyFill="1" applyBorder="1" applyAlignment="1">
      <alignment horizontal="center"/>
    </xf>
    <xf numFmtId="14" fontId="21" fillId="17" borderId="12" xfId="0" applyNumberFormat="1" applyFont="1" applyFill="1" applyBorder="1" applyAlignment="1">
      <alignment horizontal="center"/>
    </xf>
    <xf numFmtId="14" fontId="21" fillId="20" borderId="12" xfId="0" applyNumberFormat="1" applyFont="1" applyFill="1" applyBorder="1" applyAlignment="1">
      <alignment horizontal="center"/>
    </xf>
    <xf numFmtId="1" fontId="21" fillId="20" borderId="12" xfId="0" applyNumberFormat="1" applyFont="1" applyFill="1" applyBorder="1" applyAlignment="1">
      <alignment horizontal="center"/>
    </xf>
    <xf numFmtId="0" fontId="21" fillId="20" borderId="12" xfId="0" applyFont="1" applyFill="1" applyBorder="1" applyAlignment="1">
      <alignment horizontal="center"/>
    </xf>
    <xf numFmtId="0" fontId="21" fillId="20" borderId="12" xfId="0" applyFont="1" applyFill="1" applyBorder="1" applyAlignment="1">
      <alignment horizontal="right"/>
    </xf>
    <xf numFmtId="0" fontId="28" fillId="20" borderId="12" xfId="0" applyFont="1" applyFill="1" applyBorder="1"/>
    <xf numFmtId="0" fontId="21" fillId="20" borderId="12" xfId="0" applyFont="1" applyFill="1" applyBorder="1"/>
    <xf numFmtId="14" fontId="21" fillId="20" borderId="12" xfId="0" applyNumberFormat="1" applyFont="1" applyFill="1" applyBorder="1" applyAlignment="1">
      <alignment horizontal="right"/>
    </xf>
    <xf numFmtId="1" fontId="2" fillId="20" borderId="12" xfId="0" applyNumberFormat="1" applyFont="1" applyFill="1" applyBorder="1" applyAlignment="1">
      <alignment horizontal="center"/>
    </xf>
    <xf numFmtId="0" fontId="21" fillId="0" borderId="41" xfId="0" applyFont="1" applyBorder="1" applyAlignment="1">
      <alignment horizontal="center"/>
    </xf>
    <xf numFmtId="0" fontId="21" fillId="16" borderId="41" xfId="0" applyFont="1" applyFill="1" applyBorder="1" applyAlignment="1">
      <alignment horizontal="center"/>
    </xf>
    <xf numFmtId="1" fontId="2" fillId="0" borderId="12" xfId="0" applyNumberFormat="1" applyFont="1" applyBorder="1" applyAlignment="1">
      <alignment horizontal="center"/>
    </xf>
    <xf numFmtId="1" fontId="29" fillId="0" borderId="12" xfId="0" applyNumberFormat="1" applyFont="1" applyBorder="1" applyAlignment="1">
      <alignment horizontal="center"/>
    </xf>
    <xf numFmtId="0" fontId="29" fillId="0" borderId="12" xfId="0" applyFont="1" applyBorder="1" applyAlignment="1">
      <alignment horizontal="center"/>
    </xf>
    <xf numFmtId="0" fontId="28" fillId="17" borderId="12" xfId="0" applyFont="1" applyFill="1" applyBorder="1"/>
    <xf numFmtId="0" fontId="21" fillId="17" borderId="12" xfId="0" applyFont="1" applyFill="1" applyBorder="1" applyAlignment="1">
      <alignment horizontal="center" vertical="center"/>
    </xf>
    <xf numFmtId="0" fontId="21" fillId="17" borderId="12" xfId="0" applyFont="1" applyFill="1" applyBorder="1" applyAlignment="1">
      <alignment horizontal="left"/>
    </xf>
    <xf numFmtId="0" fontId="30" fillId="0" borderId="12" xfId="0" applyFont="1" applyBorder="1" applyAlignment="1">
      <alignment horizontal="center"/>
    </xf>
    <xf numFmtId="14" fontId="21" fillId="20" borderId="25" xfId="0" applyNumberFormat="1" applyFont="1" applyFill="1" applyBorder="1" applyAlignment="1">
      <alignment horizontal="center"/>
    </xf>
    <xf numFmtId="14" fontId="21" fillId="20" borderId="26" xfId="0" applyNumberFormat="1" applyFont="1" applyFill="1" applyBorder="1" applyAlignment="1">
      <alignment horizontal="center"/>
    </xf>
    <xf numFmtId="14" fontId="21" fillId="20" borderId="40" xfId="0" applyNumberFormat="1" applyFont="1" applyFill="1" applyBorder="1" applyAlignment="1">
      <alignment horizontal="center"/>
    </xf>
    <xf numFmtId="1" fontId="29" fillId="16" borderId="12" xfId="0" applyNumberFormat="1" applyFont="1" applyFill="1" applyBorder="1" applyAlignment="1">
      <alignment horizontal="center"/>
    </xf>
    <xf numFmtId="49" fontId="31" fillId="0" borderId="0" xfId="0" applyNumberFormat="1" applyFont="1" applyAlignment="1">
      <alignment vertical="center" wrapText="1"/>
    </xf>
    <xf numFmtId="165" fontId="3" fillId="0" borderId="0" xfId="0" applyNumberFormat="1" applyFont="1"/>
    <xf numFmtId="165" fontId="0" fillId="0" borderId="0" xfId="0" applyNumberFormat="1"/>
    <xf numFmtId="1" fontId="3" fillId="0" borderId="0" xfId="0" applyNumberFormat="1" applyFont="1"/>
    <xf numFmtId="1" fontId="0" fillId="0" borderId="0" xfId="0" applyNumberFormat="1"/>
    <xf numFmtId="0" fontId="0" fillId="0" borderId="0" xfId="0" applyAlignment="1">
      <alignment horizontal="left" vertical="top"/>
    </xf>
    <xf numFmtId="49" fontId="31" fillId="0" borderId="0" xfId="0" applyNumberFormat="1" applyFont="1" applyAlignment="1">
      <alignment horizontal="left" vertical="top" wrapText="1"/>
    </xf>
    <xf numFmtId="1" fontId="23" fillId="5" borderId="12" xfId="0" applyNumberFormat="1" applyFont="1" applyFill="1" applyBorder="1" applyAlignment="1">
      <alignment horizontal="center"/>
    </xf>
    <xf numFmtId="1" fontId="21" fillId="15" borderId="12" xfId="0" applyNumberFormat="1" applyFont="1" applyFill="1" applyBorder="1" applyAlignment="1">
      <alignment horizontal="center"/>
    </xf>
    <xf numFmtId="164" fontId="1" fillId="0" borderId="19" xfId="0" applyNumberFormat="1" applyFont="1" applyBorder="1" applyAlignment="1">
      <alignment horizontal="center"/>
    </xf>
    <xf numFmtId="164" fontId="1" fillId="0" borderId="20" xfId="0" applyNumberFormat="1" applyFont="1" applyBorder="1" applyAlignment="1">
      <alignment horizontal="center"/>
    </xf>
    <xf numFmtId="164" fontId="1" fillId="0" borderId="21" xfId="0" applyNumberFormat="1" applyFont="1" applyBorder="1" applyAlignment="1">
      <alignment horizontal="center"/>
    </xf>
    <xf numFmtId="164" fontId="1" fillId="2" borderId="5" xfId="0" applyNumberFormat="1" applyFont="1" applyFill="1" applyBorder="1" applyAlignment="1">
      <alignment horizontal="center"/>
    </xf>
    <xf numFmtId="164" fontId="1" fillId="2" borderId="6" xfId="0" applyNumberFormat="1" applyFont="1" applyFill="1" applyBorder="1" applyAlignment="1">
      <alignment horizontal="center"/>
    </xf>
    <xf numFmtId="164" fontId="1" fillId="2" borderId="7" xfId="0" applyNumberFormat="1" applyFont="1" applyFill="1" applyBorder="1" applyAlignment="1">
      <alignment horizontal="center"/>
    </xf>
    <xf numFmtId="164" fontId="1" fillId="2" borderId="2" xfId="0" applyNumberFormat="1" applyFont="1" applyFill="1" applyBorder="1" applyAlignment="1">
      <alignment horizontal="left"/>
    </xf>
    <xf numFmtId="164" fontId="1" fillId="2" borderId="3" xfId="0" applyNumberFormat="1" applyFont="1" applyFill="1" applyBorder="1" applyAlignment="1">
      <alignment horizontal="left"/>
    </xf>
    <xf numFmtId="164" fontId="1" fillId="2" borderId="4" xfId="0" applyNumberFormat="1" applyFont="1" applyFill="1" applyBorder="1" applyAlignment="1">
      <alignment horizontal="left"/>
    </xf>
    <xf numFmtId="0" fontId="1" fillId="2" borderId="19" xfId="0" applyFont="1" applyFill="1" applyBorder="1"/>
    <xf numFmtId="0" fontId="1" fillId="2" borderId="20" xfId="0" applyFont="1" applyFill="1" applyBorder="1"/>
    <xf numFmtId="0" fontId="1" fillId="2" borderId="21" xfId="0" applyFont="1" applyFill="1" applyBorder="1"/>
    <xf numFmtId="164" fontId="1" fillId="2" borderId="19" xfId="0" applyNumberFormat="1" applyFont="1" applyFill="1" applyBorder="1" applyAlignment="1">
      <alignment horizontal="left"/>
    </xf>
    <xf numFmtId="164" fontId="1" fillId="2" borderId="20" xfId="0" applyNumberFormat="1" applyFont="1" applyFill="1" applyBorder="1" applyAlignment="1">
      <alignment horizontal="left"/>
    </xf>
    <xf numFmtId="0" fontId="0" fillId="2" borderId="20" xfId="0" applyFill="1" applyBorder="1"/>
    <xf numFmtId="0" fontId="0" fillId="2" borderId="21" xfId="0" applyFill="1" applyBorder="1"/>
    <xf numFmtId="0" fontId="26" fillId="17" borderId="12" xfId="0" applyFont="1" applyFill="1" applyBorder="1" applyAlignment="1">
      <alignment horizontal="center"/>
    </xf>
    <xf numFmtId="14" fontId="21" fillId="20" borderId="12" xfId="0" applyNumberFormat="1" applyFont="1" applyFill="1" applyBorder="1" applyAlignment="1">
      <alignment horizontal="center"/>
    </xf>
    <xf numFmtId="14" fontId="21" fillId="20" borderId="25" xfId="0" applyNumberFormat="1" applyFont="1" applyFill="1" applyBorder="1" applyAlignment="1">
      <alignment horizontal="center"/>
    </xf>
    <xf numFmtId="14" fontId="21" fillId="20" borderId="26" xfId="0" applyNumberFormat="1" applyFont="1" applyFill="1" applyBorder="1" applyAlignment="1">
      <alignment horizontal="center"/>
    </xf>
    <xf numFmtId="14" fontId="21" fillId="20" borderId="40" xfId="0" applyNumberFormat="1" applyFont="1" applyFill="1" applyBorder="1" applyAlignment="1">
      <alignment horizontal="center"/>
    </xf>
  </cellXfs>
  <cellStyles count="43">
    <cellStyle name="Followed Hyperlink" xfId="42" builtinId="9" hidden="1"/>
    <cellStyle name="Followed Hyperlink" xfId="40" builtinId="9" hidden="1"/>
    <cellStyle name="Followed Hyperlink" xfId="36" builtinId="9" hidden="1"/>
    <cellStyle name="Followed Hyperlink" xfId="30" builtinId="9" hidden="1"/>
    <cellStyle name="Followed Hyperlink" xfId="24" builtinId="9" hidden="1"/>
    <cellStyle name="Followed Hyperlink" xfId="26" builtinId="9" hidden="1"/>
    <cellStyle name="Followed Hyperlink" xfId="34" builtinId="9" hidden="1"/>
    <cellStyle name="Followed Hyperlink" xfId="28" builtinId="9" hidden="1"/>
    <cellStyle name="Followed Hyperlink" xfId="32" builtinId="9" hidden="1"/>
    <cellStyle name="Followed Hyperlink" xfId="38" builtinId="9" hidden="1"/>
    <cellStyle name="Followed Hyperlink" xfId="22" builtinId="9" hidden="1"/>
    <cellStyle name="Followed Hyperlink" xfId="2" builtinId="9" hidden="1"/>
    <cellStyle name="Followed Hyperlink" xfId="4" builtinId="9" hidden="1"/>
    <cellStyle name="Followed Hyperlink" xfId="6" builtinId="9" hidden="1"/>
    <cellStyle name="Followed Hyperlink" xfId="8" builtinId="9" hidden="1"/>
    <cellStyle name="Followed Hyperlink" xfId="18" builtinId="9" hidden="1"/>
    <cellStyle name="Followed Hyperlink" xfId="10" builtinId="9" hidden="1"/>
    <cellStyle name="Followed Hyperlink" xfId="12" builtinId="9" hidden="1"/>
    <cellStyle name="Followed Hyperlink" xfId="20" builtinId="9" hidden="1"/>
    <cellStyle name="Followed Hyperlink" xfId="14" builtinId="9" hidden="1"/>
    <cellStyle name="Followed Hyperlink" xfId="16" builtinId="9" hidden="1"/>
    <cellStyle name="Hyperlink" xfId="41" builtinId="8" hidden="1"/>
    <cellStyle name="Hyperlink" xfId="21" builtinId="8" hidden="1"/>
    <cellStyle name="Hyperlink" xfId="7" builtinId="8" hidden="1"/>
    <cellStyle name="Hyperlink" xfId="37" builtinId="8" hidden="1"/>
    <cellStyle name="Hyperlink" xfId="11" builtinId="8" hidden="1"/>
    <cellStyle name="Hyperlink" xfId="31" builtinId="8" hidden="1"/>
    <cellStyle name="Hyperlink" xfId="15" builtinId="8" hidden="1"/>
    <cellStyle name="Hyperlink" xfId="5" builtinId="8" hidden="1"/>
    <cellStyle name="Hyperlink" xfId="19" builtinId="8" hidden="1"/>
    <cellStyle name="Hyperlink" xfId="3" builtinId="8" hidden="1"/>
    <cellStyle name="Hyperlink" xfId="25" builtinId="8" hidden="1"/>
    <cellStyle name="Hyperlink" xfId="27" builtinId="8" hidden="1"/>
    <cellStyle name="Hyperlink" xfId="13" builtinId="8" hidden="1"/>
    <cellStyle name="Hyperlink" xfId="29" builtinId="8" hidden="1"/>
    <cellStyle name="Hyperlink" xfId="17" builtinId="8" hidden="1"/>
    <cellStyle name="Hyperlink" xfId="33" builtinId="8" hidden="1"/>
    <cellStyle name="Hyperlink" xfId="39" builtinId="8" hidden="1"/>
    <cellStyle name="Hyperlink" xfId="23" builtinId="8" hidden="1"/>
    <cellStyle name="Hyperlink" xfId="9" builtinId="8" hidden="1"/>
    <cellStyle name="Hyperlink" xfId="35" builtinId="8" hidden="1"/>
    <cellStyle name="Hyperlink" xfId="1" builtinId="8" hidden="1"/>
    <cellStyle name="Normal" xfId="0" builtinId="0"/>
  </cellStyles>
  <dxfs count="3">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25400</xdr:rowOff>
    </xdr:from>
    <xdr:to>
      <xdr:col>1</xdr:col>
      <xdr:colOff>50800</xdr:colOff>
      <xdr:row>6</xdr:row>
      <xdr:rowOff>101600</xdr:rowOff>
    </xdr:to>
    <xdr:pic>
      <xdr:nvPicPr>
        <xdr:cNvPr id="3076" name="Picture 1" descr="Vint Hill Stationary.jpg">
          <a:extLst>
            <a:ext uri="{FF2B5EF4-FFF2-40B4-BE49-F238E27FC236}">
              <a16:creationId xmlns:a16="http://schemas.microsoft.com/office/drawing/2014/main" id="{00000000-0008-0000-0000-0000040C0000}"/>
            </a:ext>
          </a:extLst>
        </xdr:cNvPr>
        <xdr:cNvPicPr>
          <a:picLocks noChangeAspect="1"/>
        </xdr:cNvPicPr>
      </xdr:nvPicPr>
      <xdr:blipFill>
        <a:blip xmlns:r="http://schemas.openxmlformats.org/officeDocument/2006/relationships" r:embed="rId1"/>
        <a:srcRect/>
        <a:stretch>
          <a:fillRect/>
        </a:stretch>
      </xdr:blipFill>
      <xdr:spPr bwMode="auto">
        <a:xfrm>
          <a:off x="0" y="25400"/>
          <a:ext cx="774700" cy="9906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50800</xdr:rowOff>
    </xdr:from>
    <xdr:to>
      <xdr:col>2</xdr:col>
      <xdr:colOff>609600</xdr:colOff>
      <xdr:row>6</xdr:row>
      <xdr:rowOff>139700</xdr:rowOff>
    </xdr:to>
    <xdr:pic>
      <xdr:nvPicPr>
        <xdr:cNvPr id="2051" name="Picture 1" descr="Vint Hill Stationary.jpg">
          <a:extLst>
            <a:ext uri="{FF2B5EF4-FFF2-40B4-BE49-F238E27FC236}">
              <a16:creationId xmlns:a16="http://schemas.microsoft.com/office/drawing/2014/main" id="{00000000-0008-0000-0300-000003080000}"/>
            </a:ext>
          </a:extLst>
        </xdr:cNvPr>
        <xdr:cNvPicPr>
          <a:picLocks noChangeAspect="1"/>
        </xdr:cNvPicPr>
      </xdr:nvPicPr>
      <xdr:blipFill>
        <a:blip xmlns:r="http://schemas.openxmlformats.org/officeDocument/2006/relationships" r:embed="rId1"/>
        <a:srcRect/>
        <a:stretch>
          <a:fillRect/>
        </a:stretch>
      </xdr:blipFill>
      <xdr:spPr bwMode="auto">
        <a:xfrm>
          <a:off x="876300" y="50800"/>
          <a:ext cx="698500" cy="10033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xdr:colOff>
      <xdr:row>1</xdr:row>
      <xdr:rowOff>1</xdr:rowOff>
    </xdr:from>
    <xdr:to>
      <xdr:col>4</xdr:col>
      <xdr:colOff>345018</xdr:colOff>
      <xdr:row>3</xdr:row>
      <xdr:rowOff>90707</xdr:rowOff>
    </xdr:to>
    <xdr:pic>
      <xdr:nvPicPr>
        <xdr:cNvPr id="5" name="Picture 4">
          <a:extLst>
            <a:ext uri="{FF2B5EF4-FFF2-40B4-BE49-F238E27FC236}">
              <a16:creationId xmlns:a16="http://schemas.microsoft.com/office/drawing/2014/main" id="{F5C4E26F-E381-4BEC-837B-DC88A6F68BE2}"/>
            </a:ext>
          </a:extLst>
        </xdr:cNvPr>
        <xdr:cNvPicPr>
          <a:picLocks noChangeAspect="1"/>
        </xdr:cNvPicPr>
      </xdr:nvPicPr>
      <xdr:blipFill>
        <a:blip xmlns:r="http://schemas.openxmlformats.org/officeDocument/2006/relationships" r:embed="rId1"/>
        <a:stretch>
          <a:fillRect/>
        </a:stretch>
      </xdr:blipFill>
      <xdr:spPr>
        <a:xfrm>
          <a:off x="4000501" y="190501"/>
          <a:ext cx="1371600" cy="49075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xdr:colOff>
      <xdr:row>1</xdr:row>
      <xdr:rowOff>1</xdr:rowOff>
    </xdr:from>
    <xdr:to>
      <xdr:col>4</xdr:col>
      <xdr:colOff>345018</xdr:colOff>
      <xdr:row>4</xdr:row>
      <xdr:rowOff>4982</xdr:rowOff>
    </xdr:to>
    <xdr:pic>
      <xdr:nvPicPr>
        <xdr:cNvPr id="2" name="Picture 1">
          <a:extLst>
            <a:ext uri="{FF2B5EF4-FFF2-40B4-BE49-F238E27FC236}">
              <a16:creationId xmlns:a16="http://schemas.microsoft.com/office/drawing/2014/main" id="{6A5B4D02-B23E-45E6-AE31-923702A62AAB}"/>
            </a:ext>
          </a:extLst>
        </xdr:cNvPr>
        <xdr:cNvPicPr>
          <a:picLocks noChangeAspect="1"/>
        </xdr:cNvPicPr>
      </xdr:nvPicPr>
      <xdr:blipFill>
        <a:blip xmlns:r="http://schemas.openxmlformats.org/officeDocument/2006/relationships" r:embed="rId1"/>
        <a:stretch>
          <a:fillRect/>
        </a:stretch>
      </xdr:blipFill>
      <xdr:spPr>
        <a:xfrm>
          <a:off x="4000501" y="190501"/>
          <a:ext cx="1373717" cy="49075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xdr:colOff>
      <xdr:row>1</xdr:row>
      <xdr:rowOff>1</xdr:rowOff>
    </xdr:from>
    <xdr:to>
      <xdr:col>4</xdr:col>
      <xdr:colOff>408518</xdr:colOff>
      <xdr:row>4</xdr:row>
      <xdr:rowOff>119282</xdr:rowOff>
    </xdr:to>
    <xdr:pic>
      <xdr:nvPicPr>
        <xdr:cNvPr id="2" name="Picture 1">
          <a:extLst>
            <a:ext uri="{FF2B5EF4-FFF2-40B4-BE49-F238E27FC236}">
              <a16:creationId xmlns:a16="http://schemas.microsoft.com/office/drawing/2014/main" id="{87E62275-3950-4095-8743-D8E8B8621A24}"/>
            </a:ext>
          </a:extLst>
        </xdr:cNvPr>
        <xdr:cNvPicPr>
          <a:picLocks noChangeAspect="1"/>
        </xdr:cNvPicPr>
      </xdr:nvPicPr>
      <xdr:blipFill>
        <a:blip xmlns:r="http://schemas.openxmlformats.org/officeDocument/2006/relationships" r:embed="rId1"/>
        <a:stretch>
          <a:fillRect/>
        </a:stretch>
      </xdr:blipFill>
      <xdr:spPr>
        <a:xfrm>
          <a:off x="4191001" y="196851"/>
          <a:ext cx="1424517" cy="5955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xdr:colOff>
      <xdr:row>1</xdr:row>
      <xdr:rowOff>1</xdr:rowOff>
    </xdr:from>
    <xdr:to>
      <xdr:col>4</xdr:col>
      <xdr:colOff>408518</xdr:colOff>
      <xdr:row>4</xdr:row>
      <xdr:rowOff>119282</xdr:rowOff>
    </xdr:to>
    <xdr:pic>
      <xdr:nvPicPr>
        <xdr:cNvPr id="2" name="Picture 1">
          <a:extLst>
            <a:ext uri="{FF2B5EF4-FFF2-40B4-BE49-F238E27FC236}">
              <a16:creationId xmlns:a16="http://schemas.microsoft.com/office/drawing/2014/main" id="{CF942BAE-A808-4C97-A49E-C63C1C905BC7}"/>
            </a:ext>
          </a:extLst>
        </xdr:cNvPr>
        <xdr:cNvPicPr>
          <a:picLocks noChangeAspect="1"/>
        </xdr:cNvPicPr>
      </xdr:nvPicPr>
      <xdr:blipFill>
        <a:blip xmlns:r="http://schemas.openxmlformats.org/officeDocument/2006/relationships" r:embed="rId1"/>
        <a:stretch>
          <a:fillRect/>
        </a:stretch>
      </xdr:blipFill>
      <xdr:spPr>
        <a:xfrm>
          <a:off x="4130041" y="190501"/>
          <a:ext cx="1467697" cy="7136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7:W88"/>
  <sheetViews>
    <sheetView topLeftCell="A37" zoomScaleNormal="75" zoomScalePageLayoutView="75" workbookViewId="0">
      <selection activeCell="B42" sqref="B42:D42"/>
    </sheetView>
  </sheetViews>
  <sheetFormatPr defaultColWidth="8.7109375" defaultRowHeight="12.75" x14ac:dyDescent="0.2"/>
  <cols>
    <col min="1" max="1" width="9.42578125" bestFit="1" customWidth="1"/>
    <col min="2" max="2" width="21.7109375" style="142" bestFit="1" customWidth="1"/>
    <col min="3" max="3" width="13.28515625" bestFit="1" customWidth="1"/>
    <col min="4" max="4" width="7.28515625" bestFit="1" customWidth="1"/>
    <col min="5" max="5" width="7.28515625" style="142" bestFit="1" customWidth="1"/>
    <col min="6" max="6" width="10.28515625" style="142" bestFit="1" customWidth="1"/>
    <col min="7" max="8" width="3.7109375" style="142" bestFit="1" customWidth="1"/>
    <col min="9" max="9" width="4" style="142" bestFit="1" customWidth="1"/>
    <col min="10" max="10" width="3.7109375" style="142" bestFit="1" customWidth="1"/>
    <col min="11" max="11" width="4.28515625" style="142" bestFit="1" customWidth="1"/>
    <col min="12" max="12" width="3.7109375" style="142" bestFit="1" customWidth="1"/>
    <col min="13" max="13" width="3.28515625" style="142" bestFit="1" customWidth="1"/>
    <col min="14" max="14" width="4.28515625" style="142" bestFit="1" customWidth="1"/>
    <col min="15" max="15" width="4" style="142" bestFit="1" customWidth="1"/>
    <col min="16" max="16" width="3.42578125" style="142" bestFit="1" customWidth="1"/>
    <col min="17" max="18" width="3.7109375" style="142" bestFit="1" customWidth="1"/>
    <col min="19" max="19" width="5.7109375" style="142" bestFit="1" customWidth="1"/>
    <col min="20" max="21" width="7.28515625" style="142" bestFit="1" customWidth="1"/>
    <col min="22" max="22" width="9.28515625" style="142" bestFit="1" customWidth="1"/>
  </cols>
  <sheetData>
    <row r="7" spans="1:23" ht="13.5" thickBot="1" x14ac:dyDescent="0.25"/>
    <row r="8" spans="1:23" x14ac:dyDescent="0.2">
      <c r="A8" s="170"/>
      <c r="B8" s="148" t="s">
        <v>0</v>
      </c>
      <c r="C8" s="149"/>
      <c r="D8" s="149"/>
      <c r="E8" s="149"/>
      <c r="F8" s="149"/>
      <c r="G8" s="149"/>
      <c r="H8" s="149"/>
      <c r="I8" s="149"/>
      <c r="J8" s="149"/>
      <c r="K8" s="149"/>
      <c r="L8" s="149"/>
      <c r="M8" s="149"/>
      <c r="N8" s="149"/>
      <c r="O8" s="149"/>
      <c r="P8" s="149"/>
      <c r="Q8" s="149"/>
      <c r="R8" s="149"/>
      <c r="S8" s="150"/>
      <c r="T8" s="171"/>
      <c r="U8" s="172"/>
      <c r="V8" s="173"/>
    </row>
    <row r="9" spans="1:23" ht="34.5" thickBot="1" x14ac:dyDescent="0.25">
      <c r="A9" s="151" t="s">
        <v>1</v>
      </c>
      <c r="B9" s="152" t="s">
        <v>2</v>
      </c>
      <c r="C9" s="153" t="s">
        <v>3</v>
      </c>
      <c r="D9" s="154" t="s">
        <v>4</v>
      </c>
      <c r="E9" s="155" t="s">
        <v>5</v>
      </c>
      <c r="F9" s="156" t="s">
        <v>6</v>
      </c>
      <c r="G9" s="157" t="s">
        <v>7</v>
      </c>
      <c r="H9" s="157" t="s">
        <v>8</v>
      </c>
      <c r="I9" s="157" t="s">
        <v>9</v>
      </c>
      <c r="J9" s="157" t="s">
        <v>10</v>
      </c>
      <c r="K9" s="157" t="s">
        <v>11</v>
      </c>
      <c r="L9" s="157" t="s">
        <v>12</v>
      </c>
      <c r="M9" s="157" t="s">
        <v>13</v>
      </c>
      <c r="N9" s="157" t="s">
        <v>14</v>
      </c>
      <c r="O9" s="157" t="s">
        <v>15</v>
      </c>
      <c r="P9" s="157" t="s">
        <v>16</v>
      </c>
      <c r="Q9" s="157" t="s">
        <v>17</v>
      </c>
      <c r="R9" s="157" t="s">
        <v>18</v>
      </c>
      <c r="S9" s="158" t="s">
        <v>19</v>
      </c>
      <c r="T9" s="159" t="s">
        <v>20</v>
      </c>
      <c r="U9" s="156" t="s">
        <v>21</v>
      </c>
      <c r="V9" s="160" t="s">
        <v>22</v>
      </c>
    </row>
    <row r="10" spans="1:23" x14ac:dyDescent="0.2">
      <c r="A10" s="174"/>
      <c r="B10" s="174"/>
      <c r="C10" s="174"/>
      <c r="D10" s="161"/>
      <c r="E10" s="175"/>
      <c r="F10" s="174"/>
      <c r="G10" s="174"/>
      <c r="H10" s="174"/>
      <c r="I10" s="174"/>
      <c r="J10" s="174"/>
      <c r="K10" s="174"/>
      <c r="L10" s="174"/>
      <c r="M10" s="174"/>
      <c r="N10" s="174"/>
      <c r="O10" s="174"/>
      <c r="P10" s="174"/>
      <c r="Q10" s="174"/>
      <c r="R10" s="174"/>
      <c r="S10" s="174"/>
      <c r="T10" s="175"/>
      <c r="U10" s="176" t="s">
        <v>23</v>
      </c>
      <c r="V10" s="205"/>
    </row>
    <row r="11" spans="1:23" x14ac:dyDescent="0.2">
      <c r="A11" s="177">
        <v>2009</v>
      </c>
      <c r="B11" s="177" t="s">
        <v>24</v>
      </c>
      <c r="C11" s="206" t="s">
        <v>25</v>
      </c>
      <c r="D11" s="162">
        <v>17186</v>
      </c>
      <c r="E11" s="182"/>
      <c r="F11" s="207">
        <v>25</v>
      </c>
      <c r="G11" s="179">
        <v>2</v>
      </c>
      <c r="H11" s="179">
        <v>0</v>
      </c>
      <c r="I11" s="180">
        <v>1</v>
      </c>
      <c r="J11" s="180">
        <v>1</v>
      </c>
      <c r="K11" s="180">
        <v>0</v>
      </c>
      <c r="L11" s="180">
        <v>0</v>
      </c>
      <c r="M11" s="180">
        <v>1</v>
      </c>
      <c r="N11" s="180">
        <v>4</v>
      </c>
      <c r="O11" s="180">
        <v>0</v>
      </c>
      <c r="P11" s="180">
        <v>0</v>
      </c>
      <c r="Q11" s="180">
        <v>4</v>
      </c>
      <c r="R11" s="180">
        <v>3</v>
      </c>
      <c r="S11" s="181">
        <f t="shared" ref="S11:S18" si="0">SUM(G11:R11)</f>
        <v>16</v>
      </c>
      <c r="T11" s="182">
        <f t="shared" ref="T11:T18" si="1">AVERAGE(G11:R11)</f>
        <v>1.3333333333333333</v>
      </c>
      <c r="U11" s="183">
        <f t="shared" ref="U11:U18" si="2">V11/T11</f>
        <v>6.75</v>
      </c>
      <c r="V11" s="208">
        <v>9</v>
      </c>
    </row>
    <row r="12" spans="1:23" x14ac:dyDescent="0.2">
      <c r="A12" s="177">
        <v>2009</v>
      </c>
      <c r="B12" s="177" t="s">
        <v>26</v>
      </c>
      <c r="C12" s="206" t="s">
        <v>25</v>
      </c>
      <c r="D12" s="163">
        <v>59324</v>
      </c>
      <c r="E12" s="182"/>
      <c r="F12" s="207">
        <v>13</v>
      </c>
      <c r="G12" s="179">
        <v>3</v>
      </c>
      <c r="H12" s="179">
        <v>0</v>
      </c>
      <c r="I12" s="180">
        <v>1</v>
      </c>
      <c r="J12" s="180">
        <v>2</v>
      </c>
      <c r="K12" s="180">
        <v>4</v>
      </c>
      <c r="L12" s="180">
        <v>3</v>
      </c>
      <c r="M12" s="209">
        <v>0</v>
      </c>
      <c r="N12" s="209">
        <v>0</v>
      </c>
      <c r="O12" s="210">
        <v>0</v>
      </c>
      <c r="P12" s="209">
        <v>0</v>
      </c>
      <c r="Q12" s="209">
        <v>0</v>
      </c>
      <c r="R12" s="209">
        <v>0</v>
      </c>
      <c r="S12" s="181">
        <f>SUM(G12:R12)</f>
        <v>13</v>
      </c>
      <c r="T12" s="182">
        <f>AVERAGE(G12:R12)</f>
        <v>1.0833333333333333</v>
      </c>
      <c r="U12" s="183">
        <f t="shared" si="2"/>
        <v>0</v>
      </c>
      <c r="V12" s="208">
        <f t="shared" ref="V12:V69" si="3">F12-SUM(G12:R12)</f>
        <v>0</v>
      </c>
    </row>
    <row r="13" spans="1:23" x14ac:dyDescent="0.2">
      <c r="A13" s="177">
        <v>2009</v>
      </c>
      <c r="B13" s="177" t="s">
        <v>27</v>
      </c>
      <c r="C13" s="206" t="s">
        <v>25</v>
      </c>
      <c r="D13" s="162">
        <v>17184</v>
      </c>
      <c r="E13" s="182"/>
      <c r="F13" s="207">
        <v>22</v>
      </c>
      <c r="G13" s="179">
        <v>6</v>
      </c>
      <c r="H13" s="179">
        <v>0</v>
      </c>
      <c r="I13" s="180">
        <v>1</v>
      </c>
      <c r="J13" s="180">
        <v>1</v>
      </c>
      <c r="K13" s="180">
        <v>0</v>
      </c>
      <c r="L13" s="180">
        <v>0</v>
      </c>
      <c r="M13" s="180">
        <v>1</v>
      </c>
      <c r="N13" s="180">
        <v>6</v>
      </c>
      <c r="O13" s="180">
        <v>0</v>
      </c>
      <c r="P13" s="180">
        <v>1</v>
      </c>
      <c r="Q13" s="180">
        <v>1</v>
      </c>
      <c r="R13" s="180">
        <v>2</v>
      </c>
      <c r="S13" s="181">
        <f t="shared" si="0"/>
        <v>19</v>
      </c>
      <c r="T13" s="182">
        <f>AVERAGE(G13:R13)</f>
        <v>1.5833333333333333</v>
      </c>
      <c r="U13" s="183">
        <f t="shared" si="2"/>
        <v>1.8947368421052633</v>
      </c>
      <c r="V13" s="208">
        <v>3</v>
      </c>
    </row>
    <row r="14" spans="1:23" x14ac:dyDescent="0.2">
      <c r="A14" s="177">
        <v>2009</v>
      </c>
      <c r="B14" s="177" t="s">
        <v>28</v>
      </c>
      <c r="C14" s="177" t="s">
        <v>25</v>
      </c>
      <c r="D14" s="162">
        <v>66429</v>
      </c>
      <c r="E14" s="182"/>
      <c r="F14" s="207">
        <v>52</v>
      </c>
      <c r="G14" s="179">
        <v>3</v>
      </c>
      <c r="H14" s="179">
        <v>2</v>
      </c>
      <c r="I14" s="180">
        <v>2</v>
      </c>
      <c r="J14" s="180">
        <v>3</v>
      </c>
      <c r="K14" s="180">
        <v>1</v>
      </c>
      <c r="L14" s="180">
        <v>6</v>
      </c>
      <c r="M14" s="180">
        <v>3</v>
      </c>
      <c r="N14" s="180">
        <v>0</v>
      </c>
      <c r="O14" s="180">
        <v>3</v>
      </c>
      <c r="P14" s="180">
        <v>0</v>
      </c>
      <c r="Q14" s="180">
        <v>0</v>
      </c>
      <c r="R14" s="180">
        <v>2</v>
      </c>
      <c r="S14" s="181">
        <f t="shared" si="0"/>
        <v>25</v>
      </c>
      <c r="T14" s="182">
        <f t="shared" si="1"/>
        <v>2.0833333333333335</v>
      </c>
      <c r="U14" s="183">
        <f t="shared" si="2"/>
        <v>12.959999999999999</v>
      </c>
      <c r="V14" s="208">
        <v>27</v>
      </c>
    </row>
    <row r="15" spans="1:23" x14ac:dyDescent="0.2">
      <c r="A15" s="177">
        <v>2009</v>
      </c>
      <c r="B15" s="177" t="s">
        <v>29</v>
      </c>
      <c r="C15" s="206" t="s">
        <v>25</v>
      </c>
      <c r="D15" s="162">
        <v>17287</v>
      </c>
      <c r="E15" s="182"/>
      <c r="F15" s="207">
        <v>2</v>
      </c>
      <c r="G15" s="179">
        <v>2</v>
      </c>
      <c r="H15" s="211">
        <v>0</v>
      </c>
      <c r="I15" s="209">
        <v>0</v>
      </c>
      <c r="J15" s="209">
        <v>0</v>
      </c>
      <c r="K15" s="209">
        <v>0</v>
      </c>
      <c r="L15" s="209">
        <v>0</v>
      </c>
      <c r="M15" s="209">
        <v>0</v>
      </c>
      <c r="N15" s="209">
        <v>0</v>
      </c>
      <c r="O15" s="209">
        <v>0</v>
      </c>
      <c r="P15" s="209">
        <v>0</v>
      </c>
      <c r="Q15" s="209">
        <v>0</v>
      </c>
      <c r="R15" s="209">
        <v>0</v>
      </c>
      <c r="S15" s="181">
        <f t="shared" si="0"/>
        <v>2</v>
      </c>
      <c r="T15" s="182">
        <f t="shared" si="1"/>
        <v>0.16666666666666666</v>
      </c>
      <c r="U15" s="183">
        <f t="shared" si="2"/>
        <v>0</v>
      </c>
      <c r="V15" s="208">
        <f t="shared" si="3"/>
        <v>0</v>
      </c>
    </row>
    <row r="16" spans="1:23" x14ac:dyDescent="0.2">
      <c r="A16" s="177">
        <v>2009</v>
      </c>
      <c r="B16" s="177" t="s">
        <v>30</v>
      </c>
      <c r="C16" s="177" t="s">
        <v>25</v>
      </c>
      <c r="D16" s="162">
        <v>34906</v>
      </c>
      <c r="E16" s="182"/>
      <c r="F16" s="207">
        <v>20</v>
      </c>
      <c r="G16" s="179">
        <v>3</v>
      </c>
      <c r="H16" s="179">
        <v>2</v>
      </c>
      <c r="I16" s="180">
        <v>1</v>
      </c>
      <c r="J16" s="180">
        <v>3</v>
      </c>
      <c r="K16" s="180">
        <v>4</v>
      </c>
      <c r="L16" s="180">
        <v>6</v>
      </c>
      <c r="M16" s="180">
        <v>1</v>
      </c>
      <c r="N16" s="209">
        <v>0</v>
      </c>
      <c r="O16" s="209">
        <v>0</v>
      </c>
      <c r="P16" s="209">
        <v>0</v>
      </c>
      <c r="Q16" s="209">
        <v>0</v>
      </c>
      <c r="R16" s="209">
        <v>0</v>
      </c>
      <c r="S16" s="181">
        <f t="shared" si="0"/>
        <v>20</v>
      </c>
      <c r="T16" s="182">
        <f t="shared" si="1"/>
        <v>1.6666666666666667</v>
      </c>
      <c r="U16" s="183">
        <f t="shared" si="2"/>
        <v>0</v>
      </c>
      <c r="V16" s="208">
        <f t="shared" si="3"/>
        <v>0</v>
      </c>
      <c r="W16" s="141"/>
    </row>
    <row r="17" spans="1:23" x14ac:dyDescent="0.2">
      <c r="A17" s="177">
        <v>2009</v>
      </c>
      <c r="B17" s="177" t="s">
        <v>31</v>
      </c>
      <c r="C17" s="206" t="s">
        <v>25</v>
      </c>
      <c r="D17" s="162">
        <v>17291</v>
      </c>
      <c r="E17" s="182"/>
      <c r="F17" s="207">
        <v>22</v>
      </c>
      <c r="G17" s="179">
        <v>2</v>
      </c>
      <c r="H17" s="179">
        <v>1</v>
      </c>
      <c r="I17" s="180">
        <v>0</v>
      </c>
      <c r="J17" s="180">
        <v>0</v>
      </c>
      <c r="K17" s="180">
        <v>7</v>
      </c>
      <c r="L17" s="180">
        <v>2</v>
      </c>
      <c r="M17" s="180">
        <v>2</v>
      </c>
      <c r="N17" s="180">
        <v>0</v>
      </c>
      <c r="O17" s="180">
        <v>7</v>
      </c>
      <c r="P17" s="180">
        <v>1</v>
      </c>
      <c r="Q17" s="180">
        <v>0</v>
      </c>
      <c r="R17" s="180">
        <v>0</v>
      </c>
      <c r="S17" s="181">
        <f t="shared" si="0"/>
        <v>22</v>
      </c>
      <c r="T17" s="182">
        <f t="shared" si="1"/>
        <v>1.8333333333333333</v>
      </c>
      <c r="U17" s="183">
        <f t="shared" si="2"/>
        <v>0</v>
      </c>
      <c r="V17" s="208">
        <v>0</v>
      </c>
      <c r="W17" s="105"/>
    </row>
    <row r="18" spans="1:23" x14ac:dyDescent="0.2">
      <c r="A18" s="177">
        <v>2009</v>
      </c>
      <c r="B18" s="177" t="s">
        <v>32</v>
      </c>
      <c r="C18" s="206" t="s">
        <v>25</v>
      </c>
      <c r="D18" s="162">
        <v>17340</v>
      </c>
      <c r="E18" s="182"/>
      <c r="F18" s="207">
        <v>12</v>
      </c>
      <c r="G18" s="179">
        <v>3</v>
      </c>
      <c r="H18" s="179">
        <v>1</v>
      </c>
      <c r="I18" s="180">
        <v>1</v>
      </c>
      <c r="J18" s="180">
        <v>2</v>
      </c>
      <c r="K18" s="180">
        <v>3</v>
      </c>
      <c r="L18" s="180">
        <v>2</v>
      </c>
      <c r="M18" s="209">
        <v>0</v>
      </c>
      <c r="N18" s="209">
        <v>0</v>
      </c>
      <c r="O18" s="209">
        <v>0</v>
      </c>
      <c r="P18" s="209">
        <v>0</v>
      </c>
      <c r="Q18" s="209">
        <v>0</v>
      </c>
      <c r="R18" s="209">
        <v>0</v>
      </c>
      <c r="S18" s="181">
        <f t="shared" si="0"/>
        <v>12</v>
      </c>
      <c r="T18" s="182">
        <f t="shared" si="1"/>
        <v>1</v>
      </c>
      <c r="U18" s="183">
        <f t="shared" si="2"/>
        <v>0</v>
      </c>
      <c r="V18" s="208">
        <f t="shared" si="3"/>
        <v>0</v>
      </c>
    </row>
    <row r="19" spans="1:23" x14ac:dyDescent="0.2">
      <c r="A19" s="174"/>
      <c r="B19" s="174"/>
      <c r="C19" s="212"/>
      <c r="D19" s="161"/>
      <c r="E19" s="175"/>
      <c r="F19" s="174"/>
      <c r="G19" s="174"/>
      <c r="H19" s="174"/>
      <c r="I19" s="174"/>
      <c r="J19" s="174"/>
      <c r="K19" s="174"/>
      <c r="L19" s="174"/>
      <c r="M19" s="174"/>
      <c r="N19" s="174"/>
      <c r="O19" s="174"/>
      <c r="P19" s="174"/>
      <c r="Q19" s="174"/>
      <c r="R19" s="174"/>
      <c r="S19" s="174"/>
      <c r="T19" s="175"/>
      <c r="U19" s="176"/>
      <c r="V19" s="213"/>
    </row>
    <row r="20" spans="1:23" x14ac:dyDescent="0.2">
      <c r="A20" s="177">
        <v>2010</v>
      </c>
      <c r="B20" s="177" t="s">
        <v>24</v>
      </c>
      <c r="C20" s="206" t="s">
        <v>25</v>
      </c>
      <c r="D20" s="162">
        <v>17186</v>
      </c>
      <c r="E20" s="182"/>
      <c r="F20" s="207">
        <v>28</v>
      </c>
      <c r="G20" s="214">
        <v>0</v>
      </c>
      <c r="H20" s="215">
        <v>5</v>
      </c>
      <c r="I20" s="215">
        <v>0</v>
      </c>
      <c r="J20" s="215">
        <v>0</v>
      </c>
      <c r="K20" s="215">
        <v>0</v>
      </c>
      <c r="L20" s="215">
        <v>0</v>
      </c>
      <c r="M20" s="215">
        <v>0</v>
      </c>
      <c r="N20" s="215">
        <v>3</v>
      </c>
      <c r="O20" s="215">
        <v>0</v>
      </c>
      <c r="P20" s="215">
        <v>0</v>
      </c>
      <c r="Q20" s="215">
        <v>0</v>
      </c>
      <c r="R20" s="215">
        <v>0</v>
      </c>
      <c r="S20" s="181">
        <f>SUM(G20:R20)</f>
        <v>8</v>
      </c>
      <c r="T20" s="182">
        <f>AVERAGE(G20:R20)</f>
        <v>0.66666666666666663</v>
      </c>
      <c r="U20" s="183">
        <f t="shared" ref="U20:U33" si="4">V20/T20</f>
        <v>30</v>
      </c>
      <c r="V20" s="208">
        <f t="shared" si="3"/>
        <v>20</v>
      </c>
    </row>
    <row r="21" spans="1:23" x14ac:dyDescent="0.2">
      <c r="A21" s="177">
        <v>2010</v>
      </c>
      <c r="B21" s="177" t="s">
        <v>26</v>
      </c>
      <c r="C21" s="206" t="s">
        <v>25</v>
      </c>
      <c r="D21" s="162">
        <v>59324</v>
      </c>
      <c r="E21" s="182"/>
      <c r="F21" s="207">
        <v>15</v>
      </c>
      <c r="G21" s="214">
        <v>0</v>
      </c>
      <c r="H21" s="215">
        <v>0</v>
      </c>
      <c r="I21" s="215">
        <v>0</v>
      </c>
      <c r="J21" s="215">
        <v>0</v>
      </c>
      <c r="K21" s="215">
        <v>1</v>
      </c>
      <c r="L21" s="215">
        <v>0</v>
      </c>
      <c r="M21" s="215">
        <v>0</v>
      </c>
      <c r="N21" s="180">
        <v>4</v>
      </c>
      <c r="O21" s="180">
        <v>7</v>
      </c>
      <c r="P21" s="180">
        <v>3</v>
      </c>
      <c r="Q21" s="180">
        <v>0</v>
      </c>
      <c r="R21" s="180">
        <v>0</v>
      </c>
      <c r="S21" s="181">
        <f>SUM(G21:R21)</f>
        <v>15</v>
      </c>
      <c r="T21" s="182">
        <f>AVERAGE(G21:R21)</f>
        <v>1.25</v>
      </c>
      <c r="U21" s="183">
        <f t="shared" si="4"/>
        <v>0</v>
      </c>
      <c r="V21" s="208">
        <v>0</v>
      </c>
    </row>
    <row r="22" spans="1:23" x14ac:dyDescent="0.2">
      <c r="A22" s="177">
        <v>2010</v>
      </c>
      <c r="B22" s="177" t="s">
        <v>27</v>
      </c>
      <c r="C22" s="206" t="s">
        <v>25</v>
      </c>
      <c r="D22" s="162">
        <v>17184</v>
      </c>
      <c r="E22" s="182"/>
      <c r="F22" s="207">
        <v>28</v>
      </c>
      <c r="G22" s="214">
        <v>0</v>
      </c>
      <c r="H22" s="215">
        <v>0</v>
      </c>
      <c r="I22" s="215">
        <v>0</v>
      </c>
      <c r="J22" s="215">
        <v>0</v>
      </c>
      <c r="K22" s="215">
        <v>0</v>
      </c>
      <c r="L22" s="215">
        <v>0</v>
      </c>
      <c r="M22" s="215">
        <v>0</v>
      </c>
      <c r="N22" s="215">
        <v>0</v>
      </c>
      <c r="O22" s="215">
        <v>0</v>
      </c>
      <c r="P22" s="215">
        <v>0</v>
      </c>
      <c r="Q22" s="215">
        <v>0</v>
      </c>
      <c r="R22" s="215">
        <v>0</v>
      </c>
      <c r="S22" s="181">
        <f>SUM(G22:R22)</f>
        <v>0</v>
      </c>
      <c r="T22" s="182">
        <f>AVERAGE(G22:R22)</f>
        <v>0</v>
      </c>
      <c r="U22" s="183" t="e">
        <f t="shared" si="4"/>
        <v>#DIV/0!</v>
      </c>
      <c r="V22" s="208">
        <f t="shared" si="3"/>
        <v>28</v>
      </c>
    </row>
    <row r="23" spans="1:23" ht="13.5" customHeight="1" x14ac:dyDescent="0.2">
      <c r="A23" s="177">
        <v>2010</v>
      </c>
      <c r="B23" s="216" t="s">
        <v>33</v>
      </c>
      <c r="C23" s="206" t="s">
        <v>25</v>
      </c>
      <c r="D23" s="162">
        <v>74543</v>
      </c>
      <c r="E23" s="182"/>
      <c r="F23" s="207">
        <v>49</v>
      </c>
      <c r="G23" s="179">
        <v>9</v>
      </c>
      <c r="H23" s="164">
        <v>2</v>
      </c>
      <c r="I23" s="180">
        <v>18</v>
      </c>
      <c r="J23" s="180">
        <v>9</v>
      </c>
      <c r="K23" s="180">
        <v>7</v>
      </c>
      <c r="L23" s="180">
        <v>0</v>
      </c>
      <c r="M23" s="180">
        <v>0</v>
      </c>
      <c r="N23" s="180">
        <v>4</v>
      </c>
      <c r="O23" s="209">
        <v>0</v>
      </c>
      <c r="P23" s="209">
        <v>0</v>
      </c>
      <c r="Q23" s="209">
        <v>0</v>
      </c>
      <c r="R23" s="209">
        <v>0</v>
      </c>
      <c r="S23" s="181">
        <f>SUM(G23:R23)</f>
        <v>49</v>
      </c>
      <c r="T23" s="182">
        <f>AVERAGE(G23:R23)</f>
        <v>4.083333333333333</v>
      </c>
      <c r="U23" s="183">
        <f t="shared" si="4"/>
        <v>0</v>
      </c>
      <c r="V23" s="208">
        <f t="shared" si="3"/>
        <v>0</v>
      </c>
      <c r="W23" s="105"/>
    </row>
    <row r="24" spans="1:23" x14ac:dyDescent="0.2">
      <c r="A24" s="177">
        <v>2010</v>
      </c>
      <c r="B24" s="177" t="s">
        <v>34</v>
      </c>
      <c r="C24" s="206" t="s">
        <v>25</v>
      </c>
      <c r="D24" s="162">
        <v>17287</v>
      </c>
      <c r="E24" s="182"/>
      <c r="F24" s="207">
        <v>26</v>
      </c>
      <c r="G24" s="179">
        <v>3</v>
      </c>
      <c r="H24" s="180">
        <v>0</v>
      </c>
      <c r="I24" s="180">
        <v>2</v>
      </c>
      <c r="J24" s="180">
        <v>1</v>
      </c>
      <c r="K24" s="180">
        <v>1</v>
      </c>
      <c r="L24" s="180">
        <v>4</v>
      </c>
      <c r="M24" s="180">
        <v>0</v>
      </c>
      <c r="N24" s="180">
        <v>5</v>
      </c>
      <c r="O24" s="180">
        <v>2</v>
      </c>
      <c r="P24" s="180">
        <v>0</v>
      </c>
      <c r="Q24" s="180">
        <v>3</v>
      </c>
      <c r="R24" s="180">
        <v>2</v>
      </c>
      <c r="S24" s="181">
        <f t="shared" ref="S24:S33" si="5">SUM(G24:R24)</f>
        <v>23</v>
      </c>
      <c r="T24" s="182">
        <f t="shared" ref="T24:T33" si="6">AVERAGE(G24:R24)</f>
        <v>1.9166666666666667</v>
      </c>
      <c r="U24" s="183">
        <f t="shared" si="4"/>
        <v>1.5652173913043477</v>
      </c>
      <c r="V24" s="208">
        <v>3</v>
      </c>
    </row>
    <row r="25" spans="1:23" x14ac:dyDescent="0.2">
      <c r="A25" s="177">
        <v>2010</v>
      </c>
      <c r="B25" s="177" t="s">
        <v>35</v>
      </c>
      <c r="C25" s="206" t="s">
        <v>25</v>
      </c>
      <c r="D25" s="163">
        <v>59320</v>
      </c>
      <c r="E25" s="182"/>
      <c r="F25" s="207">
        <v>14</v>
      </c>
      <c r="G25" s="179">
        <v>2</v>
      </c>
      <c r="H25" s="180">
        <v>3</v>
      </c>
      <c r="I25" s="180">
        <v>2</v>
      </c>
      <c r="J25" s="180">
        <v>2</v>
      </c>
      <c r="K25" s="180">
        <v>2</v>
      </c>
      <c r="L25" s="180">
        <v>3</v>
      </c>
      <c r="M25" s="209">
        <v>0</v>
      </c>
      <c r="N25" s="209">
        <v>0</v>
      </c>
      <c r="O25" s="209">
        <v>0</v>
      </c>
      <c r="P25" s="209">
        <v>0</v>
      </c>
      <c r="Q25" s="209">
        <v>0</v>
      </c>
      <c r="R25" s="209">
        <v>0</v>
      </c>
      <c r="S25" s="181">
        <f t="shared" si="5"/>
        <v>14</v>
      </c>
      <c r="T25" s="182">
        <f t="shared" si="6"/>
        <v>1.1666666666666667</v>
      </c>
      <c r="U25" s="183">
        <f t="shared" si="4"/>
        <v>0</v>
      </c>
      <c r="V25" s="208">
        <f t="shared" si="3"/>
        <v>0</v>
      </c>
    </row>
    <row r="26" spans="1:23" x14ac:dyDescent="0.2">
      <c r="A26" s="177">
        <v>2010</v>
      </c>
      <c r="B26" s="177" t="s">
        <v>36</v>
      </c>
      <c r="C26" s="206" t="s">
        <v>25</v>
      </c>
      <c r="D26" s="163">
        <v>71251</v>
      </c>
      <c r="E26" s="182"/>
      <c r="F26" s="207">
        <v>101</v>
      </c>
      <c r="G26" s="179">
        <v>4</v>
      </c>
      <c r="H26" s="180">
        <v>4</v>
      </c>
      <c r="I26" s="180">
        <v>4</v>
      </c>
      <c r="J26" s="180">
        <v>9</v>
      </c>
      <c r="K26" s="180">
        <v>3</v>
      </c>
      <c r="L26" s="180">
        <v>17</v>
      </c>
      <c r="M26" s="180">
        <v>4</v>
      </c>
      <c r="N26" s="180">
        <v>8</v>
      </c>
      <c r="O26" s="180">
        <v>4</v>
      </c>
      <c r="P26" s="180">
        <v>11</v>
      </c>
      <c r="Q26" s="180">
        <v>8</v>
      </c>
      <c r="R26" s="180">
        <v>6</v>
      </c>
      <c r="S26" s="181">
        <f>SUM(G26:R26)</f>
        <v>82</v>
      </c>
      <c r="T26" s="182">
        <f>AVERAGE(G26:R26)</f>
        <v>6.833333333333333</v>
      </c>
      <c r="U26" s="183">
        <f t="shared" si="4"/>
        <v>2.780487804878049</v>
      </c>
      <c r="V26" s="208">
        <v>19</v>
      </c>
    </row>
    <row r="27" spans="1:23" x14ac:dyDescent="0.2">
      <c r="A27" s="177">
        <v>2010</v>
      </c>
      <c r="B27" s="177" t="s">
        <v>30</v>
      </c>
      <c r="C27" s="206" t="s">
        <v>25</v>
      </c>
      <c r="D27" s="162">
        <v>34906</v>
      </c>
      <c r="E27" s="182"/>
      <c r="F27" s="207">
        <v>46</v>
      </c>
      <c r="G27" s="179">
        <v>1</v>
      </c>
      <c r="H27" s="180">
        <v>1</v>
      </c>
      <c r="I27" s="180">
        <v>2</v>
      </c>
      <c r="J27" s="180">
        <v>2</v>
      </c>
      <c r="K27" s="180">
        <v>0</v>
      </c>
      <c r="L27" s="180">
        <v>2</v>
      </c>
      <c r="M27" s="180">
        <v>0</v>
      </c>
      <c r="N27" s="180">
        <v>9</v>
      </c>
      <c r="O27" s="180">
        <v>9</v>
      </c>
      <c r="P27" s="180">
        <v>5</v>
      </c>
      <c r="Q27" s="180">
        <v>7</v>
      </c>
      <c r="R27" s="180">
        <v>12</v>
      </c>
      <c r="S27" s="181">
        <f t="shared" si="5"/>
        <v>50</v>
      </c>
      <c r="T27" s="182">
        <f t="shared" si="6"/>
        <v>4.166666666666667</v>
      </c>
      <c r="U27" s="183">
        <f t="shared" si="4"/>
        <v>0.72</v>
      </c>
      <c r="V27" s="208">
        <v>3</v>
      </c>
    </row>
    <row r="28" spans="1:23" x14ac:dyDescent="0.2">
      <c r="A28" s="177">
        <v>2010</v>
      </c>
      <c r="B28" s="177" t="s">
        <v>37</v>
      </c>
      <c r="C28" s="206" t="s">
        <v>38</v>
      </c>
      <c r="D28" s="163"/>
      <c r="E28" s="182"/>
      <c r="F28" s="207">
        <v>37</v>
      </c>
      <c r="G28" s="214">
        <v>0</v>
      </c>
      <c r="H28" s="215">
        <v>0</v>
      </c>
      <c r="I28" s="215">
        <v>0</v>
      </c>
      <c r="J28" s="215">
        <v>0</v>
      </c>
      <c r="K28" s="215">
        <v>0</v>
      </c>
      <c r="L28" s="215">
        <v>0</v>
      </c>
      <c r="M28" s="215">
        <v>0</v>
      </c>
      <c r="N28" s="215">
        <v>0</v>
      </c>
      <c r="O28" s="215">
        <v>0</v>
      </c>
      <c r="P28" s="215">
        <v>0</v>
      </c>
      <c r="Q28" s="215">
        <v>0</v>
      </c>
      <c r="R28" s="215">
        <v>0</v>
      </c>
      <c r="S28" s="181">
        <f>SUM(G28:R28)</f>
        <v>0</v>
      </c>
      <c r="T28" s="182">
        <f>AVERAGE(G28:R28)</f>
        <v>0</v>
      </c>
      <c r="U28" s="183" t="e">
        <f t="shared" si="4"/>
        <v>#DIV/0!</v>
      </c>
      <c r="V28" s="208">
        <f t="shared" si="3"/>
        <v>37</v>
      </c>
    </row>
    <row r="29" spans="1:23" x14ac:dyDescent="0.2">
      <c r="A29" s="177">
        <v>2010</v>
      </c>
      <c r="B29" s="177" t="s">
        <v>39</v>
      </c>
      <c r="C29" s="206" t="s">
        <v>25</v>
      </c>
      <c r="D29" s="163">
        <v>59321</v>
      </c>
      <c r="E29" s="182"/>
      <c r="F29" s="207">
        <v>15</v>
      </c>
      <c r="G29" s="179">
        <v>3</v>
      </c>
      <c r="H29" s="180">
        <v>1</v>
      </c>
      <c r="I29" s="180">
        <v>2</v>
      </c>
      <c r="J29" s="180">
        <v>5</v>
      </c>
      <c r="K29" s="180">
        <v>4</v>
      </c>
      <c r="L29" s="209">
        <v>0</v>
      </c>
      <c r="M29" s="209">
        <v>0</v>
      </c>
      <c r="N29" s="209">
        <v>0</v>
      </c>
      <c r="O29" s="209">
        <v>0</v>
      </c>
      <c r="P29" s="209">
        <v>0</v>
      </c>
      <c r="Q29" s="209">
        <v>0</v>
      </c>
      <c r="R29" s="209">
        <v>0</v>
      </c>
      <c r="S29" s="181">
        <f t="shared" si="5"/>
        <v>15</v>
      </c>
      <c r="T29" s="182">
        <f t="shared" si="6"/>
        <v>1.25</v>
      </c>
      <c r="U29" s="183">
        <f t="shared" si="4"/>
        <v>0</v>
      </c>
      <c r="V29" s="208">
        <f t="shared" si="3"/>
        <v>0</v>
      </c>
    </row>
    <row r="30" spans="1:23" x14ac:dyDescent="0.2">
      <c r="A30" s="177">
        <v>2010</v>
      </c>
      <c r="B30" s="177" t="s">
        <v>40</v>
      </c>
      <c r="C30" s="206" t="s">
        <v>41</v>
      </c>
      <c r="D30" s="163">
        <v>16130</v>
      </c>
      <c r="E30" s="182"/>
      <c r="F30" s="207">
        <v>49</v>
      </c>
      <c r="G30" s="214">
        <v>0</v>
      </c>
      <c r="H30" s="217">
        <v>0</v>
      </c>
      <c r="I30" s="217">
        <v>0</v>
      </c>
      <c r="J30" s="217">
        <v>0</v>
      </c>
      <c r="K30" s="217">
        <v>0</v>
      </c>
      <c r="L30" s="215">
        <v>2</v>
      </c>
      <c r="M30" s="215">
        <v>2</v>
      </c>
      <c r="N30" s="215"/>
      <c r="O30" s="215">
        <v>7</v>
      </c>
      <c r="P30" s="215">
        <v>3</v>
      </c>
      <c r="Q30" s="215">
        <v>3</v>
      </c>
      <c r="R30" s="215">
        <v>5</v>
      </c>
      <c r="S30" s="181">
        <f t="shared" si="5"/>
        <v>22</v>
      </c>
      <c r="T30" s="182">
        <f t="shared" si="6"/>
        <v>2</v>
      </c>
      <c r="U30" s="183">
        <f t="shared" si="4"/>
        <v>3.5</v>
      </c>
      <c r="V30" s="208">
        <v>7</v>
      </c>
      <c r="W30" s="105"/>
    </row>
    <row r="31" spans="1:23" x14ac:dyDescent="0.2">
      <c r="A31" s="177">
        <v>2010</v>
      </c>
      <c r="B31" s="177" t="s">
        <v>42</v>
      </c>
      <c r="C31" s="177" t="s">
        <v>25</v>
      </c>
      <c r="D31" s="162">
        <v>17291</v>
      </c>
      <c r="E31" s="182"/>
      <c r="F31" s="207">
        <v>8</v>
      </c>
      <c r="G31" s="179">
        <v>2</v>
      </c>
      <c r="H31" s="180">
        <v>1</v>
      </c>
      <c r="I31" s="180">
        <v>0</v>
      </c>
      <c r="J31" s="180">
        <v>1</v>
      </c>
      <c r="K31" s="180">
        <v>4</v>
      </c>
      <c r="L31" s="209">
        <v>0</v>
      </c>
      <c r="M31" s="209">
        <v>0</v>
      </c>
      <c r="N31" s="209">
        <v>0</v>
      </c>
      <c r="O31" s="209">
        <v>0</v>
      </c>
      <c r="P31" s="209">
        <v>0</v>
      </c>
      <c r="Q31" s="209">
        <v>0</v>
      </c>
      <c r="R31" s="209">
        <v>0</v>
      </c>
      <c r="S31" s="181">
        <f>SUM(G31:R31)</f>
        <v>8</v>
      </c>
      <c r="T31" s="182">
        <f>AVERAGE(G31:R31)</f>
        <v>0.66666666666666663</v>
      </c>
      <c r="U31" s="183">
        <f t="shared" si="4"/>
        <v>0</v>
      </c>
      <c r="V31" s="208">
        <f t="shared" si="3"/>
        <v>0</v>
      </c>
    </row>
    <row r="32" spans="1:23" x14ac:dyDescent="0.2">
      <c r="A32" s="177">
        <v>2010</v>
      </c>
      <c r="B32" s="177" t="s">
        <v>32</v>
      </c>
      <c r="C32" s="206" t="s">
        <v>25</v>
      </c>
      <c r="D32" s="162">
        <v>17340</v>
      </c>
      <c r="E32" s="182"/>
      <c r="F32" s="207">
        <v>15</v>
      </c>
      <c r="G32" s="179">
        <v>2</v>
      </c>
      <c r="H32" s="180">
        <v>0</v>
      </c>
      <c r="I32" s="180">
        <v>1</v>
      </c>
      <c r="J32" s="180">
        <v>2</v>
      </c>
      <c r="K32" s="180">
        <v>1</v>
      </c>
      <c r="L32" s="180">
        <v>5</v>
      </c>
      <c r="M32" s="180">
        <v>0</v>
      </c>
      <c r="N32" s="180">
        <v>4</v>
      </c>
      <c r="O32" s="209">
        <v>0</v>
      </c>
      <c r="P32" s="209">
        <v>0</v>
      </c>
      <c r="Q32" s="209">
        <v>0</v>
      </c>
      <c r="R32" s="209">
        <v>0</v>
      </c>
      <c r="S32" s="181">
        <f t="shared" si="5"/>
        <v>15</v>
      </c>
      <c r="T32" s="182">
        <f t="shared" si="6"/>
        <v>1.25</v>
      </c>
      <c r="U32" s="183">
        <f t="shared" si="4"/>
        <v>0</v>
      </c>
      <c r="V32" s="208">
        <f t="shared" si="3"/>
        <v>0</v>
      </c>
    </row>
    <row r="33" spans="1:22" x14ac:dyDescent="0.2">
      <c r="A33" s="177">
        <v>2010</v>
      </c>
      <c r="B33" s="177" t="s">
        <v>43</v>
      </c>
      <c r="C33" s="177" t="s">
        <v>25</v>
      </c>
      <c r="D33" s="162">
        <v>28895</v>
      </c>
      <c r="E33" s="182"/>
      <c r="F33" s="207">
        <v>32</v>
      </c>
      <c r="G33" s="179">
        <v>4</v>
      </c>
      <c r="H33" s="180">
        <v>1</v>
      </c>
      <c r="I33" s="180">
        <v>1</v>
      </c>
      <c r="J33" s="180">
        <v>3</v>
      </c>
      <c r="K33" s="180">
        <v>1</v>
      </c>
      <c r="L33" s="180">
        <v>2</v>
      </c>
      <c r="M33" s="180">
        <v>2</v>
      </c>
      <c r="N33" s="180">
        <v>7</v>
      </c>
      <c r="O33" s="180">
        <v>2</v>
      </c>
      <c r="P33" s="180">
        <v>0</v>
      </c>
      <c r="Q33" s="180">
        <v>3</v>
      </c>
      <c r="R33" s="180">
        <v>2</v>
      </c>
      <c r="S33" s="181">
        <f t="shared" si="5"/>
        <v>28</v>
      </c>
      <c r="T33" s="182">
        <f t="shared" si="6"/>
        <v>2.3333333333333335</v>
      </c>
      <c r="U33" s="183">
        <f t="shared" si="4"/>
        <v>1.7142857142857142</v>
      </c>
      <c r="V33" s="208">
        <v>4</v>
      </c>
    </row>
    <row r="34" spans="1:22" x14ac:dyDescent="0.2">
      <c r="A34" s="174"/>
      <c r="B34" s="174"/>
      <c r="C34" s="174"/>
      <c r="D34" s="161"/>
      <c r="E34" s="175"/>
      <c r="F34" s="174"/>
      <c r="G34" s="174"/>
      <c r="H34" s="174"/>
      <c r="I34" s="174"/>
      <c r="J34" s="174"/>
      <c r="K34" s="174"/>
      <c r="L34" s="174"/>
      <c r="M34" s="174"/>
      <c r="N34" s="174"/>
      <c r="O34" s="174"/>
      <c r="P34" s="174"/>
      <c r="Q34" s="174"/>
      <c r="R34" s="174"/>
      <c r="S34" s="174"/>
      <c r="T34" s="174"/>
      <c r="U34" s="174"/>
      <c r="V34" s="174"/>
    </row>
    <row r="35" spans="1:22" x14ac:dyDescent="0.2">
      <c r="A35" s="177">
        <v>2011</v>
      </c>
      <c r="B35" s="177" t="s">
        <v>44</v>
      </c>
      <c r="C35" s="177" t="s">
        <v>25</v>
      </c>
      <c r="D35" s="162">
        <v>62862</v>
      </c>
      <c r="E35" s="182"/>
      <c r="F35" s="207">
        <v>6</v>
      </c>
      <c r="G35" s="179">
        <v>3</v>
      </c>
      <c r="H35" s="180">
        <v>0</v>
      </c>
      <c r="I35" s="180">
        <v>3</v>
      </c>
      <c r="J35" s="209">
        <v>0</v>
      </c>
      <c r="K35" s="209">
        <v>0</v>
      </c>
      <c r="L35" s="209">
        <v>0</v>
      </c>
      <c r="M35" s="209">
        <v>0</v>
      </c>
      <c r="N35" s="209">
        <v>0</v>
      </c>
      <c r="O35" s="209">
        <v>0</v>
      </c>
      <c r="P35" s="209">
        <v>0</v>
      </c>
      <c r="Q35" s="209">
        <v>0</v>
      </c>
      <c r="R35" s="209">
        <v>0</v>
      </c>
      <c r="S35" s="181">
        <f t="shared" ref="S35:S69" si="7">SUM(G35:R35)</f>
        <v>6</v>
      </c>
      <c r="T35" s="182">
        <f t="shared" ref="T35:T54" si="8">AVERAGE(G35:R35)</f>
        <v>0.5</v>
      </c>
      <c r="U35" s="183">
        <f t="shared" ref="U35:U69" si="9">V35/T35</f>
        <v>0</v>
      </c>
      <c r="V35" s="208">
        <f t="shared" si="3"/>
        <v>0</v>
      </c>
    </row>
    <row r="36" spans="1:22" x14ac:dyDescent="0.2">
      <c r="A36" s="177">
        <v>2011</v>
      </c>
      <c r="B36" s="177" t="s">
        <v>34</v>
      </c>
      <c r="C36" s="177" t="s">
        <v>25</v>
      </c>
      <c r="D36" s="162">
        <v>17186</v>
      </c>
      <c r="E36" s="182"/>
      <c r="F36" s="207">
        <v>15</v>
      </c>
      <c r="G36" s="179">
        <v>1</v>
      </c>
      <c r="H36" s="209">
        <v>14</v>
      </c>
      <c r="I36" s="209">
        <v>0</v>
      </c>
      <c r="J36" s="209">
        <v>0</v>
      </c>
      <c r="K36" s="209">
        <v>0</v>
      </c>
      <c r="L36" s="209">
        <v>0</v>
      </c>
      <c r="M36" s="209">
        <v>0</v>
      </c>
      <c r="N36" s="209">
        <v>0</v>
      </c>
      <c r="O36" s="209">
        <v>0</v>
      </c>
      <c r="P36" s="209">
        <v>0</v>
      </c>
      <c r="Q36" s="209">
        <v>0</v>
      </c>
      <c r="R36" s="209">
        <v>0</v>
      </c>
      <c r="S36" s="181">
        <f t="shared" si="7"/>
        <v>15</v>
      </c>
      <c r="T36" s="182">
        <f t="shared" si="8"/>
        <v>1.25</v>
      </c>
      <c r="U36" s="183">
        <f t="shared" si="9"/>
        <v>0</v>
      </c>
      <c r="V36" s="208">
        <f t="shared" si="3"/>
        <v>0</v>
      </c>
    </row>
    <row r="37" spans="1:22" x14ac:dyDescent="0.2">
      <c r="A37" s="177">
        <v>2011</v>
      </c>
      <c r="B37" s="177" t="s">
        <v>35</v>
      </c>
      <c r="C37" s="177" t="s">
        <v>25</v>
      </c>
      <c r="D37" s="163">
        <v>59320</v>
      </c>
      <c r="E37" s="182"/>
      <c r="F37" s="207">
        <v>14</v>
      </c>
      <c r="G37" s="179">
        <v>2</v>
      </c>
      <c r="H37" s="209">
        <v>12</v>
      </c>
      <c r="I37" s="209">
        <v>0</v>
      </c>
      <c r="J37" s="209">
        <v>0</v>
      </c>
      <c r="K37" s="209">
        <v>0</v>
      </c>
      <c r="L37" s="209">
        <v>0</v>
      </c>
      <c r="M37" s="209">
        <v>0</v>
      </c>
      <c r="N37" s="209">
        <v>0</v>
      </c>
      <c r="O37" s="210">
        <v>0</v>
      </c>
      <c r="P37" s="209">
        <v>0</v>
      </c>
      <c r="Q37" s="209">
        <v>0</v>
      </c>
      <c r="R37" s="209">
        <v>0</v>
      </c>
      <c r="S37" s="181">
        <f t="shared" si="7"/>
        <v>14</v>
      </c>
      <c r="T37" s="182">
        <f t="shared" si="8"/>
        <v>1.1666666666666667</v>
      </c>
      <c r="U37" s="183">
        <f t="shared" si="9"/>
        <v>0</v>
      </c>
      <c r="V37" s="208">
        <f t="shared" si="3"/>
        <v>0</v>
      </c>
    </row>
    <row r="38" spans="1:22" x14ac:dyDescent="0.2">
      <c r="A38" s="177">
        <v>2011</v>
      </c>
      <c r="B38" s="177" t="s">
        <v>35</v>
      </c>
      <c r="C38" s="177" t="s">
        <v>45</v>
      </c>
      <c r="D38" s="162">
        <v>53331</v>
      </c>
      <c r="E38" s="182"/>
      <c r="F38" s="207">
        <v>3</v>
      </c>
      <c r="G38" s="179">
        <v>0</v>
      </c>
      <c r="H38" s="209">
        <v>3</v>
      </c>
      <c r="I38" s="209">
        <v>0</v>
      </c>
      <c r="J38" s="209">
        <v>0</v>
      </c>
      <c r="K38" s="209">
        <v>0</v>
      </c>
      <c r="L38" s="209">
        <v>0</v>
      </c>
      <c r="M38" s="209">
        <v>0</v>
      </c>
      <c r="N38" s="209">
        <v>0</v>
      </c>
      <c r="O38" s="209">
        <v>0</v>
      </c>
      <c r="P38" s="209">
        <v>0</v>
      </c>
      <c r="Q38" s="209">
        <v>0</v>
      </c>
      <c r="R38" s="209">
        <v>0</v>
      </c>
      <c r="S38" s="181">
        <f t="shared" si="7"/>
        <v>3</v>
      </c>
      <c r="T38" s="182">
        <f t="shared" si="8"/>
        <v>0.25</v>
      </c>
      <c r="U38" s="183">
        <f t="shared" si="9"/>
        <v>0</v>
      </c>
      <c r="V38" s="208">
        <f t="shared" si="3"/>
        <v>0</v>
      </c>
    </row>
    <row r="39" spans="1:22" x14ac:dyDescent="0.2">
      <c r="A39" s="177">
        <v>2011</v>
      </c>
      <c r="B39" s="177" t="s">
        <v>46</v>
      </c>
      <c r="C39" s="177" t="s">
        <v>47</v>
      </c>
      <c r="D39" s="162">
        <v>34929</v>
      </c>
      <c r="E39" s="182"/>
      <c r="F39" s="207">
        <v>13</v>
      </c>
      <c r="G39" s="214">
        <v>1</v>
      </c>
      <c r="H39" s="215">
        <v>0</v>
      </c>
      <c r="I39" s="215">
        <v>0</v>
      </c>
      <c r="J39" s="215">
        <v>0</v>
      </c>
      <c r="K39" s="215">
        <v>0</v>
      </c>
      <c r="L39" s="215">
        <v>0</v>
      </c>
      <c r="M39" s="215">
        <v>0</v>
      </c>
      <c r="N39" s="215">
        <v>0</v>
      </c>
      <c r="O39" s="215">
        <v>0</v>
      </c>
      <c r="P39" s="215">
        <v>0</v>
      </c>
      <c r="Q39" s="215">
        <v>1</v>
      </c>
      <c r="R39" s="215">
        <v>0</v>
      </c>
      <c r="S39" s="181">
        <f t="shared" si="7"/>
        <v>2</v>
      </c>
      <c r="T39" s="182">
        <f t="shared" si="8"/>
        <v>0.16666666666666666</v>
      </c>
      <c r="U39" s="183">
        <f t="shared" si="9"/>
        <v>66</v>
      </c>
      <c r="V39" s="208">
        <f t="shared" si="3"/>
        <v>11</v>
      </c>
    </row>
    <row r="40" spans="1:22" x14ac:dyDescent="0.2">
      <c r="A40" s="177">
        <v>2011</v>
      </c>
      <c r="B40" s="177" t="s">
        <v>48</v>
      </c>
      <c r="C40" s="177" t="s">
        <v>49</v>
      </c>
      <c r="D40" s="162">
        <v>74543</v>
      </c>
      <c r="E40" s="182"/>
      <c r="F40" s="207"/>
      <c r="G40" s="214"/>
      <c r="H40" s="215"/>
      <c r="I40" s="215"/>
      <c r="J40" s="215"/>
      <c r="K40" s="215">
        <v>0</v>
      </c>
      <c r="L40" s="215">
        <v>0</v>
      </c>
      <c r="M40" s="215">
        <v>0</v>
      </c>
      <c r="N40" s="215">
        <v>0</v>
      </c>
      <c r="O40" s="215">
        <v>0</v>
      </c>
      <c r="P40" s="215">
        <v>0</v>
      </c>
      <c r="Q40" s="215">
        <v>0</v>
      </c>
      <c r="R40" s="215">
        <v>0</v>
      </c>
      <c r="S40" s="181"/>
      <c r="T40" s="182"/>
      <c r="U40" s="183"/>
      <c r="V40" s="208">
        <v>4</v>
      </c>
    </row>
    <row r="41" spans="1:22" x14ac:dyDescent="0.2">
      <c r="A41" s="177">
        <v>2011</v>
      </c>
      <c r="B41" s="177" t="s">
        <v>48</v>
      </c>
      <c r="C41" s="177" t="s">
        <v>50</v>
      </c>
      <c r="D41" s="162">
        <v>74543</v>
      </c>
      <c r="E41" s="182"/>
      <c r="F41" s="207">
        <v>14</v>
      </c>
      <c r="G41" s="214"/>
      <c r="H41" s="215"/>
      <c r="I41" s="215"/>
      <c r="J41" s="215"/>
      <c r="K41" s="215">
        <v>0</v>
      </c>
      <c r="L41" s="180">
        <v>4</v>
      </c>
      <c r="M41" s="180">
        <v>4</v>
      </c>
      <c r="N41" s="180">
        <v>6</v>
      </c>
      <c r="O41" s="209">
        <v>0</v>
      </c>
      <c r="P41" s="209">
        <v>0</v>
      </c>
      <c r="Q41" s="209">
        <v>0</v>
      </c>
      <c r="R41" s="209">
        <v>0</v>
      </c>
      <c r="S41" s="181"/>
      <c r="T41" s="182"/>
      <c r="U41" s="183"/>
      <c r="V41" s="208">
        <f t="shared" si="3"/>
        <v>0</v>
      </c>
    </row>
    <row r="42" spans="1:22" x14ac:dyDescent="0.2">
      <c r="A42" s="177">
        <v>2011</v>
      </c>
      <c r="B42" s="177" t="s">
        <v>46</v>
      </c>
      <c r="C42" s="177" t="s">
        <v>25</v>
      </c>
      <c r="D42" s="162">
        <v>74542</v>
      </c>
      <c r="E42" s="182"/>
      <c r="F42" s="207">
        <v>2</v>
      </c>
      <c r="G42" s="214"/>
      <c r="H42" s="215"/>
      <c r="I42" s="215">
        <v>0</v>
      </c>
      <c r="J42" s="215">
        <v>0</v>
      </c>
      <c r="K42" s="215">
        <v>0</v>
      </c>
      <c r="L42" s="215">
        <v>0</v>
      </c>
      <c r="M42" s="215">
        <v>0</v>
      </c>
      <c r="N42" s="215">
        <v>0</v>
      </c>
      <c r="O42" s="215">
        <v>2</v>
      </c>
      <c r="P42" s="215">
        <v>0</v>
      </c>
      <c r="Q42" s="215">
        <v>0</v>
      </c>
      <c r="R42" s="215">
        <v>0</v>
      </c>
      <c r="S42" s="181"/>
      <c r="T42" s="182"/>
      <c r="U42" s="183"/>
      <c r="V42" s="208">
        <v>0</v>
      </c>
    </row>
    <row r="43" spans="1:22" x14ac:dyDescent="0.2">
      <c r="A43" s="177">
        <v>2011</v>
      </c>
      <c r="B43" s="177" t="s">
        <v>46</v>
      </c>
      <c r="C43" s="177" t="s">
        <v>51</v>
      </c>
      <c r="D43" s="162">
        <v>74542</v>
      </c>
      <c r="E43" s="182"/>
      <c r="F43" s="207">
        <v>19</v>
      </c>
      <c r="G43" s="179">
        <v>4</v>
      </c>
      <c r="H43" s="180">
        <v>4</v>
      </c>
      <c r="I43" s="180">
        <v>0</v>
      </c>
      <c r="J43" s="180">
        <v>5</v>
      </c>
      <c r="K43" s="180">
        <v>5</v>
      </c>
      <c r="L43" s="180">
        <v>1</v>
      </c>
      <c r="M43" s="209">
        <v>0</v>
      </c>
      <c r="N43" s="209">
        <v>0</v>
      </c>
      <c r="O43" s="209">
        <v>0</v>
      </c>
      <c r="P43" s="209">
        <v>0</v>
      </c>
      <c r="Q43" s="209">
        <v>0</v>
      </c>
      <c r="R43" s="209">
        <v>0</v>
      </c>
      <c r="S43" s="181">
        <f t="shared" si="7"/>
        <v>19</v>
      </c>
      <c r="T43" s="182">
        <f t="shared" si="8"/>
        <v>1.5833333333333333</v>
      </c>
      <c r="U43" s="183">
        <f t="shared" si="9"/>
        <v>0</v>
      </c>
      <c r="V43" s="208">
        <f t="shared" si="3"/>
        <v>0</v>
      </c>
    </row>
    <row r="44" spans="1:22" x14ac:dyDescent="0.2">
      <c r="A44" s="177">
        <v>2011</v>
      </c>
      <c r="B44" s="177" t="s">
        <v>24</v>
      </c>
      <c r="C44" s="177" t="s">
        <v>52</v>
      </c>
      <c r="D44" s="162">
        <v>27349</v>
      </c>
      <c r="E44" s="182"/>
      <c r="F44" s="207">
        <v>24</v>
      </c>
      <c r="G44" s="214">
        <v>0</v>
      </c>
      <c r="H44" s="215">
        <v>0</v>
      </c>
      <c r="I44" s="215">
        <v>0</v>
      </c>
      <c r="J44" s="215">
        <v>0</v>
      </c>
      <c r="K44" s="215">
        <v>0</v>
      </c>
      <c r="L44" s="215">
        <v>0</v>
      </c>
      <c r="M44" s="215">
        <v>0</v>
      </c>
      <c r="N44" s="215">
        <v>0</v>
      </c>
      <c r="O44" s="215">
        <v>0</v>
      </c>
      <c r="P44" s="215">
        <v>0</v>
      </c>
      <c r="Q44" s="215">
        <v>0</v>
      </c>
      <c r="R44" s="215">
        <v>0</v>
      </c>
      <c r="S44" s="181">
        <f>SUM(G44:R44)</f>
        <v>0</v>
      </c>
      <c r="T44" s="182">
        <f>AVERAGE(G44:R44)</f>
        <v>0</v>
      </c>
      <c r="U44" s="183" t="e">
        <f t="shared" si="9"/>
        <v>#DIV/0!</v>
      </c>
      <c r="V44" s="208">
        <f t="shared" si="3"/>
        <v>24</v>
      </c>
    </row>
    <row r="45" spans="1:22" x14ac:dyDescent="0.2">
      <c r="A45" s="177">
        <v>2011</v>
      </c>
      <c r="B45" s="177" t="s">
        <v>24</v>
      </c>
      <c r="C45" s="177" t="s">
        <v>53</v>
      </c>
      <c r="D45" s="162">
        <v>27354</v>
      </c>
      <c r="E45" s="182"/>
      <c r="F45" s="207">
        <v>25</v>
      </c>
      <c r="G45" s="214">
        <v>0</v>
      </c>
      <c r="H45" s="180">
        <v>4</v>
      </c>
      <c r="I45" s="180">
        <v>2</v>
      </c>
      <c r="J45" s="180">
        <v>3</v>
      </c>
      <c r="K45" s="180">
        <v>3</v>
      </c>
      <c r="L45" s="180">
        <v>3</v>
      </c>
      <c r="M45" s="180">
        <v>2</v>
      </c>
      <c r="N45" s="180">
        <v>6</v>
      </c>
      <c r="O45" s="180">
        <v>2</v>
      </c>
      <c r="P45" s="180">
        <v>0</v>
      </c>
      <c r="Q45" s="180">
        <v>0</v>
      </c>
      <c r="R45" s="180">
        <v>0</v>
      </c>
      <c r="S45" s="184">
        <f>SUM(G45:R45)</f>
        <v>25</v>
      </c>
      <c r="T45" s="182">
        <f>AVERAGE(G45:R45)</f>
        <v>2.0833333333333335</v>
      </c>
      <c r="U45" s="183">
        <f t="shared" si="9"/>
        <v>0</v>
      </c>
      <c r="V45" s="208">
        <v>0</v>
      </c>
    </row>
    <row r="46" spans="1:22" x14ac:dyDescent="0.2">
      <c r="A46" s="177">
        <v>2011</v>
      </c>
      <c r="B46" s="177" t="s">
        <v>24</v>
      </c>
      <c r="C46" s="177" t="s">
        <v>54</v>
      </c>
      <c r="D46" s="162"/>
      <c r="E46" s="182"/>
      <c r="F46" s="207">
        <v>9</v>
      </c>
      <c r="G46" s="214">
        <v>0</v>
      </c>
      <c r="H46" s="215">
        <v>0</v>
      </c>
      <c r="I46" s="215">
        <v>0</v>
      </c>
      <c r="J46" s="215">
        <v>0</v>
      </c>
      <c r="K46" s="215">
        <v>0</v>
      </c>
      <c r="L46" s="215">
        <v>0</v>
      </c>
      <c r="M46" s="215">
        <v>0</v>
      </c>
      <c r="N46" s="215">
        <v>0</v>
      </c>
      <c r="O46" s="215">
        <v>0</v>
      </c>
      <c r="P46" s="215">
        <v>0</v>
      </c>
      <c r="Q46" s="215">
        <v>0</v>
      </c>
      <c r="R46" s="215">
        <v>9</v>
      </c>
      <c r="S46" s="184">
        <f>SUM(G46:R46)</f>
        <v>9</v>
      </c>
      <c r="T46" s="182">
        <f>AVERAGE(G46:R46)</f>
        <v>0.75</v>
      </c>
      <c r="U46" s="183">
        <f t="shared" si="9"/>
        <v>0</v>
      </c>
      <c r="V46" s="208">
        <f t="shared" si="3"/>
        <v>0</v>
      </c>
    </row>
    <row r="47" spans="1:22" x14ac:dyDescent="0.2">
      <c r="A47" s="177">
        <v>2011</v>
      </c>
      <c r="B47" s="177" t="s">
        <v>55</v>
      </c>
      <c r="C47" s="177" t="s">
        <v>25</v>
      </c>
      <c r="D47" s="162"/>
      <c r="E47" s="182"/>
      <c r="F47" s="207">
        <v>20</v>
      </c>
      <c r="G47" s="214"/>
      <c r="H47" s="215"/>
      <c r="I47" s="215"/>
      <c r="J47" s="215"/>
      <c r="K47" s="215">
        <v>0</v>
      </c>
      <c r="L47" s="215">
        <v>0</v>
      </c>
      <c r="M47" s="215">
        <v>0</v>
      </c>
      <c r="N47" s="215">
        <v>0</v>
      </c>
      <c r="O47" s="215">
        <v>0</v>
      </c>
      <c r="P47" s="215">
        <v>0</v>
      </c>
      <c r="Q47" s="215">
        <v>0</v>
      </c>
      <c r="R47" s="215">
        <v>0</v>
      </c>
      <c r="S47" s="184"/>
      <c r="T47" s="182"/>
      <c r="U47" s="183"/>
      <c r="V47" s="208">
        <f t="shared" si="3"/>
        <v>20</v>
      </c>
    </row>
    <row r="48" spans="1:22" x14ac:dyDescent="0.2">
      <c r="A48" s="177">
        <v>2011</v>
      </c>
      <c r="B48" s="177" t="s">
        <v>56</v>
      </c>
      <c r="C48" s="177" t="s">
        <v>57</v>
      </c>
      <c r="D48" s="162"/>
      <c r="E48" s="182"/>
      <c r="F48" s="207">
        <v>1</v>
      </c>
      <c r="G48" s="214">
        <v>0</v>
      </c>
      <c r="H48" s="215">
        <v>0</v>
      </c>
      <c r="I48" s="215">
        <v>0</v>
      </c>
      <c r="J48" s="215">
        <v>0</v>
      </c>
      <c r="K48" s="215">
        <v>0</v>
      </c>
      <c r="L48" s="215">
        <v>0</v>
      </c>
      <c r="M48" s="215">
        <v>0</v>
      </c>
      <c r="N48" s="215">
        <v>0</v>
      </c>
      <c r="O48" s="215">
        <v>1</v>
      </c>
      <c r="P48" s="215">
        <v>0</v>
      </c>
      <c r="Q48" s="215">
        <v>0</v>
      </c>
      <c r="R48" s="215">
        <v>0</v>
      </c>
      <c r="S48" s="181">
        <f t="shared" si="7"/>
        <v>1</v>
      </c>
      <c r="T48" s="182">
        <f t="shared" si="8"/>
        <v>8.3333333333333329E-2</v>
      </c>
      <c r="U48" s="183">
        <f t="shared" si="9"/>
        <v>0</v>
      </c>
      <c r="V48" s="208">
        <v>0</v>
      </c>
    </row>
    <row r="49" spans="1:22" x14ac:dyDescent="0.2">
      <c r="A49" s="177">
        <v>2011</v>
      </c>
      <c r="B49" s="177" t="s">
        <v>56</v>
      </c>
      <c r="C49" s="177" t="s">
        <v>58</v>
      </c>
      <c r="D49" s="162"/>
      <c r="E49" s="182"/>
      <c r="F49" s="207">
        <v>1</v>
      </c>
      <c r="G49" s="214">
        <v>0</v>
      </c>
      <c r="H49" s="215">
        <v>0</v>
      </c>
      <c r="I49" s="215">
        <v>1</v>
      </c>
      <c r="J49" s="209">
        <v>0</v>
      </c>
      <c r="K49" s="209">
        <v>0</v>
      </c>
      <c r="L49" s="209">
        <v>0</v>
      </c>
      <c r="M49" s="209">
        <v>0</v>
      </c>
      <c r="N49" s="209">
        <v>0</v>
      </c>
      <c r="O49" s="209">
        <v>0</v>
      </c>
      <c r="P49" s="209"/>
      <c r="Q49" s="209">
        <v>0</v>
      </c>
      <c r="R49" s="209">
        <v>0</v>
      </c>
      <c r="S49" s="181">
        <f t="shared" si="7"/>
        <v>1</v>
      </c>
      <c r="T49" s="182">
        <f t="shared" si="8"/>
        <v>9.0909090909090912E-2</v>
      </c>
      <c r="U49" s="183">
        <f t="shared" si="9"/>
        <v>0</v>
      </c>
      <c r="V49" s="208">
        <f t="shared" si="3"/>
        <v>0</v>
      </c>
    </row>
    <row r="50" spans="1:22" x14ac:dyDescent="0.2">
      <c r="A50" s="177">
        <v>2011</v>
      </c>
      <c r="B50" s="177" t="s">
        <v>56</v>
      </c>
      <c r="C50" s="177" t="s">
        <v>59</v>
      </c>
      <c r="D50" s="162"/>
      <c r="E50" s="182"/>
      <c r="F50" s="207">
        <v>1</v>
      </c>
      <c r="G50" s="214">
        <v>0</v>
      </c>
      <c r="H50" s="215">
        <v>0</v>
      </c>
      <c r="I50" s="215">
        <v>0</v>
      </c>
      <c r="J50" s="215">
        <v>0</v>
      </c>
      <c r="K50" s="215">
        <v>0</v>
      </c>
      <c r="L50" s="215">
        <v>0</v>
      </c>
      <c r="M50" s="215">
        <v>0</v>
      </c>
      <c r="N50" s="215">
        <v>0</v>
      </c>
      <c r="O50" s="215">
        <v>1</v>
      </c>
      <c r="P50" s="215">
        <v>0</v>
      </c>
      <c r="Q50" s="215">
        <v>0</v>
      </c>
      <c r="R50" s="215">
        <v>0</v>
      </c>
      <c r="S50" s="181">
        <f t="shared" si="7"/>
        <v>1</v>
      </c>
      <c r="T50" s="182">
        <f t="shared" si="8"/>
        <v>8.3333333333333329E-2</v>
      </c>
      <c r="U50" s="183">
        <f t="shared" si="9"/>
        <v>0</v>
      </c>
      <c r="V50" s="208">
        <v>0</v>
      </c>
    </row>
    <row r="51" spans="1:22" x14ac:dyDescent="0.2">
      <c r="A51" s="177">
        <v>2011</v>
      </c>
      <c r="B51" s="177" t="s">
        <v>56</v>
      </c>
      <c r="C51" s="177" t="s">
        <v>60</v>
      </c>
      <c r="D51" s="162">
        <v>28300</v>
      </c>
      <c r="E51" s="182"/>
      <c r="F51" s="207">
        <v>14</v>
      </c>
      <c r="G51" s="214">
        <v>0</v>
      </c>
      <c r="H51" s="215">
        <v>0</v>
      </c>
      <c r="I51" s="215">
        <v>0</v>
      </c>
      <c r="J51" s="215">
        <v>0</v>
      </c>
      <c r="K51" s="215">
        <v>0</v>
      </c>
      <c r="L51" s="215">
        <v>0</v>
      </c>
      <c r="M51" s="215">
        <v>0</v>
      </c>
      <c r="N51" s="215">
        <v>0</v>
      </c>
      <c r="O51" s="215">
        <v>14</v>
      </c>
      <c r="P51" s="215">
        <v>0</v>
      </c>
      <c r="Q51" s="215">
        <v>0</v>
      </c>
      <c r="R51" s="215">
        <v>0</v>
      </c>
      <c r="S51" s="181">
        <f t="shared" si="7"/>
        <v>14</v>
      </c>
      <c r="T51" s="182">
        <f t="shared" si="8"/>
        <v>1.1666666666666667</v>
      </c>
      <c r="U51" s="183">
        <f t="shared" si="9"/>
        <v>0</v>
      </c>
      <c r="V51" s="208">
        <f t="shared" si="3"/>
        <v>0</v>
      </c>
    </row>
    <row r="52" spans="1:22" x14ac:dyDescent="0.2">
      <c r="A52" s="177">
        <v>2011</v>
      </c>
      <c r="B52" s="177" t="s">
        <v>56</v>
      </c>
      <c r="C52" s="177" t="s">
        <v>61</v>
      </c>
      <c r="D52" s="162">
        <v>26767</v>
      </c>
      <c r="E52" s="182"/>
      <c r="F52" s="207">
        <v>12</v>
      </c>
      <c r="G52" s="214">
        <v>0</v>
      </c>
      <c r="H52" s="215">
        <v>0</v>
      </c>
      <c r="I52" s="215">
        <v>0</v>
      </c>
      <c r="J52" s="215">
        <v>0</v>
      </c>
      <c r="K52" s="215">
        <v>0</v>
      </c>
      <c r="L52" s="215">
        <v>0</v>
      </c>
      <c r="M52" s="215">
        <v>0</v>
      </c>
      <c r="N52" s="215">
        <v>0</v>
      </c>
      <c r="O52" s="215">
        <v>0</v>
      </c>
      <c r="P52" s="215">
        <v>0</v>
      </c>
      <c r="Q52" s="215">
        <v>0</v>
      </c>
      <c r="R52" s="215">
        <v>0</v>
      </c>
      <c r="S52" s="181">
        <f t="shared" si="7"/>
        <v>0</v>
      </c>
      <c r="T52" s="182">
        <f t="shared" si="8"/>
        <v>0</v>
      </c>
      <c r="U52" s="183" t="e">
        <f t="shared" si="9"/>
        <v>#DIV/0!</v>
      </c>
      <c r="V52" s="208">
        <f t="shared" si="3"/>
        <v>12</v>
      </c>
    </row>
    <row r="53" spans="1:22" x14ac:dyDescent="0.2">
      <c r="A53" s="177">
        <v>2011</v>
      </c>
      <c r="B53" s="177" t="s">
        <v>62</v>
      </c>
      <c r="C53" s="177" t="s">
        <v>25</v>
      </c>
      <c r="D53" s="162"/>
      <c r="E53" s="182"/>
      <c r="F53" s="207">
        <v>26</v>
      </c>
      <c r="G53" s="214"/>
      <c r="H53" s="215"/>
      <c r="I53" s="215"/>
      <c r="J53" s="215"/>
      <c r="K53" s="215">
        <v>0</v>
      </c>
      <c r="L53" s="215">
        <v>0</v>
      </c>
      <c r="M53" s="215">
        <v>0</v>
      </c>
      <c r="N53" s="215">
        <v>0</v>
      </c>
      <c r="O53" s="215">
        <v>0</v>
      </c>
      <c r="P53" s="215">
        <v>0</v>
      </c>
      <c r="Q53" s="215">
        <v>0</v>
      </c>
      <c r="R53" s="215">
        <v>0</v>
      </c>
      <c r="S53" s="181"/>
      <c r="T53" s="182"/>
      <c r="U53" s="183"/>
      <c r="V53" s="208">
        <v>0</v>
      </c>
    </row>
    <row r="54" spans="1:22" x14ac:dyDescent="0.2">
      <c r="A54" s="177">
        <v>2011</v>
      </c>
      <c r="B54" s="177" t="s">
        <v>63</v>
      </c>
      <c r="C54" s="177" t="s">
        <v>60</v>
      </c>
      <c r="D54" s="162"/>
      <c r="E54" s="182"/>
      <c r="F54" s="207">
        <v>48</v>
      </c>
      <c r="G54" s="214">
        <v>0</v>
      </c>
      <c r="H54" s="215">
        <v>0</v>
      </c>
      <c r="I54" s="215">
        <v>0</v>
      </c>
      <c r="J54" s="215">
        <v>0</v>
      </c>
      <c r="K54" s="215">
        <v>0</v>
      </c>
      <c r="L54" s="215">
        <v>0</v>
      </c>
      <c r="M54" s="215">
        <v>48</v>
      </c>
      <c r="N54" s="215">
        <v>0</v>
      </c>
      <c r="O54" s="215">
        <v>0</v>
      </c>
      <c r="P54" s="215">
        <v>0</v>
      </c>
      <c r="Q54" s="215">
        <v>0</v>
      </c>
      <c r="R54" s="215">
        <v>0</v>
      </c>
      <c r="S54" s="181">
        <f t="shared" si="7"/>
        <v>48</v>
      </c>
      <c r="T54" s="182">
        <f t="shared" si="8"/>
        <v>4</v>
      </c>
      <c r="U54" s="183">
        <f t="shared" si="9"/>
        <v>0</v>
      </c>
      <c r="V54" s="208">
        <f t="shared" si="3"/>
        <v>0</v>
      </c>
    </row>
    <row r="55" spans="1:22" x14ac:dyDescent="0.2">
      <c r="A55" s="177">
        <v>2011</v>
      </c>
      <c r="B55" s="177" t="s">
        <v>64</v>
      </c>
      <c r="C55" s="177" t="s">
        <v>25</v>
      </c>
      <c r="D55" s="162"/>
      <c r="E55" s="182"/>
      <c r="F55" s="207">
        <v>24</v>
      </c>
      <c r="G55" s="214"/>
      <c r="H55" s="215"/>
      <c r="I55" s="215"/>
      <c r="J55" s="215"/>
      <c r="K55" s="215"/>
      <c r="L55" s="215">
        <v>0</v>
      </c>
      <c r="M55" s="215">
        <v>0</v>
      </c>
      <c r="N55" s="215">
        <v>0</v>
      </c>
      <c r="O55" s="215">
        <v>0</v>
      </c>
      <c r="P55" s="215">
        <v>0</v>
      </c>
      <c r="Q55" s="215">
        <v>0</v>
      </c>
      <c r="R55" s="215">
        <v>0</v>
      </c>
      <c r="S55" s="181"/>
      <c r="T55" s="182"/>
      <c r="U55" s="183"/>
      <c r="V55" s="208">
        <f t="shared" si="3"/>
        <v>24</v>
      </c>
    </row>
    <row r="56" spans="1:22" x14ac:dyDescent="0.2">
      <c r="A56" s="177">
        <v>2011</v>
      </c>
      <c r="B56" s="177" t="s">
        <v>40</v>
      </c>
      <c r="C56" s="177" t="s">
        <v>65</v>
      </c>
      <c r="D56" s="162"/>
      <c r="E56" s="182"/>
      <c r="F56" s="207">
        <v>2</v>
      </c>
      <c r="G56" s="214">
        <v>0</v>
      </c>
      <c r="H56" s="215">
        <v>0</v>
      </c>
      <c r="I56" s="215">
        <v>0</v>
      </c>
      <c r="J56" s="215">
        <v>0</v>
      </c>
      <c r="K56" s="215">
        <v>0</v>
      </c>
      <c r="L56" s="215">
        <v>0</v>
      </c>
      <c r="M56" s="215">
        <v>0</v>
      </c>
      <c r="N56" s="215">
        <v>0</v>
      </c>
      <c r="O56" s="215">
        <v>2</v>
      </c>
      <c r="P56" s="215">
        <v>0</v>
      </c>
      <c r="Q56" s="215">
        <v>0</v>
      </c>
      <c r="R56" s="215">
        <v>0</v>
      </c>
      <c r="S56" s="181">
        <f t="shared" si="7"/>
        <v>2</v>
      </c>
      <c r="T56" s="182">
        <f>AVERAGE(G56:R56)</f>
        <v>0.16666666666666666</v>
      </c>
      <c r="U56" s="183">
        <f t="shared" si="9"/>
        <v>0</v>
      </c>
      <c r="V56" s="208">
        <f t="shared" si="3"/>
        <v>0</v>
      </c>
    </row>
    <row r="57" spans="1:22" x14ac:dyDescent="0.2">
      <c r="A57" s="185"/>
      <c r="B57" s="174"/>
      <c r="C57" s="185"/>
      <c r="D57" s="185"/>
      <c r="E57" s="175"/>
      <c r="F57" s="174"/>
      <c r="G57" s="174"/>
      <c r="H57" s="174"/>
      <c r="I57" s="174"/>
      <c r="J57" s="174"/>
      <c r="K57" s="174"/>
      <c r="L57" s="174"/>
      <c r="M57" s="174"/>
      <c r="N57" s="174"/>
      <c r="O57" s="174"/>
      <c r="P57" s="174"/>
      <c r="Q57" s="174"/>
      <c r="R57" s="174"/>
      <c r="S57" s="174"/>
      <c r="T57" s="175"/>
      <c r="U57" s="176"/>
      <c r="V57" s="205"/>
    </row>
    <row r="58" spans="1:22" s="143" customFormat="1" x14ac:dyDescent="0.2">
      <c r="A58" s="164">
        <v>2012</v>
      </c>
      <c r="B58" s="165" t="s">
        <v>66</v>
      </c>
      <c r="C58" s="164" t="s">
        <v>67</v>
      </c>
      <c r="D58" s="164">
        <v>16152</v>
      </c>
      <c r="E58" s="164"/>
      <c r="F58" s="164">
        <v>25</v>
      </c>
      <c r="G58" s="167"/>
      <c r="H58" s="167"/>
      <c r="I58" s="167">
        <v>0</v>
      </c>
      <c r="J58" s="167">
        <v>0</v>
      </c>
      <c r="K58" s="167">
        <v>0</v>
      </c>
      <c r="L58" s="167">
        <v>0</v>
      </c>
      <c r="M58" s="167">
        <v>0</v>
      </c>
      <c r="N58" s="167">
        <v>25</v>
      </c>
      <c r="O58" s="167">
        <v>0</v>
      </c>
      <c r="P58" s="167">
        <v>0</v>
      </c>
      <c r="Q58" s="167">
        <v>0</v>
      </c>
      <c r="R58" s="167">
        <v>0</v>
      </c>
      <c r="S58" s="181">
        <f t="shared" si="7"/>
        <v>25</v>
      </c>
      <c r="T58" s="182">
        <f t="shared" ref="T58:T69" si="10">AVERAGE(G58:R58)</f>
        <v>2.5</v>
      </c>
      <c r="U58" s="183">
        <f t="shared" si="9"/>
        <v>0</v>
      </c>
      <c r="V58" s="208">
        <f t="shared" si="3"/>
        <v>0</v>
      </c>
    </row>
    <row r="59" spans="1:22" s="143" customFormat="1" x14ac:dyDescent="0.2">
      <c r="A59" s="164">
        <v>2012</v>
      </c>
      <c r="B59" s="165" t="s">
        <v>66</v>
      </c>
      <c r="C59" s="164" t="s">
        <v>38</v>
      </c>
      <c r="D59" s="164">
        <v>16146</v>
      </c>
      <c r="E59" s="164"/>
      <c r="F59" s="164">
        <v>25</v>
      </c>
      <c r="G59" s="167"/>
      <c r="H59" s="167"/>
      <c r="I59" s="167">
        <v>0</v>
      </c>
      <c r="J59" s="167">
        <v>0</v>
      </c>
      <c r="K59" s="167">
        <v>0</v>
      </c>
      <c r="L59" s="167">
        <v>0</v>
      </c>
      <c r="M59" s="167">
        <v>0</v>
      </c>
      <c r="N59" s="167">
        <v>25</v>
      </c>
      <c r="O59" s="167">
        <v>0</v>
      </c>
      <c r="P59" s="167">
        <v>0</v>
      </c>
      <c r="Q59" s="167">
        <v>0</v>
      </c>
      <c r="R59" s="167">
        <v>0</v>
      </c>
      <c r="S59" s="181">
        <f t="shared" si="7"/>
        <v>25</v>
      </c>
      <c r="T59" s="182">
        <f t="shared" si="10"/>
        <v>2.5</v>
      </c>
      <c r="U59" s="183">
        <f t="shared" si="9"/>
        <v>0</v>
      </c>
      <c r="V59" s="208">
        <f t="shared" si="3"/>
        <v>0</v>
      </c>
    </row>
    <row r="60" spans="1:22" s="143" customFormat="1" x14ac:dyDescent="0.2">
      <c r="A60" s="164">
        <v>2012</v>
      </c>
      <c r="B60" s="165" t="s">
        <v>68</v>
      </c>
      <c r="C60" s="164" t="s">
        <v>69</v>
      </c>
      <c r="D60" s="164">
        <v>16125</v>
      </c>
      <c r="E60" s="164"/>
      <c r="F60" s="164">
        <v>5</v>
      </c>
      <c r="G60" s="165"/>
      <c r="H60" s="165"/>
      <c r="I60" s="165"/>
      <c r="J60" s="165"/>
      <c r="K60" s="165">
        <v>0</v>
      </c>
      <c r="L60" s="165">
        <v>0</v>
      </c>
      <c r="M60" s="165">
        <v>5</v>
      </c>
      <c r="N60" s="168">
        <v>0</v>
      </c>
      <c r="O60" s="168">
        <v>0</v>
      </c>
      <c r="P60" s="168">
        <v>0</v>
      </c>
      <c r="Q60" s="168">
        <v>0</v>
      </c>
      <c r="R60" s="168">
        <v>0</v>
      </c>
      <c r="S60" s="181">
        <f t="shared" si="7"/>
        <v>5</v>
      </c>
      <c r="T60" s="182">
        <f t="shared" si="10"/>
        <v>0.625</v>
      </c>
      <c r="U60" s="183">
        <f t="shared" si="9"/>
        <v>0</v>
      </c>
      <c r="V60" s="208">
        <f t="shared" si="3"/>
        <v>0</v>
      </c>
    </row>
    <row r="61" spans="1:22" s="143" customFormat="1" x14ac:dyDescent="0.2">
      <c r="A61" s="164">
        <v>2012</v>
      </c>
      <c r="B61" s="165" t="s">
        <v>66</v>
      </c>
      <c r="C61" s="164" t="s">
        <v>70</v>
      </c>
      <c r="D61" s="164">
        <v>16115</v>
      </c>
      <c r="E61" s="164"/>
      <c r="F61" s="164">
        <v>24</v>
      </c>
      <c r="G61" s="165"/>
      <c r="H61" s="165"/>
      <c r="I61" s="165">
        <v>0</v>
      </c>
      <c r="J61" s="165">
        <v>0</v>
      </c>
      <c r="K61" s="165">
        <v>2</v>
      </c>
      <c r="L61" s="165">
        <v>2</v>
      </c>
      <c r="M61" s="165">
        <v>12</v>
      </c>
      <c r="N61" s="165">
        <v>8</v>
      </c>
      <c r="O61" s="168">
        <v>0</v>
      </c>
      <c r="P61" s="168">
        <v>0</v>
      </c>
      <c r="Q61" s="168">
        <v>0</v>
      </c>
      <c r="R61" s="168">
        <v>0</v>
      </c>
      <c r="S61" s="181">
        <f t="shared" si="7"/>
        <v>24</v>
      </c>
      <c r="T61" s="182">
        <f t="shared" si="10"/>
        <v>2.4</v>
      </c>
      <c r="U61" s="183">
        <f t="shared" si="9"/>
        <v>0</v>
      </c>
      <c r="V61" s="208">
        <v>0</v>
      </c>
    </row>
    <row r="62" spans="1:22" s="143" customFormat="1" x14ac:dyDescent="0.2">
      <c r="A62" s="164">
        <v>2012</v>
      </c>
      <c r="B62" s="165" t="s">
        <v>71</v>
      </c>
      <c r="C62" s="164" t="s">
        <v>60</v>
      </c>
      <c r="D62" s="164"/>
      <c r="E62" s="164"/>
      <c r="F62" s="164"/>
      <c r="G62" s="165"/>
      <c r="H62" s="165"/>
      <c r="I62" s="165"/>
      <c r="J62" s="165"/>
      <c r="K62" s="165">
        <v>0</v>
      </c>
      <c r="L62" s="165">
        <v>0</v>
      </c>
      <c r="M62" s="165">
        <v>0</v>
      </c>
      <c r="N62" s="165">
        <v>0</v>
      </c>
      <c r="O62" s="168">
        <v>0</v>
      </c>
      <c r="P62" s="168">
        <v>25</v>
      </c>
      <c r="Q62" s="168">
        <v>0</v>
      </c>
      <c r="R62" s="168">
        <v>0</v>
      </c>
      <c r="S62" s="181"/>
      <c r="T62" s="182"/>
      <c r="U62" s="183"/>
      <c r="V62" s="208">
        <v>0</v>
      </c>
    </row>
    <row r="63" spans="1:22" s="143" customFormat="1" x14ac:dyDescent="0.2">
      <c r="A63" s="164">
        <v>2012</v>
      </c>
      <c r="B63" s="165" t="s">
        <v>72</v>
      </c>
      <c r="C63" s="164" t="s">
        <v>25</v>
      </c>
      <c r="D63" s="164">
        <v>22303</v>
      </c>
      <c r="E63" s="164"/>
      <c r="F63" s="164">
        <v>20</v>
      </c>
      <c r="G63" s="165"/>
      <c r="H63" s="165"/>
      <c r="I63" s="165"/>
      <c r="J63" s="165"/>
      <c r="K63" s="165"/>
      <c r="L63" s="165">
        <v>0</v>
      </c>
      <c r="M63" s="165">
        <v>0</v>
      </c>
      <c r="N63" s="165">
        <v>8</v>
      </c>
      <c r="O63" s="165">
        <v>0</v>
      </c>
      <c r="P63" s="165">
        <v>12</v>
      </c>
      <c r="Q63" s="165">
        <v>0</v>
      </c>
      <c r="R63" s="165">
        <v>0</v>
      </c>
      <c r="S63" s="181">
        <f t="shared" si="7"/>
        <v>20</v>
      </c>
      <c r="T63" s="182">
        <f t="shared" si="10"/>
        <v>2.8571428571428572</v>
      </c>
      <c r="U63" s="183">
        <f t="shared" si="9"/>
        <v>0</v>
      </c>
      <c r="V63" s="208">
        <v>0</v>
      </c>
    </row>
    <row r="64" spans="1:22" s="143" customFormat="1" x14ac:dyDescent="0.2">
      <c r="A64" s="164">
        <v>2012</v>
      </c>
      <c r="B64" s="165" t="s">
        <v>73</v>
      </c>
      <c r="C64" s="164" t="s">
        <v>74</v>
      </c>
      <c r="D64" s="164">
        <v>53331</v>
      </c>
      <c r="E64" s="164"/>
      <c r="F64" s="164">
        <v>17</v>
      </c>
      <c r="G64" s="165"/>
      <c r="H64" s="165"/>
      <c r="I64" s="165"/>
      <c r="J64" s="165">
        <v>0</v>
      </c>
      <c r="K64" s="165">
        <v>5</v>
      </c>
      <c r="L64" s="165">
        <v>2</v>
      </c>
      <c r="M64" s="165">
        <v>1</v>
      </c>
      <c r="N64" s="165">
        <v>1</v>
      </c>
      <c r="O64" s="165">
        <v>1</v>
      </c>
      <c r="P64" s="165">
        <v>3</v>
      </c>
      <c r="Q64" s="165">
        <v>1</v>
      </c>
      <c r="R64" s="165">
        <v>2</v>
      </c>
      <c r="S64" s="181">
        <f t="shared" si="7"/>
        <v>16</v>
      </c>
      <c r="T64" s="182">
        <f t="shared" si="10"/>
        <v>1.7777777777777777</v>
      </c>
      <c r="U64" s="183">
        <f t="shared" si="9"/>
        <v>0.5625</v>
      </c>
      <c r="V64" s="208">
        <v>1</v>
      </c>
    </row>
    <row r="65" spans="1:23" s="143" customFormat="1" x14ac:dyDescent="0.2">
      <c r="A65" s="164">
        <v>2012</v>
      </c>
      <c r="B65" s="165" t="s">
        <v>75</v>
      </c>
      <c r="C65" s="164" t="s">
        <v>76</v>
      </c>
      <c r="D65" s="164">
        <v>16191</v>
      </c>
      <c r="E65" s="164"/>
      <c r="F65" s="164">
        <v>25</v>
      </c>
      <c r="G65" s="165"/>
      <c r="H65" s="165"/>
      <c r="I65" s="165"/>
      <c r="J65" s="165"/>
      <c r="K65" s="165"/>
      <c r="L65" s="165">
        <v>12</v>
      </c>
      <c r="M65" s="165">
        <v>0</v>
      </c>
      <c r="N65" s="165">
        <v>13</v>
      </c>
      <c r="O65" s="168">
        <v>0</v>
      </c>
      <c r="P65" s="168">
        <v>0</v>
      </c>
      <c r="Q65" s="168">
        <v>0</v>
      </c>
      <c r="R65" s="168">
        <v>0</v>
      </c>
      <c r="S65" s="181">
        <f t="shared" si="7"/>
        <v>25</v>
      </c>
      <c r="T65" s="182">
        <f t="shared" si="10"/>
        <v>3.5714285714285716</v>
      </c>
      <c r="U65" s="183">
        <f t="shared" si="9"/>
        <v>0</v>
      </c>
      <c r="V65" s="208">
        <f t="shared" si="3"/>
        <v>0</v>
      </c>
    </row>
    <row r="66" spans="1:23" s="143" customFormat="1" x14ac:dyDescent="0.2">
      <c r="A66" s="164">
        <v>2012</v>
      </c>
      <c r="B66" s="165" t="s">
        <v>75</v>
      </c>
      <c r="C66" s="164" t="s">
        <v>25</v>
      </c>
      <c r="D66" s="164">
        <v>17340</v>
      </c>
      <c r="E66" s="164"/>
      <c r="F66" s="164">
        <v>54</v>
      </c>
      <c r="G66" s="165"/>
      <c r="H66" s="165"/>
      <c r="I66" s="165"/>
      <c r="J66" s="165"/>
      <c r="K66" s="165"/>
      <c r="L66" s="167">
        <v>0</v>
      </c>
      <c r="M66" s="167">
        <v>0</v>
      </c>
      <c r="N66" s="167"/>
      <c r="O66" s="167">
        <v>0</v>
      </c>
      <c r="P66" s="167">
        <v>12</v>
      </c>
      <c r="Q66" s="167">
        <v>14</v>
      </c>
      <c r="R66" s="167">
        <v>5</v>
      </c>
      <c r="S66" s="181">
        <f t="shared" si="7"/>
        <v>31</v>
      </c>
      <c r="T66" s="182">
        <f t="shared" si="10"/>
        <v>5.166666666666667</v>
      </c>
      <c r="U66" s="183">
        <f t="shared" si="9"/>
        <v>4.258064516129032</v>
      </c>
      <c r="V66" s="208">
        <v>22</v>
      </c>
    </row>
    <row r="67" spans="1:23" s="143" customFormat="1" x14ac:dyDescent="0.2">
      <c r="A67" s="164">
        <v>2012</v>
      </c>
      <c r="B67" s="165" t="s">
        <v>77</v>
      </c>
      <c r="C67" s="164" t="s">
        <v>78</v>
      </c>
      <c r="D67" s="164">
        <v>65448</v>
      </c>
      <c r="E67" s="164"/>
      <c r="F67" s="164">
        <v>25</v>
      </c>
      <c r="G67" s="165"/>
      <c r="H67" s="165"/>
      <c r="I67" s="165"/>
      <c r="J67" s="165"/>
      <c r="K67" s="165"/>
      <c r="L67" s="165">
        <v>0</v>
      </c>
      <c r="M67" s="165">
        <v>8</v>
      </c>
      <c r="N67" s="165">
        <v>9</v>
      </c>
      <c r="O67" s="165">
        <v>6</v>
      </c>
      <c r="P67" s="165">
        <v>2</v>
      </c>
      <c r="Q67" s="165">
        <v>0</v>
      </c>
      <c r="R67" s="165">
        <v>0</v>
      </c>
      <c r="S67" s="181">
        <f t="shared" si="7"/>
        <v>25</v>
      </c>
      <c r="T67" s="182">
        <f t="shared" si="10"/>
        <v>3.5714285714285716</v>
      </c>
      <c r="U67" s="183">
        <f t="shared" si="9"/>
        <v>0</v>
      </c>
      <c r="V67" s="208">
        <v>0</v>
      </c>
    </row>
    <row r="68" spans="1:23" s="143" customFormat="1" x14ac:dyDescent="0.2">
      <c r="A68" s="164">
        <v>2012</v>
      </c>
      <c r="B68" s="165" t="s">
        <v>77</v>
      </c>
      <c r="C68" s="164" t="s">
        <v>52</v>
      </c>
      <c r="D68" s="164">
        <v>20347</v>
      </c>
      <c r="E68" s="164"/>
      <c r="F68" s="164">
        <v>49</v>
      </c>
      <c r="G68" s="165"/>
      <c r="H68" s="165"/>
      <c r="I68" s="165"/>
      <c r="J68" s="165"/>
      <c r="K68" s="165"/>
      <c r="L68" s="167">
        <v>0</v>
      </c>
      <c r="M68" s="167">
        <v>0</v>
      </c>
      <c r="N68" s="167">
        <v>49</v>
      </c>
      <c r="O68" s="167">
        <v>0</v>
      </c>
      <c r="P68" s="167">
        <v>0</v>
      </c>
      <c r="Q68" s="167">
        <v>0</v>
      </c>
      <c r="R68" s="167">
        <v>0</v>
      </c>
      <c r="S68" s="181">
        <f t="shared" si="7"/>
        <v>49</v>
      </c>
      <c r="T68" s="182">
        <f t="shared" si="10"/>
        <v>7</v>
      </c>
      <c r="U68" s="183">
        <f t="shared" si="9"/>
        <v>0</v>
      </c>
      <c r="V68" s="208">
        <f t="shared" si="3"/>
        <v>0</v>
      </c>
    </row>
    <row r="69" spans="1:23" s="143" customFormat="1" x14ac:dyDescent="0.2">
      <c r="A69" s="164">
        <v>2012</v>
      </c>
      <c r="B69" s="165" t="s">
        <v>79</v>
      </c>
      <c r="C69" s="164" t="s">
        <v>80</v>
      </c>
      <c r="D69" s="164">
        <v>43493</v>
      </c>
      <c r="E69" s="164"/>
      <c r="F69" s="164">
        <v>19</v>
      </c>
      <c r="G69" s="165"/>
      <c r="H69" s="165"/>
      <c r="I69" s="165">
        <v>0</v>
      </c>
      <c r="J69" s="165">
        <v>8</v>
      </c>
      <c r="K69" s="165">
        <v>4</v>
      </c>
      <c r="L69" s="165">
        <v>3</v>
      </c>
      <c r="M69" s="165">
        <v>4</v>
      </c>
      <c r="N69" s="168">
        <v>0</v>
      </c>
      <c r="O69" s="168">
        <v>0</v>
      </c>
      <c r="P69" s="168">
        <v>0</v>
      </c>
      <c r="Q69" s="168">
        <v>0</v>
      </c>
      <c r="R69" s="168">
        <v>0</v>
      </c>
      <c r="S69" s="181">
        <f t="shared" si="7"/>
        <v>19</v>
      </c>
      <c r="T69" s="182">
        <f t="shared" si="10"/>
        <v>1.9</v>
      </c>
      <c r="U69" s="183">
        <f t="shared" si="9"/>
        <v>0</v>
      </c>
      <c r="V69" s="208">
        <f t="shared" si="3"/>
        <v>0</v>
      </c>
    </row>
    <row r="70" spans="1:23" s="143" customFormat="1" x14ac:dyDescent="0.2">
      <c r="A70" s="164">
        <v>2012</v>
      </c>
      <c r="B70" s="165" t="s">
        <v>79</v>
      </c>
      <c r="C70" s="164" t="s">
        <v>81</v>
      </c>
      <c r="D70" s="164">
        <v>43493</v>
      </c>
      <c r="E70" s="164"/>
      <c r="F70" s="164">
        <v>125</v>
      </c>
      <c r="G70" s="167"/>
      <c r="H70" s="167"/>
      <c r="I70" s="167">
        <v>0</v>
      </c>
      <c r="J70" s="167">
        <v>0</v>
      </c>
      <c r="K70" s="167">
        <v>0</v>
      </c>
      <c r="L70" s="167">
        <v>0</v>
      </c>
      <c r="M70" s="167">
        <v>0</v>
      </c>
      <c r="N70" s="167">
        <v>0</v>
      </c>
      <c r="O70" s="167">
        <v>5</v>
      </c>
      <c r="P70" s="167">
        <v>0</v>
      </c>
      <c r="Q70" s="167">
        <v>0</v>
      </c>
      <c r="R70" s="167">
        <v>0</v>
      </c>
      <c r="S70" s="181">
        <f>SUM(G70:R70)</f>
        <v>5</v>
      </c>
      <c r="T70" s="182">
        <f>AVERAGE(G70:R70)</f>
        <v>0.5</v>
      </c>
      <c r="U70" s="183">
        <f>V70/T70</f>
        <v>240</v>
      </c>
      <c r="V70" s="208">
        <f>F70-SUM(G70:R70)</f>
        <v>120</v>
      </c>
    </row>
    <row r="71" spans="1:23" s="143" customFormat="1" x14ac:dyDescent="0.2">
      <c r="A71" s="164">
        <v>2012</v>
      </c>
      <c r="B71" s="165" t="s">
        <v>82</v>
      </c>
      <c r="C71" s="164" t="s">
        <v>81</v>
      </c>
      <c r="D71" s="164">
        <v>43493</v>
      </c>
      <c r="E71" s="164"/>
      <c r="F71" s="164">
        <v>125</v>
      </c>
      <c r="G71" s="167"/>
      <c r="H71" s="167"/>
      <c r="I71" s="167">
        <v>0</v>
      </c>
      <c r="J71" s="167">
        <v>0</v>
      </c>
      <c r="K71" s="167">
        <v>0</v>
      </c>
      <c r="L71" s="167">
        <v>0</v>
      </c>
      <c r="M71" s="167">
        <v>0</v>
      </c>
      <c r="N71" s="167">
        <v>0</v>
      </c>
      <c r="O71" s="167">
        <v>5</v>
      </c>
      <c r="P71" s="167">
        <v>3</v>
      </c>
      <c r="Q71" s="167">
        <v>7</v>
      </c>
      <c r="R71" s="167">
        <v>0</v>
      </c>
      <c r="S71" s="181">
        <f>SUM(G71:R71)</f>
        <v>15</v>
      </c>
      <c r="T71" s="182">
        <f>AVERAGE(G71:R71)</f>
        <v>1.5</v>
      </c>
      <c r="U71" s="183">
        <f>V71/T71</f>
        <v>73.333333333333329</v>
      </c>
      <c r="V71" s="208">
        <f>F71-SUM(G71:R71)</f>
        <v>110</v>
      </c>
    </row>
    <row r="72" spans="1:23" s="143" customFormat="1" x14ac:dyDescent="0.2">
      <c r="A72" s="164">
        <v>2010</v>
      </c>
      <c r="B72" s="165" t="s">
        <v>83</v>
      </c>
      <c r="C72" s="164" t="s">
        <v>25</v>
      </c>
      <c r="D72" s="164">
        <v>16115</v>
      </c>
      <c r="E72" s="164"/>
      <c r="F72" s="165">
        <v>38</v>
      </c>
      <c r="G72" s="167"/>
      <c r="H72" s="167"/>
      <c r="I72" s="167">
        <v>0</v>
      </c>
      <c r="J72" s="167">
        <v>0</v>
      </c>
      <c r="K72" s="167">
        <v>0</v>
      </c>
      <c r="L72" s="167">
        <v>0</v>
      </c>
      <c r="M72" s="167">
        <v>0</v>
      </c>
      <c r="N72" s="167">
        <v>0</v>
      </c>
      <c r="O72" s="167">
        <v>6</v>
      </c>
      <c r="P72" s="167">
        <v>4</v>
      </c>
      <c r="Q72" s="167">
        <v>3</v>
      </c>
      <c r="R72" s="167">
        <v>4</v>
      </c>
      <c r="S72" s="181">
        <f>SUM(G72:R72)</f>
        <v>17</v>
      </c>
      <c r="T72" s="182">
        <f>AVERAGE(G72:R72)</f>
        <v>1.7</v>
      </c>
      <c r="U72" s="183">
        <f>V72/T72</f>
        <v>12.352941176470589</v>
      </c>
      <c r="V72" s="208">
        <v>21</v>
      </c>
    </row>
    <row r="73" spans="1:23" s="143" customFormat="1" x14ac:dyDescent="0.2">
      <c r="A73" s="164">
        <v>2012</v>
      </c>
      <c r="B73" s="165" t="s">
        <v>79</v>
      </c>
      <c r="C73" s="164" t="s">
        <v>25</v>
      </c>
      <c r="D73" s="164">
        <v>59320</v>
      </c>
      <c r="E73" s="164"/>
      <c r="F73" s="165">
        <v>70</v>
      </c>
      <c r="G73" s="167"/>
      <c r="H73" s="167"/>
      <c r="I73" s="167">
        <v>0</v>
      </c>
      <c r="J73" s="167">
        <v>0</v>
      </c>
      <c r="K73" s="167">
        <v>0</v>
      </c>
      <c r="L73" s="167">
        <v>0</v>
      </c>
      <c r="M73" s="167">
        <v>0</v>
      </c>
      <c r="N73" s="167">
        <v>0</v>
      </c>
      <c r="O73" s="167">
        <v>0</v>
      </c>
      <c r="P73" s="167">
        <v>0</v>
      </c>
      <c r="Q73" s="167">
        <v>0</v>
      </c>
      <c r="R73" s="167">
        <v>2</v>
      </c>
      <c r="S73" s="181">
        <f>SUM(G73:R73)</f>
        <v>2</v>
      </c>
      <c r="T73" s="182">
        <f>AVERAGE(G73:R73)</f>
        <v>0.2</v>
      </c>
      <c r="U73" s="183">
        <f>V73/T73</f>
        <v>350</v>
      </c>
      <c r="V73" s="208">
        <v>70</v>
      </c>
    </row>
    <row r="74" spans="1:23" s="143" customFormat="1" x14ac:dyDescent="0.2">
      <c r="A74" s="164">
        <v>2012</v>
      </c>
      <c r="B74" s="165" t="s">
        <v>84</v>
      </c>
      <c r="C74" s="164" t="s">
        <v>85</v>
      </c>
      <c r="D74" s="164"/>
      <c r="E74" s="164"/>
      <c r="F74" s="165"/>
      <c r="G74" s="167"/>
      <c r="H74" s="167"/>
      <c r="I74" s="167"/>
      <c r="J74" s="167"/>
      <c r="K74" s="167"/>
      <c r="L74" s="167"/>
      <c r="M74" s="167"/>
      <c r="N74" s="167"/>
      <c r="O74" s="167"/>
      <c r="P74" s="167"/>
      <c r="Q74" s="167"/>
      <c r="R74" s="167"/>
      <c r="S74" s="181"/>
      <c r="T74" s="182"/>
      <c r="U74" s="183"/>
      <c r="V74" s="208">
        <v>5</v>
      </c>
    </row>
    <row r="75" spans="1:23" s="143" customFormat="1" x14ac:dyDescent="0.2">
      <c r="A75" s="164">
        <v>2012</v>
      </c>
      <c r="B75" s="165" t="s">
        <v>86</v>
      </c>
      <c r="C75" s="164" t="s">
        <v>87</v>
      </c>
      <c r="D75" s="164"/>
      <c r="E75" s="164"/>
      <c r="F75" s="165"/>
      <c r="G75" s="167"/>
      <c r="H75" s="167"/>
      <c r="I75" s="167"/>
      <c r="J75" s="167"/>
      <c r="K75" s="167"/>
      <c r="L75" s="167"/>
      <c r="M75" s="167"/>
      <c r="N75" s="167"/>
      <c r="O75" s="167"/>
      <c r="P75" s="167"/>
      <c r="Q75" s="167"/>
      <c r="R75" s="167"/>
      <c r="S75" s="181"/>
      <c r="T75" s="182"/>
      <c r="U75" s="183"/>
      <c r="V75" s="208">
        <v>16</v>
      </c>
    </row>
    <row r="76" spans="1:23" s="143" customFormat="1" x14ac:dyDescent="0.2">
      <c r="A76" s="164">
        <v>2012</v>
      </c>
      <c r="B76" s="165" t="s">
        <v>30</v>
      </c>
      <c r="C76" s="164" t="s">
        <v>25</v>
      </c>
      <c r="D76" s="164"/>
      <c r="E76" s="164"/>
      <c r="F76" s="165"/>
      <c r="G76" s="167"/>
      <c r="H76" s="167"/>
      <c r="I76" s="167"/>
      <c r="J76" s="167"/>
      <c r="K76" s="167"/>
      <c r="L76" s="167"/>
      <c r="M76" s="167"/>
      <c r="N76" s="167"/>
      <c r="O76" s="167"/>
      <c r="P76" s="167"/>
      <c r="Q76" s="167"/>
      <c r="R76" s="167"/>
      <c r="S76" s="181"/>
      <c r="T76" s="182"/>
      <c r="U76" s="183"/>
      <c r="V76" s="208">
        <v>24</v>
      </c>
    </row>
    <row r="77" spans="1:23" s="143" customFormat="1" x14ac:dyDescent="0.2">
      <c r="A77" s="164">
        <v>2012</v>
      </c>
      <c r="B77" s="165" t="s">
        <v>46</v>
      </c>
      <c r="C77" s="164" t="s">
        <v>88</v>
      </c>
      <c r="D77" s="164">
        <v>74542</v>
      </c>
      <c r="E77" s="164"/>
      <c r="F77" s="165">
        <v>50</v>
      </c>
      <c r="G77" s="167"/>
      <c r="H77" s="167"/>
      <c r="I77" s="167">
        <v>0</v>
      </c>
      <c r="J77" s="167">
        <v>0</v>
      </c>
      <c r="K77" s="167">
        <v>0</v>
      </c>
      <c r="L77" s="167">
        <v>0</v>
      </c>
      <c r="M77" s="167">
        <v>0</v>
      </c>
      <c r="N77" s="167">
        <v>0</v>
      </c>
      <c r="O77" s="167">
        <v>0</v>
      </c>
      <c r="P77" s="167">
        <v>2</v>
      </c>
      <c r="Q77" s="167">
        <v>0</v>
      </c>
      <c r="R77" s="167">
        <v>1</v>
      </c>
      <c r="S77" s="181">
        <f>SUM(G77:R77)</f>
        <v>3</v>
      </c>
      <c r="T77" s="182">
        <f>AVERAGE(G77:R77)</f>
        <v>0.3</v>
      </c>
      <c r="U77" s="183">
        <f>V77/T77</f>
        <v>156.66666666666669</v>
      </c>
      <c r="V77" s="208">
        <f>F77-SUM(G77:R77)</f>
        <v>47</v>
      </c>
    </row>
    <row r="78" spans="1:23" x14ac:dyDescent="0.2">
      <c r="A78" s="185"/>
      <c r="B78" s="212"/>
      <c r="C78" s="185"/>
      <c r="D78" s="185"/>
      <c r="E78" s="175"/>
      <c r="F78" s="212"/>
      <c r="G78" s="212"/>
      <c r="H78" s="212"/>
      <c r="I78" s="212"/>
      <c r="J78" s="212"/>
      <c r="K78" s="212"/>
      <c r="L78" s="212"/>
      <c r="M78" s="212"/>
      <c r="N78" s="212"/>
      <c r="O78" s="212"/>
      <c r="P78" s="212"/>
      <c r="Q78" s="212"/>
      <c r="R78" s="212"/>
      <c r="S78" s="174"/>
      <c r="T78" s="175"/>
      <c r="U78" s="176"/>
      <c r="V78" s="205"/>
    </row>
    <row r="79" spans="1:23" x14ac:dyDescent="0.2">
      <c r="A79" s="177">
        <v>2009</v>
      </c>
      <c r="B79" s="206"/>
      <c r="C79" s="186"/>
      <c r="D79" s="186"/>
      <c r="E79" s="182"/>
      <c r="F79" s="206">
        <f t="shared" ref="F79:M79" si="11">SUM(F11:F18)</f>
        <v>168</v>
      </c>
      <c r="G79" s="206">
        <f t="shared" si="11"/>
        <v>24</v>
      </c>
      <c r="H79" s="206">
        <f t="shared" si="11"/>
        <v>6</v>
      </c>
      <c r="I79" s="206">
        <f t="shared" si="11"/>
        <v>7</v>
      </c>
      <c r="J79" s="206">
        <f t="shared" si="11"/>
        <v>12</v>
      </c>
      <c r="K79" s="206">
        <f t="shared" si="11"/>
        <v>19</v>
      </c>
      <c r="L79" s="206">
        <f t="shared" si="11"/>
        <v>19</v>
      </c>
      <c r="M79" s="206">
        <f t="shared" si="11"/>
        <v>8</v>
      </c>
      <c r="N79" s="206"/>
      <c r="O79" s="206"/>
      <c r="P79" s="206"/>
      <c r="Q79" s="206"/>
      <c r="R79" s="206"/>
      <c r="S79" s="181">
        <f>SUM(G79:R79)</f>
        <v>95</v>
      </c>
      <c r="T79" s="182">
        <f>AVERAGE(G79:R79)</f>
        <v>13.571428571428571</v>
      </c>
      <c r="U79" s="183">
        <f>V79/T79</f>
        <v>5.3789473684210529</v>
      </c>
      <c r="V79" s="208">
        <f>SUM(F79-S79)</f>
        <v>73</v>
      </c>
      <c r="W79" s="105"/>
    </row>
    <row r="80" spans="1:23" x14ac:dyDescent="0.2">
      <c r="A80" s="177">
        <v>2010</v>
      </c>
      <c r="B80" s="177"/>
      <c r="C80" s="186"/>
      <c r="D80" s="186"/>
      <c r="E80" s="182"/>
      <c r="F80" s="206">
        <f>SUM(F20:F33)</f>
        <v>463</v>
      </c>
      <c r="G80" s="206">
        <f t="shared" ref="G80:M80" si="12">SUM(G20:G33)</f>
        <v>30</v>
      </c>
      <c r="H80" s="206">
        <f t="shared" si="12"/>
        <v>18</v>
      </c>
      <c r="I80" s="206">
        <f t="shared" si="12"/>
        <v>32</v>
      </c>
      <c r="J80" s="206">
        <f t="shared" si="12"/>
        <v>34</v>
      </c>
      <c r="K80" s="206">
        <f t="shared" si="12"/>
        <v>24</v>
      </c>
      <c r="L80" s="206">
        <f t="shared" si="12"/>
        <v>35</v>
      </c>
      <c r="M80" s="206">
        <f t="shared" si="12"/>
        <v>8</v>
      </c>
      <c r="N80" s="177"/>
      <c r="O80" s="177"/>
      <c r="P80" s="177"/>
      <c r="Q80" s="177"/>
      <c r="R80" s="177"/>
      <c r="S80" s="181">
        <f>SUM(G80:R80)</f>
        <v>181</v>
      </c>
      <c r="T80" s="182">
        <f>AVERAGE(G80:R80)</f>
        <v>25.857142857142858</v>
      </c>
      <c r="U80" s="183">
        <f>V80/T80</f>
        <v>10.906077348066297</v>
      </c>
      <c r="V80" s="208">
        <f>SUM(F80-S80)</f>
        <v>282</v>
      </c>
    </row>
    <row r="81" spans="1:22" x14ac:dyDescent="0.2">
      <c r="A81" s="177">
        <v>2011</v>
      </c>
      <c r="B81" s="177"/>
      <c r="C81" s="186"/>
      <c r="D81" s="186"/>
      <c r="E81" s="182"/>
      <c r="F81" s="206">
        <f>SUM(F35:F56)</f>
        <v>293</v>
      </c>
      <c r="G81" s="206">
        <f t="shared" ref="G81:M81" si="13">SUM(G35:G56)</f>
        <v>11</v>
      </c>
      <c r="H81" s="206">
        <f t="shared" si="13"/>
        <v>37</v>
      </c>
      <c r="I81" s="206">
        <f t="shared" si="13"/>
        <v>6</v>
      </c>
      <c r="J81" s="206">
        <f t="shared" si="13"/>
        <v>8</v>
      </c>
      <c r="K81" s="206">
        <f t="shared" si="13"/>
        <v>8</v>
      </c>
      <c r="L81" s="206">
        <f t="shared" si="13"/>
        <v>8</v>
      </c>
      <c r="M81" s="206">
        <f t="shared" si="13"/>
        <v>54</v>
      </c>
      <c r="N81" s="177"/>
      <c r="O81" s="177"/>
      <c r="P81" s="177"/>
      <c r="Q81" s="177"/>
      <c r="R81" s="177"/>
      <c r="S81" s="181">
        <f>SUM(G81:R81)</f>
        <v>132</v>
      </c>
      <c r="T81" s="182">
        <f>AVERAGE(G81:R81)</f>
        <v>18.857142857142858</v>
      </c>
      <c r="U81" s="183">
        <f>V81/T81</f>
        <v>8.5378787878787872</v>
      </c>
      <c r="V81" s="208">
        <f>SUM(F81-S81)</f>
        <v>161</v>
      </c>
    </row>
    <row r="82" spans="1:22" x14ac:dyDescent="0.2">
      <c r="A82" s="177">
        <v>2012</v>
      </c>
      <c r="B82" s="177"/>
      <c r="C82" s="186"/>
      <c r="D82" s="186"/>
      <c r="E82" s="182"/>
      <c r="F82" s="206">
        <f>SUM(F58:F69)</f>
        <v>288</v>
      </c>
      <c r="G82" s="206">
        <f t="shared" ref="G82:M82" si="14">SUM(G58:G69)</f>
        <v>0</v>
      </c>
      <c r="H82" s="206">
        <f t="shared" si="14"/>
        <v>0</v>
      </c>
      <c r="I82" s="206">
        <f t="shared" si="14"/>
        <v>0</v>
      </c>
      <c r="J82" s="206">
        <f t="shared" si="14"/>
        <v>8</v>
      </c>
      <c r="K82" s="206">
        <f t="shared" si="14"/>
        <v>11</v>
      </c>
      <c r="L82" s="206">
        <f t="shared" si="14"/>
        <v>19</v>
      </c>
      <c r="M82" s="206">
        <f t="shared" si="14"/>
        <v>30</v>
      </c>
      <c r="N82" s="177"/>
      <c r="O82" s="177"/>
      <c r="P82" s="177"/>
      <c r="Q82" s="177"/>
      <c r="R82" s="177"/>
      <c r="S82" s="181">
        <f>SUM(G82:R82)</f>
        <v>68</v>
      </c>
      <c r="T82" s="182">
        <f>AVERAGE(G82:R82)</f>
        <v>9.7142857142857135</v>
      </c>
      <c r="U82" s="183">
        <f>V82/T82</f>
        <v>22.647058823529413</v>
      </c>
      <c r="V82" s="208">
        <f>SUM(F82-S82)</f>
        <v>220</v>
      </c>
    </row>
    <row r="83" spans="1:22" x14ac:dyDescent="0.2">
      <c r="A83" s="187"/>
      <c r="B83" s="188"/>
      <c r="C83" s="187"/>
      <c r="D83" s="187"/>
      <c r="E83" s="189"/>
      <c r="F83" s="188"/>
      <c r="G83" s="188"/>
      <c r="H83" s="188"/>
      <c r="I83" s="188"/>
      <c r="J83" s="188"/>
      <c r="K83" s="188"/>
      <c r="L83" s="188"/>
      <c r="M83" s="188"/>
      <c r="N83" s="188"/>
      <c r="O83" s="188"/>
      <c r="P83" s="188"/>
      <c r="Q83" s="188"/>
      <c r="R83" s="188"/>
      <c r="S83" s="188"/>
      <c r="T83" s="189"/>
      <c r="U83" s="190"/>
      <c r="V83" s="191"/>
    </row>
    <row r="84" spans="1:22" x14ac:dyDescent="0.2">
      <c r="A84" s="166"/>
      <c r="B84" s="166" t="s">
        <v>89</v>
      </c>
      <c r="C84" s="166"/>
      <c r="D84" s="166"/>
      <c r="E84" s="218"/>
      <c r="F84" s="219">
        <f xml:space="preserve"> SUM( F11:F14, F16:F17,F20:F23, F26:F31, F33:F33,F39:F56,)</f>
        <v>817</v>
      </c>
      <c r="G84" s="219">
        <f t="shared" ref="G84:R84" si="15" xml:space="preserve"> SUM( G11:G17, G20:G22, G26:G29, G31:G31, G33:G33)</f>
        <v>35</v>
      </c>
      <c r="H84" s="219">
        <f t="shared" si="15"/>
        <v>18</v>
      </c>
      <c r="I84" s="219">
        <f t="shared" si="15"/>
        <v>15</v>
      </c>
      <c r="J84" s="219">
        <f t="shared" si="15"/>
        <v>30</v>
      </c>
      <c r="K84" s="219">
        <f t="shared" si="15"/>
        <v>29</v>
      </c>
      <c r="L84" s="219">
        <f t="shared" si="15"/>
        <v>38</v>
      </c>
      <c r="M84" s="219">
        <f t="shared" si="15"/>
        <v>14</v>
      </c>
      <c r="N84" s="219">
        <f t="shared" si="15"/>
        <v>41</v>
      </c>
      <c r="O84" s="219">
        <f t="shared" si="15"/>
        <v>32</v>
      </c>
      <c r="P84" s="219">
        <f t="shared" si="15"/>
        <v>21</v>
      </c>
      <c r="Q84" s="219">
        <f t="shared" si="15"/>
        <v>23</v>
      </c>
      <c r="R84" s="219">
        <f t="shared" si="15"/>
        <v>27</v>
      </c>
      <c r="S84" s="181">
        <f>SUM(G84:R84)</f>
        <v>323</v>
      </c>
      <c r="T84" s="182">
        <f>AVERAGE(G84:R84)</f>
        <v>26.916666666666668</v>
      </c>
      <c r="U84" s="183">
        <f>V84/T84</f>
        <v>18.352941176470587</v>
      </c>
      <c r="V84" s="208">
        <f>SUM(F84-S84)</f>
        <v>494</v>
      </c>
    </row>
    <row r="85" spans="1:22" ht="13.5" thickBot="1" x14ac:dyDescent="0.25">
      <c r="A85" s="157"/>
      <c r="B85" s="157" t="s">
        <v>90</v>
      </c>
      <c r="C85" s="157"/>
      <c r="D85" s="157"/>
      <c r="E85" s="220"/>
      <c r="F85" s="221">
        <f>SUM(F15, F18:F18, F24:F25, F32:F32, F35:F38,F58:F69)</f>
        <v>395</v>
      </c>
      <c r="G85" s="221">
        <f t="shared" ref="G85:R85" si="16">SUM(G15, G18:G18, G23:G25, G32:G32, G36:G37)</f>
        <v>24</v>
      </c>
      <c r="H85" s="221">
        <f t="shared" si="16"/>
        <v>32</v>
      </c>
      <c r="I85" s="221">
        <f t="shared" si="16"/>
        <v>24</v>
      </c>
      <c r="J85" s="221">
        <f t="shared" si="16"/>
        <v>16</v>
      </c>
      <c r="K85" s="221">
        <f t="shared" si="16"/>
        <v>14</v>
      </c>
      <c r="L85" s="221">
        <f t="shared" si="16"/>
        <v>14</v>
      </c>
      <c r="M85" s="221">
        <f t="shared" si="16"/>
        <v>0</v>
      </c>
      <c r="N85" s="221">
        <f t="shared" si="16"/>
        <v>13</v>
      </c>
      <c r="O85" s="221">
        <f t="shared" si="16"/>
        <v>2</v>
      </c>
      <c r="P85" s="221">
        <f t="shared" si="16"/>
        <v>0</v>
      </c>
      <c r="Q85" s="221">
        <f t="shared" si="16"/>
        <v>3</v>
      </c>
      <c r="R85" s="221">
        <f t="shared" si="16"/>
        <v>2</v>
      </c>
      <c r="S85" s="222">
        <f>SUM(G85:R85)</f>
        <v>144</v>
      </c>
      <c r="T85" s="220">
        <f>AVERAGE(G85:R85)</f>
        <v>12</v>
      </c>
      <c r="U85" s="223">
        <f>V85/T85</f>
        <v>20.916666666666668</v>
      </c>
      <c r="V85" s="224">
        <f>SUM(F85-S85)</f>
        <v>251</v>
      </c>
    </row>
    <row r="86" spans="1:22" x14ac:dyDescent="0.2">
      <c r="A86" s="146"/>
      <c r="B86" s="145"/>
      <c r="C86" s="146"/>
      <c r="D86" s="146"/>
      <c r="E86" s="145"/>
      <c r="F86" s="147"/>
      <c r="G86" s="145"/>
      <c r="H86" s="145"/>
      <c r="I86" s="145"/>
      <c r="J86" s="145"/>
      <c r="K86" s="145"/>
      <c r="L86" s="145"/>
      <c r="M86" s="145"/>
      <c r="N86" s="145"/>
      <c r="O86" s="145"/>
      <c r="P86" s="145"/>
      <c r="Q86" s="145"/>
      <c r="R86" s="145"/>
      <c r="S86" s="145"/>
      <c r="T86" s="145"/>
      <c r="U86" s="145"/>
      <c r="V86" s="145"/>
    </row>
    <row r="87" spans="1:22" x14ac:dyDescent="0.2">
      <c r="A87" s="146"/>
      <c r="B87" s="145"/>
      <c r="C87" s="146"/>
      <c r="D87" s="146"/>
      <c r="E87" s="145"/>
      <c r="F87" s="145"/>
      <c r="G87" s="145"/>
      <c r="H87" s="145"/>
      <c r="I87" s="145"/>
      <c r="J87" s="145"/>
      <c r="K87" s="145"/>
      <c r="L87" s="145"/>
      <c r="M87" s="145"/>
      <c r="N87" s="145"/>
      <c r="O87" s="145"/>
      <c r="P87" s="145"/>
      <c r="Q87" s="145"/>
      <c r="R87" s="145"/>
      <c r="S87" s="145"/>
      <c r="T87" s="145"/>
      <c r="U87" s="145"/>
      <c r="V87" s="145"/>
    </row>
    <row r="88" spans="1:22" x14ac:dyDescent="0.2">
      <c r="F88" s="144"/>
    </row>
  </sheetData>
  <phoneticPr fontId="12" type="noConversion"/>
  <pageMargins left="0.5" right="0.5" top="0.5" bottom="0.5" header="0.5" footer="0.5"/>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AD97"/>
  <sheetViews>
    <sheetView topLeftCell="A29" zoomScale="79" workbookViewId="0">
      <selection activeCell="Q56" sqref="Q56"/>
    </sheetView>
  </sheetViews>
  <sheetFormatPr defaultColWidth="9.28515625" defaultRowHeight="15" x14ac:dyDescent="0.2"/>
  <cols>
    <col min="1" max="1" width="10.28515625" style="244" customWidth="1"/>
    <col min="2" max="2" width="31.28515625" style="244" customWidth="1"/>
    <col min="3" max="3" width="18.5703125" style="244" customWidth="1"/>
    <col min="4" max="4" width="12" style="244" customWidth="1"/>
    <col min="5" max="5" width="13.28515625" style="244" customWidth="1"/>
    <col min="6" max="6" width="8.42578125" style="244" customWidth="1"/>
    <col min="7" max="7" width="8.28515625" style="244" customWidth="1"/>
    <col min="8" max="8" width="7.28515625" style="244" customWidth="1"/>
    <col min="9" max="9" width="6.28515625" style="244" customWidth="1"/>
    <col min="10" max="10" width="8.7109375" style="244" customWidth="1"/>
    <col min="11" max="11" width="7.28515625" style="244" customWidth="1"/>
    <col min="12" max="12" width="6.7109375" style="244" customWidth="1"/>
    <col min="13" max="13" width="6.28515625" style="244" customWidth="1"/>
    <col min="14" max="14" width="6.42578125" style="244" customWidth="1"/>
    <col min="15" max="15" width="7.28515625" style="244" customWidth="1"/>
    <col min="16" max="17" width="6.5703125" style="244" customWidth="1"/>
    <col min="18" max="18" width="6.42578125" style="244" customWidth="1"/>
    <col min="19" max="19" width="10.5703125" style="244" customWidth="1"/>
    <col min="20" max="20" width="12" style="244" customWidth="1"/>
    <col min="21" max="21" width="14.28515625" style="244" customWidth="1"/>
    <col min="22" max="22" width="9.42578125" style="244" bestFit="1" customWidth="1"/>
    <col min="23" max="24" width="9.28515625" style="244"/>
    <col min="25" max="25" width="6.42578125" style="244" customWidth="1"/>
    <col min="26" max="26" width="13.5703125" style="244" customWidth="1"/>
    <col min="27" max="27" width="12.7109375" style="244" customWidth="1"/>
    <col min="28" max="28" width="50.28515625" style="244" customWidth="1"/>
    <col min="29" max="29" width="18.42578125" style="244" customWidth="1"/>
    <col min="30" max="30" width="44.7109375" style="290" customWidth="1"/>
    <col min="31" max="16384" width="9.28515625" style="244"/>
  </cols>
  <sheetData>
    <row r="3" spans="1:30" ht="15.75" thickBot="1" x14ac:dyDescent="0.25">
      <c r="A3" s="249"/>
      <c r="B3" s="249"/>
      <c r="C3" s="249"/>
      <c r="D3" s="249"/>
      <c r="E3" s="249"/>
      <c r="F3" s="249"/>
      <c r="G3" s="249"/>
      <c r="H3" s="249"/>
      <c r="I3" s="249"/>
      <c r="J3" s="249"/>
      <c r="K3" s="249"/>
      <c r="L3" s="249"/>
      <c r="M3" s="249"/>
      <c r="N3" s="249"/>
      <c r="O3" s="249"/>
      <c r="P3" s="249"/>
      <c r="Q3" s="249"/>
      <c r="R3" s="249"/>
      <c r="S3" s="249"/>
      <c r="T3" s="249"/>
      <c r="U3" s="249"/>
      <c r="V3" s="249"/>
      <c r="W3" s="249"/>
      <c r="X3" s="249"/>
      <c r="Y3" s="249"/>
      <c r="Z3" s="249"/>
      <c r="AA3" s="249"/>
      <c r="AB3" s="249"/>
      <c r="AC3" s="249"/>
      <c r="AD3" s="271"/>
    </row>
    <row r="4" spans="1:30" ht="15.75" x14ac:dyDescent="0.25">
      <c r="A4" s="250"/>
      <c r="B4" s="251" t="s">
        <v>0</v>
      </c>
      <c r="C4" s="252"/>
      <c r="D4" s="252"/>
      <c r="E4" s="252"/>
      <c r="F4" s="252"/>
      <c r="G4" s="252"/>
      <c r="H4" s="252"/>
      <c r="I4" s="252"/>
      <c r="J4" s="252"/>
      <c r="K4" s="252"/>
      <c r="L4" s="252"/>
      <c r="M4" s="252"/>
      <c r="N4" s="252"/>
      <c r="O4" s="252"/>
      <c r="P4" s="252"/>
      <c r="Q4" s="252"/>
      <c r="R4" s="253"/>
      <c r="S4" s="254"/>
      <c r="T4" s="255"/>
      <c r="U4" s="256"/>
      <c r="V4" s="249"/>
      <c r="W4" s="249"/>
      <c r="X4" s="249"/>
      <c r="Y4" s="249"/>
      <c r="Z4" s="249"/>
      <c r="AA4" s="249"/>
      <c r="AB4" s="249"/>
      <c r="AC4" s="249"/>
      <c r="AD4" s="271"/>
    </row>
    <row r="5" spans="1:30" ht="48" thickBot="1" x14ac:dyDescent="0.3">
      <c r="A5" s="86" t="s">
        <v>1</v>
      </c>
      <c r="B5" s="34" t="s">
        <v>2</v>
      </c>
      <c r="C5" s="79" t="s">
        <v>3</v>
      </c>
      <c r="D5" s="81" t="s">
        <v>4</v>
      </c>
      <c r="E5" s="36" t="s">
        <v>447</v>
      </c>
      <c r="F5" s="37" t="s">
        <v>7</v>
      </c>
      <c r="G5" s="37" t="s">
        <v>8</v>
      </c>
      <c r="H5" s="37" t="s">
        <v>9</v>
      </c>
      <c r="I5" s="37" t="s">
        <v>10</v>
      </c>
      <c r="J5" s="37" t="s">
        <v>11</v>
      </c>
      <c r="K5" s="37" t="s">
        <v>12</v>
      </c>
      <c r="L5" s="37" t="s">
        <v>13</v>
      </c>
      <c r="M5" s="37" t="s">
        <v>14</v>
      </c>
      <c r="N5" s="37" t="s">
        <v>15</v>
      </c>
      <c r="O5" s="37" t="s">
        <v>16</v>
      </c>
      <c r="P5" s="37" t="s">
        <v>17</v>
      </c>
      <c r="Q5" s="37" t="s">
        <v>18</v>
      </c>
      <c r="R5" s="38" t="s">
        <v>294</v>
      </c>
      <c r="S5" s="39" t="s">
        <v>448</v>
      </c>
      <c r="T5" s="36" t="s">
        <v>21</v>
      </c>
      <c r="U5" s="40" t="s">
        <v>22</v>
      </c>
      <c r="V5" s="249"/>
      <c r="W5" s="249"/>
      <c r="X5" s="249"/>
      <c r="Y5" s="249"/>
      <c r="Z5" s="242">
        <v>2017</v>
      </c>
      <c r="AA5" s="242"/>
      <c r="AB5" s="242" t="s">
        <v>335</v>
      </c>
      <c r="AC5" s="242"/>
      <c r="AD5" s="271"/>
    </row>
    <row r="6" spans="1:30" ht="15.75" x14ac:dyDescent="0.25">
      <c r="A6" s="257"/>
      <c r="B6" s="257"/>
      <c r="C6" s="257"/>
      <c r="D6" s="258"/>
      <c r="E6" s="257"/>
      <c r="F6" s="257"/>
      <c r="G6" s="257"/>
      <c r="H6" s="257"/>
      <c r="I6" s="257"/>
      <c r="J6" s="257"/>
      <c r="K6" s="257"/>
      <c r="L6" s="257"/>
      <c r="M6" s="257"/>
      <c r="N6" s="257"/>
      <c r="O6" s="257"/>
      <c r="P6" s="257"/>
      <c r="Q6" s="257"/>
      <c r="R6" s="257"/>
      <c r="S6" s="259"/>
      <c r="T6" s="260" t="s">
        <v>23</v>
      </c>
      <c r="U6" s="261"/>
      <c r="V6" s="262"/>
      <c r="W6" s="249"/>
      <c r="X6" s="249"/>
      <c r="Y6" s="249"/>
      <c r="Z6" s="242" t="s">
        <v>336</v>
      </c>
      <c r="AA6" s="242" t="s">
        <v>313</v>
      </c>
      <c r="AB6" s="242" t="s">
        <v>337</v>
      </c>
      <c r="AC6" s="242" t="s">
        <v>350</v>
      </c>
      <c r="AD6" s="271" t="s">
        <v>449</v>
      </c>
    </row>
    <row r="7" spans="1:30" x14ac:dyDescent="0.2">
      <c r="A7" s="245">
        <v>2014</v>
      </c>
      <c r="B7" s="245" t="s">
        <v>301</v>
      </c>
      <c r="C7" s="245" t="s">
        <v>339</v>
      </c>
      <c r="D7" s="245">
        <v>93707</v>
      </c>
      <c r="E7" s="268">
        <v>22</v>
      </c>
      <c r="F7" s="266">
        <v>5</v>
      </c>
      <c r="G7" s="266">
        <v>3</v>
      </c>
      <c r="H7" s="266">
        <v>4</v>
      </c>
      <c r="I7" s="266">
        <v>9</v>
      </c>
      <c r="J7" s="266">
        <v>1</v>
      </c>
      <c r="K7" s="267"/>
      <c r="L7" s="267"/>
      <c r="M7" s="267"/>
      <c r="N7" s="267"/>
      <c r="O7" s="267"/>
      <c r="P7" s="267"/>
      <c r="Q7" s="267"/>
      <c r="R7" s="263">
        <f t="shared" ref="R7:R9" si="0">SUM(F7:Q7)</f>
        <v>22</v>
      </c>
      <c r="S7" s="264">
        <f t="shared" ref="S7:S9" si="1">AVERAGE(F7:Q7)</f>
        <v>4.4000000000000004</v>
      </c>
      <c r="T7" s="265">
        <f t="shared" ref="T7:T9" si="2">U7/S7</f>
        <v>0</v>
      </c>
      <c r="U7" s="268">
        <f t="shared" ref="U7:U9" si="3">E7-SUM(F7:Q7)</f>
        <v>0</v>
      </c>
      <c r="V7" s="249"/>
      <c r="W7" s="249"/>
      <c r="X7" s="249"/>
      <c r="Y7" s="249"/>
      <c r="Z7" s="242"/>
      <c r="AA7" s="242"/>
      <c r="AB7" s="242"/>
      <c r="AC7" s="242"/>
      <c r="AD7" s="271"/>
    </row>
    <row r="8" spans="1:30" x14ac:dyDescent="0.2">
      <c r="A8" s="245">
        <v>2014</v>
      </c>
      <c r="B8" s="245" t="s">
        <v>39</v>
      </c>
      <c r="C8" s="245" t="s">
        <v>25</v>
      </c>
      <c r="D8" s="245">
        <v>17288</v>
      </c>
      <c r="E8" s="268">
        <v>16</v>
      </c>
      <c r="F8" s="266">
        <v>5</v>
      </c>
      <c r="G8" s="266">
        <v>4</v>
      </c>
      <c r="H8" s="266">
        <v>3</v>
      </c>
      <c r="I8" s="266">
        <v>4</v>
      </c>
      <c r="J8" s="267"/>
      <c r="K8" s="267"/>
      <c r="L8" s="267"/>
      <c r="M8" s="267"/>
      <c r="N8" s="267"/>
      <c r="O8" s="267"/>
      <c r="P8" s="267"/>
      <c r="Q8" s="267"/>
      <c r="R8" s="263">
        <f t="shared" si="0"/>
        <v>16</v>
      </c>
      <c r="S8" s="264">
        <f t="shared" si="1"/>
        <v>4</v>
      </c>
      <c r="T8" s="265">
        <f t="shared" si="2"/>
        <v>0</v>
      </c>
      <c r="U8" s="268">
        <f t="shared" si="3"/>
        <v>0</v>
      </c>
      <c r="V8" s="249"/>
      <c r="W8" s="249"/>
      <c r="X8" s="249"/>
      <c r="Y8" s="249"/>
      <c r="Z8" s="270">
        <v>43222</v>
      </c>
      <c r="AA8" s="242">
        <v>2017</v>
      </c>
      <c r="AB8" s="242" t="s">
        <v>450</v>
      </c>
      <c r="AC8" s="242">
        <v>24</v>
      </c>
      <c r="AD8" s="271" t="s">
        <v>451</v>
      </c>
    </row>
    <row r="9" spans="1:30" x14ac:dyDescent="0.2">
      <c r="A9" s="245">
        <v>2014</v>
      </c>
      <c r="B9" s="245" t="s">
        <v>42</v>
      </c>
      <c r="C9" s="245" t="s">
        <v>25</v>
      </c>
      <c r="D9" s="245">
        <v>17291</v>
      </c>
      <c r="E9" s="268">
        <v>28</v>
      </c>
      <c r="F9" s="266">
        <v>10</v>
      </c>
      <c r="G9" s="266">
        <v>9</v>
      </c>
      <c r="H9" s="266">
        <v>9</v>
      </c>
      <c r="I9" s="267"/>
      <c r="J9" s="267"/>
      <c r="K9" s="267"/>
      <c r="L9" s="267"/>
      <c r="M9" s="267"/>
      <c r="N9" s="267"/>
      <c r="O9" s="267"/>
      <c r="P9" s="267"/>
      <c r="Q9" s="267"/>
      <c r="R9" s="263">
        <f t="shared" si="0"/>
        <v>28</v>
      </c>
      <c r="S9" s="264">
        <f t="shared" si="1"/>
        <v>9.3333333333333339</v>
      </c>
      <c r="T9" s="265">
        <f t="shared" si="2"/>
        <v>0</v>
      </c>
      <c r="U9" s="268">
        <f t="shared" si="3"/>
        <v>0</v>
      </c>
      <c r="V9" s="249"/>
      <c r="W9" s="249"/>
      <c r="X9" s="249"/>
      <c r="Y9" s="249"/>
      <c r="Z9" s="270">
        <v>43222</v>
      </c>
      <c r="AA9" s="242">
        <v>2017</v>
      </c>
      <c r="AB9" s="242" t="s">
        <v>452</v>
      </c>
      <c r="AC9" s="242">
        <v>48</v>
      </c>
      <c r="AD9" s="271" t="s">
        <v>453</v>
      </c>
    </row>
    <row r="10" spans="1:30" x14ac:dyDescent="0.2">
      <c r="A10" s="257"/>
      <c r="B10" s="257"/>
      <c r="C10" s="257"/>
      <c r="D10" s="257"/>
      <c r="E10" s="257"/>
      <c r="F10" s="257"/>
      <c r="G10" s="257"/>
      <c r="H10" s="257"/>
      <c r="I10" s="257"/>
      <c r="J10" s="257"/>
      <c r="K10" s="257"/>
      <c r="L10" s="257"/>
      <c r="M10" s="257"/>
      <c r="N10" s="257"/>
      <c r="O10" s="257"/>
      <c r="P10" s="257"/>
      <c r="Q10" s="257"/>
      <c r="R10" s="257"/>
      <c r="S10" s="257"/>
      <c r="T10" s="257"/>
      <c r="U10" s="257"/>
      <c r="V10" s="249"/>
      <c r="W10" s="249"/>
      <c r="X10" s="249"/>
      <c r="Y10" s="249"/>
      <c r="Z10" s="270">
        <v>43222</v>
      </c>
      <c r="AA10" s="242">
        <v>2017</v>
      </c>
      <c r="AB10" s="242" t="s">
        <v>454</v>
      </c>
      <c r="AC10" s="242">
        <v>41</v>
      </c>
      <c r="AD10" s="271" t="s">
        <v>455</v>
      </c>
    </row>
    <row r="11" spans="1:30" x14ac:dyDescent="0.2">
      <c r="A11" s="245">
        <v>2015</v>
      </c>
      <c r="B11" s="245" t="s">
        <v>103</v>
      </c>
      <c r="C11" s="245" t="s">
        <v>364</v>
      </c>
      <c r="D11" s="245">
        <v>53331</v>
      </c>
      <c r="E11" s="268">
        <v>16</v>
      </c>
      <c r="F11" s="266">
        <v>2</v>
      </c>
      <c r="G11" s="266">
        <v>2</v>
      </c>
      <c r="H11" s="266">
        <v>4</v>
      </c>
      <c r="I11" s="266">
        <v>5</v>
      </c>
      <c r="J11" s="266">
        <v>3</v>
      </c>
      <c r="K11" s="267"/>
      <c r="L11" s="267"/>
      <c r="M11" s="267"/>
      <c r="N11" s="267"/>
      <c r="O11" s="267"/>
      <c r="P11" s="267"/>
      <c r="Q11" s="267"/>
      <c r="R11" s="263">
        <f t="shared" ref="R11:R17" si="4">SUM(F11:Q11)</f>
        <v>16</v>
      </c>
      <c r="S11" s="264">
        <f t="shared" ref="S11:S17" si="5">AVERAGE(F11:Q11)</f>
        <v>3.2</v>
      </c>
      <c r="T11" s="265">
        <f t="shared" ref="T11:T17" si="6">U11/S11</f>
        <v>0</v>
      </c>
      <c r="U11" s="268">
        <f t="shared" ref="U11:U17" si="7">E11-SUM(F11:Q11)</f>
        <v>0</v>
      </c>
      <c r="V11" s="249"/>
      <c r="W11" s="249"/>
      <c r="X11" s="249"/>
      <c r="Y11" s="249"/>
      <c r="Z11" s="270">
        <v>43222</v>
      </c>
      <c r="AA11" s="242">
        <v>2017</v>
      </c>
      <c r="AB11" s="242" t="s">
        <v>456</v>
      </c>
      <c r="AC11" s="242">
        <v>6</v>
      </c>
      <c r="AD11" s="271" t="s">
        <v>402</v>
      </c>
    </row>
    <row r="12" spans="1:30" x14ac:dyDescent="0.2">
      <c r="A12" s="245">
        <v>2015</v>
      </c>
      <c r="B12" s="248" t="s">
        <v>366</v>
      </c>
      <c r="C12" s="245" t="s">
        <v>367</v>
      </c>
      <c r="D12" s="245">
        <v>111453</v>
      </c>
      <c r="E12" s="268">
        <v>14</v>
      </c>
      <c r="F12" s="266">
        <v>2</v>
      </c>
      <c r="G12" s="266">
        <v>5</v>
      </c>
      <c r="H12" s="266">
        <v>0</v>
      </c>
      <c r="I12" s="266">
        <v>2</v>
      </c>
      <c r="J12" s="266">
        <v>1</v>
      </c>
      <c r="K12" s="266">
        <v>0</v>
      </c>
      <c r="L12" s="266">
        <v>0</v>
      </c>
      <c r="M12" s="266">
        <v>0</v>
      </c>
      <c r="N12" s="266">
        <v>4</v>
      </c>
      <c r="O12" s="281"/>
      <c r="P12" s="281"/>
      <c r="Q12" s="281"/>
      <c r="R12" s="263">
        <f>SUM(F12:Q12)</f>
        <v>14</v>
      </c>
      <c r="S12" s="264">
        <f t="shared" si="5"/>
        <v>1.5555555555555556</v>
      </c>
      <c r="T12" s="265">
        <f t="shared" si="6"/>
        <v>0</v>
      </c>
      <c r="U12" s="268">
        <f>E12-SUM(F12:Q12)</f>
        <v>0</v>
      </c>
      <c r="V12" s="249"/>
      <c r="W12" s="249"/>
      <c r="X12" s="249"/>
      <c r="Y12" s="249"/>
      <c r="Z12" s="270">
        <v>43222</v>
      </c>
      <c r="AA12" s="242">
        <v>2017</v>
      </c>
      <c r="AB12" s="242" t="s">
        <v>457</v>
      </c>
      <c r="AC12" s="242">
        <v>62</v>
      </c>
      <c r="AD12" s="271" t="s">
        <v>453</v>
      </c>
    </row>
    <row r="13" spans="1:30" x14ac:dyDescent="0.2">
      <c r="A13" s="245">
        <v>2015</v>
      </c>
      <c r="B13" s="245" t="s">
        <v>99</v>
      </c>
      <c r="C13" s="245" t="s">
        <v>353</v>
      </c>
      <c r="D13" s="245">
        <v>74542</v>
      </c>
      <c r="E13" s="268">
        <v>46</v>
      </c>
      <c r="F13" s="266">
        <v>7</v>
      </c>
      <c r="G13" s="266">
        <v>7</v>
      </c>
      <c r="H13" s="266">
        <v>3</v>
      </c>
      <c r="I13" s="266">
        <v>8</v>
      </c>
      <c r="J13" s="266">
        <v>6</v>
      </c>
      <c r="K13" s="266">
        <v>9</v>
      </c>
      <c r="L13" s="266">
        <v>6</v>
      </c>
      <c r="M13" s="267"/>
      <c r="N13" s="267"/>
      <c r="O13" s="267"/>
      <c r="P13" s="267"/>
      <c r="Q13" s="267"/>
      <c r="R13" s="263">
        <f>SUM(F13:Q13)</f>
        <v>46</v>
      </c>
      <c r="S13" s="264">
        <f t="shared" si="5"/>
        <v>6.5714285714285712</v>
      </c>
      <c r="T13" s="265">
        <f>U13/S13</f>
        <v>0</v>
      </c>
      <c r="U13" s="268">
        <f>E13-SUM(F13:Q13)</f>
        <v>0</v>
      </c>
      <c r="V13" s="249"/>
      <c r="W13" s="249"/>
      <c r="X13" s="249"/>
      <c r="Y13" s="249"/>
      <c r="Z13" s="270">
        <v>43252</v>
      </c>
      <c r="AA13" s="242">
        <v>2017</v>
      </c>
      <c r="AB13" s="242" t="s">
        <v>458</v>
      </c>
      <c r="AC13" s="242">
        <v>124</v>
      </c>
      <c r="AD13" s="271" t="s">
        <v>455</v>
      </c>
    </row>
    <row r="14" spans="1:30" x14ac:dyDescent="0.2">
      <c r="A14" s="245">
        <v>2015</v>
      </c>
      <c r="B14" s="245" t="s">
        <v>111</v>
      </c>
      <c r="C14" s="245" t="s">
        <v>342</v>
      </c>
      <c r="D14" s="245">
        <v>22280</v>
      </c>
      <c r="E14" s="268">
        <v>76</v>
      </c>
      <c r="F14" s="266">
        <v>10</v>
      </c>
      <c r="G14" s="266">
        <v>0</v>
      </c>
      <c r="H14" s="266">
        <v>0</v>
      </c>
      <c r="I14" s="266">
        <v>2</v>
      </c>
      <c r="J14" s="266">
        <v>5</v>
      </c>
      <c r="K14" s="266">
        <v>17</v>
      </c>
      <c r="L14" s="266">
        <v>11</v>
      </c>
      <c r="M14" s="266">
        <v>1</v>
      </c>
      <c r="N14" s="266">
        <v>15</v>
      </c>
      <c r="O14" s="266">
        <v>12</v>
      </c>
      <c r="P14" s="266">
        <v>3</v>
      </c>
      <c r="Q14" s="267"/>
      <c r="R14" s="263">
        <f>SUM(F14:Q14)</f>
        <v>76</v>
      </c>
      <c r="S14" s="264">
        <f>AVERAGE(F14:Q14)</f>
        <v>6.9090909090909092</v>
      </c>
      <c r="T14" s="265">
        <f>U14/S14</f>
        <v>0</v>
      </c>
      <c r="U14" s="268">
        <f>E14-SUM(F14:Q14)</f>
        <v>0</v>
      </c>
      <c r="V14" s="249"/>
      <c r="W14" s="249"/>
      <c r="X14" s="249"/>
      <c r="Y14" s="249"/>
      <c r="Z14" s="270">
        <v>43252</v>
      </c>
      <c r="AA14" s="242">
        <v>2017</v>
      </c>
      <c r="AB14" s="242" t="s">
        <v>459</v>
      </c>
      <c r="AC14" s="242">
        <v>87</v>
      </c>
      <c r="AD14" s="271" t="s">
        <v>455</v>
      </c>
    </row>
    <row r="15" spans="1:30" x14ac:dyDescent="0.2">
      <c r="A15" s="245">
        <v>2015</v>
      </c>
      <c r="B15" s="245" t="s">
        <v>241</v>
      </c>
      <c r="C15" s="245" t="s">
        <v>30</v>
      </c>
      <c r="D15" s="245">
        <v>34906</v>
      </c>
      <c r="E15" s="268">
        <v>31</v>
      </c>
      <c r="F15" s="266">
        <v>0</v>
      </c>
      <c r="G15" s="266">
        <v>7</v>
      </c>
      <c r="H15" s="266">
        <v>6</v>
      </c>
      <c r="I15" s="266">
        <v>12</v>
      </c>
      <c r="J15" s="266">
        <v>6</v>
      </c>
      <c r="K15" s="281"/>
      <c r="L15" s="281"/>
      <c r="M15" s="281"/>
      <c r="N15" s="281"/>
      <c r="O15" s="281"/>
      <c r="P15" s="281"/>
      <c r="Q15" s="281"/>
      <c r="R15" s="263">
        <f t="shared" si="4"/>
        <v>31</v>
      </c>
      <c r="S15" s="264">
        <f t="shared" si="5"/>
        <v>6.2</v>
      </c>
      <c r="T15" s="265">
        <f t="shared" si="6"/>
        <v>0</v>
      </c>
      <c r="U15" s="268">
        <f t="shared" si="7"/>
        <v>0</v>
      </c>
      <c r="V15" s="249"/>
      <c r="W15" s="249"/>
      <c r="X15" s="249"/>
      <c r="Y15" s="249"/>
      <c r="Z15" s="270">
        <v>43252</v>
      </c>
      <c r="AA15" s="242">
        <v>2017</v>
      </c>
      <c r="AB15" s="242" t="s">
        <v>460</v>
      </c>
      <c r="AC15" s="242">
        <v>6</v>
      </c>
      <c r="AD15" s="271" t="s">
        <v>402</v>
      </c>
    </row>
    <row r="16" spans="1:30" x14ac:dyDescent="0.2">
      <c r="A16" s="245">
        <v>2015</v>
      </c>
      <c r="B16" s="245" t="s">
        <v>31</v>
      </c>
      <c r="C16" s="245" t="s">
        <v>375</v>
      </c>
      <c r="D16" s="245">
        <v>111456</v>
      </c>
      <c r="E16" s="268">
        <v>38</v>
      </c>
      <c r="F16" s="266">
        <v>2</v>
      </c>
      <c r="G16" s="266">
        <v>1</v>
      </c>
      <c r="H16" s="266">
        <v>0</v>
      </c>
      <c r="I16" s="266">
        <v>0</v>
      </c>
      <c r="J16" s="266">
        <v>6</v>
      </c>
      <c r="K16" s="266">
        <v>4</v>
      </c>
      <c r="L16" s="266">
        <v>2</v>
      </c>
      <c r="M16" s="266">
        <v>11</v>
      </c>
      <c r="N16" s="266">
        <v>8</v>
      </c>
      <c r="O16" s="266">
        <v>4</v>
      </c>
      <c r="P16" s="267"/>
      <c r="Q16" s="267"/>
      <c r="R16" s="263">
        <f>SUM(F16:Q16)</f>
        <v>38</v>
      </c>
      <c r="S16" s="264">
        <f t="shared" si="5"/>
        <v>3.8</v>
      </c>
      <c r="T16" s="265">
        <f t="shared" si="6"/>
        <v>0</v>
      </c>
      <c r="U16" s="268">
        <f>E16-SUM(F16:Q16)</f>
        <v>0</v>
      </c>
      <c r="V16" s="249"/>
      <c r="W16" s="249"/>
      <c r="X16" s="249"/>
      <c r="Y16" s="249"/>
      <c r="Z16" s="270">
        <v>43252</v>
      </c>
      <c r="AA16" s="242">
        <v>2017</v>
      </c>
      <c r="AB16" s="242" t="s">
        <v>461</v>
      </c>
      <c r="AC16" s="242">
        <f>163-6</f>
        <v>157</v>
      </c>
      <c r="AD16" s="271" t="s">
        <v>455</v>
      </c>
    </row>
    <row r="17" spans="1:30" x14ac:dyDescent="0.2">
      <c r="A17" s="245">
        <v>2015</v>
      </c>
      <c r="B17" s="245" t="s">
        <v>332</v>
      </c>
      <c r="C17" s="245" t="s">
        <v>379</v>
      </c>
      <c r="D17" s="245">
        <v>109409</v>
      </c>
      <c r="E17" s="268">
        <v>27</v>
      </c>
      <c r="F17" s="266">
        <v>8</v>
      </c>
      <c r="G17" s="266">
        <v>12</v>
      </c>
      <c r="H17" s="266">
        <v>7</v>
      </c>
      <c r="I17" s="267"/>
      <c r="J17" s="267"/>
      <c r="K17" s="267"/>
      <c r="L17" s="267"/>
      <c r="M17" s="267"/>
      <c r="N17" s="267"/>
      <c r="O17" s="274"/>
      <c r="P17" s="267"/>
      <c r="Q17" s="267"/>
      <c r="R17" s="263">
        <f t="shared" si="4"/>
        <v>27</v>
      </c>
      <c r="S17" s="264">
        <f t="shared" si="5"/>
        <v>9</v>
      </c>
      <c r="T17" s="265">
        <f t="shared" si="6"/>
        <v>0</v>
      </c>
      <c r="U17" s="268">
        <f t="shared" si="7"/>
        <v>0</v>
      </c>
      <c r="V17" s="249"/>
      <c r="W17" s="249"/>
      <c r="X17" s="249"/>
      <c r="Y17" s="249"/>
      <c r="Z17" s="270">
        <v>43252</v>
      </c>
      <c r="AA17" s="242">
        <v>2017</v>
      </c>
      <c r="AB17" s="242" t="s">
        <v>462</v>
      </c>
      <c r="AC17" s="242">
        <v>32</v>
      </c>
      <c r="AD17" s="271" t="s">
        <v>402</v>
      </c>
    </row>
    <row r="18" spans="1:30" x14ac:dyDescent="0.2">
      <c r="A18" s="257"/>
      <c r="B18" s="257"/>
      <c r="C18" s="257"/>
      <c r="D18" s="257"/>
      <c r="E18" s="257"/>
      <c r="F18" s="257"/>
      <c r="G18" s="257"/>
      <c r="H18" s="257"/>
      <c r="I18" s="257"/>
      <c r="J18" s="257"/>
      <c r="K18" s="257"/>
      <c r="L18" s="257"/>
      <c r="M18" s="257"/>
      <c r="N18" s="257"/>
      <c r="O18" s="257"/>
      <c r="P18" s="257"/>
      <c r="Q18" s="257"/>
      <c r="R18" s="257"/>
      <c r="S18" s="259"/>
      <c r="T18" s="260"/>
      <c r="U18" s="257"/>
      <c r="V18" s="249"/>
      <c r="W18" s="249"/>
      <c r="X18" s="249"/>
      <c r="Y18" s="249"/>
      <c r="Z18" s="270">
        <v>43252</v>
      </c>
      <c r="AA18" s="242">
        <v>2017</v>
      </c>
      <c r="AB18" s="242" t="s">
        <v>463</v>
      </c>
      <c r="AC18" s="242">
        <v>6</v>
      </c>
      <c r="AD18" s="271" t="s">
        <v>402</v>
      </c>
    </row>
    <row r="19" spans="1:30" x14ac:dyDescent="0.2">
      <c r="A19" s="245">
        <v>2016</v>
      </c>
      <c r="B19" s="245" t="s">
        <v>306</v>
      </c>
      <c r="C19" s="245" t="s">
        <v>25</v>
      </c>
      <c r="D19" s="245">
        <v>111451</v>
      </c>
      <c r="E19" s="268">
        <v>35</v>
      </c>
      <c r="F19" s="266">
        <v>4</v>
      </c>
      <c r="G19" s="266">
        <v>4</v>
      </c>
      <c r="H19" s="266">
        <v>2</v>
      </c>
      <c r="I19" s="266">
        <v>7</v>
      </c>
      <c r="J19" s="266">
        <v>8</v>
      </c>
      <c r="K19" s="266">
        <v>4</v>
      </c>
      <c r="L19" s="266">
        <v>6</v>
      </c>
      <c r="M19" s="267"/>
      <c r="N19" s="267"/>
      <c r="O19" s="267"/>
      <c r="P19" s="267"/>
      <c r="Q19" s="267"/>
      <c r="R19" s="263">
        <f>SUM(F19:Q19)</f>
        <v>35</v>
      </c>
      <c r="S19" s="264">
        <f t="shared" ref="S19:S33" si="8">AVERAGE(F19:Q19)</f>
        <v>5</v>
      </c>
      <c r="T19" s="265">
        <f t="shared" ref="T19:T33" si="9">U19/S19</f>
        <v>0</v>
      </c>
      <c r="U19" s="268">
        <f>E19-SUM(F19:Q19)</f>
        <v>0</v>
      </c>
      <c r="V19" s="249"/>
      <c r="W19" s="249"/>
      <c r="X19" s="249"/>
      <c r="Y19" s="249"/>
      <c r="Z19" s="270">
        <v>43341</v>
      </c>
      <c r="AA19" s="242">
        <v>2016</v>
      </c>
      <c r="AB19" s="242" t="s">
        <v>243</v>
      </c>
      <c r="AC19" s="242">
        <v>37</v>
      </c>
      <c r="AD19" s="271" t="s">
        <v>453</v>
      </c>
    </row>
    <row r="20" spans="1:30" x14ac:dyDescent="0.2">
      <c r="A20" s="245">
        <v>2016</v>
      </c>
      <c r="B20" s="245" t="s">
        <v>343</v>
      </c>
      <c r="C20" s="245" t="s">
        <v>387</v>
      </c>
      <c r="D20" s="245">
        <v>111458</v>
      </c>
      <c r="E20" s="268">
        <v>61</v>
      </c>
      <c r="F20" s="266">
        <v>0</v>
      </c>
      <c r="G20" s="266">
        <v>2</v>
      </c>
      <c r="H20" s="266">
        <v>3</v>
      </c>
      <c r="I20" s="266">
        <v>1</v>
      </c>
      <c r="J20" s="266">
        <v>7</v>
      </c>
      <c r="K20" s="266">
        <v>5</v>
      </c>
      <c r="L20" s="266">
        <v>8</v>
      </c>
      <c r="M20" s="266">
        <v>8</v>
      </c>
      <c r="N20" s="266">
        <v>6</v>
      </c>
      <c r="O20" s="266">
        <v>10</v>
      </c>
      <c r="P20" s="266">
        <v>8</v>
      </c>
      <c r="Q20" s="266">
        <v>0</v>
      </c>
      <c r="R20" s="263">
        <f>SUM(F20:Q20)</f>
        <v>58</v>
      </c>
      <c r="S20" s="264">
        <f t="shared" si="8"/>
        <v>4.833333333333333</v>
      </c>
      <c r="T20" s="265">
        <f t="shared" si="9"/>
        <v>0.62068965517241381</v>
      </c>
      <c r="U20" s="268">
        <f>E20-SUM(F20:Q20)</f>
        <v>3</v>
      </c>
      <c r="V20" s="249"/>
      <c r="W20" s="249"/>
      <c r="X20" s="249"/>
      <c r="Y20" s="249"/>
      <c r="Z20" s="270">
        <v>43341</v>
      </c>
      <c r="AA20" s="242" t="s">
        <v>464</v>
      </c>
      <c r="AB20" s="242" t="s">
        <v>465</v>
      </c>
      <c r="AC20" s="242">
        <v>35</v>
      </c>
      <c r="AD20" s="271" t="s">
        <v>453</v>
      </c>
    </row>
    <row r="21" spans="1:30" x14ac:dyDescent="0.2">
      <c r="A21" s="245">
        <v>2016</v>
      </c>
      <c r="B21" s="245" t="s">
        <v>103</v>
      </c>
      <c r="C21" s="245" t="s">
        <v>389</v>
      </c>
      <c r="D21" s="245">
        <v>111452</v>
      </c>
      <c r="E21" s="268">
        <v>51</v>
      </c>
      <c r="F21" s="266">
        <v>2</v>
      </c>
      <c r="G21" s="266">
        <v>2</v>
      </c>
      <c r="H21" s="266">
        <v>0</v>
      </c>
      <c r="I21" s="266">
        <v>4</v>
      </c>
      <c r="J21" s="266">
        <v>0</v>
      </c>
      <c r="K21" s="266">
        <v>11</v>
      </c>
      <c r="L21" s="266">
        <v>7</v>
      </c>
      <c r="M21" s="266">
        <v>8</v>
      </c>
      <c r="N21" s="266">
        <v>6</v>
      </c>
      <c r="O21" s="266">
        <v>6</v>
      </c>
      <c r="P21" s="266">
        <v>5</v>
      </c>
      <c r="Q21" s="267"/>
      <c r="R21" s="263">
        <f>SUM(F21:Q21)</f>
        <v>51</v>
      </c>
      <c r="S21" s="264">
        <f t="shared" si="8"/>
        <v>4.6363636363636367</v>
      </c>
      <c r="T21" s="265">
        <f t="shared" si="9"/>
        <v>0</v>
      </c>
      <c r="U21" s="268">
        <f>E21-SUM(F21:Q21)</f>
        <v>0</v>
      </c>
      <c r="V21" s="249"/>
      <c r="W21" s="249"/>
      <c r="X21" s="249"/>
      <c r="Y21" s="249"/>
      <c r="Z21" s="270">
        <v>43341</v>
      </c>
      <c r="AA21" s="242" t="s">
        <v>464</v>
      </c>
      <c r="AB21" s="242" t="s">
        <v>466</v>
      </c>
      <c r="AC21" s="242">
        <v>40</v>
      </c>
      <c r="AD21" s="271"/>
    </row>
    <row r="22" spans="1:30" x14ac:dyDescent="0.2">
      <c r="A22" s="245">
        <v>2016</v>
      </c>
      <c r="B22" s="245" t="s">
        <v>392</v>
      </c>
      <c r="C22" s="245" t="s">
        <v>393</v>
      </c>
      <c r="D22" s="245">
        <v>22303</v>
      </c>
      <c r="E22" s="268">
        <v>46</v>
      </c>
      <c r="F22" s="266">
        <v>0</v>
      </c>
      <c r="G22" s="266">
        <v>0</v>
      </c>
      <c r="H22" s="266">
        <v>0</v>
      </c>
      <c r="I22" s="266">
        <v>1</v>
      </c>
      <c r="J22" s="266">
        <v>12</v>
      </c>
      <c r="K22" s="266">
        <v>11</v>
      </c>
      <c r="L22" s="266">
        <v>12</v>
      </c>
      <c r="M22" s="266">
        <v>8</v>
      </c>
      <c r="N22" s="266">
        <v>2</v>
      </c>
      <c r="O22" s="267"/>
      <c r="P22" s="267"/>
      <c r="Q22" s="267"/>
      <c r="R22" s="263">
        <f>SUM(F22:Q22)</f>
        <v>46</v>
      </c>
      <c r="S22" s="264">
        <f t="shared" si="8"/>
        <v>5.1111111111111107</v>
      </c>
      <c r="T22" s="265">
        <f t="shared" si="9"/>
        <v>0</v>
      </c>
      <c r="U22" s="268">
        <f>E22-SUM(F22:Q22)</f>
        <v>0</v>
      </c>
      <c r="V22" s="249"/>
      <c r="W22" s="249"/>
      <c r="X22" s="249"/>
      <c r="Y22" s="249"/>
      <c r="Z22" s="270"/>
      <c r="AA22" s="242"/>
      <c r="AB22" s="242"/>
      <c r="AC22" s="242"/>
      <c r="AD22" s="271"/>
    </row>
    <row r="23" spans="1:30" x14ac:dyDescent="0.2">
      <c r="A23" s="245">
        <v>2016</v>
      </c>
      <c r="B23" s="245" t="s">
        <v>398</v>
      </c>
      <c r="C23" s="245" t="s">
        <v>399</v>
      </c>
      <c r="D23" s="245">
        <v>16115</v>
      </c>
      <c r="E23" s="268">
        <v>14</v>
      </c>
      <c r="F23" s="266">
        <v>4</v>
      </c>
      <c r="G23" s="266">
        <v>5</v>
      </c>
      <c r="H23" s="266">
        <v>4</v>
      </c>
      <c r="I23" s="266">
        <v>1</v>
      </c>
      <c r="J23" s="267"/>
      <c r="K23" s="267"/>
      <c r="L23" s="267"/>
      <c r="M23" s="267"/>
      <c r="N23" s="267"/>
      <c r="O23" s="267"/>
      <c r="P23" s="267"/>
      <c r="Q23" s="267"/>
      <c r="R23" s="263">
        <f t="shared" ref="R23:R33" si="10">SUM(F23:Q23)</f>
        <v>14</v>
      </c>
      <c r="S23" s="264">
        <f t="shared" si="8"/>
        <v>3.5</v>
      </c>
      <c r="T23" s="265">
        <f t="shared" si="9"/>
        <v>0</v>
      </c>
      <c r="U23" s="268">
        <f t="shared" ref="U23:U31" si="11">E23-SUM(F23:Q23)</f>
        <v>0</v>
      </c>
      <c r="V23" s="249"/>
      <c r="W23" s="249"/>
      <c r="X23" s="249"/>
      <c r="Y23" s="249"/>
      <c r="Z23" s="270"/>
      <c r="AA23" s="242"/>
      <c r="AB23" s="242"/>
      <c r="AC23" s="242"/>
      <c r="AD23" s="271"/>
    </row>
    <row r="24" spans="1:30" x14ac:dyDescent="0.2">
      <c r="A24" s="245">
        <v>2016</v>
      </c>
      <c r="B24" s="245" t="s">
        <v>400</v>
      </c>
      <c r="C24" s="245" t="s">
        <v>25</v>
      </c>
      <c r="D24" s="245">
        <v>78836</v>
      </c>
      <c r="E24" s="268">
        <v>18</v>
      </c>
      <c r="F24" s="266">
        <v>6</v>
      </c>
      <c r="G24" s="266">
        <v>5</v>
      </c>
      <c r="H24" s="266">
        <v>7</v>
      </c>
      <c r="I24" s="267"/>
      <c r="J24" s="267"/>
      <c r="K24" s="267"/>
      <c r="L24" s="267"/>
      <c r="M24" s="267"/>
      <c r="N24" s="267"/>
      <c r="O24" s="267"/>
      <c r="P24" s="267"/>
      <c r="Q24" s="267"/>
      <c r="R24" s="263">
        <f t="shared" si="10"/>
        <v>18</v>
      </c>
      <c r="S24" s="264">
        <f t="shared" si="8"/>
        <v>6</v>
      </c>
      <c r="T24" s="265">
        <f t="shared" si="9"/>
        <v>0</v>
      </c>
      <c r="U24" s="268">
        <f t="shared" si="11"/>
        <v>0</v>
      </c>
      <c r="V24" s="249"/>
      <c r="W24" s="249"/>
      <c r="X24" s="249"/>
      <c r="Y24" s="249"/>
      <c r="Z24" s="270"/>
      <c r="AA24" s="242"/>
      <c r="AB24" s="242"/>
      <c r="AC24" s="242"/>
      <c r="AD24" s="271"/>
    </row>
    <row r="25" spans="1:30" x14ac:dyDescent="0.2">
      <c r="A25" s="245">
        <v>2016</v>
      </c>
      <c r="B25" s="245" t="s">
        <v>99</v>
      </c>
      <c r="C25" s="245" t="s">
        <v>353</v>
      </c>
      <c r="D25" s="245">
        <v>74542</v>
      </c>
      <c r="E25" s="268">
        <v>96</v>
      </c>
      <c r="F25" s="266">
        <v>0</v>
      </c>
      <c r="G25" s="266">
        <v>0</v>
      </c>
      <c r="H25" s="266">
        <v>2</v>
      </c>
      <c r="I25" s="266">
        <v>0</v>
      </c>
      <c r="J25" s="266">
        <v>0</v>
      </c>
      <c r="K25" s="266">
        <v>0</v>
      </c>
      <c r="L25" s="266">
        <v>0</v>
      </c>
      <c r="M25" s="266">
        <v>16</v>
      </c>
      <c r="N25" s="266">
        <v>8</v>
      </c>
      <c r="O25" s="266">
        <v>9</v>
      </c>
      <c r="P25" s="266">
        <v>17</v>
      </c>
      <c r="Q25" s="266">
        <v>6</v>
      </c>
      <c r="R25" s="263">
        <f t="shared" si="10"/>
        <v>58</v>
      </c>
      <c r="S25" s="264">
        <f t="shared" si="8"/>
        <v>4.833333333333333</v>
      </c>
      <c r="T25" s="265">
        <f t="shared" si="9"/>
        <v>7.862068965517242</v>
      </c>
      <c r="U25" s="268">
        <f t="shared" si="11"/>
        <v>38</v>
      </c>
      <c r="V25" s="249"/>
      <c r="W25" s="249"/>
      <c r="X25" s="249"/>
      <c r="Y25" s="249"/>
      <c r="Z25" s="270"/>
      <c r="AA25" s="242"/>
      <c r="AB25" s="242"/>
      <c r="AC25" s="242"/>
      <c r="AD25" s="271"/>
    </row>
    <row r="26" spans="1:30" x14ac:dyDescent="0.2">
      <c r="A26" s="245">
        <v>2016</v>
      </c>
      <c r="B26" s="245" t="s">
        <v>104</v>
      </c>
      <c r="C26" s="245" t="s">
        <v>405</v>
      </c>
      <c r="D26" s="245">
        <v>17288</v>
      </c>
      <c r="E26" s="268">
        <v>73</v>
      </c>
      <c r="F26" s="266">
        <v>0</v>
      </c>
      <c r="G26" s="266">
        <v>0</v>
      </c>
      <c r="H26" s="266">
        <v>0</v>
      </c>
      <c r="I26" s="266">
        <v>0</v>
      </c>
      <c r="J26" s="266">
        <v>0</v>
      </c>
      <c r="K26" s="266">
        <v>0</v>
      </c>
      <c r="L26" s="266">
        <v>0</v>
      </c>
      <c r="M26" s="266">
        <v>0</v>
      </c>
      <c r="N26" s="266">
        <v>0</v>
      </c>
      <c r="O26" s="266">
        <v>12</v>
      </c>
      <c r="P26" s="266">
        <v>10</v>
      </c>
      <c r="Q26" s="266">
        <v>5</v>
      </c>
      <c r="R26" s="263">
        <f t="shared" si="10"/>
        <v>27</v>
      </c>
      <c r="S26" s="264">
        <f t="shared" si="8"/>
        <v>2.25</v>
      </c>
      <c r="T26" s="265">
        <f t="shared" si="9"/>
        <v>20.444444444444443</v>
      </c>
      <c r="U26" s="268">
        <f t="shared" si="11"/>
        <v>46</v>
      </c>
      <c r="V26" s="249"/>
      <c r="W26" s="249"/>
      <c r="X26" s="249"/>
      <c r="Y26" s="249"/>
      <c r="Z26" s="270"/>
      <c r="AA26" s="242"/>
      <c r="AB26" s="242"/>
      <c r="AC26" s="242"/>
      <c r="AD26" s="271"/>
    </row>
    <row r="27" spans="1:30" x14ac:dyDescent="0.2">
      <c r="A27" s="245">
        <v>2016</v>
      </c>
      <c r="B27" s="245" t="s">
        <v>111</v>
      </c>
      <c r="C27" s="245" t="s">
        <v>408</v>
      </c>
      <c r="D27" s="245">
        <v>111455</v>
      </c>
      <c r="E27" s="268">
        <v>79</v>
      </c>
      <c r="F27" s="266">
        <v>0</v>
      </c>
      <c r="G27" s="266">
        <v>1</v>
      </c>
      <c r="H27" s="266">
        <v>1</v>
      </c>
      <c r="I27" s="266">
        <v>0</v>
      </c>
      <c r="J27" s="266">
        <v>0</v>
      </c>
      <c r="K27" s="266">
        <v>1</v>
      </c>
      <c r="L27" s="266">
        <v>0</v>
      </c>
      <c r="M27" s="266">
        <v>1</v>
      </c>
      <c r="N27" s="266">
        <v>0</v>
      </c>
      <c r="O27" s="266">
        <v>1</v>
      </c>
      <c r="P27" s="266">
        <v>1</v>
      </c>
      <c r="Q27" s="266">
        <v>6</v>
      </c>
      <c r="R27" s="263">
        <f t="shared" si="10"/>
        <v>12</v>
      </c>
      <c r="S27" s="264">
        <f t="shared" si="8"/>
        <v>1</v>
      </c>
      <c r="T27" s="265">
        <f t="shared" si="9"/>
        <v>67</v>
      </c>
      <c r="U27" s="268">
        <f>E27-SUM(F27:Q27)</f>
        <v>67</v>
      </c>
      <c r="V27" s="249"/>
      <c r="W27" s="249"/>
      <c r="X27" s="249"/>
      <c r="Y27" s="249"/>
      <c r="Z27" s="270"/>
      <c r="AA27" s="242"/>
      <c r="AB27" s="242"/>
      <c r="AC27" s="242"/>
      <c r="AD27" s="271"/>
    </row>
    <row r="28" spans="1:30" x14ac:dyDescent="0.2">
      <c r="A28" s="245">
        <v>2016</v>
      </c>
      <c r="B28" s="245" t="s">
        <v>241</v>
      </c>
      <c r="C28" s="245" t="s">
        <v>30</v>
      </c>
      <c r="D28" s="245">
        <v>34906</v>
      </c>
      <c r="E28" s="268">
        <v>136</v>
      </c>
      <c r="F28" s="266">
        <v>0</v>
      </c>
      <c r="G28" s="266">
        <v>0</v>
      </c>
      <c r="H28" s="266">
        <v>0</v>
      </c>
      <c r="I28" s="266">
        <v>0</v>
      </c>
      <c r="J28" s="266">
        <v>10</v>
      </c>
      <c r="K28" s="266">
        <v>12</v>
      </c>
      <c r="L28" s="266">
        <v>9</v>
      </c>
      <c r="M28" s="266">
        <v>12</v>
      </c>
      <c r="N28" s="266">
        <v>9</v>
      </c>
      <c r="O28" s="266">
        <v>16</v>
      </c>
      <c r="P28" s="266">
        <v>19</v>
      </c>
      <c r="Q28" s="266">
        <v>8</v>
      </c>
      <c r="R28" s="263">
        <f>SUM(F28:Q28)</f>
        <v>95</v>
      </c>
      <c r="S28" s="264">
        <f t="shared" si="8"/>
        <v>7.916666666666667</v>
      </c>
      <c r="T28" s="265">
        <f t="shared" si="9"/>
        <v>5.1789473684210527</v>
      </c>
      <c r="U28" s="268">
        <f>E28-SUM(F28:Q28)</f>
        <v>41</v>
      </c>
      <c r="V28" s="249"/>
      <c r="W28" s="249"/>
      <c r="X28" s="249"/>
      <c r="Y28" s="249"/>
      <c r="Z28" s="270"/>
      <c r="AA28" s="242"/>
      <c r="AB28" s="242"/>
      <c r="AC28" s="242"/>
      <c r="AD28" s="271"/>
    </row>
    <row r="29" spans="1:30" x14ac:dyDescent="0.2">
      <c r="A29" s="245">
        <v>2016</v>
      </c>
      <c r="B29" s="245" t="s">
        <v>411</v>
      </c>
      <c r="C29" s="245" t="s">
        <v>412</v>
      </c>
      <c r="D29" s="245">
        <v>122233</v>
      </c>
      <c r="E29" s="268">
        <v>118</v>
      </c>
      <c r="F29" s="266">
        <v>0</v>
      </c>
      <c r="G29" s="266">
        <v>0</v>
      </c>
      <c r="H29" s="266">
        <v>0</v>
      </c>
      <c r="I29" s="266">
        <v>0</v>
      </c>
      <c r="J29" s="266">
        <v>2</v>
      </c>
      <c r="K29" s="266">
        <v>4</v>
      </c>
      <c r="L29" s="266">
        <v>4</v>
      </c>
      <c r="M29" s="266">
        <v>7</v>
      </c>
      <c r="N29" s="266">
        <v>1</v>
      </c>
      <c r="O29" s="266">
        <v>2</v>
      </c>
      <c r="P29" s="266">
        <v>14</v>
      </c>
      <c r="Q29" s="266">
        <v>5</v>
      </c>
      <c r="R29" s="263">
        <f>SUM(F29:Q29)</f>
        <v>39</v>
      </c>
      <c r="S29" s="264">
        <f t="shared" si="8"/>
        <v>3.25</v>
      </c>
      <c r="T29" s="265">
        <f t="shared" si="9"/>
        <v>24.307692307692307</v>
      </c>
      <c r="U29" s="268">
        <f>E29-SUM(F29:Q29)</f>
        <v>79</v>
      </c>
      <c r="V29" s="249"/>
      <c r="W29" s="249"/>
      <c r="X29" s="249"/>
      <c r="Y29" s="249"/>
      <c r="Z29" s="270"/>
      <c r="AA29" s="242"/>
      <c r="AB29" s="242"/>
      <c r="AC29" s="242"/>
      <c r="AD29" s="271"/>
    </row>
    <row r="30" spans="1:30" x14ac:dyDescent="0.2">
      <c r="A30" s="245">
        <v>2016</v>
      </c>
      <c r="B30" s="245" t="s">
        <v>333</v>
      </c>
      <c r="C30" s="245" t="s">
        <v>262</v>
      </c>
      <c r="D30" s="245">
        <v>71251</v>
      </c>
      <c r="E30" s="268">
        <v>14</v>
      </c>
      <c r="F30" s="266">
        <v>0</v>
      </c>
      <c r="G30" s="266">
        <v>2</v>
      </c>
      <c r="H30" s="266">
        <v>3</v>
      </c>
      <c r="I30" s="266">
        <v>6</v>
      </c>
      <c r="J30" s="266">
        <v>0</v>
      </c>
      <c r="K30" s="266">
        <v>1</v>
      </c>
      <c r="L30" s="266">
        <v>2</v>
      </c>
      <c r="M30" s="267"/>
      <c r="N30" s="267"/>
      <c r="O30" s="267"/>
      <c r="P30" s="267"/>
      <c r="Q30" s="267"/>
      <c r="R30" s="263">
        <f>SUM(F30:Q30)</f>
        <v>14</v>
      </c>
      <c r="S30" s="264">
        <f t="shared" si="8"/>
        <v>2</v>
      </c>
      <c r="T30" s="265">
        <f t="shared" si="9"/>
        <v>0</v>
      </c>
      <c r="U30" s="268">
        <f>E30-SUM(F30:Q30)</f>
        <v>0</v>
      </c>
      <c r="V30" s="249"/>
      <c r="W30" s="249"/>
      <c r="X30" s="249"/>
      <c r="Y30" s="249"/>
      <c r="Z30" s="270"/>
      <c r="AA30" s="242"/>
      <c r="AB30" s="242"/>
      <c r="AC30" s="242"/>
      <c r="AD30" s="271"/>
    </row>
    <row r="31" spans="1:30" x14ac:dyDescent="0.2">
      <c r="A31" s="245">
        <v>2016</v>
      </c>
      <c r="B31" s="245" t="s">
        <v>416</v>
      </c>
      <c r="C31" s="245" t="s">
        <v>417</v>
      </c>
      <c r="D31" s="245">
        <v>122234</v>
      </c>
      <c r="E31" s="268">
        <v>83</v>
      </c>
      <c r="F31" s="266">
        <v>0</v>
      </c>
      <c r="G31" s="266">
        <v>1</v>
      </c>
      <c r="H31" s="266">
        <v>0</v>
      </c>
      <c r="I31" s="266">
        <v>3</v>
      </c>
      <c r="J31" s="266">
        <v>0</v>
      </c>
      <c r="K31" s="266">
        <v>0</v>
      </c>
      <c r="L31" s="266">
        <v>0</v>
      </c>
      <c r="M31" s="266">
        <v>1</v>
      </c>
      <c r="N31" s="266">
        <v>0</v>
      </c>
      <c r="O31" s="273">
        <v>5</v>
      </c>
      <c r="P31" s="266">
        <v>3</v>
      </c>
      <c r="Q31" s="266">
        <v>0</v>
      </c>
      <c r="R31" s="263">
        <f t="shared" si="10"/>
        <v>13</v>
      </c>
      <c r="S31" s="264">
        <f t="shared" si="8"/>
        <v>1.0833333333333333</v>
      </c>
      <c r="T31" s="265">
        <f t="shared" si="9"/>
        <v>64.615384615384613</v>
      </c>
      <c r="U31" s="268">
        <f t="shared" si="11"/>
        <v>70</v>
      </c>
      <c r="V31" s="249"/>
      <c r="W31" s="249"/>
      <c r="X31" s="249"/>
      <c r="Y31" s="249"/>
      <c r="Z31" s="270"/>
      <c r="AA31" s="242"/>
      <c r="AB31" s="242"/>
      <c r="AC31" s="242"/>
      <c r="AD31" s="271"/>
    </row>
    <row r="32" spans="1:30" x14ac:dyDescent="0.2">
      <c r="A32" s="245">
        <v>2016</v>
      </c>
      <c r="B32" s="245" t="s">
        <v>418</v>
      </c>
      <c r="C32" s="245" t="s">
        <v>405</v>
      </c>
      <c r="D32" s="245">
        <v>125614</v>
      </c>
      <c r="E32" s="268">
        <v>75</v>
      </c>
      <c r="F32" s="266">
        <v>0</v>
      </c>
      <c r="G32" s="266">
        <v>0</v>
      </c>
      <c r="H32" s="266">
        <v>0</v>
      </c>
      <c r="I32" s="266">
        <v>0</v>
      </c>
      <c r="J32" s="266">
        <v>1</v>
      </c>
      <c r="K32" s="266">
        <v>2</v>
      </c>
      <c r="L32" s="266">
        <v>0</v>
      </c>
      <c r="M32" s="266">
        <v>2</v>
      </c>
      <c r="N32" s="266">
        <v>1</v>
      </c>
      <c r="O32" s="273">
        <v>13</v>
      </c>
      <c r="P32" s="266">
        <v>10</v>
      </c>
      <c r="Q32" s="266">
        <v>7</v>
      </c>
      <c r="R32" s="263">
        <f t="shared" si="10"/>
        <v>36</v>
      </c>
      <c r="S32" s="264">
        <f t="shared" si="8"/>
        <v>3</v>
      </c>
      <c r="T32" s="265">
        <f t="shared" si="9"/>
        <v>13</v>
      </c>
      <c r="U32" s="268">
        <f>E32-SUM(F32:Q32)</f>
        <v>39</v>
      </c>
      <c r="V32" s="249"/>
      <c r="W32" s="249"/>
      <c r="X32" s="249"/>
      <c r="Y32" s="249"/>
      <c r="Z32" s="270"/>
      <c r="AA32" s="242"/>
      <c r="AB32" s="242"/>
      <c r="AC32" s="242"/>
      <c r="AD32" s="271"/>
    </row>
    <row r="33" spans="1:30" x14ac:dyDescent="0.2">
      <c r="A33" s="245">
        <v>2016</v>
      </c>
      <c r="B33" s="245" t="s">
        <v>419</v>
      </c>
      <c r="C33" s="245" t="s">
        <v>25</v>
      </c>
      <c r="D33" s="245">
        <v>122232</v>
      </c>
      <c r="E33" s="268">
        <v>77</v>
      </c>
      <c r="F33" s="266">
        <v>0</v>
      </c>
      <c r="G33" s="266">
        <v>1</v>
      </c>
      <c r="H33" s="266">
        <v>0</v>
      </c>
      <c r="I33" s="266">
        <v>9</v>
      </c>
      <c r="J33" s="266">
        <v>0</v>
      </c>
      <c r="K33" s="266">
        <v>0</v>
      </c>
      <c r="L33" s="266">
        <v>0</v>
      </c>
      <c r="M33" s="266">
        <v>0</v>
      </c>
      <c r="N33" s="266">
        <v>0</v>
      </c>
      <c r="O33" s="273">
        <v>0</v>
      </c>
      <c r="P33" s="266">
        <v>0</v>
      </c>
      <c r="Q33" s="266">
        <v>0</v>
      </c>
      <c r="R33" s="263">
        <f t="shared" si="10"/>
        <v>10</v>
      </c>
      <c r="S33" s="264">
        <f t="shared" si="8"/>
        <v>0.83333333333333337</v>
      </c>
      <c r="T33" s="265">
        <f t="shared" si="9"/>
        <v>80.399999999999991</v>
      </c>
      <c r="U33" s="268">
        <f>E33-SUM(F33:Q33)</f>
        <v>67</v>
      </c>
      <c r="V33" s="249"/>
      <c r="W33" s="249"/>
      <c r="X33" s="249"/>
      <c r="Y33" s="249"/>
      <c r="Z33" s="270"/>
      <c r="AA33" s="242"/>
      <c r="AB33" s="242"/>
      <c r="AC33" s="242"/>
      <c r="AD33" s="271"/>
    </row>
    <row r="34" spans="1:30" x14ac:dyDescent="0.2">
      <c r="A34" s="245">
        <v>2016</v>
      </c>
      <c r="B34" s="245" t="s">
        <v>243</v>
      </c>
      <c r="C34" s="245" t="s">
        <v>25</v>
      </c>
      <c r="D34" s="245" t="s">
        <v>467</v>
      </c>
      <c r="E34" s="268">
        <v>37</v>
      </c>
      <c r="F34" s="266"/>
      <c r="G34" s="266"/>
      <c r="H34" s="266"/>
      <c r="I34" s="266"/>
      <c r="J34" s="266"/>
      <c r="K34" s="266"/>
      <c r="L34" s="266"/>
      <c r="M34" s="266">
        <v>0</v>
      </c>
      <c r="N34" s="266">
        <v>0</v>
      </c>
      <c r="O34" s="273">
        <v>0</v>
      </c>
      <c r="P34" s="266">
        <v>0</v>
      </c>
      <c r="Q34" s="266">
        <v>4</v>
      </c>
      <c r="R34" s="263">
        <f t="shared" ref="R34" si="12">SUM(F34:Q34)</f>
        <v>4</v>
      </c>
      <c r="S34" s="264">
        <f t="shared" ref="S34" si="13">AVERAGE(F34:Q34)</f>
        <v>0.8</v>
      </c>
      <c r="T34" s="265">
        <f t="shared" ref="T34" si="14">U34/S34</f>
        <v>41.25</v>
      </c>
      <c r="U34" s="268">
        <f>E34-SUM(F34:Q34)</f>
        <v>33</v>
      </c>
      <c r="V34" s="249"/>
      <c r="W34" s="249"/>
      <c r="X34" s="249"/>
      <c r="Y34" s="249"/>
      <c r="Z34" s="270"/>
      <c r="AA34" s="242"/>
      <c r="AB34" s="242"/>
      <c r="AC34" s="242"/>
      <c r="AD34" s="271"/>
    </row>
    <row r="35" spans="1:30" s="286" customFormat="1" x14ac:dyDescent="0.2">
      <c r="A35" s="284"/>
      <c r="B35" s="284"/>
      <c r="C35" s="284"/>
      <c r="D35" s="284"/>
      <c r="E35" s="284"/>
      <c r="F35" s="284"/>
      <c r="G35" s="284"/>
      <c r="H35" s="284"/>
      <c r="I35" s="284"/>
      <c r="J35" s="284"/>
      <c r="K35" s="284"/>
      <c r="L35" s="284"/>
      <c r="M35" s="284"/>
      <c r="N35" s="284"/>
      <c r="O35" s="284"/>
      <c r="P35" s="284"/>
      <c r="Q35" s="284"/>
      <c r="R35" s="284"/>
      <c r="S35" s="284"/>
      <c r="T35" s="284"/>
      <c r="U35" s="284"/>
      <c r="V35" s="284"/>
      <c r="W35" s="284"/>
      <c r="X35" s="284"/>
      <c r="Y35" s="284"/>
      <c r="Z35" s="285"/>
      <c r="AA35" s="284"/>
      <c r="AB35" s="284"/>
      <c r="AC35" s="284"/>
      <c r="AD35" s="289"/>
    </row>
    <row r="36" spans="1:30" x14ac:dyDescent="0.2">
      <c r="A36" s="245">
        <v>2017</v>
      </c>
      <c r="B36" s="245" t="s">
        <v>468</v>
      </c>
      <c r="C36" s="245" t="s">
        <v>345</v>
      </c>
      <c r="D36" s="245">
        <v>81279</v>
      </c>
      <c r="E36" s="268">
        <v>43</v>
      </c>
      <c r="F36" s="283"/>
      <c r="G36" s="266">
        <v>0</v>
      </c>
      <c r="H36" s="266">
        <v>0</v>
      </c>
      <c r="I36" s="266">
        <v>0</v>
      </c>
      <c r="J36" s="266">
        <v>4</v>
      </c>
      <c r="K36" s="266">
        <v>3</v>
      </c>
      <c r="L36" s="266">
        <v>0</v>
      </c>
      <c r="M36" s="266">
        <v>11</v>
      </c>
      <c r="N36" s="266">
        <v>1</v>
      </c>
      <c r="O36" s="273">
        <v>8</v>
      </c>
      <c r="P36" s="266">
        <v>10</v>
      </c>
      <c r="Q36" s="266">
        <v>4</v>
      </c>
      <c r="R36" s="263">
        <f t="shared" ref="R36" si="15">SUM(F36:Q36)</f>
        <v>41</v>
      </c>
      <c r="S36" s="264">
        <f t="shared" ref="S36" si="16">AVERAGE(F36:Q36)</f>
        <v>3.7272727272727271</v>
      </c>
      <c r="T36" s="265">
        <f t="shared" ref="T36" si="17">U36/S36</f>
        <v>0.53658536585365857</v>
      </c>
      <c r="U36" s="268">
        <f t="shared" ref="U36:U41" si="18">E36-SUM(F36:Q36)</f>
        <v>2</v>
      </c>
      <c r="V36" s="249"/>
      <c r="W36" s="249"/>
      <c r="X36" s="249"/>
      <c r="Y36" s="249"/>
      <c r="Z36" s="270"/>
      <c r="AA36" s="242"/>
      <c r="AB36" s="242"/>
      <c r="AC36" s="242"/>
      <c r="AD36" s="271"/>
    </row>
    <row r="37" spans="1:30" x14ac:dyDescent="0.2">
      <c r="A37" s="245">
        <v>2017</v>
      </c>
      <c r="B37" s="245" t="s">
        <v>44</v>
      </c>
      <c r="C37" s="245" t="s">
        <v>383</v>
      </c>
      <c r="D37" s="245">
        <v>111454</v>
      </c>
      <c r="E37" s="268">
        <v>48</v>
      </c>
      <c r="F37" s="283"/>
      <c r="G37" s="266"/>
      <c r="H37" s="266"/>
      <c r="I37" s="266">
        <v>0</v>
      </c>
      <c r="J37" s="266">
        <v>0</v>
      </c>
      <c r="K37" s="266">
        <v>3</v>
      </c>
      <c r="L37" s="266">
        <v>0</v>
      </c>
      <c r="M37" s="266">
        <v>12</v>
      </c>
      <c r="N37" s="266">
        <v>11</v>
      </c>
      <c r="O37" s="273">
        <v>0</v>
      </c>
      <c r="P37" s="266">
        <v>5</v>
      </c>
      <c r="Q37" s="266">
        <v>0</v>
      </c>
      <c r="R37" s="263">
        <f t="shared" ref="R37:R41" si="19">SUM(F37:Q37)</f>
        <v>31</v>
      </c>
      <c r="S37" s="264">
        <f t="shared" ref="S37:S41" si="20">AVERAGE(F37:Q37)</f>
        <v>3.4444444444444446</v>
      </c>
      <c r="T37" s="265">
        <f t="shared" ref="T37:T41" si="21">U37/S37</f>
        <v>4.935483870967742</v>
      </c>
      <c r="U37" s="268">
        <f t="shared" si="18"/>
        <v>17</v>
      </c>
      <c r="V37" s="249"/>
      <c r="W37" s="249"/>
      <c r="X37" s="249"/>
      <c r="Y37" s="249"/>
      <c r="Z37" s="270"/>
      <c r="AA37" s="242"/>
      <c r="AB37" s="242"/>
      <c r="AC37" s="242"/>
      <c r="AD37" s="271"/>
    </row>
    <row r="38" spans="1:30" x14ac:dyDescent="0.2">
      <c r="A38" s="245">
        <v>2017</v>
      </c>
      <c r="B38" s="245" t="s">
        <v>469</v>
      </c>
      <c r="C38" s="245" t="s">
        <v>25</v>
      </c>
      <c r="D38" s="245">
        <v>111451</v>
      </c>
      <c r="E38" s="268">
        <v>124</v>
      </c>
      <c r="F38" s="283"/>
      <c r="G38" s="266"/>
      <c r="H38" s="266"/>
      <c r="I38" s="266"/>
      <c r="J38" s="266">
        <v>0</v>
      </c>
      <c r="K38" s="266">
        <v>3</v>
      </c>
      <c r="L38" s="266">
        <v>0</v>
      </c>
      <c r="M38" s="266">
        <v>0</v>
      </c>
      <c r="N38" s="266">
        <v>0</v>
      </c>
      <c r="O38" s="273">
        <v>3</v>
      </c>
      <c r="P38" s="266">
        <v>0</v>
      </c>
      <c r="Q38" s="266">
        <v>0</v>
      </c>
      <c r="R38" s="263">
        <f t="shared" si="19"/>
        <v>6</v>
      </c>
      <c r="S38" s="264">
        <f t="shared" si="20"/>
        <v>0.75</v>
      </c>
      <c r="T38" s="265">
        <f t="shared" si="21"/>
        <v>157.33333333333334</v>
      </c>
      <c r="U38" s="268">
        <f t="shared" si="18"/>
        <v>118</v>
      </c>
      <c r="V38" s="249"/>
      <c r="W38" s="249"/>
      <c r="X38" s="249"/>
      <c r="Y38" s="249"/>
      <c r="Z38" s="270"/>
      <c r="AA38" s="242"/>
      <c r="AB38" s="242"/>
      <c r="AC38" s="242"/>
      <c r="AD38" s="271"/>
    </row>
    <row r="39" spans="1:30" x14ac:dyDescent="0.2">
      <c r="A39" s="245">
        <v>2017</v>
      </c>
      <c r="B39" s="245" t="s">
        <v>470</v>
      </c>
      <c r="C39" s="245" t="s">
        <v>387</v>
      </c>
      <c r="D39" s="245">
        <v>111458</v>
      </c>
      <c r="E39" s="268">
        <v>87</v>
      </c>
      <c r="F39" s="283"/>
      <c r="G39" s="266"/>
      <c r="H39" s="266"/>
      <c r="I39" s="266"/>
      <c r="J39" s="266">
        <v>0</v>
      </c>
      <c r="K39" s="266">
        <v>0</v>
      </c>
      <c r="L39" s="266">
        <v>2</v>
      </c>
      <c r="M39" s="266">
        <v>0</v>
      </c>
      <c r="N39" s="266">
        <v>0</v>
      </c>
      <c r="O39" s="273">
        <v>4</v>
      </c>
      <c r="P39" s="266">
        <v>0</v>
      </c>
      <c r="Q39" s="266">
        <v>4</v>
      </c>
      <c r="R39" s="263">
        <f>SUM(F39:Q39)</f>
        <v>10</v>
      </c>
      <c r="S39" s="264">
        <f t="shared" si="20"/>
        <v>1.25</v>
      </c>
      <c r="T39" s="265">
        <f t="shared" si="21"/>
        <v>61.6</v>
      </c>
      <c r="U39" s="268">
        <f t="shared" si="18"/>
        <v>77</v>
      </c>
      <c r="V39" s="249"/>
      <c r="W39" s="249"/>
      <c r="X39" s="249"/>
      <c r="Y39" s="249"/>
      <c r="Z39" s="270"/>
      <c r="AA39" s="242"/>
      <c r="AB39" s="242"/>
      <c r="AC39" s="242"/>
      <c r="AD39" s="271"/>
    </row>
    <row r="40" spans="1:30" x14ac:dyDescent="0.2">
      <c r="A40" s="245">
        <v>2017</v>
      </c>
      <c r="B40" s="245" t="s">
        <v>103</v>
      </c>
      <c r="C40" s="245" t="s">
        <v>389</v>
      </c>
      <c r="D40" s="245">
        <v>111452</v>
      </c>
      <c r="E40" s="268">
        <v>157</v>
      </c>
      <c r="F40" s="283"/>
      <c r="G40" s="266"/>
      <c r="H40" s="266"/>
      <c r="I40" s="266"/>
      <c r="J40" s="266">
        <v>0</v>
      </c>
      <c r="K40" s="266">
        <v>13</v>
      </c>
      <c r="L40" s="266">
        <v>0</v>
      </c>
      <c r="M40" s="266">
        <v>0</v>
      </c>
      <c r="N40" s="266">
        <v>0</v>
      </c>
      <c r="O40" s="273">
        <v>0</v>
      </c>
      <c r="P40" s="266">
        <v>0</v>
      </c>
      <c r="Q40" s="266">
        <v>3</v>
      </c>
      <c r="R40" s="263">
        <f t="shared" si="19"/>
        <v>16</v>
      </c>
      <c r="S40" s="264">
        <f t="shared" si="20"/>
        <v>2</v>
      </c>
      <c r="T40" s="265">
        <f t="shared" si="21"/>
        <v>70.5</v>
      </c>
      <c r="U40" s="268">
        <f t="shared" si="18"/>
        <v>141</v>
      </c>
      <c r="V40" s="249"/>
      <c r="W40" s="249"/>
      <c r="X40" s="249"/>
      <c r="Y40" s="249"/>
      <c r="Z40" s="270"/>
      <c r="AA40" s="242"/>
      <c r="AB40" s="242"/>
      <c r="AC40" s="242"/>
      <c r="AD40" s="271"/>
    </row>
    <row r="41" spans="1:30" x14ac:dyDescent="0.2">
      <c r="A41" s="245">
        <v>2017</v>
      </c>
      <c r="B41" s="245" t="s">
        <v>471</v>
      </c>
      <c r="C41" s="245" t="s">
        <v>25</v>
      </c>
      <c r="D41" s="245">
        <v>113594</v>
      </c>
      <c r="E41" s="268">
        <v>41</v>
      </c>
      <c r="F41" s="283"/>
      <c r="G41" s="266"/>
      <c r="H41" s="266"/>
      <c r="I41" s="266"/>
      <c r="J41" s="266">
        <v>0</v>
      </c>
      <c r="K41" s="266">
        <v>4</v>
      </c>
      <c r="L41" s="266">
        <v>0</v>
      </c>
      <c r="M41" s="266">
        <v>10</v>
      </c>
      <c r="N41" s="266">
        <v>0</v>
      </c>
      <c r="O41" s="273">
        <v>0</v>
      </c>
      <c r="P41" s="266">
        <v>0</v>
      </c>
      <c r="Q41" s="266">
        <v>0</v>
      </c>
      <c r="R41" s="263">
        <f t="shared" si="19"/>
        <v>14</v>
      </c>
      <c r="S41" s="264">
        <f t="shared" si="20"/>
        <v>1.75</v>
      </c>
      <c r="T41" s="265">
        <f t="shared" si="21"/>
        <v>15.428571428571429</v>
      </c>
      <c r="U41" s="268">
        <f t="shared" si="18"/>
        <v>27</v>
      </c>
      <c r="V41" s="249"/>
      <c r="W41" s="249"/>
      <c r="X41" s="249"/>
      <c r="Y41" s="249"/>
      <c r="Z41" s="270"/>
      <c r="AA41" s="242"/>
      <c r="AB41" s="242"/>
      <c r="AC41" s="242"/>
      <c r="AD41" s="271"/>
    </row>
    <row r="42" spans="1:30" x14ac:dyDescent="0.2">
      <c r="A42" s="245">
        <v>2017</v>
      </c>
      <c r="B42" s="245" t="s">
        <v>472</v>
      </c>
      <c r="C42" s="245" t="s">
        <v>473</v>
      </c>
      <c r="D42" s="245">
        <v>127016</v>
      </c>
      <c r="E42" s="268">
        <v>62</v>
      </c>
      <c r="F42" s="283"/>
      <c r="G42" s="266"/>
      <c r="H42" s="266"/>
      <c r="I42" s="266"/>
      <c r="J42" s="266">
        <v>0</v>
      </c>
      <c r="K42" s="266">
        <v>0</v>
      </c>
      <c r="L42" s="266">
        <v>0</v>
      </c>
      <c r="M42" s="266">
        <v>8</v>
      </c>
      <c r="N42" s="266">
        <v>10</v>
      </c>
      <c r="O42" s="273">
        <v>19</v>
      </c>
      <c r="P42" s="266">
        <v>8</v>
      </c>
      <c r="Q42" s="266">
        <v>0</v>
      </c>
      <c r="R42" s="263">
        <f t="shared" ref="R42" si="22">SUM(F42:Q42)</f>
        <v>45</v>
      </c>
      <c r="S42" s="264">
        <f t="shared" ref="S42" si="23">AVERAGE(F42:Q42)</f>
        <v>5.625</v>
      </c>
      <c r="T42" s="265">
        <f t="shared" ref="T42" si="24">U42/S42</f>
        <v>3.0222222222222221</v>
      </c>
      <c r="U42" s="268">
        <f t="shared" ref="U42" si="25">E42-SUM(F42:Q42)</f>
        <v>17</v>
      </c>
      <c r="V42" s="249"/>
      <c r="W42" s="249"/>
      <c r="X42" s="249"/>
      <c r="Y42" s="249"/>
      <c r="Z42" s="270"/>
      <c r="AA42" s="242"/>
      <c r="AB42" s="242"/>
      <c r="AC42" s="242"/>
      <c r="AD42" s="271"/>
    </row>
    <row r="43" spans="1:30" x14ac:dyDescent="0.2">
      <c r="A43" s="245">
        <v>2017</v>
      </c>
      <c r="B43" s="245" t="s">
        <v>333</v>
      </c>
      <c r="C43" s="245" t="s">
        <v>474</v>
      </c>
      <c r="D43" s="245">
        <v>71251</v>
      </c>
      <c r="E43" s="268">
        <v>35</v>
      </c>
      <c r="F43" s="283"/>
      <c r="G43" s="266"/>
      <c r="H43" s="266"/>
      <c r="I43" s="266"/>
      <c r="J43" s="266"/>
      <c r="K43" s="266"/>
      <c r="L43" s="266"/>
      <c r="M43" s="266"/>
      <c r="N43" s="266">
        <v>0</v>
      </c>
      <c r="O43" s="273">
        <v>0</v>
      </c>
      <c r="P43" s="266">
        <v>0</v>
      </c>
      <c r="Q43" s="266">
        <v>0</v>
      </c>
      <c r="R43" s="263">
        <f t="shared" ref="R43" si="26">SUM(F43:Q43)</f>
        <v>0</v>
      </c>
      <c r="S43" s="264">
        <f t="shared" ref="S43" si="27">AVERAGE(F43:Q43)</f>
        <v>0</v>
      </c>
      <c r="T43" s="265" t="e">
        <f t="shared" ref="T43" si="28">U43/S43</f>
        <v>#DIV/0!</v>
      </c>
      <c r="U43" s="268">
        <f t="shared" ref="U43" si="29">E43-SUM(F43:Q43)</f>
        <v>35</v>
      </c>
      <c r="V43" s="249"/>
      <c r="W43" s="249"/>
      <c r="X43" s="249"/>
      <c r="Y43" s="249"/>
      <c r="Z43" s="270"/>
      <c r="AA43" s="242"/>
      <c r="AB43" s="242"/>
      <c r="AC43" s="242"/>
      <c r="AD43" s="271"/>
    </row>
    <row r="44" spans="1:30" x14ac:dyDescent="0.2">
      <c r="A44" s="284"/>
      <c r="B44" s="284"/>
      <c r="C44" s="284"/>
      <c r="D44" s="284"/>
      <c r="E44" s="284"/>
      <c r="F44" s="284"/>
      <c r="G44" s="284"/>
      <c r="H44" s="284"/>
      <c r="I44" s="284"/>
      <c r="J44" s="284"/>
      <c r="K44" s="284"/>
      <c r="L44" s="284"/>
      <c r="M44" s="284"/>
      <c r="N44" s="284"/>
      <c r="O44" s="284"/>
      <c r="P44" s="284"/>
      <c r="Q44" s="284"/>
      <c r="R44" s="284"/>
      <c r="S44" s="284"/>
      <c r="T44" s="284"/>
      <c r="U44" s="284"/>
      <c r="V44" s="249"/>
      <c r="W44" s="249"/>
      <c r="X44" s="249"/>
      <c r="Y44" s="249"/>
      <c r="Z44" s="270"/>
      <c r="AA44" s="242"/>
      <c r="AB44" s="242"/>
      <c r="AC44" s="242"/>
      <c r="AD44" s="271"/>
    </row>
    <row r="45" spans="1:30" x14ac:dyDescent="0.2">
      <c r="A45" s="249">
        <v>2014</v>
      </c>
      <c r="B45" s="249"/>
      <c r="C45" s="249"/>
      <c r="D45" s="249"/>
      <c r="E45" s="303">
        <f t="shared" ref="E45:Q45" si="30">SUM(E7:E9)</f>
        <v>66</v>
      </c>
      <c r="F45" s="249">
        <f t="shared" si="30"/>
        <v>20</v>
      </c>
      <c r="G45" s="249">
        <f t="shared" si="30"/>
        <v>16</v>
      </c>
      <c r="H45" s="249">
        <f t="shared" si="30"/>
        <v>16</v>
      </c>
      <c r="I45" s="249">
        <f t="shared" si="30"/>
        <v>13</v>
      </c>
      <c r="J45" s="249">
        <f t="shared" si="30"/>
        <v>1</v>
      </c>
      <c r="K45" s="249">
        <f t="shared" si="30"/>
        <v>0</v>
      </c>
      <c r="L45" s="249">
        <f t="shared" si="30"/>
        <v>0</v>
      </c>
      <c r="M45" s="249">
        <f t="shared" si="30"/>
        <v>0</v>
      </c>
      <c r="N45" s="249">
        <f t="shared" si="30"/>
        <v>0</v>
      </c>
      <c r="O45" s="249">
        <f t="shared" si="30"/>
        <v>0</v>
      </c>
      <c r="P45" s="249">
        <f t="shared" si="30"/>
        <v>0</v>
      </c>
      <c r="Q45" s="249">
        <f t="shared" si="30"/>
        <v>0</v>
      </c>
      <c r="R45" s="263">
        <f t="shared" ref="R45:R48" si="31">SUM(F45:Q45)</f>
        <v>66</v>
      </c>
      <c r="S45" s="264">
        <f>AVERAGE(F45:Q45)</f>
        <v>5.5</v>
      </c>
      <c r="T45" s="265">
        <f t="shared" ref="T45:T48" si="32">U45/S45</f>
        <v>0</v>
      </c>
      <c r="U45" s="268">
        <f t="shared" ref="U45:U48" si="33">E45-SUM(F45:Q45)</f>
        <v>0</v>
      </c>
      <c r="V45" s="249"/>
      <c r="W45" s="249"/>
      <c r="X45" s="249"/>
      <c r="Y45" s="249"/>
      <c r="Z45" s="270"/>
      <c r="AA45" s="242"/>
      <c r="AB45" s="242"/>
      <c r="AC45" s="242"/>
      <c r="AD45" s="271"/>
    </row>
    <row r="46" spans="1:30" x14ac:dyDescent="0.2">
      <c r="A46" s="262">
        <v>2015</v>
      </c>
      <c r="B46" s="262"/>
      <c r="C46" s="322"/>
      <c r="D46" s="322"/>
      <c r="E46" s="323">
        <f t="shared" ref="E46:Q46" si="34">SUM(E11:E17)</f>
        <v>248</v>
      </c>
      <c r="F46" s="262">
        <f t="shared" si="34"/>
        <v>31</v>
      </c>
      <c r="G46" s="262">
        <f t="shared" si="34"/>
        <v>34</v>
      </c>
      <c r="H46" s="262">
        <f t="shared" si="34"/>
        <v>20</v>
      </c>
      <c r="I46" s="262">
        <f t="shared" si="34"/>
        <v>29</v>
      </c>
      <c r="J46" s="262">
        <f t="shared" si="34"/>
        <v>27</v>
      </c>
      <c r="K46" s="262">
        <f t="shared" si="34"/>
        <v>30</v>
      </c>
      <c r="L46" s="262">
        <f t="shared" si="34"/>
        <v>19</v>
      </c>
      <c r="M46" s="262">
        <f t="shared" si="34"/>
        <v>12</v>
      </c>
      <c r="N46" s="262">
        <f t="shared" si="34"/>
        <v>27</v>
      </c>
      <c r="O46" s="262">
        <f t="shared" si="34"/>
        <v>16</v>
      </c>
      <c r="P46" s="262">
        <f t="shared" si="34"/>
        <v>3</v>
      </c>
      <c r="Q46" s="262">
        <f t="shared" si="34"/>
        <v>0</v>
      </c>
      <c r="R46" s="263">
        <f t="shared" si="31"/>
        <v>248</v>
      </c>
      <c r="S46" s="264">
        <f>AVERAGE(F46:Q46)</f>
        <v>20.666666666666668</v>
      </c>
      <c r="T46" s="265">
        <f t="shared" si="32"/>
        <v>0</v>
      </c>
      <c r="U46" s="268">
        <f t="shared" si="33"/>
        <v>0</v>
      </c>
      <c r="V46" s="249"/>
      <c r="W46" s="249"/>
      <c r="X46" s="249"/>
      <c r="Y46" s="249"/>
      <c r="Z46" s="270"/>
      <c r="AA46" s="242"/>
      <c r="AB46" s="242"/>
      <c r="AC46" s="242"/>
      <c r="AD46" s="271"/>
    </row>
    <row r="47" spans="1:30" x14ac:dyDescent="0.2">
      <c r="A47" s="262">
        <v>2016</v>
      </c>
      <c r="B47" s="262"/>
      <c r="C47" s="322"/>
      <c r="D47" s="322" t="s">
        <v>23</v>
      </c>
      <c r="E47" s="323">
        <f t="shared" ref="E47:Q47" si="35">SUM(E19:E34)</f>
        <v>1013</v>
      </c>
      <c r="F47" s="262">
        <f t="shared" si="35"/>
        <v>16</v>
      </c>
      <c r="G47" s="262">
        <f t="shared" si="35"/>
        <v>23</v>
      </c>
      <c r="H47" s="262">
        <f t="shared" si="35"/>
        <v>22</v>
      </c>
      <c r="I47" s="262">
        <f t="shared" si="35"/>
        <v>32</v>
      </c>
      <c r="J47" s="262">
        <f t="shared" si="35"/>
        <v>40</v>
      </c>
      <c r="K47" s="262">
        <f t="shared" si="35"/>
        <v>51</v>
      </c>
      <c r="L47" s="262">
        <f t="shared" si="35"/>
        <v>48</v>
      </c>
      <c r="M47" s="262">
        <f t="shared" si="35"/>
        <v>63</v>
      </c>
      <c r="N47" s="262">
        <f t="shared" si="35"/>
        <v>33</v>
      </c>
      <c r="O47" s="262">
        <f t="shared" si="35"/>
        <v>74</v>
      </c>
      <c r="P47" s="262">
        <f t="shared" si="35"/>
        <v>87</v>
      </c>
      <c r="Q47" s="262">
        <f t="shared" si="35"/>
        <v>41</v>
      </c>
      <c r="R47" s="263">
        <f t="shared" si="31"/>
        <v>530</v>
      </c>
      <c r="S47" s="264">
        <f>AVERAGE(F47:Q47)</f>
        <v>44.166666666666664</v>
      </c>
      <c r="T47" s="265">
        <f t="shared" si="32"/>
        <v>10.935849056603773</v>
      </c>
      <c r="U47" s="268">
        <f t="shared" si="33"/>
        <v>483</v>
      </c>
      <c r="V47" s="249"/>
      <c r="W47" s="249"/>
      <c r="X47" s="249"/>
      <c r="Y47" s="249"/>
      <c r="Z47" s="270"/>
      <c r="AA47" s="242"/>
      <c r="AB47" s="242"/>
      <c r="AC47" s="242"/>
      <c r="AD47" s="271"/>
    </row>
    <row r="48" spans="1:30" x14ac:dyDescent="0.2">
      <c r="A48" s="262">
        <v>2017</v>
      </c>
      <c r="B48" s="262"/>
      <c r="C48" s="322"/>
      <c r="D48" s="322"/>
      <c r="E48" s="323">
        <f t="shared" ref="E48:Q48" si="36">SUM(E36:E43)</f>
        <v>597</v>
      </c>
      <c r="F48" s="323">
        <f t="shared" si="36"/>
        <v>0</v>
      </c>
      <c r="G48" s="323">
        <f t="shared" si="36"/>
        <v>0</v>
      </c>
      <c r="H48" s="323">
        <f t="shared" si="36"/>
        <v>0</v>
      </c>
      <c r="I48" s="323">
        <f t="shared" si="36"/>
        <v>0</v>
      </c>
      <c r="J48" s="323">
        <f t="shared" si="36"/>
        <v>4</v>
      </c>
      <c r="K48" s="323">
        <f t="shared" si="36"/>
        <v>26</v>
      </c>
      <c r="L48" s="323">
        <f t="shared" si="36"/>
        <v>2</v>
      </c>
      <c r="M48" s="323">
        <f t="shared" si="36"/>
        <v>41</v>
      </c>
      <c r="N48" s="323">
        <f t="shared" si="36"/>
        <v>22</v>
      </c>
      <c r="O48" s="323">
        <f t="shared" si="36"/>
        <v>34</v>
      </c>
      <c r="P48" s="323">
        <f t="shared" si="36"/>
        <v>23</v>
      </c>
      <c r="Q48" s="323">
        <f t="shared" si="36"/>
        <v>11</v>
      </c>
      <c r="R48" s="263">
        <f t="shared" si="31"/>
        <v>163</v>
      </c>
      <c r="S48" s="264">
        <f>AVERAGE(F48:Q48)</f>
        <v>13.583333333333334</v>
      </c>
      <c r="T48" s="265">
        <f t="shared" si="32"/>
        <v>31.950920245398773</v>
      </c>
      <c r="U48" s="268">
        <f t="shared" si="33"/>
        <v>434</v>
      </c>
      <c r="V48" s="249"/>
      <c r="W48" s="249"/>
      <c r="X48" s="249"/>
      <c r="Y48" s="249"/>
      <c r="Z48" s="270"/>
      <c r="AA48" s="242"/>
      <c r="AB48" s="242"/>
      <c r="AC48" s="242"/>
      <c r="AD48" s="271"/>
    </row>
    <row r="49" spans="1:30" x14ac:dyDescent="0.2">
      <c r="A49" s="262" t="s">
        <v>23</v>
      </c>
      <c r="B49" s="262"/>
      <c r="C49" s="322"/>
      <c r="D49" s="322"/>
      <c r="E49" s="323" t="s">
        <v>23</v>
      </c>
      <c r="F49" s="323" t="s">
        <v>23</v>
      </c>
      <c r="G49" s="323" t="s">
        <v>23</v>
      </c>
      <c r="H49" s="323" t="s">
        <v>23</v>
      </c>
      <c r="I49" s="323" t="s">
        <v>23</v>
      </c>
      <c r="J49" s="323" t="s">
        <v>23</v>
      </c>
      <c r="K49" s="323" t="s">
        <v>23</v>
      </c>
      <c r="L49" s="323" t="s">
        <v>23</v>
      </c>
      <c r="M49" s="323" t="s">
        <v>23</v>
      </c>
      <c r="N49" s="323" t="s">
        <v>23</v>
      </c>
      <c r="O49" s="323" t="s">
        <v>23</v>
      </c>
      <c r="P49" s="323" t="s">
        <v>23</v>
      </c>
      <c r="Q49" s="323" t="s">
        <v>23</v>
      </c>
      <c r="R49" s="263" t="s">
        <v>23</v>
      </c>
      <c r="S49" s="264" t="s">
        <v>23</v>
      </c>
      <c r="T49" s="265" t="s">
        <v>23</v>
      </c>
      <c r="U49" s="323" t="s">
        <v>23</v>
      </c>
      <c r="V49" s="249"/>
      <c r="W49" s="249"/>
      <c r="X49" s="249"/>
      <c r="Y49" s="249"/>
      <c r="Z49" s="249"/>
      <c r="AA49" s="249"/>
      <c r="AB49" s="249"/>
      <c r="AC49" s="249"/>
      <c r="AD49" s="271"/>
    </row>
    <row r="50" spans="1:30" x14ac:dyDescent="0.2">
      <c r="A50" s="262" t="s">
        <v>23</v>
      </c>
      <c r="B50" s="262"/>
      <c r="C50" s="322"/>
      <c r="D50" s="322"/>
      <c r="E50" s="323"/>
      <c r="F50" s="262"/>
      <c r="G50" s="262"/>
      <c r="H50" s="262"/>
      <c r="I50" s="262"/>
      <c r="J50" s="262"/>
      <c r="K50" s="262"/>
      <c r="L50" s="262"/>
      <c r="M50" s="262"/>
      <c r="N50" s="262"/>
      <c r="O50" s="262"/>
      <c r="P50" s="262"/>
      <c r="Q50" s="262"/>
      <c r="R50" s="263" t="s">
        <v>23</v>
      </c>
      <c r="S50" s="264" t="s">
        <v>23</v>
      </c>
      <c r="T50" s="265" t="s">
        <v>23</v>
      </c>
      <c r="U50" s="323" t="s">
        <v>23</v>
      </c>
      <c r="V50" s="249"/>
      <c r="W50" s="249"/>
      <c r="X50" s="249"/>
      <c r="Y50" s="249"/>
      <c r="Z50" s="249"/>
      <c r="AA50" s="249"/>
      <c r="AB50" s="249"/>
      <c r="AC50" s="249"/>
      <c r="AD50" s="271"/>
    </row>
    <row r="51" spans="1:30" x14ac:dyDescent="0.2">
      <c r="A51" s="262" t="s">
        <v>23</v>
      </c>
      <c r="B51" s="262"/>
      <c r="C51" s="322"/>
      <c r="D51" s="322"/>
      <c r="E51" s="323"/>
      <c r="F51" s="262"/>
      <c r="G51" s="262"/>
      <c r="H51" s="262"/>
      <c r="I51" s="262"/>
      <c r="J51" s="262"/>
      <c r="K51" s="262"/>
      <c r="L51" s="262"/>
      <c r="M51" s="262"/>
      <c r="N51" s="262"/>
      <c r="O51" s="262"/>
      <c r="P51" s="262"/>
      <c r="Q51" s="262"/>
      <c r="R51" s="263" t="s">
        <v>23</v>
      </c>
      <c r="S51" s="264" t="s">
        <v>23</v>
      </c>
      <c r="T51" s="265" t="s">
        <v>23</v>
      </c>
      <c r="U51" s="323" t="s">
        <v>23</v>
      </c>
      <c r="V51" s="249"/>
      <c r="W51" s="249"/>
      <c r="X51" s="249"/>
      <c r="Y51" s="249"/>
      <c r="Z51" s="276"/>
      <c r="AA51" s="276"/>
      <c r="AB51" s="276" t="s">
        <v>436</v>
      </c>
      <c r="AC51" s="276"/>
      <c r="AD51" s="271"/>
    </row>
    <row r="52" spans="1:30" ht="15.75" x14ac:dyDescent="0.25">
      <c r="A52" s="262" t="s">
        <v>310</v>
      </c>
      <c r="B52" s="262"/>
      <c r="C52" s="322"/>
      <c r="D52" s="322"/>
      <c r="E52" s="323">
        <f>SUM(E45:E48)</f>
        <v>1924</v>
      </c>
      <c r="F52" s="262">
        <f>SUM(F45:F51)</f>
        <v>67</v>
      </c>
      <c r="G52" s="262">
        <f t="shared" ref="G52:Q52" si="37">SUM(G45:G51)</f>
        <v>73</v>
      </c>
      <c r="H52" s="262">
        <f t="shared" si="37"/>
        <v>58</v>
      </c>
      <c r="I52" s="262">
        <f t="shared" si="37"/>
        <v>74</v>
      </c>
      <c r="J52" s="262">
        <f t="shared" si="37"/>
        <v>72</v>
      </c>
      <c r="K52" s="262">
        <f t="shared" si="37"/>
        <v>107</v>
      </c>
      <c r="L52" s="262">
        <f t="shared" si="37"/>
        <v>69</v>
      </c>
      <c r="M52" s="262">
        <f t="shared" si="37"/>
        <v>116</v>
      </c>
      <c r="N52" s="262">
        <f t="shared" si="37"/>
        <v>82</v>
      </c>
      <c r="O52" s="262">
        <f t="shared" si="37"/>
        <v>124</v>
      </c>
      <c r="P52" s="262">
        <f t="shared" si="37"/>
        <v>113</v>
      </c>
      <c r="Q52" s="262">
        <f t="shared" si="37"/>
        <v>52</v>
      </c>
      <c r="R52" s="263">
        <f>SUM(R45:R51)</f>
        <v>1007</v>
      </c>
      <c r="S52" s="348">
        <f>SUM(S39:S51)</f>
        <v>94.541666666666671</v>
      </c>
      <c r="T52" s="265">
        <f t="shared" ref="T52" si="38">U52/S52</f>
        <v>9.6994270603790209</v>
      </c>
      <c r="U52" s="323">
        <f>SUM(U47:U51)</f>
        <v>917</v>
      </c>
      <c r="V52" s="249"/>
      <c r="W52" s="249"/>
      <c r="X52" s="249"/>
      <c r="Y52" s="249"/>
      <c r="Z52" s="276" t="s">
        <v>437</v>
      </c>
      <c r="AA52" s="276"/>
      <c r="AB52" s="277" t="s">
        <v>438</v>
      </c>
      <c r="AC52" s="276"/>
      <c r="AD52" s="271"/>
    </row>
    <row r="53" spans="1:30" x14ac:dyDescent="0.2">
      <c r="A53" s="249"/>
      <c r="B53" s="249"/>
      <c r="C53" s="249"/>
      <c r="D53" s="249"/>
      <c r="E53" s="249"/>
      <c r="F53" s="249"/>
      <c r="G53" s="249"/>
      <c r="H53" s="249"/>
      <c r="I53" s="249"/>
      <c r="J53" s="249"/>
      <c r="K53" s="249"/>
      <c r="L53" s="249"/>
      <c r="M53" s="249"/>
      <c r="N53" s="249"/>
      <c r="O53" s="249"/>
      <c r="P53" s="249"/>
      <c r="Q53" s="249"/>
      <c r="R53" s="249"/>
      <c r="S53" s="249"/>
      <c r="T53" s="249"/>
      <c r="U53" s="249"/>
      <c r="V53" s="249"/>
      <c r="W53" s="249"/>
      <c r="X53" s="249"/>
      <c r="Y53" s="249"/>
      <c r="Z53" s="287" t="s">
        <v>23</v>
      </c>
      <c r="AA53" s="276"/>
      <c r="AB53" s="296"/>
      <c r="AC53" s="276"/>
      <c r="AD53" s="271"/>
    </row>
    <row r="54" spans="1:30" x14ac:dyDescent="0.2">
      <c r="A54" s="249"/>
      <c r="B54" s="249"/>
      <c r="C54" s="249"/>
      <c r="D54" s="249"/>
      <c r="E54" s="249"/>
      <c r="F54" s="249"/>
      <c r="G54" s="249"/>
      <c r="H54" s="249"/>
      <c r="I54" s="249"/>
      <c r="J54" s="249"/>
      <c r="K54" s="249"/>
      <c r="L54" s="249"/>
      <c r="M54" s="249"/>
      <c r="N54" s="249"/>
      <c r="O54" s="249"/>
      <c r="P54" s="249"/>
      <c r="Q54" s="249"/>
      <c r="R54" s="249"/>
      <c r="S54" s="249"/>
      <c r="T54" s="303" t="s">
        <v>23</v>
      </c>
      <c r="U54" s="249"/>
      <c r="V54" s="249"/>
      <c r="W54" s="249"/>
      <c r="X54" s="249"/>
      <c r="Y54" s="249"/>
      <c r="Z54" s="287">
        <v>43207</v>
      </c>
      <c r="AA54" s="276"/>
      <c r="AB54" s="297" t="s">
        <v>475</v>
      </c>
      <c r="AC54" s="276"/>
      <c r="AD54" s="271"/>
    </row>
    <row r="55" spans="1:30" x14ac:dyDescent="0.2">
      <c r="A55" s="249"/>
      <c r="B55" s="249"/>
      <c r="C55" s="249"/>
      <c r="D55" s="249"/>
      <c r="E55" s="249"/>
      <c r="F55" s="249"/>
      <c r="G55" s="249"/>
      <c r="H55" s="249"/>
      <c r="I55" s="249"/>
      <c r="J55" s="249"/>
      <c r="K55" s="249"/>
      <c r="L55" s="249"/>
      <c r="M55" s="249"/>
      <c r="N55" s="249"/>
      <c r="O55" s="249"/>
      <c r="P55" s="249"/>
      <c r="Q55" s="249" t="s">
        <v>23</v>
      </c>
      <c r="R55" s="249"/>
      <c r="S55" s="249"/>
      <c r="T55" s="249"/>
      <c r="U55" s="249"/>
      <c r="V55" s="249"/>
      <c r="W55" s="249"/>
      <c r="X55" s="249"/>
      <c r="Y55" s="249"/>
      <c r="Z55" s="280">
        <v>43221</v>
      </c>
      <c r="AA55" s="279"/>
      <c r="AB55" s="279" t="s">
        <v>476</v>
      </c>
      <c r="AC55" s="279"/>
      <c r="AD55" s="271"/>
    </row>
    <row r="56" spans="1:30" x14ac:dyDescent="0.2">
      <c r="A56" s="249"/>
      <c r="B56" s="249"/>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80">
        <v>43222</v>
      </c>
      <c r="AA56" s="279"/>
      <c r="AB56" s="279" t="s">
        <v>477</v>
      </c>
      <c r="AC56" s="279"/>
      <c r="AD56" s="271"/>
    </row>
    <row r="57" spans="1:30" x14ac:dyDescent="0.2">
      <c r="A57" s="249"/>
      <c r="B57" s="249"/>
      <c r="C57" s="249"/>
      <c r="D57" s="249"/>
      <c r="E57" s="249"/>
      <c r="F57" s="249"/>
      <c r="G57" s="249"/>
      <c r="H57" s="249"/>
      <c r="I57" s="249"/>
      <c r="J57" s="249"/>
      <c r="K57" s="249"/>
      <c r="L57" s="249"/>
      <c r="M57" s="249"/>
      <c r="N57" s="249"/>
      <c r="O57" s="249"/>
      <c r="P57" s="249"/>
      <c r="Q57" s="249"/>
      <c r="R57" s="249"/>
      <c r="S57" s="249"/>
      <c r="T57" s="249"/>
      <c r="U57" s="249"/>
      <c r="V57" s="249"/>
      <c r="W57" s="249"/>
      <c r="X57" s="249"/>
      <c r="Y57" s="249"/>
      <c r="Z57" s="280"/>
      <c r="AA57" s="279"/>
      <c r="AB57" s="279"/>
      <c r="AC57" s="279"/>
      <c r="AD57" s="271"/>
    </row>
    <row r="58" spans="1:30" x14ac:dyDescent="0.2">
      <c r="A58" s="249"/>
      <c r="B58" s="249"/>
      <c r="C58" s="249"/>
      <c r="D58" s="249"/>
      <c r="E58" s="249"/>
      <c r="F58" s="249"/>
      <c r="G58" s="249"/>
      <c r="H58" s="249"/>
      <c r="I58" s="249"/>
      <c r="J58" s="249"/>
      <c r="K58" s="249"/>
      <c r="L58" s="249"/>
      <c r="M58" s="249"/>
      <c r="N58" s="249"/>
      <c r="O58" s="249"/>
      <c r="P58" s="249"/>
      <c r="Q58" s="249"/>
      <c r="R58" s="249"/>
      <c r="S58" s="249"/>
      <c r="T58" s="249"/>
      <c r="U58" s="249"/>
      <c r="V58" s="249"/>
      <c r="W58" s="249"/>
      <c r="X58" s="249"/>
      <c r="Y58" s="249"/>
      <c r="Z58" s="280">
        <v>43393</v>
      </c>
      <c r="AA58" s="279"/>
      <c r="AB58" s="279" t="s">
        <v>478</v>
      </c>
      <c r="AC58" s="279"/>
      <c r="AD58" s="271"/>
    </row>
    <row r="59" spans="1:30" x14ac:dyDescent="0.2">
      <c r="A59" s="249"/>
      <c r="B59" s="249"/>
      <c r="C59" s="249"/>
      <c r="D59" s="249"/>
      <c r="E59" s="249"/>
      <c r="F59" s="249"/>
      <c r="G59" s="249"/>
      <c r="H59" s="249"/>
      <c r="I59" s="249"/>
      <c r="J59" s="249"/>
      <c r="K59" s="249"/>
      <c r="L59" s="249"/>
      <c r="M59" s="249"/>
      <c r="N59" s="249"/>
      <c r="O59" s="249"/>
      <c r="P59" s="249"/>
      <c r="Q59" s="249"/>
      <c r="R59" s="249"/>
      <c r="S59" s="249"/>
      <c r="T59" s="249"/>
      <c r="U59" s="249"/>
      <c r="V59" s="249"/>
      <c r="W59" s="249"/>
      <c r="X59" s="249"/>
      <c r="Y59" s="249"/>
      <c r="Z59" s="280"/>
      <c r="AA59" s="279"/>
      <c r="AB59" s="282"/>
      <c r="AC59" s="279"/>
      <c r="AD59" s="271"/>
    </row>
    <row r="60" spans="1:30" x14ac:dyDescent="0.2">
      <c r="A60" s="249"/>
      <c r="B60" s="249"/>
      <c r="C60" s="249"/>
      <c r="D60" s="249"/>
      <c r="E60" s="249"/>
      <c r="F60" s="249"/>
      <c r="G60" s="249"/>
      <c r="H60" s="249"/>
      <c r="I60" s="249"/>
      <c r="J60" s="249"/>
      <c r="K60" s="249"/>
      <c r="L60" s="249"/>
      <c r="M60" s="249"/>
      <c r="N60" s="249"/>
      <c r="O60" s="249"/>
      <c r="P60" s="249"/>
      <c r="Q60" s="249"/>
      <c r="R60" s="249"/>
      <c r="S60" s="249"/>
      <c r="T60" s="249"/>
      <c r="U60" s="249"/>
      <c r="V60" s="249"/>
      <c r="W60" s="249"/>
      <c r="X60" s="249"/>
      <c r="Y60" s="249"/>
      <c r="Z60" s="280"/>
      <c r="AA60" s="279"/>
      <c r="AB60" s="282"/>
      <c r="AC60" s="279"/>
      <c r="AD60" s="271"/>
    </row>
    <row r="61" spans="1:30" x14ac:dyDescent="0.2">
      <c r="A61" s="249"/>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80"/>
      <c r="AA61" s="279"/>
      <c r="AB61" s="279"/>
      <c r="AC61" s="279"/>
      <c r="AD61" s="271"/>
    </row>
    <row r="62" spans="1:30" x14ac:dyDescent="0.2">
      <c r="A62" s="249"/>
      <c r="B62" s="249"/>
      <c r="C62" s="249"/>
      <c r="D62" s="249"/>
      <c r="E62" s="249"/>
      <c r="F62" s="249"/>
      <c r="G62" s="249"/>
      <c r="H62" s="249"/>
      <c r="I62" s="249"/>
      <c r="J62" s="249"/>
      <c r="K62" s="249"/>
      <c r="L62" s="249"/>
      <c r="M62" s="249"/>
      <c r="N62" s="249"/>
      <c r="O62" s="249"/>
      <c r="P62" s="249"/>
      <c r="Q62" s="249"/>
      <c r="R62" s="249"/>
      <c r="S62" s="249"/>
      <c r="T62" s="249"/>
      <c r="U62" s="249"/>
      <c r="V62" s="249"/>
      <c r="W62" s="249"/>
      <c r="X62" s="249"/>
      <c r="Y62" s="249"/>
      <c r="Z62" s="280"/>
      <c r="AA62" s="279"/>
      <c r="AB62" s="279"/>
      <c r="AC62" s="279"/>
      <c r="AD62" s="271"/>
    </row>
    <row r="63" spans="1:30" x14ac:dyDescent="0.2">
      <c r="A63" s="249"/>
      <c r="B63" s="249"/>
      <c r="C63" s="249"/>
      <c r="D63" s="249"/>
      <c r="E63" s="249"/>
      <c r="F63" s="249"/>
      <c r="G63" s="249"/>
      <c r="H63" s="249"/>
      <c r="I63" s="249"/>
      <c r="J63" s="249"/>
      <c r="K63" s="249"/>
      <c r="L63" s="249"/>
      <c r="M63" s="249"/>
      <c r="N63" s="249"/>
      <c r="O63" s="249"/>
      <c r="P63" s="249"/>
      <c r="Q63" s="249"/>
      <c r="R63" s="249"/>
      <c r="S63" s="249"/>
      <c r="T63" s="249"/>
      <c r="U63" s="249"/>
      <c r="V63" s="249"/>
      <c r="W63" s="249"/>
      <c r="X63" s="249"/>
      <c r="Y63" s="249"/>
      <c r="Z63" s="280"/>
      <c r="AA63" s="279"/>
      <c r="AB63" s="279"/>
      <c r="AC63" s="279"/>
      <c r="AD63" s="271"/>
    </row>
    <row r="64" spans="1:30" x14ac:dyDescent="0.2">
      <c r="A64" s="249"/>
      <c r="B64" s="249"/>
      <c r="C64" s="249"/>
      <c r="D64" s="249"/>
      <c r="E64" s="249"/>
      <c r="F64" s="249"/>
      <c r="G64" s="249"/>
      <c r="H64" s="249"/>
      <c r="I64" s="249"/>
      <c r="J64" s="249"/>
      <c r="K64" s="249"/>
      <c r="L64" s="249"/>
      <c r="M64" s="249"/>
      <c r="N64" s="249"/>
      <c r="O64" s="249"/>
      <c r="P64" s="249"/>
      <c r="Q64" s="249"/>
      <c r="R64" s="249"/>
      <c r="S64" s="249"/>
      <c r="T64" s="249"/>
      <c r="U64" s="249"/>
      <c r="V64" s="249"/>
      <c r="W64" s="249"/>
      <c r="X64" s="249"/>
      <c r="Y64" s="249"/>
      <c r="Z64" s="280"/>
      <c r="AA64" s="279"/>
      <c r="AB64" s="279"/>
      <c r="AC64" s="279"/>
      <c r="AD64" s="271"/>
    </row>
    <row r="65" spans="1:30" x14ac:dyDescent="0.2">
      <c r="A65" s="249"/>
      <c r="B65" s="249"/>
      <c r="C65" s="249"/>
      <c r="D65" s="249"/>
      <c r="E65" s="249"/>
      <c r="F65" s="249"/>
      <c r="G65" s="249"/>
      <c r="H65" s="249"/>
      <c r="I65" s="249"/>
      <c r="J65" s="249"/>
      <c r="K65" s="249"/>
      <c r="L65" s="249"/>
      <c r="M65" s="249"/>
      <c r="N65" s="249"/>
      <c r="O65" s="249"/>
      <c r="P65" s="249"/>
      <c r="Q65" s="249"/>
      <c r="R65" s="249"/>
      <c r="S65" s="249"/>
      <c r="T65" s="249"/>
      <c r="U65" s="249"/>
      <c r="V65" s="249"/>
      <c r="W65" s="249"/>
      <c r="X65" s="249"/>
      <c r="Y65" s="249"/>
      <c r="Z65" s="280"/>
      <c r="AA65" s="279"/>
      <c r="AB65" s="279"/>
      <c r="AC65" s="279"/>
      <c r="AD65" s="271"/>
    </row>
    <row r="66" spans="1:30" x14ac:dyDescent="0.2">
      <c r="A66" s="249"/>
      <c r="B66" s="249"/>
      <c r="C66" s="249"/>
      <c r="D66" s="249"/>
      <c r="E66" s="249"/>
      <c r="F66" s="249"/>
      <c r="G66" s="249"/>
      <c r="H66" s="249"/>
      <c r="I66" s="249"/>
      <c r="J66" s="249"/>
      <c r="K66" s="249"/>
      <c r="L66" s="249"/>
      <c r="M66" s="249"/>
      <c r="N66" s="249"/>
      <c r="O66" s="249"/>
      <c r="P66" s="249"/>
      <c r="Q66" s="249"/>
      <c r="R66" s="249"/>
      <c r="S66" s="249"/>
      <c r="T66" s="249"/>
      <c r="U66" s="249"/>
      <c r="V66" s="249"/>
      <c r="W66" s="249"/>
      <c r="X66" s="249"/>
      <c r="Y66" s="249"/>
      <c r="Z66" s="280"/>
      <c r="AA66" s="279"/>
      <c r="AB66" s="279"/>
      <c r="AC66" s="279"/>
      <c r="AD66" s="271"/>
    </row>
    <row r="67" spans="1:30" x14ac:dyDescent="0.2">
      <c r="A67" s="249"/>
      <c r="B67" s="249"/>
      <c r="C67" s="249"/>
      <c r="D67" s="249"/>
      <c r="E67" s="249"/>
      <c r="F67" s="249"/>
      <c r="G67" s="249"/>
      <c r="H67" s="249"/>
      <c r="I67" s="249"/>
      <c r="J67" s="249"/>
      <c r="K67" s="249"/>
      <c r="L67" s="249"/>
      <c r="M67" s="249"/>
      <c r="N67" s="249"/>
      <c r="O67" s="249"/>
      <c r="P67" s="249"/>
      <c r="Q67" s="249"/>
      <c r="R67" s="249"/>
      <c r="S67" s="249"/>
      <c r="T67" s="249"/>
      <c r="U67" s="249"/>
      <c r="V67" s="249"/>
      <c r="W67" s="249"/>
      <c r="X67" s="249"/>
      <c r="Y67" s="249"/>
      <c r="Z67" s="280"/>
      <c r="AA67" s="279"/>
      <c r="AB67" s="279"/>
      <c r="AC67" s="279"/>
      <c r="AD67" s="271"/>
    </row>
    <row r="68" spans="1:30" x14ac:dyDescent="0.2">
      <c r="A68" s="249"/>
      <c r="B68" s="249"/>
      <c r="C68" s="249"/>
      <c r="D68" s="249"/>
      <c r="E68" s="249"/>
      <c r="F68" s="249"/>
      <c r="G68" s="249"/>
      <c r="H68" s="249"/>
      <c r="I68" s="249"/>
      <c r="J68" s="249"/>
      <c r="K68" s="249"/>
      <c r="L68" s="249"/>
      <c r="M68" s="249"/>
      <c r="N68" s="249"/>
      <c r="O68" s="249"/>
      <c r="P68" s="249"/>
      <c r="Q68" s="249"/>
      <c r="R68" s="249"/>
      <c r="S68" s="249"/>
      <c r="T68" s="249"/>
      <c r="U68" s="249"/>
      <c r="V68" s="249"/>
      <c r="W68" s="249"/>
      <c r="X68" s="249"/>
      <c r="Y68" s="249"/>
      <c r="Z68" s="280"/>
      <c r="AA68" s="279"/>
      <c r="AB68" s="279"/>
      <c r="AC68" s="279"/>
      <c r="AD68" s="271"/>
    </row>
    <row r="69" spans="1:30" x14ac:dyDescent="0.2">
      <c r="A69" s="249"/>
      <c r="B69" s="249"/>
      <c r="C69" s="249"/>
      <c r="D69" s="249"/>
      <c r="E69" s="249"/>
      <c r="F69" s="249"/>
      <c r="G69" s="249"/>
      <c r="H69" s="249"/>
      <c r="I69" s="249"/>
      <c r="J69" s="249"/>
      <c r="K69" s="249"/>
      <c r="L69" s="249"/>
      <c r="M69" s="249"/>
      <c r="N69" s="249"/>
      <c r="O69" s="249"/>
      <c r="P69" s="249"/>
      <c r="Q69" s="249"/>
      <c r="R69" s="249"/>
      <c r="S69" s="249"/>
      <c r="T69" s="249"/>
      <c r="U69" s="249"/>
      <c r="V69" s="249"/>
      <c r="W69" s="249"/>
      <c r="X69" s="249"/>
      <c r="Y69" s="249"/>
      <c r="Z69" s="280"/>
      <c r="AA69" s="279"/>
      <c r="AB69" s="279"/>
      <c r="AC69" s="279"/>
      <c r="AD69" s="271"/>
    </row>
    <row r="70" spans="1:30" x14ac:dyDescent="0.2">
      <c r="A70" s="249"/>
      <c r="B70" s="249"/>
      <c r="C70" s="249"/>
      <c r="D70" s="249"/>
      <c r="E70" s="249"/>
      <c r="F70" s="249"/>
      <c r="G70" s="249"/>
      <c r="H70" s="249"/>
      <c r="I70" s="249"/>
      <c r="J70" s="249"/>
      <c r="K70" s="249"/>
      <c r="L70" s="249"/>
      <c r="M70" s="249"/>
      <c r="N70" s="249"/>
      <c r="O70" s="249"/>
      <c r="P70" s="249"/>
      <c r="Q70" s="249"/>
      <c r="R70" s="249"/>
      <c r="S70" s="249"/>
      <c r="T70" s="249"/>
      <c r="U70" s="249"/>
      <c r="V70" s="249"/>
      <c r="W70" s="249"/>
      <c r="X70" s="249"/>
      <c r="Y70" s="249"/>
      <c r="Z70" s="280"/>
      <c r="AA70" s="279"/>
      <c r="AB70" s="279"/>
      <c r="AC70" s="279"/>
      <c r="AD70" s="271"/>
    </row>
    <row r="71" spans="1:30" x14ac:dyDescent="0.2">
      <c r="A71" s="249"/>
      <c r="B71" s="249"/>
      <c r="C71" s="249"/>
      <c r="D71" s="249"/>
      <c r="E71" s="249"/>
      <c r="F71" s="249"/>
      <c r="G71" s="249"/>
      <c r="H71" s="249"/>
      <c r="I71" s="249"/>
      <c r="J71" s="249"/>
      <c r="K71" s="249"/>
      <c r="L71" s="249"/>
      <c r="M71" s="249"/>
      <c r="N71" s="249"/>
      <c r="O71" s="249"/>
      <c r="P71" s="249"/>
      <c r="Q71" s="249"/>
      <c r="R71" s="249"/>
      <c r="S71" s="249"/>
      <c r="T71" s="249"/>
      <c r="U71" s="249"/>
      <c r="V71" s="249"/>
      <c r="W71" s="249"/>
      <c r="X71" s="249"/>
      <c r="Y71" s="249"/>
      <c r="Z71" s="280"/>
      <c r="AA71" s="279"/>
      <c r="AB71" s="279"/>
      <c r="AC71" s="279"/>
      <c r="AD71" s="271"/>
    </row>
    <row r="72" spans="1:30" x14ac:dyDescent="0.2">
      <c r="A72" s="249"/>
      <c r="B72" s="249"/>
      <c r="C72" s="249"/>
      <c r="D72" s="249"/>
      <c r="E72" s="249"/>
      <c r="F72" s="249"/>
      <c r="G72" s="249"/>
      <c r="H72" s="249"/>
      <c r="I72" s="249"/>
      <c r="J72" s="249"/>
      <c r="K72" s="249"/>
      <c r="L72" s="249"/>
      <c r="M72" s="249"/>
      <c r="N72" s="249"/>
      <c r="O72" s="249"/>
      <c r="P72" s="249"/>
      <c r="Q72" s="249"/>
      <c r="R72" s="249"/>
      <c r="S72" s="249"/>
      <c r="T72" s="249"/>
      <c r="U72" s="249"/>
      <c r="V72" s="249"/>
      <c r="W72" s="249"/>
      <c r="X72" s="249"/>
      <c r="Y72" s="249"/>
      <c r="Z72" s="280"/>
      <c r="AA72" s="279"/>
      <c r="AB72" s="279"/>
      <c r="AC72" s="279"/>
      <c r="AD72" s="271"/>
    </row>
    <row r="73" spans="1:30" x14ac:dyDescent="0.2">
      <c r="A73" s="249"/>
      <c r="B73" s="249"/>
      <c r="C73" s="249"/>
      <c r="D73" s="249"/>
      <c r="E73" s="249"/>
      <c r="F73" s="249"/>
      <c r="G73" s="249"/>
      <c r="H73" s="249"/>
      <c r="I73" s="249"/>
      <c r="J73" s="249"/>
      <c r="K73" s="249"/>
      <c r="L73" s="249"/>
      <c r="M73" s="249"/>
      <c r="N73" s="249"/>
      <c r="O73" s="249"/>
      <c r="P73" s="249"/>
      <c r="Q73" s="249"/>
      <c r="R73" s="249"/>
      <c r="S73" s="249"/>
      <c r="T73" s="249"/>
      <c r="U73" s="249"/>
      <c r="V73" s="249"/>
      <c r="W73" s="249"/>
      <c r="X73" s="249"/>
      <c r="Y73" s="249"/>
      <c r="Z73" s="280"/>
      <c r="AA73" s="279"/>
      <c r="AB73" s="279"/>
      <c r="AC73" s="279"/>
      <c r="AD73" s="271"/>
    </row>
    <row r="74" spans="1:30" x14ac:dyDescent="0.2">
      <c r="A74" s="249"/>
      <c r="B74" s="249"/>
      <c r="C74" s="249"/>
      <c r="D74" s="249"/>
      <c r="E74" s="249"/>
      <c r="F74" s="249"/>
      <c r="G74" s="249"/>
      <c r="H74" s="249"/>
      <c r="I74" s="249"/>
      <c r="J74" s="249"/>
      <c r="K74" s="249"/>
      <c r="L74" s="249"/>
      <c r="M74" s="249"/>
      <c r="N74" s="249"/>
      <c r="O74" s="249"/>
      <c r="P74" s="249"/>
      <c r="Q74" s="249"/>
      <c r="R74" s="249"/>
      <c r="S74" s="249"/>
      <c r="T74" s="249"/>
      <c r="U74" s="249"/>
      <c r="V74" s="249"/>
      <c r="W74" s="249"/>
      <c r="X74" s="249"/>
      <c r="Y74" s="249"/>
      <c r="Z74" s="280"/>
      <c r="AA74" s="279"/>
      <c r="AB74" s="279" t="s">
        <v>23</v>
      </c>
      <c r="AC74" s="279"/>
      <c r="AD74" s="271"/>
    </row>
    <row r="75" spans="1:30" x14ac:dyDescent="0.2">
      <c r="A75" s="249"/>
      <c r="B75" s="249"/>
      <c r="C75" s="249"/>
      <c r="D75" s="249"/>
      <c r="E75" s="249"/>
      <c r="F75" s="249"/>
      <c r="G75" s="249"/>
      <c r="H75" s="249"/>
      <c r="I75" s="249"/>
      <c r="J75" s="249"/>
      <c r="K75" s="249"/>
      <c r="L75" s="249"/>
      <c r="M75" s="249"/>
      <c r="N75" s="249"/>
      <c r="O75" s="249"/>
      <c r="P75" s="249"/>
      <c r="Q75" s="249"/>
      <c r="R75" s="249"/>
      <c r="S75" s="249"/>
      <c r="T75" s="249"/>
      <c r="U75" s="249"/>
      <c r="V75" s="249"/>
      <c r="W75" s="249"/>
      <c r="X75" s="249"/>
      <c r="Y75" s="249"/>
      <c r="Z75" s="280"/>
      <c r="AA75" s="279"/>
      <c r="AB75" s="279"/>
      <c r="AC75" s="279"/>
      <c r="AD75" s="271"/>
    </row>
    <row r="76" spans="1:30" x14ac:dyDescent="0.2">
      <c r="A76" s="249"/>
      <c r="B76" s="249"/>
      <c r="C76" s="249"/>
      <c r="D76" s="249"/>
      <c r="E76" s="249"/>
      <c r="F76" s="249"/>
      <c r="G76" s="249"/>
      <c r="H76" s="249"/>
      <c r="I76" s="249"/>
      <c r="J76" s="249"/>
      <c r="K76" s="249"/>
      <c r="L76" s="249"/>
      <c r="M76" s="249"/>
      <c r="N76" s="249"/>
      <c r="O76" s="249"/>
      <c r="P76" s="249"/>
      <c r="Q76" s="249"/>
      <c r="R76" s="249"/>
      <c r="S76" s="249"/>
      <c r="T76" s="249"/>
      <c r="U76" s="249"/>
      <c r="V76" s="249"/>
      <c r="W76" s="249"/>
      <c r="X76" s="249"/>
      <c r="Y76" s="249"/>
      <c r="Z76" s="280"/>
      <c r="AA76" s="279"/>
      <c r="AB76" s="279"/>
      <c r="AC76" s="279"/>
      <c r="AD76" s="271"/>
    </row>
    <row r="77" spans="1:30" x14ac:dyDescent="0.2">
      <c r="A77" s="249"/>
      <c r="B77" s="249"/>
      <c r="C77" s="249"/>
      <c r="D77" s="249"/>
      <c r="E77" s="249"/>
      <c r="F77" s="249"/>
      <c r="G77" s="249"/>
      <c r="H77" s="249"/>
      <c r="I77" s="249"/>
      <c r="J77" s="249"/>
      <c r="K77" s="249"/>
      <c r="L77" s="249"/>
      <c r="M77" s="249"/>
      <c r="N77" s="249"/>
      <c r="O77" s="249"/>
      <c r="P77" s="249"/>
      <c r="Q77" s="249"/>
      <c r="R77" s="249"/>
      <c r="S77" s="249"/>
      <c r="T77" s="249"/>
      <c r="U77" s="249"/>
      <c r="V77" s="249"/>
      <c r="W77" s="249"/>
      <c r="X77" s="249"/>
      <c r="Y77" s="249"/>
      <c r="Z77" s="280"/>
      <c r="AA77" s="279"/>
      <c r="AB77" s="279"/>
      <c r="AC77" s="279"/>
      <c r="AD77" s="271"/>
    </row>
    <row r="78" spans="1:30" x14ac:dyDescent="0.2">
      <c r="A78" s="249"/>
      <c r="B78" s="249"/>
      <c r="C78" s="249"/>
      <c r="D78" s="249"/>
      <c r="E78" s="249"/>
      <c r="F78" s="249"/>
      <c r="G78" s="249"/>
      <c r="H78" s="249"/>
      <c r="I78" s="249"/>
      <c r="J78" s="249"/>
      <c r="K78" s="249"/>
      <c r="L78" s="249"/>
      <c r="M78" s="249"/>
      <c r="N78" s="249"/>
      <c r="O78" s="249"/>
      <c r="P78" s="249"/>
      <c r="Q78" s="249"/>
      <c r="R78" s="249"/>
      <c r="S78" s="249"/>
      <c r="T78" s="249"/>
      <c r="U78" s="249"/>
      <c r="V78" s="249"/>
      <c r="W78" s="249"/>
      <c r="X78" s="249"/>
      <c r="Y78" s="249"/>
      <c r="Z78" s="280"/>
      <c r="AA78" s="279"/>
      <c r="AB78" s="279"/>
      <c r="AC78" s="279"/>
      <c r="AD78" s="271"/>
    </row>
    <row r="79" spans="1:30" x14ac:dyDescent="0.2">
      <c r="A79" s="249"/>
      <c r="B79" s="249"/>
      <c r="C79" s="249"/>
      <c r="D79" s="249"/>
      <c r="E79" s="249"/>
      <c r="F79" s="249"/>
      <c r="G79" s="249"/>
      <c r="H79" s="249"/>
      <c r="I79" s="249"/>
      <c r="J79" s="249"/>
      <c r="K79" s="249"/>
      <c r="L79" s="249"/>
      <c r="M79" s="249"/>
      <c r="N79" s="249"/>
      <c r="O79" s="249"/>
      <c r="P79" s="249"/>
      <c r="Q79" s="249"/>
      <c r="R79" s="249"/>
      <c r="S79" s="249"/>
      <c r="T79" s="249"/>
      <c r="U79" s="249"/>
      <c r="V79" s="249"/>
      <c r="W79" s="249"/>
      <c r="X79" s="249"/>
      <c r="Y79" s="249"/>
      <c r="Z79" s="280"/>
      <c r="AA79" s="279"/>
      <c r="AB79" s="279"/>
      <c r="AC79" s="279"/>
      <c r="AD79" s="271"/>
    </row>
    <row r="80" spans="1:30" x14ac:dyDescent="0.2">
      <c r="A80" s="249"/>
      <c r="B80" s="249"/>
      <c r="C80" s="249"/>
      <c r="D80" s="249"/>
      <c r="E80" s="249"/>
      <c r="F80" s="249"/>
      <c r="G80" s="249"/>
      <c r="H80" s="249"/>
      <c r="I80" s="249"/>
      <c r="J80" s="249"/>
      <c r="K80" s="249"/>
      <c r="L80" s="249"/>
      <c r="M80" s="249"/>
      <c r="N80" s="249"/>
      <c r="O80" s="249"/>
      <c r="P80" s="249"/>
      <c r="Q80" s="249"/>
      <c r="R80" s="249"/>
      <c r="S80" s="249"/>
      <c r="T80" s="249"/>
      <c r="U80" s="249"/>
      <c r="V80" s="249"/>
      <c r="W80" s="249"/>
      <c r="X80" s="249"/>
      <c r="Y80" s="249"/>
      <c r="Z80" s="280"/>
      <c r="AA80" s="279"/>
      <c r="AB80" s="279"/>
      <c r="AC80" s="279"/>
      <c r="AD80" s="271"/>
    </row>
    <row r="81" spans="1:30" x14ac:dyDescent="0.2">
      <c r="A81" s="249"/>
      <c r="B81" s="249"/>
      <c r="C81" s="249"/>
      <c r="D81" s="249"/>
      <c r="E81" s="249"/>
      <c r="F81" s="249"/>
      <c r="G81" s="249"/>
      <c r="H81" s="249"/>
      <c r="I81" s="249"/>
      <c r="J81" s="249"/>
      <c r="K81" s="249"/>
      <c r="L81" s="249"/>
      <c r="M81" s="249"/>
      <c r="N81" s="249"/>
      <c r="O81" s="249"/>
      <c r="P81" s="249"/>
      <c r="Q81" s="249"/>
      <c r="R81" s="249"/>
      <c r="S81" s="249"/>
      <c r="T81" s="249"/>
      <c r="U81" s="249"/>
      <c r="V81" s="249"/>
      <c r="W81" s="249"/>
      <c r="X81" s="249"/>
      <c r="Y81" s="249"/>
      <c r="Z81" s="280"/>
      <c r="AA81" s="279"/>
      <c r="AB81" s="279"/>
      <c r="AC81" s="279"/>
      <c r="AD81" s="271"/>
    </row>
    <row r="82" spans="1:30" x14ac:dyDescent="0.2">
      <c r="A82" s="249"/>
      <c r="B82" s="249"/>
      <c r="C82" s="249"/>
      <c r="D82" s="249"/>
      <c r="E82" s="249"/>
      <c r="F82" s="249"/>
      <c r="G82" s="249"/>
      <c r="H82" s="249"/>
      <c r="I82" s="249"/>
      <c r="J82" s="249"/>
      <c r="K82" s="249"/>
      <c r="L82" s="249"/>
      <c r="M82" s="249"/>
      <c r="N82" s="249"/>
      <c r="O82" s="249"/>
      <c r="P82" s="249"/>
      <c r="Q82" s="249"/>
      <c r="R82" s="249"/>
      <c r="S82" s="249"/>
      <c r="T82" s="249"/>
      <c r="U82" s="249"/>
      <c r="V82" s="249"/>
      <c r="W82" s="249"/>
      <c r="X82" s="249"/>
      <c r="Y82" s="249"/>
      <c r="Z82" s="280"/>
      <c r="AA82" s="279"/>
      <c r="AB82" s="279"/>
      <c r="AC82" s="279"/>
      <c r="AD82" s="271"/>
    </row>
    <row r="83" spans="1:30" x14ac:dyDescent="0.2">
      <c r="A83" s="249"/>
      <c r="B83" s="249"/>
      <c r="C83" s="249"/>
      <c r="D83" s="249"/>
      <c r="E83" s="249"/>
      <c r="F83" s="249"/>
      <c r="G83" s="249"/>
      <c r="H83" s="249"/>
      <c r="I83" s="249"/>
      <c r="J83" s="249"/>
      <c r="K83" s="249"/>
      <c r="L83" s="249"/>
      <c r="M83" s="249"/>
      <c r="N83" s="249"/>
      <c r="O83" s="249"/>
      <c r="P83" s="249"/>
      <c r="Q83" s="249"/>
      <c r="R83" s="249"/>
      <c r="S83" s="249"/>
      <c r="T83" s="249"/>
      <c r="U83" s="249"/>
      <c r="V83" s="249"/>
      <c r="W83" s="249"/>
      <c r="X83" s="249"/>
      <c r="Y83" s="249"/>
      <c r="Z83" s="280"/>
      <c r="AA83" s="279"/>
      <c r="AB83" s="279"/>
      <c r="AC83" s="279"/>
      <c r="AD83" s="271"/>
    </row>
    <row r="84" spans="1:30" x14ac:dyDescent="0.2">
      <c r="A84" s="249"/>
      <c r="B84" s="249"/>
      <c r="C84" s="249"/>
      <c r="D84" s="249"/>
      <c r="E84" s="249"/>
      <c r="F84" s="249"/>
      <c r="G84" s="249"/>
      <c r="H84" s="249"/>
      <c r="I84" s="249"/>
      <c r="J84" s="249"/>
      <c r="K84" s="249"/>
      <c r="L84" s="249"/>
      <c r="M84" s="249"/>
      <c r="N84" s="249"/>
      <c r="O84" s="249"/>
      <c r="P84" s="249"/>
      <c r="Q84" s="249"/>
      <c r="R84" s="249"/>
      <c r="S84" s="249"/>
      <c r="T84" s="249"/>
      <c r="U84" s="249"/>
      <c r="V84" s="249"/>
      <c r="W84" s="249"/>
      <c r="X84" s="249"/>
      <c r="Y84" s="249"/>
      <c r="Z84" s="280"/>
      <c r="AA84" s="279"/>
      <c r="AB84" s="279"/>
      <c r="AC84" s="279"/>
      <c r="AD84" s="271"/>
    </row>
    <row r="85" spans="1:30" x14ac:dyDescent="0.2">
      <c r="A85" s="249"/>
      <c r="B85" s="249"/>
      <c r="C85" s="249"/>
      <c r="D85" s="249"/>
      <c r="E85" s="249"/>
      <c r="F85" s="249"/>
      <c r="G85" s="249"/>
      <c r="H85" s="249"/>
      <c r="I85" s="249"/>
      <c r="J85" s="249"/>
      <c r="K85" s="249"/>
      <c r="L85" s="249"/>
      <c r="M85" s="249"/>
      <c r="N85" s="249"/>
      <c r="O85" s="249"/>
      <c r="P85" s="249"/>
      <c r="Q85" s="249"/>
      <c r="R85" s="249"/>
      <c r="S85" s="249"/>
      <c r="T85" s="249"/>
      <c r="U85" s="249"/>
      <c r="V85" s="249"/>
      <c r="W85" s="249"/>
      <c r="X85" s="249"/>
      <c r="Y85" s="249"/>
      <c r="Z85" s="280"/>
      <c r="AA85" s="279"/>
      <c r="AB85" s="279"/>
      <c r="AC85" s="279"/>
      <c r="AD85" s="271"/>
    </row>
    <row r="86" spans="1:30" x14ac:dyDescent="0.2">
      <c r="A86" s="249"/>
      <c r="B86" s="249"/>
      <c r="C86" s="249"/>
      <c r="D86" s="249"/>
      <c r="E86" s="249"/>
      <c r="F86" s="249"/>
      <c r="G86" s="249"/>
      <c r="H86" s="249"/>
      <c r="I86" s="249"/>
      <c r="J86" s="249"/>
      <c r="K86" s="249"/>
      <c r="L86" s="249"/>
      <c r="M86" s="249"/>
      <c r="N86" s="249"/>
      <c r="O86" s="249"/>
      <c r="P86" s="249"/>
      <c r="Q86" s="249"/>
      <c r="R86" s="249"/>
      <c r="S86" s="249"/>
      <c r="T86" s="249"/>
      <c r="U86" s="249"/>
      <c r="V86" s="249"/>
      <c r="W86" s="249"/>
      <c r="X86" s="249"/>
      <c r="Y86" s="249"/>
      <c r="Z86" s="280"/>
      <c r="AA86" s="279"/>
      <c r="AB86" s="279"/>
      <c r="AC86" s="279"/>
      <c r="AD86" s="271"/>
    </row>
    <row r="87" spans="1:30" x14ac:dyDescent="0.2">
      <c r="A87" s="249"/>
      <c r="B87" s="249"/>
      <c r="C87" s="249"/>
      <c r="D87" s="249"/>
      <c r="E87" s="249"/>
      <c r="F87" s="249"/>
      <c r="G87" s="249"/>
      <c r="H87" s="249"/>
      <c r="I87" s="249"/>
      <c r="J87" s="249"/>
      <c r="K87" s="249"/>
      <c r="L87" s="249"/>
      <c r="M87" s="249"/>
      <c r="N87" s="249"/>
      <c r="O87" s="249"/>
      <c r="P87" s="249"/>
      <c r="Q87" s="249"/>
      <c r="R87" s="249"/>
      <c r="S87" s="249"/>
      <c r="T87" s="249"/>
      <c r="U87" s="249"/>
      <c r="V87" s="249"/>
      <c r="W87" s="249"/>
      <c r="X87" s="249"/>
      <c r="Y87" s="249"/>
      <c r="Z87" s="280"/>
      <c r="AA87" s="279"/>
      <c r="AB87" s="279"/>
      <c r="AC87" s="279"/>
      <c r="AD87" s="271"/>
    </row>
    <row r="88" spans="1:30" x14ac:dyDescent="0.2">
      <c r="A88" s="249"/>
      <c r="B88" s="249"/>
      <c r="C88" s="249"/>
      <c r="D88" s="249"/>
      <c r="E88" s="249"/>
      <c r="F88" s="249"/>
      <c r="G88" s="249"/>
      <c r="H88" s="249"/>
      <c r="I88" s="249"/>
      <c r="J88" s="249"/>
      <c r="K88" s="249"/>
      <c r="L88" s="249"/>
      <c r="M88" s="249"/>
      <c r="N88" s="249"/>
      <c r="O88" s="249"/>
      <c r="P88" s="249"/>
      <c r="Q88" s="249"/>
      <c r="R88" s="249"/>
      <c r="S88" s="249"/>
      <c r="T88" s="249"/>
      <c r="U88" s="249"/>
      <c r="V88" s="249"/>
      <c r="W88" s="249"/>
      <c r="X88" s="249"/>
      <c r="Y88" s="249"/>
      <c r="Z88" s="280"/>
      <c r="AA88" s="279"/>
      <c r="AB88" s="279"/>
      <c r="AC88" s="279"/>
      <c r="AD88" s="271"/>
    </row>
    <row r="89" spans="1:30" x14ac:dyDescent="0.2">
      <c r="A89" s="249"/>
      <c r="B89" s="249"/>
      <c r="C89" s="249"/>
      <c r="D89" s="249"/>
      <c r="E89" s="249"/>
      <c r="F89" s="249"/>
      <c r="G89" s="249"/>
      <c r="H89" s="249"/>
      <c r="I89" s="249"/>
      <c r="J89" s="249"/>
      <c r="K89" s="249"/>
      <c r="L89" s="249"/>
      <c r="M89" s="249"/>
      <c r="N89" s="249"/>
      <c r="O89" s="249"/>
      <c r="P89" s="249"/>
      <c r="Q89" s="249"/>
      <c r="R89" s="249"/>
      <c r="S89" s="249"/>
      <c r="T89" s="249"/>
      <c r="U89" s="249"/>
      <c r="V89" s="249"/>
      <c r="W89" s="249"/>
      <c r="X89" s="249"/>
      <c r="Y89" s="249"/>
      <c r="Z89" s="280"/>
      <c r="AA89" s="279"/>
      <c r="AB89" s="279"/>
      <c r="AC89" s="279"/>
      <c r="AD89" s="271"/>
    </row>
    <row r="90" spans="1:30" x14ac:dyDescent="0.2">
      <c r="A90" s="249"/>
      <c r="B90" s="249"/>
      <c r="C90" s="249"/>
      <c r="D90" s="249"/>
      <c r="E90" s="249"/>
      <c r="F90" s="249"/>
      <c r="G90" s="249"/>
      <c r="H90" s="249"/>
      <c r="I90" s="249"/>
      <c r="J90" s="249"/>
      <c r="K90" s="249"/>
      <c r="L90" s="249"/>
      <c r="M90" s="249"/>
      <c r="N90" s="249"/>
      <c r="O90" s="249"/>
      <c r="P90" s="249"/>
      <c r="Q90" s="249"/>
      <c r="R90" s="249"/>
      <c r="S90" s="249"/>
      <c r="T90" s="249"/>
      <c r="U90" s="249"/>
      <c r="V90" s="249"/>
      <c r="W90" s="249"/>
      <c r="X90" s="249"/>
      <c r="Y90" s="249"/>
      <c r="Z90" s="280"/>
      <c r="AA90" s="279"/>
      <c r="AB90" s="279"/>
      <c r="AC90" s="279"/>
      <c r="AD90" s="271"/>
    </row>
    <row r="91" spans="1:30" x14ac:dyDescent="0.2">
      <c r="A91" s="249"/>
      <c r="B91" s="249"/>
      <c r="C91" s="249"/>
      <c r="D91" s="249"/>
      <c r="E91" s="249"/>
      <c r="F91" s="249"/>
      <c r="G91" s="249"/>
      <c r="H91" s="249"/>
      <c r="I91" s="249"/>
      <c r="J91" s="249"/>
      <c r="K91" s="249"/>
      <c r="L91" s="249"/>
      <c r="M91" s="249"/>
      <c r="N91" s="249"/>
      <c r="O91" s="249"/>
      <c r="P91" s="249"/>
      <c r="Q91" s="249"/>
      <c r="R91" s="249"/>
      <c r="S91" s="249"/>
      <c r="T91" s="249"/>
      <c r="U91" s="249"/>
      <c r="V91" s="249"/>
      <c r="W91" s="249"/>
      <c r="X91" s="249"/>
      <c r="Y91" s="249"/>
      <c r="Z91" s="280"/>
      <c r="AA91" s="279"/>
      <c r="AB91" s="279"/>
      <c r="AC91" s="279"/>
      <c r="AD91" s="271"/>
    </row>
    <row r="92" spans="1:30" x14ac:dyDescent="0.2">
      <c r="A92" s="249"/>
      <c r="B92" s="249"/>
      <c r="C92" s="249"/>
      <c r="D92" s="249"/>
      <c r="E92" s="249"/>
      <c r="F92" s="249"/>
      <c r="G92" s="249"/>
      <c r="H92" s="249"/>
      <c r="I92" s="249"/>
      <c r="J92" s="249"/>
      <c r="K92" s="249"/>
      <c r="L92" s="249"/>
      <c r="M92" s="249"/>
      <c r="N92" s="249"/>
      <c r="O92" s="249"/>
      <c r="P92" s="249"/>
      <c r="Q92" s="249"/>
      <c r="R92" s="249"/>
      <c r="S92" s="249"/>
      <c r="T92" s="249"/>
      <c r="U92" s="249"/>
      <c r="V92" s="249"/>
      <c r="W92" s="249"/>
      <c r="X92" s="249"/>
      <c r="Y92" s="249"/>
      <c r="Z92" s="280"/>
      <c r="AA92" s="279"/>
      <c r="AB92" s="279"/>
      <c r="AC92" s="279"/>
      <c r="AD92" s="271"/>
    </row>
    <row r="93" spans="1:30" x14ac:dyDescent="0.2">
      <c r="A93" s="249"/>
      <c r="B93" s="249"/>
      <c r="C93" s="249"/>
      <c r="D93" s="249"/>
      <c r="E93" s="249"/>
      <c r="F93" s="249"/>
      <c r="G93" s="249"/>
      <c r="H93" s="249"/>
      <c r="I93" s="249"/>
      <c r="J93" s="249"/>
      <c r="K93" s="249"/>
      <c r="L93" s="249"/>
      <c r="M93" s="249"/>
      <c r="N93" s="249"/>
      <c r="O93" s="249"/>
      <c r="P93" s="249"/>
      <c r="Q93" s="249"/>
      <c r="R93" s="249"/>
      <c r="S93" s="249"/>
      <c r="T93" s="249"/>
      <c r="U93" s="249"/>
      <c r="V93" s="249"/>
      <c r="W93" s="249"/>
      <c r="X93" s="249"/>
      <c r="Y93" s="249"/>
      <c r="Z93" s="280"/>
      <c r="AA93" s="279"/>
      <c r="AB93" s="279"/>
      <c r="AC93" s="279"/>
      <c r="AD93" s="271"/>
    </row>
    <row r="94" spans="1:30" x14ac:dyDescent="0.2">
      <c r="A94" s="249"/>
      <c r="B94" s="249"/>
      <c r="C94" s="249"/>
      <c r="D94" s="249"/>
      <c r="E94" s="249"/>
      <c r="F94" s="249"/>
      <c r="G94" s="249"/>
      <c r="H94" s="249"/>
      <c r="I94" s="249"/>
      <c r="J94" s="249"/>
      <c r="K94" s="249"/>
      <c r="L94" s="249"/>
      <c r="M94" s="249"/>
      <c r="N94" s="249"/>
      <c r="O94" s="249"/>
      <c r="P94" s="249"/>
      <c r="Q94" s="249"/>
      <c r="R94" s="249"/>
      <c r="S94" s="249"/>
      <c r="T94" s="249"/>
      <c r="U94" s="249"/>
      <c r="V94" s="249"/>
      <c r="W94" s="249"/>
      <c r="X94" s="249"/>
      <c r="Y94" s="249"/>
      <c r="Z94" s="280"/>
      <c r="AA94" s="279"/>
      <c r="AB94" s="279"/>
      <c r="AC94" s="279"/>
      <c r="AD94" s="271"/>
    </row>
    <row r="95" spans="1:30" x14ac:dyDescent="0.2">
      <c r="A95" s="249"/>
      <c r="B95" s="249"/>
      <c r="C95" s="249"/>
      <c r="D95" s="249"/>
      <c r="E95" s="249"/>
      <c r="F95" s="249"/>
      <c r="G95" s="249"/>
      <c r="H95" s="249"/>
      <c r="I95" s="249"/>
      <c r="J95" s="249"/>
      <c r="K95" s="249"/>
      <c r="L95" s="249"/>
      <c r="M95" s="249"/>
      <c r="N95" s="249"/>
      <c r="O95" s="249"/>
      <c r="P95" s="249"/>
      <c r="Q95" s="249"/>
      <c r="R95" s="249"/>
      <c r="S95" s="249"/>
      <c r="T95" s="249"/>
      <c r="U95" s="249"/>
      <c r="V95" s="249"/>
      <c r="W95" s="249"/>
      <c r="X95" s="249"/>
      <c r="Y95" s="249"/>
      <c r="Z95" s="280"/>
      <c r="AA95" s="279"/>
      <c r="AB95" s="279"/>
      <c r="AC95" s="279"/>
      <c r="AD95" s="271"/>
    </row>
    <row r="96" spans="1:30" x14ac:dyDescent="0.2">
      <c r="A96" s="249"/>
      <c r="B96" s="249"/>
      <c r="C96" s="249"/>
      <c r="D96" s="249"/>
      <c r="E96" s="249"/>
      <c r="F96" s="249"/>
      <c r="G96" s="249"/>
      <c r="H96" s="249"/>
      <c r="I96" s="249"/>
      <c r="J96" s="249"/>
      <c r="K96" s="249"/>
      <c r="L96" s="249"/>
      <c r="M96" s="249"/>
      <c r="N96" s="249"/>
      <c r="O96" s="249"/>
      <c r="P96" s="249"/>
      <c r="Q96" s="249"/>
      <c r="R96" s="249"/>
      <c r="S96" s="249"/>
      <c r="T96" s="249"/>
      <c r="U96" s="249"/>
      <c r="V96" s="249"/>
      <c r="W96" s="249"/>
      <c r="X96" s="249"/>
      <c r="Y96" s="249"/>
      <c r="Z96" s="280"/>
      <c r="AA96" s="279"/>
      <c r="AB96" s="279"/>
      <c r="AC96" s="279"/>
      <c r="AD96" s="271"/>
    </row>
    <row r="97" spans="1:30" x14ac:dyDescent="0.2">
      <c r="A97" s="249"/>
      <c r="B97" s="249"/>
      <c r="C97" s="249"/>
      <c r="D97" s="249"/>
      <c r="E97" s="249"/>
      <c r="F97" s="249"/>
      <c r="G97" s="249"/>
      <c r="H97" s="249"/>
      <c r="I97" s="249"/>
      <c r="J97" s="249"/>
      <c r="K97" s="249"/>
      <c r="L97" s="249"/>
      <c r="M97" s="249"/>
      <c r="N97" s="249"/>
      <c r="O97" s="249"/>
      <c r="P97" s="249"/>
      <c r="Q97" s="249"/>
      <c r="R97" s="249"/>
      <c r="S97" s="249"/>
      <c r="T97" s="249"/>
      <c r="U97" s="249"/>
      <c r="V97" s="249"/>
      <c r="W97" s="249"/>
      <c r="X97" s="249"/>
      <c r="Y97" s="249"/>
      <c r="Z97" s="288"/>
      <c r="AA97" s="249"/>
      <c r="AB97" s="249"/>
      <c r="AC97" s="249"/>
      <c r="AD97" s="27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G123"/>
  <sheetViews>
    <sheetView topLeftCell="A40" zoomScale="70" zoomScaleNormal="90" workbookViewId="0">
      <selection activeCell="S46" sqref="S46"/>
    </sheetView>
  </sheetViews>
  <sheetFormatPr defaultColWidth="9.28515625" defaultRowHeight="15" x14ac:dyDescent="0.2"/>
  <cols>
    <col min="1" max="1" width="10.28515625" style="244" customWidth="1"/>
    <col min="2" max="2" width="31.28515625" style="244" customWidth="1"/>
    <col min="3" max="3" width="18.5703125" style="244" customWidth="1"/>
    <col min="4" max="4" width="15.42578125" style="244" customWidth="1"/>
    <col min="5" max="5" width="13.28515625" style="244" customWidth="1"/>
    <col min="6" max="6" width="8.42578125" style="244" customWidth="1"/>
    <col min="7" max="7" width="8.28515625" style="244" customWidth="1"/>
    <col min="8" max="8" width="7.28515625" style="244" customWidth="1"/>
    <col min="9" max="9" width="6.28515625" style="244" customWidth="1"/>
    <col min="10" max="10" width="8.7109375" style="244" customWidth="1"/>
    <col min="11" max="11" width="7.28515625" style="244" customWidth="1"/>
    <col min="12" max="12" width="6.7109375" style="244" customWidth="1"/>
    <col min="13" max="13" width="6.28515625" style="244" customWidth="1"/>
    <col min="14" max="14" width="6.42578125" style="244" customWidth="1"/>
    <col min="15" max="15" width="7.28515625" style="244" customWidth="1"/>
    <col min="16" max="17" width="6.5703125" style="244" customWidth="1"/>
    <col min="18" max="18" width="6.42578125" style="244" customWidth="1"/>
    <col min="19" max="19" width="10.5703125" style="244" customWidth="1"/>
    <col min="20" max="20" width="12" style="244" customWidth="1"/>
    <col min="21" max="21" width="14.28515625" style="244" customWidth="1"/>
    <col min="22" max="22" width="9.42578125" style="244" hidden="1" customWidth="1"/>
    <col min="23" max="24" width="0" style="244" hidden="1" customWidth="1"/>
    <col min="25" max="25" width="6.42578125" style="244" customWidth="1"/>
    <col min="26" max="26" width="13.5703125" style="244" customWidth="1"/>
    <col min="27" max="27" width="12.7109375" style="307" customWidth="1"/>
    <col min="28" max="28" width="50.28515625" style="244" customWidth="1"/>
    <col min="29" max="29" width="5.28515625" style="244" bestFit="1" customWidth="1"/>
    <col min="30" max="30" width="10.42578125" style="290" bestFit="1" customWidth="1"/>
    <col min="31" max="16384" width="9.28515625" style="244"/>
  </cols>
  <sheetData>
    <row r="1" spans="1:30" x14ac:dyDescent="0.2">
      <c r="C1" s="312">
        <v>43830</v>
      </c>
      <c r="D1" s="271" t="s">
        <v>502</v>
      </c>
    </row>
    <row r="2" spans="1:30" ht="15.75" customHeight="1" x14ac:dyDescent="0.2"/>
    <row r="3" spans="1:30" s="313" customFormat="1" ht="15.75" customHeight="1" x14ac:dyDescent="0.2">
      <c r="AA3" s="314"/>
      <c r="AD3" s="315"/>
    </row>
    <row r="4" spans="1:30" ht="15.75" customHeight="1" x14ac:dyDescent="0.2"/>
    <row r="5" spans="1:30" ht="23.25" x14ac:dyDescent="0.35">
      <c r="B5" s="328"/>
    </row>
    <row r="6" spans="1:30" ht="15.75" customHeight="1" x14ac:dyDescent="0.2"/>
    <row r="7" spans="1:30" ht="15.75" thickBot="1" x14ac:dyDescent="0.25">
      <c r="A7" s="249"/>
      <c r="B7" s="249"/>
      <c r="C7" s="249"/>
      <c r="D7" s="249"/>
      <c r="E7" s="249"/>
      <c r="F7" s="249"/>
      <c r="G7" s="249"/>
      <c r="H7" s="249"/>
      <c r="I7" s="249"/>
      <c r="J7" s="249"/>
      <c r="K7" s="249"/>
      <c r="L7" s="249"/>
      <c r="M7" s="249"/>
      <c r="N7" s="249"/>
      <c r="O7" s="249"/>
      <c r="P7" s="249"/>
      <c r="Q7" s="249"/>
      <c r="R7" s="249"/>
      <c r="S7" s="249"/>
      <c r="T7" s="249"/>
      <c r="U7" s="249"/>
      <c r="V7" s="249"/>
      <c r="W7" s="249"/>
      <c r="X7" s="249"/>
      <c r="Y7" s="249"/>
      <c r="Z7" s="249"/>
      <c r="AA7" s="303"/>
      <c r="AB7" s="249"/>
      <c r="AC7" s="249"/>
      <c r="AD7" s="271"/>
    </row>
    <row r="8" spans="1:30" ht="15.75" x14ac:dyDescent="0.25">
      <c r="A8" s="250"/>
      <c r="B8" s="251" t="s">
        <v>0</v>
      </c>
      <c r="C8" s="252"/>
      <c r="D8" s="252"/>
      <c r="E8" s="252"/>
      <c r="F8" s="252"/>
      <c r="G8" s="252"/>
      <c r="H8" s="252"/>
      <c r="I8" s="252"/>
      <c r="J8" s="252"/>
      <c r="K8" s="252"/>
      <c r="L8" s="252"/>
      <c r="M8" s="252"/>
      <c r="N8" s="252"/>
      <c r="O8" s="252"/>
      <c r="P8" s="252"/>
      <c r="Q8" s="252"/>
      <c r="R8" s="253"/>
      <c r="S8" s="254"/>
      <c r="T8" s="255"/>
      <c r="U8" s="256"/>
      <c r="V8" s="249"/>
      <c r="W8" s="249"/>
      <c r="X8" s="249"/>
      <c r="Y8" s="249"/>
      <c r="Z8" s="249"/>
      <c r="AA8" s="303"/>
      <c r="AB8" s="249"/>
      <c r="AC8" s="249"/>
      <c r="AD8" s="271"/>
    </row>
    <row r="9" spans="1:30" ht="48" thickBot="1" x14ac:dyDescent="0.3">
      <c r="A9" s="86" t="s">
        <v>1</v>
      </c>
      <c r="B9" s="34" t="s">
        <v>2</v>
      </c>
      <c r="C9" s="79" t="s">
        <v>3</v>
      </c>
      <c r="D9" s="81" t="s">
        <v>4</v>
      </c>
      <c r="E9" s="36" t="s">
        <v>503</v>
      </c>
      <c r="F9" s="37" t="s">
        <v>7</v>
      </c>
      <c r="G9" s="37" t="s">
        <v>8</v>
      </c>
      <c r="H9" s="37" t="s">
        <v>9</v>
      </c>
      <c r="I9" s="37" t="s">
        <v>10</v>
      </c>
      <c r="J9" s="37" t="s">
        <v>11</v>
      </c>
      <c r="K9" s="37" t="s">
        <v>12</v>
      </c>
      <c r="L9" s="37" t="s">
        <v>13</v>
      </c>
      <c r="M9" s="37" t="s">
        <v>14</v>
      </c>
      <c r="N9" s="37" t="s">
        <v>15</v>
      </c>
      <c r="O9" s="37" t="s">
        <v>16</v>
      </c>
      <c r="P9" s="37" t="s">
        <v>17</v>
      </c>
      <c r="Q9" s="37" t="s">
        <v>18</v>
      </c>
      <c r="R9" s="38" t="s">
        <v>294</v>
      </c>
      <c r="S9" s="39" t="s">
        <v>504</v>
      </c>
      <c r="T9" s="36" t="s">
        <v>21</v>
      </c>
      <c r="U9" s="40" t="s">
        <v>22</v>
      </c>
      <c r="V9" s="249"/>
      <c r="W9" s="249"/>
      <c r="X9" s="249"/>
      <c r="Y9" s="249"/>
      <c r="Z9" s="302"/>
      <c r="AA9" s="304">
        <v>2019</v>
      </c>
      <c r="AB9" s="302" t="s">
        <v>479</v>
      </c>
      <c r="AC9" s="302"/>
      <c r="AD9" s="302"/>
    </row>
    <row r="10" spans="1:30" ht="15.75" x14ac:dyDescent="0.25">
      <c r="A10" s="257"/>
      <c r="B10" s="257"/>
      <c r="C10" s="257"/>
      <c r="D10" s="258"/>
      <c r="E10" s="257"/>
      <c r="F10" s="257"/>
      <c r="G10" s="257"/>
      <c r="H10" s="257"/>
      <c r="I10" s="257"/>
      <c r="J10" s="257"/>
      <c r="K10" s="257"/>
      <c r="L10" s="257"/>
      <c r="M10" s="257"/>
      <c r="N10" s="257"/>
      <c r="O10" s="257"/>
      <c r="P10" s="257"/>
      <c r="Q10" s="257"/>
      <c r="R10" s="257"/>
      <c r="S10" s="259"/>
      <c r="T10" s="260" t="s">
        <v>23</v>
      </c>
      <c r="U10" s="261"/>
      <c r="V10" s="262"/>
      <c r="W10" s="249"/>
      <c r="X10" s="249"/>
      <c r="Y10" s="249"/>
      <c r="Z10" s="242"/>
      <c r="AA10" s="305"/>
      <c r="AB10" s="242"/>
      <c r="AC10" s="242"/>
      <c r="AD10" s="242"/>
    </row>
    <row r="11" spans="1:30" x14ac:dyDescent="0.2">
      <c r="A11" s="245">
        <v>2016</v>
      </c>
      <c r="B11" s="245" t="s">
        <v>343</v>
      </c>
      <c r="C11" s="245" t="s">
        <v>387</v>
      </c>
      <c r="D11" s="245">
        <v>111458</v>
      </c>
      <c r="E11" s="268">
        <v>3</v>
      </c>
      <c r="F11" s="262">
        <v>3</v>
      </c>
      <c r="G11" s="267"/>
      <c r="H11" s="267"/>
      <c r="I11" s="267"/>
      <c r="J11" s="267"/>
      <c r="K11" s="267"/>
      <c r="L11" s="267"/>
      <c r="M11" s="267"/>
      <c r="N11" s="267"/>
      <c r="O11" s="267"/>
      <c r="P11" s="267"/>
      <c r="Q11" s="267"/>
      <c r="R11" s="263">
        <f>SUM(F11:Q11)</f>
        <v>3</v>
      </c>
      <c r="S11" s="264">
        <f t="shared" ref="S11:S21" si="0">AVERAGE(F11:Q11)</f>
        <v>3</v>
      </c>
      <c r="T11" s="265">
        <f t="shared" ref="T11:T21" si="1">U11/S11</f>
        <v>0</v>
      </c>
      <c r="U11" s="268">
        <f>E11-SUM(F11:Q11)</f>
        <v>0</v>
      </c>
      <c r="V11" s="249"/>
      <c r="W11" s="249"/>
      <c r="X11" s="249"/>
      <c r="Y11" s="249"/>
      <c r="Z11" s="270">
        <v>43489</v>
      </c>
      <c r="AA11" s="305">
        <v>2017</v>
      </c>
      <c r="AB11" s="242" t="s">
        <v>480</v>
      </c>
      <c r="AC11" s="242">
        <v>24</v>
      </c>
      <c r="AD11" s="242" t="s">
        <v>551</v>
      </c>
    </row>
    <row r="12" spans="1:30" x14ac:dyDescent="0.2">
      <c r="A12" s="245">
        <v>2016</v>
      </c>
      <c r="B12" s="245" t="s">
        <v>99</v>
      </c>
      <c r="C12" s="245" t="s">
        <v>353</v>
      </c>
      <c r="D12" s="245">
        <v>74542</v>
      </c>
      <c r="E12" s="268">
        <v>38</v>
      </c>
      <c r="F12" s="262">
        <v>6</v>
      </c>
      <c r="G12" s="262">
        <v>13</v>
      </c>
      <c r="H12" s="262">
        <v>19</v>
      </c>
      <c r="I12" s="267"/>
      <c r="J12" s="267"/>
      <c r="K12" s="267"/>
      <c r="L12" s="267"/>
      <c r="M12" s="267"/>
      <c r="N12" s="267"/>
      <c r="O12" s="267"/>
      <c r="P12" s="267"/>
      <c r="Q12" s="267"/>
      <c r="R12" s="263">
        <f t="shared" ref="R12:R21" si="2">SUM(F12:Q12)</f>
        <v>38</v>
      </c>
      <c r="S12" s="264">
        <f t="shared" si="0"/>
        <v>12.666666666666666</v>
      </c>
      <c r="T12" s="265">
        <f t="shared" si="1"/>
        <v>0</v>
      </c>
      <c r="U12" s="268">
        <f t="shared" ref="U12:U17" si="3">E12-SUM(F12:Q12)</f>
        <v>0</v>
      </c>
      <c r="V12" s="249"/>
      <c r="W12" s="249"/>
      <c r="X12" s="249"/>
      <c r="Y12" s="249"/>
      <c r="Z12" s="270"/>
      <c r="AA12" s="305">
        <v>2017</v>
      </c>
      <c r="AB12" s="242" t="s">
        <v>491</v>
      </c>
      <c r="AC12" s="242">
        <v>23</v>
      </c>
      <c r="AD12" s="242" t="s">
        <v>551</v>
      </c>
    </row>
    <row r="13" spans="1:30" x14ac:dyDescent="0.2">
      <c r="A13" s="245">
        <v>2016</v>
      </c>
      <c r="B13" s="245" t="s">
        <v>104</v>
      </c>
      <c r="C13" s="245" t="s">
        <v>405</v>
      </c>
      <c r="D13" s="245">
        <v>17288</v>
      </c>
      <c r="E13" s="268">
        <v>46</v>
      </c>
      <c r="F13" s="262">
        <v>6</v>
      </c>
      <c r="G13" s="262">
        <v>9</v>
      </c>
      <c r="H13" s="262">
        <v>4</v>
      </c>
      <c r="I13" s="262">
        <v>8</v>
      </c>
      <c r="J13" s="262">
        <v>11</v>
      </c>
      <c r="K13" s="262">
        <v>8</v>
      </c>
      <c r="L13" s="267"/>
      <c r="M13" s="267"/>
      <c r="N13" s="267"/>
      <c r="O13" s="267"/>
      <c r="P13" s="267"/>
      <c r="Q13" s="267"/>
      <c r="R13" s="263">
        <f t="shared" si="2"/>
        <v>46</v>
      </c>
      <c r="S13" s="264">
        <f t="shared" si="0"/>
        <v>7.666666666666667</v>
      </c>
      <c r="T13" s="265">
        <f t="shared" si="1"/>
        <v>0</v>
      </c>
      <c r="U13" s="268">
        <f t="shared" si="3"/>
        <v>0</v>
      </c>
      <c r="V13" s="249"/>
      <c r="W13" s="249"/>
      <c r="X13" s="249"/>
      <c r="Y13" s="249"/>
      <c r="Z13" s="270"/>
      <c r="AA13" s="305">
        <v>2017</v>
      </c>
      <c r="AB13" s="242" t="s">
        <v>481</v>
      </c>
      <c r="AC13" s="242">
        <v>132</v>
      </c>
      <c r="AD13" s="242" t="s">
        <v>551</v>
      </c>
    </row>
    <row r="14" spans="1:30" x14ac:dyDescent="0.2">
      <c r="A14" s="245">
        <v>2016</v>
      </c>
      <c r="B14" s="245" t="s">
        <v>111</v>
      </c>
      <c r="C14" s="245" t="s">
        <v>408</v>
      </c>
      <c r="D14" s="245">
        <v>111455</v>
      </c>
      <c r="E14" s="268">
        <v>67</v>
      </c>
      <c r="F14" s="262">
        <v>10</v>
      </c>
      <c r="G14" s="262">
        <v>6</v>
      </c>
      <c r="H14" s="262">
        <v>3</v>
      </c>
      <c r="I14" s="262">
        <v>3</v>
      </c>
      <c r="J14" s="262">
        <v>15</v>
      </c>
      <c r="K14" s="262">
        <v>10</v>
      </c>
      <c r="L14" s="262">
        <v>13</v>
      </c>
      <c r="M14" s="262">
        <v>4</v>
      </c>
      <c r="N14" s="262">
        <v>3</v>
      </c>
      <c r="O14" s="267"/>
      <c r="P14" s="267"/>
      <c r="Q14" s="267"/>
      <c r="R14" s="263">
        <f t="shared" si="2"/>
        <v>67</v>
      </c>
      <c r="S14" s="264">
        <f t="shared" si="0"/>
        <v>7.4444444444444446</v>
      </c>
      <c r="T14" s="265">
        <f t="shared" si="1"/>
        <v>0</v>
      </c>
      <c r="U14" s="268">
        <f>E14-SUM(F14:Q14)</f>
        <v>0</v>
      </c>
      <c r="V14" s="249"/>
      <c r="W14" s="249"/>
      <c r="X14" s="249"/>
      <c r="Y14" s="249"/>
      <c r="Z14" s="270"/>
      <c r="AA14" s="305">
        <v>2017</v>
      </c>
      <c r="AB14" s="242" t="s">
        <v>482</v>
      </c>
      <c r="AC14" s="242">
        <v>24</v>
      </c>
      <c r="AD14" s="242" t="s">
        <v>551</v>
      </c>
    </row>
    <row r="15" spans="1:30" x14ac:dyDescent="0.2">
      <c r="A15" s="245">
        <v>2016</v>
      </c>
      <c r="B15" s="245" t="s">
        <v>241</v>
      </c>
      <c r="C15" s="245" t="s">
        <v>30</v>
      </c>
      <c r="D15" s="245">
        <v>34906</v>
      </c>
      <c r="E15" s="268">
        <v>41</v>
      </c>
      <c r="F15" s="262">
        <v>7</v>
      </c>
      <c r="G15" s="262">
        <v>16</v>
      </c>
      <c r="H15" s="262">
        <v>18</v>
      </c>
      <c r="I15" s="267"/>
      <c r="J15" s="267"/>
      <c r="K15" s="267"/>
      <c r="L15" s="267"/>
      <c r="M15" s="267"/>
      <c r="N15" s="267"/>
      <c r="O15" s="267"/>
      <c r="P15" s="267"/>
      <c r="Q15" s="267"/>
      <c r="R15" s="263">
        <f>SUM(F15:Q15)</f>
        <v>41</v>
      </c>
      <c r="S15" s="264">
        <f t="shared" si="0"/>
        <v>13.666666666666666</v>
      </c>
      <c r="T15" s="265">
        <f t="shared" si="1"/>
        <v>0</v>
      </c>
      <c r="U15" s="268">
        <f>E15-SUM(F15:Q15)</f>
        <v>0</v>
      </c>
      <c r="V15" s="249"/>
      <c r="W15" s="249"/>
      <c r="X15" s="249"/>
      <c r="Y15" s="249"/>
      <c r="Z15" s="270"/>
      <c r="AA15" s="305">
        <v>2017</v>
      </c>
      <c r="AB15" s="242" t="s">
        <v>483</v>
      </c>
      <c r="AC15" s="242">
        <v>12</v>
      </c>
      <c r="AD15" s="242" t="s">
        <v>551</v>
      </c>
    </row>
    <row r="16" spans="1:30" x14ac:dyDescent="0.2">
      <c r="A16" s="245">
        <v>2016</v>
      </c>
      <c r="B16" s="245" t="s">
        <v>411</v>
      </c>
      <c r="C16" s="245" t="s">
        <v>412</v>
      </c>
      <c r="D16" s="245">
        <v>122233</v>
      </c>
      <c r="E16" s="268">
        <v>79</v>
      </c>
      <c r="F16" s="262">
        <v>9</v>
      </c>
      <c r="G16" s="262">
        <v>14</v>
      </c>
      <c r="H16" s="262">
        <v>7</v>
      </c>
      <c r="I16" s="262">
        <v>7</v>
      </c>
      <c r="J16" s="262">
        <f>42-31</f>
        <v>11</v>
      </c>
      <c r="K16" s="262">
        <v>10</v>
      </c>
      <c r="L16" s="262">
        <v>9</v>
      </c>
      <c r="M16" s="262">
        <v>6</v>
      </c>
      <c r="N16" s="262">
        <v>6</v>
      </c>
      <c r="O16" s="267"/>
      <c r="P16" s="267"/>
      <c r="Q16" s="267"/>
      <c r="R16" s="263">
        <f>SUM(F16:Q16)</f>
        <v>79</v>
      </c>
      <c r="S16" s="264">
        <f t="shared" si="0"/>
        <v>8.7777777777777786</v>
      </c>
      <c r="T16" s="265">
        <f t="shared" si="1"/>
        <v>0</v>
      </c>
      <c r="U16" s="268">
        <f>E16-SUM(F16:Q16)</f>
        <v>0</v>
      </c>
      <c r="V16" s="249"/>
      <c r="W16" s="249"/>
      <c r="X16" s="249"/>
      <c r="Y16" s="249"/>
      <c r="Z16" s="270"/>
      <c r="AA16" s="305">
        <v>2017</v>
      </c>
      <c r="AB16" s="242" t="s">
        <v>484</v>
      </c>
      <c r="AC16" s="242">
        <v>12</v>
      </c>
      <c r="AD16" s="242" t="s">
        <v>551</v>
      </c>
    </row>
    <row r="17" spans="1:30" x14ac:dyDescent="0.2">
      <c r="A17" s="245">
        <v>2016</v>
      </c>
      <c r="B17" s="245" t="s">
        <v>416</v>
      </c>
      <c r="C17" s="245" t="s">
        <v>417</v>
      </c>
      <c r="D17" s="245">
        <v>122234</v>
      </c>
      <c r="E17" s="268">
        <v>70</v>
      </c>
      <c r="F17" s="262">
        <v>6</v>
      </c>
      <c r="G17" s="262">
        <v>1</v>
      </c>
      <c r="H17" s="262">
        <v>1</v>
      </c>
      <c r="I17" s="262">
        <v>0</v>
      </c>
      <c r="J17" s="262">
        <v>12</v>
      </c>
      <c r="K17" s="262">
        <v>13</v>
      </c>
      <c r="L17" s="262">
        <v>14</v>
      </c>
      <c r="M17" s="262">
        <v>6</v>
      </c>
      <c r="N17" s="262">
        <v>17</v>
      </c>
      <c r="O17" s="267"/>
      <c r="P17" s="267"/>
      <c r="Q17" s="267"/>
      <c r="R17" s="263">
        <f t="shared" si="2"/>
        <v>70</v>
      </c>
      <c r="S17" s="264">
        <f t="shared" si="0"/>
        <v>7.7777777777777777</v>
      </c>
      <c r="T17" s="265">
        <f t="shared" si="1"/>
        <v>0</v>
      </c>
      <c r="U17" s="268">
        <f t="shared" si="3"/>
        <v>0</v>
      </c>
      <c r="V17" s="249"/>
      <c r="W17" s="249"/>
      <c r="X17" s="249"/>
      <c r="Y17" s="249"/>
      <c r="Z17" s="270">
        <v>43492</v>
      </c>
      <c r="AA17" s="305">
        <v>2017</v>
      </c>
      <c r="AB17" s="242" t="s">
        <v>492</v>
      </c>
      <c r="AC17" s="242">
        <v>53</v>
      </c>
      <c r="AD17" s="242" t="s">
        <v>551</v>
      </c>
    </row>
    <row r="18" spans="1:30" x14ac:dyDescent="0.2">
      <c r="A18" s="245">
        <v>2016</v>
      </c>
      <c r="B18" s="245" t="s">
        <v>418</v>
      </c>
      <c r="C18" s="245" t="s">
        <v>405</v>
      </c>
      <c r="D18" s="245">
        <v>125614</v>
      </c>
      <c r="E18" s="268">
        <v>39</v>
      </c>
      <c r="F18" s="262">
        <v>3</v>
      </c>
      <c r="G18" s="262">
        <v>6</v>
      </c>
      <c r="H18" s="262">
        <v>4</v>
      </c>
      <c r="I18" s="262">
        <v>10</v>
      </c>
      <c r="J18" s="262">
        <v>3</v>
      </c>
      <c r="K18" s="262">
        <v>5</v>
      </c>
      <c r="L18" s="262">
        <v>3</v>
      </c>
      <c r="M18" s="262">
        <v>2</v>
      </c>
      <c r="N18" s="262">
        <v>3</v>
      </c>
      <c r="O18" s="267"/>
      <c r="P18" s="267"/>
      <c r="Q18" s="267"/>
      <c r="R18" s="263">
        <f t="shared" si="2"/>
        <v>39</v>
      </c>
      <c r="S18" s="264">
        <f t="shared" si="0"/>
        <v>4.333333333333333</v>
      </c>
      <c r="T18" s="265">
        <f t="shared" si="1"/>
        <v>0</v>
      </c>
      <c r="U18" s="268">
        <f>E18-SUM(F18:Q18)</f>
        <v>0</v>
      </c>
      <c r="V18" s="249"/>
      <c r="W18" s="249"/>
      <c r="X18" s="249"/>
      <c r="Y18" s="249"/>
      <c r="Z18" s="270"/>
      <c r="AA18" s="305">
        <v>2017</v>
      </c>
      <c r="AB18" s="242" t="s">
        <v>493</v>
      </c>
      <c r="AC18" s="242">
        <v>47</v>
      </c>
      <c r="AD18" s="242" t="s">
        <v>551</v>
      </c>
    </row>
    <row r="19" spans="1:30" x14ac:dyDescent="0.2">
      <c r="A19" s="245">
        <v>2016</v>
      </c>
      <c r="B19" s="245" t="s">
        <v>419</v>
      </c>
      <c r="C19" s="245" t="s">
        <v>25</v>
      </c>
      <c r="D19" s="245">
        <v>122232</v>
      </c>
      <c r="E19" s="268">
        <v>67</v>
      </c>
      <c r="F19" s="262">
        <v>5</v>
      </c>
      <c r="G19" s="262">
        <v>2</v>
      </c>
      <c r="H19" s="262">
        <v>2</v>
      </c>
      <c r="I19" s="262">
        <v>2</v>
      </c>
      <c r="J19" s="262">
        <v>0</v>
      </c>
      <c r="K19" s="262">
        <v>2</v>
      </c>
      <c r="L19" s="262">
        <v>3</v>
      </c>
      <c r="M19" s="262">
        <v>0</v>
      </c>
      <c r="N19" s="262">
        <v>19</v>
      </c>
      <c r="O19" s="262">
        <v>12</v>
      </c>
      <c r="P19" s="262">
        <v>6</v>
      </c>
      <c r="Q19" s="347">
        <f>7-4</f>
        <v>3</v>
      </c>
      <c r="R19" s="263">
        <f t="shared" si="2"/>
        <v>56</v>
      </c>
      <c r="S19" s="264">
        <f t="shared" si="0"/>
        <v>4.666666666666667</v>
      </c>
      <c r="T19" s="265">
        <f t="shared" si="1"/>
        <v>2.3571428571428572</v>
      </c>
      <c r="U19" s="268">
        <f>E19-SUM(F19:Q19)</f>
        <v>11</v>
      </c>
      <c r="V19" s="249"/>
      <c r="W19" s="249"/>
      <c r="X19" s="249"/>
      <c r="Y19" s="249"/>
      <c r="Z19" s="270"/>
      <c r="AA19" s="305">
        <v>2017</v>
      </c>
      <c r="AB19" s="242" t="s">
        <v>494</v>
      </c>
      <c r="AC19" s="242">
        <v>146</v>
      </c>
      <c r="AD19" s="242" t="s">
        <v>551</v>
      </c>
    </row>
    <row r="20" spans="1:30" x14ac:dyDescent="0.2">
      <c r="A20" s="245">
        <v>2016</v>
      </c>
      <c r="B20" s="245" t="s">
        <v>333</v>
      </c>
      <c r="C20" s="245" t="s">
        <v>474</v>
      </c>
      <c r="D20" s="245">
        <v>71251</v>
      </c>
      <c r="E20" s="268">
        <v>35</v>
      </c>
      <c r="F20" s="262">
        <v>3</v>
      </c>
      <c r="G20" s="262">
        <v>5</v>
      </c>
      <c r="H20" s="262">
        <v>27</v>
      </c>
      <c r="I20" s="267"/>
      <c r="J20" s="267"/>
      <c r="K20" s="267"/>
      <c r="L20" s="267"/>
      <c r="M20" s="267"/>
      <c r="N20" s="267"/>
      <c r="O20" s="267"/>
      <c r="P20" s="267"/>
      <c r="Q20" s="267"/>
      <c r="R20" s="263">
        <f t="shared" ref="R20" si="4">SUM(F20:Q20)</f>
        <v>35</v>
      </c>
      <c r="S20" s="264">
        <f t="shared" si="0"/>
        <v>11.666666666666666</v>
      </c>
      <c r="T20" s="265">
        <f t="shared" si="1"/>
        <v>0</v>
      </c>
      <c r="U20" s="268">
        <f t="shared" ref="U20" si="5">E20-SUM(F20:Q20)</f>
        <v>0</v>
      </c>
      <c r="V20" s="249"/>
      <c r="W20" s="249"/>
      <c r="X20" s="249"/>
      <c r="Y20" s="249"/>
      <c r="Z20" s="270"/>
      <c r="AA20" s="305"/>
      <c r="AB20" s="242"/>
      <c r="AC20" s="242"/>
      <c r="AD20" s="242"/>
    </row>
    <row r="21" spans="1:30" x14ac:dyDescent="0.2">
      <c r="A21" s="245">
        <v>2016</v>
      </c>
      <c r="B21" s="245" t="s">
        <v>243</v>
      </c>
      <c r="C21" s="245" t="s">
        <v>25</v>
      </c>
      <c r="D21" s="245">
        <v>66429</v>
      </c>
      <c r="E21" s="268">
        <v>33</v>
      </c>
      <c r="F21" s="262">
        <v>0</v>
      </c>
      <c r="G21" s="262">
        <v>0</v>
      </c>
      <c r="H21" s="262">
        <f>33-18</f>
        <v>15</v>
      </c>
      <c r="I21" s="262">
        <v>0</v>
      </c>
      <c r="J21" s="262">
        <v>5</v>
      </c>
      <c r="K21" s="262">
        <v>0</v>
      </c>
      <c r="L21" s="262">
        <v>0</v>
      </c>
      <c r="M21" s="346">
        <v>11</v>
      </c>
      <c r="N21" s="262">
        <v>2</v>
      </c>
      <c r="O21" s="267"/>
      <c r="P21" s="267"/>
      <c r="Q21" s="326"/>
      <c r="R21" s="263">
        <f t="shared" si="2"/>
        <v>33</v>
      </c>
      <c r="S21" s="264">
        <f t="shared" si="0"/>
        <v>3.6666666666666665</v>
      </c>
      <c r="T21" s="265">
        <f t="shared" si="1"/>
        <v>0</v>
      </c>
      <c r="U21" s="268">
        <f>E21-SUM(F21:Q21)</f>
        <v>0</v>
      </c>
      <c r="V21" s="249"/>
      <c r="W21" s="249"/>
      <c r="X21" s="249"/>
      <c r="Y21" s="249"/>
      <c r="Z21" s="270"/>
      <c r="AA21" s="305">
        <v>2017</v>
      </c>
      <c r="AB21" s="242" t="s">
        <v>495</v>
      </c>
      <c r="AC21" s="242">
        <v>52</v>
      </c>
      <c r="AD21" s="242" t="s">
        <v>551</v>
      </c>
    </row>
    <row r="22" spans="1:30" x14ac:dyDescent="0.2">
      <c r="A22" s="284"/>
      <c r="B22" s="284"/>
      <c r="C22" s="284"/>
      <c r="D22" s="284"/>
      <c r="E22" s="284"/>
      <c r="F22" s="284"/>
      <c r="G22" s="284"/>
      <c r="H22" s="284"/>
      <c r="I22" s="284"/>
      <c r="J22" s="284"/>
      <c r="K22" s="284"/>
      <c r="L22" s="284"/>
      <c r="M22" s="284"/>
      <c r="N22" s="327"/>
      <c r="O22" s="327"/>
      <c r="P22" s="327"/>
      <c r="Q22" s="284"/>
      <c r="R22" s="284"/>
      <c r="S22" s="284"/>
      <c r="T22" s="284"/>
      <c r="U22" s="284"/>
      <c r="V22" s="249"/>
      <c r="W22" s="249"/>
      <c r="X22" s="249"/>
      <c r="Y22" s="249"/>
      <c r="Z22" s="270"/>
      <c r="AA22" s="305">
        <v>2017</v>
      </c>
      <c r="AB22" s="242" t="s">
        <v>496</v>
      </c>
      <c r="AC22" s="242">
        <v>89</v>
      </c>
      <c r="AD22" s="242" t="s">
        <v>551</v>
      </c>
    </row>
    <row r="23" spans="1:30" x14ac:dyDescent="0.2">
      <c r="A23" s="245">
        <v>2017</v>
      </c>
      <c r="B23" s="245" t="s">
        <v>468</v>
      </c>
      <c r="C23" s="245" t="s">
        <v>345</v>
      </c>
      <c r="D23" s="245">
        <v>81279</v>
      </c>
      <c r="E23" s="268">
        <v>2</v>
      </c>
      <c r="F23" s="262">
        <v>2</v>
      </c>
      <c r="G23" s="267"/>
      <c r="H23" s="267"/>
      <c r="I23" s="267"/>
      <c r="J23" s="267"/>
      <c r="K23" s="267"/>
      <c r="L23" s="267"/>
      <c r="M23" s="325"/>
      <c r="N23" s="267"/>
      <c r="O23" s="267"/>
      <c r="P23" s="267"/>
      <c r="Q23" s="326"/>
      <c r="R23" s="263">
        <f t="shared" ref="R23" si="6">SUM(F23:Q23)</f>
        <v>2</v>
      </c>
      <c r="S23" s="264">
        <f t="shared" ref="S23:S39" si="7">AVERAGE(F23:Q23)</f>
        <v>2</v>
      </c>
      <c r="T23" s="265">
        <f t="shared" ref="T23:T39" si="8">U23/S23</f>
        <v>0</v>
      </c>
      <c r="U23" s="268">
        <f t="shared" ref="U23:U32" si="9">E23-SUM(F23:Q23)</f>
        <v>0</v>
      </c>
      <c r="V23" s="249"/>
      <c r="W23" s="249"/>
      <c r="X23" s="249"/>
      <c r="Y23" s="249"/>
      <c r="Z23" s="270"/>
      <c r="AA23" s="305">
        <v>2017</v>
      </c>
      <c r="AB23" s="242" t="s">
        <v>485</v>
      </c>
      <c r="AC23" s="242">
        <v>44</v>
      </c>
      <c r="AD23" s="242" t="s">
        <v>551</v>
      </c>
    </row>
    <row r="24" spans="1:30" x14ac:dyDescent="0.2">
      <c r="A24" s="245">
        <v>2017</v>
      </c>
      <c r="B24" s="245" t="s">
        <v>44</v>
      </c>
      <c r="C24" s="245" t="s">
        <v>383</v>
      </c>
      <c r="D24" s="245">
        <v>111454</v>
      </c>
      <c r="E24" s="268">
        <v>17</v>
      </c>
      <c r="F24" s="262">
        <v>5</v>
      </c>
      <c r="G24" s="262">
        <v>4</v>
      </c>
      <c r="H24" s="262">
        <v>8</v>
      </c>
      <c r="I24" s="267"/>
      <c r="J24" s="267"/>
      <c r="K24" s="267"/>
      <c r="L24" s="267"/>
      <c r="M24" s="325"/>
      <c r="N24" s="267"/>
      <c r="O24" s="267"/>
      <c r="P24" s="267"/>
      <c r="Q24" s="326"/>
      <c r="R24" s="263">
        <f t="shared" ref="R24:R28" si="10">SUM(F24:Q24)</f>
        <v>17</v>
      </c>
      <c r="S24" s="264">
        <f t="shared" si="7"/>
        <v>5.666666666666667</v>
      </c>
      <c r="T24" s="265">
        <f t="shared" si="8"/>
        <v>0</v>
      </c>
      <c r="U24" s="268">
        <f t="shared" si="9"/>
        <v>0</v>
      </c>
      <c r="V24" s="249"/>
      <c r="W24" s="249"/>
      <c r="X24" s="249"/>
      <c r="Y24" s="249"/>
      <c r="Z24" s="270"/>
      <c r="AA24" s="305">
        <v>2017</v>
      </c>
      <c r="AB24" s="242" t="s">
        <v>486</v>
      </c>
      <c r="AC24" s="242">
        <v>24</v>
      </c>
      <c r="AD24" s="242" t="s">
        <v>551</v>
      </c>
    </row>
    <row r="25" spans="1:30" x14ac:dyDescent="0.2">
      <c r="A25" s="245">
        <v>2017</v>
      </c>
      <c r="B25" s="245" t="s">
        <v>469</v>
      </c>
      <c r="C25" s="245" t="s">
        <v>25</v>
      </c>
      <c r="D25" s="245">
        <v>111451</v>
      </c>
      <c r="E25" s="268">
        <v>118</v>
      </c>
      <c r="F25" s="262">
        <v>1</v>
      </c>
      <c r="G25" s="262">
        <v>0</v>
      </c>
      <c r="H25" s="262">
        <v>0</v>
      </c>
      <c r="I25" s="262">
        <v>15</v>
      </c>
      <c r="J25" s="262">
        <f>102-82</f>
        <v>20</v>
      </c>
      <c r="K25" s="262">
        <v>11</v>
      </c>
      <c r="L25" s="262">
        <v>9</v>
      </c>
      <c r="M25" s="346">
        <v>7</v>
      </c>
      <c r="N25" s="262">
        <v>12</v>
      </c>
      <c r="O25" s="262">
        <v>7</v>
      </c>
      <c r="P25" s="262">
        <v>4</v>
      </c>
      <c r="Q25" s="347">
        <v>2</v>
      </c>
      <c r="R25" s="263">
        <f t="shared" si="10"/>
        <v>88</v>
      </c>
      <c r="S25" s="264">
        <f t="shared" si="7"/>
        <v>7.333333333333333</v>
      </c>
      <c r="T25" s="265">
        <f t="shared" si="8"/>
        <v>4.0909090909090908</v>
      </c>
      <c r="U25" s="268">
        <f t="shared" si="9"/>
        <v>30</v>
      </c>
      <c r="V25" s="249"/>
      <c r="W25" s="249"/>
      <c r="X25" s="249"/>
      <c r="Y25" s="249"/>
      <c r="Z25" s="270"/>
      <c r="AA25" s="305">
        <v>2017</v>
      </c>
      <c r="AB25" s="242" t="s">
        <v>487</v>
      </c>
      <c r="AC25" s="242">
        <v>6</v>
      </c>
      <c r="AD25" s="242" t="s">
        <v>551</v>
      </c>
    </row>
    <row r="26" spans="1:30" x14ac:dyDescent="0.2">
      <c r="A26" s="245">
        <v>2017</v>
      </c>
      <c r="B26" s="245" t="s">
        <v>470</v>
      </c>
      <c r="C26" s="245" t="s">
        <v>387</v>
      </c>
      <c r="D26" s="245">
        <v>111458</v>
      </c>
      <c r="E26" s="268">
        <v>77</v>
      </c>
      <c r="F26" s="262">
        <v>2</v>
      </c>
      <c r="G26" s="262">
        <v>10</v>
      </c>
      <c r="H26" s="262">
        <v>6</v>
      </c>
      <c r="I26" s="262">
        <v>9</v>
      </c>
      <c r="J26" s="262">
        <f>50-34</f>
        <v>16</v>
      </c>
      <c r="K26" s="262">
        <v>13</v>
      </c>
      <c r="L26" s="262">
        <v>10</v>
      </c>
      <c r="M26" s="346">
        <v>7</v>
      </c>
      <c r="N26" s="262">
        <v>4</v>
      </c>
      <c r="O26" s="267"/>
      <c r="P26" s="267"/>
      <c r="Q26" s="326"/>
      <c r="R26" s="263">
        <f>SUM(F26:Q26)</f>
        <v>77</v>
      </c>
      <c r="S26" s="264">
        <f t="shared" si="7"/>
        <v>8.5555555555555554</v>
      </c>
      <c r="T26" s="265">
        <f t="shared" si="8"/>
        <v>0</v>
      </c>
      <c r="U26" s="268">
        <f t="shared" si="9"/>
        <v>0</v>
      </c>
      <c r="V26" s="249"/>
      <c r="W26" s="249"/>
      <c r="X26" s="249"/>
      <c r="Y26" s="249"/>
      <c r="Z26" s="270"/>
      <c r="AA26" s="305">
        <v>2017</v>
      </c>
      <c r="AB26" s="242" t="s">
        <v>488</v>
      </c>
      <c r="AC26" s="242">
        <v>12</v>
      </c>
      <c r="AD26" s="242" t="s">
        <v>551</v>
      </c>
    </row>
    <row r="27" spans="1:30" x14ac:dyDescent="0.2">
      <c r="A27" s="245">
        <v>2017</v>
      </c>
      <c r="B27" s="245" t="s">
        <v>103</v>
      </c>
      <c r="C27" s="245" t="s">
        <v>389</v>
      </c>
      <c r="D27" s="245">
        <v>111452</v>
      </c>
      <c r="E27" s="268">
        <v>141</v>
      </c>
      <c r="F27" s="262">
        <v>0</v>
      </c>
      <c r="G27" s="262">
        <v>0</v>
      </c>
      <c r="H27" s="262">
        <v>0</v>
      </c>
      <c r="I27" s="262">
        <v>11</v>
      </c>
      <c r="J27" s="262">
        <f>130-118</f>
        <v>12</v>
      </c>
      <c r="K27" s="262">
        <v>8</v>
      </c>
      <c r="L27" s="262">
        <v>8</v>
      </c>
      <c r="M27" s="346">
        <v>4</v>
      </c>
      <c r="N27" s="262">
        <v>11</v>
      </c>
      <c r="O27" s="262">
        <v>12</v>
      </c>
      <c r="P27" s="262">
        <v>4</v>
      </c>
      <c r="Q27" s="347">
        <v>1</v>
      </c>
      <c r="R27" s="263">
        <f t="shared" si="10"/>
        <v>71</v>
      </c>
      <c r="S27" s="264">
        <f t="shared" si="7"/>
        <v>5.916666666666667</v>
      </c>
      <c r="T27" s="265">
        <f t="shared" si="8"/>
        <v>11.830985915492958</v>
      </c>
      <c r="U27" s="268">
        <f t="shared" si="9"/>
        <v>70</v>
      </c>
      <c r="V27" s="249"/>
      <c r="W27" s="249"/>
      <c r="X27" s="249"/>
      <c r="Y27" s="249"/>
      <c r="Z27" s="270"/>
      <c r="AA27" s="305">
        <v>2017</v>
      </c>
      <c r="AB27" s="242" t="s">
        <v>489</v>
      </c>
      <c r="AC27" s="242">
        <v>24</v>
      </c>
      <c r="AD27" s="242" t="s">
        <v>551</v>
      </c>
    </row>
    <row r="28" spans="1:30" x14ac:dyDescent="0.2">
      <c r="A28" s="245">
        <v>2017</v>
      </c>
      <c r="B28" s="245" t="s">
        <v>471</v>
      </c>
      <c r="C28" s="245" t="s">
        <v>25</v>
      </c>
      <c r="D28" s="245">
        <v>113594</v>
      </c>
      <c r="E28" s="268">
        <v>27</v>
      </c>
      <c r="F28" s="262">
        <v>0</v>
      </c>
      <c r="G28" s="262">
        <v>11</v>
      </c>
      <c r="H28" s="262">
        <v>5</v>
      </c>
      <c r="I28" s="262">
        <v>6</v>
      </c>
      <c r="J28" s="262">
        <v>5</v>
      </c>
      <c r="K28" s="267"/>
      <c r="L28" s="267"/>
      <c r="M28" s="325"/>
      <c r="N28" s="267"/>
      <c r="O28" s="267"/>
      <c r="P28" s="267"/>
      <c r="Q28" s="326"/>
      <c r="R28" s="263">
        <f t="shared" si="10"/>
        <v>27</v>
      </c>
      <c r="S28" s="264">
        <f t="shared" si="7"/>
        <v>5.4</v>
      </c>
      <c r="T28" s="265">
        <f t="shared" si="8"/>
        <v>0</v>
      </c>
      <c r="U28" s="268">
        <f t="shared" si="9"/>
        <v>0</v>
      </c>
      <c r="V28" s="249"/>
      <c r="W28" s="249"/>
      <c r="X28" s="249"/>
      <c r="Y28" s="249"/>
      <c r="Z28" s="270"/>
      <c r="AA28" s="305"/>
      <c r="AB28" s="242"/>
      <c r="AC28" s="242"/>
      <c r="AD28" s="242"/>
    </row>
    <row r="29" spans="1:30" x14ac:dyDescent="0.2">
      <c r="A29" s="245">
        <v>2017</v>
      </c>
      <c r="B29" s="245" t="s">
        <v>472</v>
      </c>
      <c r="C29" s="245" t="s">
        <v>473</v>
      </c>
      <c r="D29" s="245">
        <v>127016</v>
      </c>
      <c r="E29" s="268">
        <v>17</v>
      </c>
      <c r="F29" s="262">
        <v>3</v>
      </c>
      <c r="G29" s="262">
        <v>11</v>
      </c>
      <c r="H29" s="262">
        <v>3</v>
      </c>
      <c r="I29" s="267"/>
      <c r="J29" s="267"/>
      <c r="K29" s="267"/>
      <c r="L29" s="267"/>
      <c r="M29" s="325"/>
      <c r="N29" s="267"/>
      <c r="O29" s="267"/>
      <c r="P29" s="267"/>
      <c r="Q29" s="326"/>
      <c r="R29" s="263">
        <f t="shared" ref="R29:R32" si="11">SUM(F29:Q29)</f>
        <v>17</v>
      </c>
      <c r="S29" s="264">
        <f t="shared" si="7"/>
        <v>5.666666666666667</v>
      </c>
      <c r="T29" s="265">
        <f t="shared" si="8"/>
        <v>0</v>
      </c>
      <c r="U29" s="268">
        <f t="shared" si="9"/>
        <v>0</v>
      </c>
      <c r="V29" s="249"/>
      <c r="W29" s="249"/>
      <c r="X29" s="249"/>
      <c r="Y29" s="249"/>
      <c r="Z29" s="270"/>
      <c r="AA29" s="305"/>
      <c r="AB29" s="242"/>
      <c r="AC29" s="242"/>
      <c r="AD29" s="242"/>
    </row>
    <row r="30" spans="1:30" x14ac:dyDescent="0.2">
      <c r="A30" s="245">
        <v>2017</v>
      </c>
      <c r="B30" s="245" t="s">
        <v>333</v>
      </c>
      <c r="C30" s="245" t="s">
        <v>474</v>
      </c>
      <c r="D30" s="245">
        <v>71251</v>
      </c>
      <c r="E30" s="268">
        <v>44</v>
      </c>
      <c r="F30" s="262">
        <v>0</v>
      </c>
      <c r="G30" s="262">
        <v>2</v>
      </c>
      <c r="H30" s="262">
        <v>0</v>
      </c>
      <c r="I30" s="262">
        <v>0</v>
      </c>
      <c r="J30" s="262">
        <f>42-21</f>
        <v>21</v>
      </c>
      <c r="K30" s="262">
        <v>8</v>
      </c>
      <c r="L30" s="262">
        <v>5</v>
      </c>
      <c r="M30" s="346">
        <v>8</v>
      </c>
      <c r="N30" s="267"/>
      <c r="O30" s="267"/>
      <c r="P30" s="267"/>
      <c r="Q30" s="326"/>
      <c r="R30" s="263">
        <f t="shared" ref="R30" si="12">SUM(F30:Q30)</f>
        <v>44</v>
      </c>
      <c r="S30" s="264">
        <f t="shared" si="7"/>
        <v>5.5</v>
      </c>
      <c r="T30" s="265">
        <f t="shared" si="8"/>
        <v>0</v>
      </c>
      <c r="U30" s="268">
        <f t="shared" si="9"/>
        <v>0</v>
      </c>
      <c r="V30" s="249"/>
      <c r="W30" s="249"/>
      <c r="X30" s="249"/>
      <c r="Y30" s="249"/>
      <c r="Z30" s="270">
        <v>43507</v>
      </c>
      <c r="AA30" s="305">
        <v>2018</v>
      </c>
      <c r="AB30" s="242" t="s">
        <v>505</v>
      </c>
      <c r="AC30" s="242">
        <v>50</v>
      </c>
      <c r="AD30" s="242" t="s">
        <v>551</v>
      </c>
    </row>
    <row r="31" spans="1:30" x14ac:dyDescent="0.2">
      <c r="A31" s="245">
        <v>2017</v>
      </c>
      <c r="B31" s="245" t="s">
        <v>111</v>
      </c>
      <c r="C31" s="245" t="s">
        <v>408</v>
      </c>
      <c r="D31" s="245">
        <v>111455</v>
      </c>
      <c r="E31" s="268">
        <v>52</v>
      </c>
      <c r="F31" s="262">
        <v>0</v>
      </c>
      <c r="G31" s="262">
        <v>0</v>
      </c>
      <c r="H31" s="262">
        <v>0</v>
      </c>
      <c r="I31" s="262">
        <v>0</v>
      </c>
      <c r="J31" s="262">
        <v>0</v>
      </c>
      <c r="K31" s="262">
        <v>0</v>
      </c>
      <c r="L31" s="262">
        <v>1</v>
      </c>
      <c r="M31" s="346">
        <v>10</v>
      </c>
      <c r="N31" s="262">
        <v>0</v>
      </c>
      <c r="O31" s="262">
        <v>9</v>
      </c>
      <c r="P31" s="262">
        <v>10</v>
      </c>
      <c r="Q31" s="347">
        <f>5-4</f>
        <v>1</v>
      </c>
      <c r="R31" s="263">
        <f t="shared" si="11"/>
        <v>31</v>
      </c>
      <c r="S31" s="264">
        <f t="shared" si="7"/>
        <v>2.5833333333333335</v>
      </c>
      <c r="T31" s="265">
        <f t="shared" si="8"/>
        <v>8.129032258064516</v>
      </c>
      <c r="U31" s="268">
        <f t="shared" si="9"/>
        <v>21</v>
      </c>
      <c r="V31" s="249"/>
      <c r="W31" s="249"/>
      <c r="X31" s="249"/>
      <c r="Y31" s="249"/>
      <c r="Z31" s="270"/>
      <c r="AA31" s="305">
        <v>2018</v>
      </c>
      <c r="AB31" s="242" t="s">
        <v>506</v>
      </c>
      <c r="AC31" s="242">
        <v>74</v>
      </c>
      <c r="AD31" s="242" t="s">
        <v>551</v>
      </c>
    </row>
    <row r="32" spans="1:30" x14ac:dyDescent="0.2">
      <c r="A32" s="245">
        <v>2017</v>
      </c>
      <c r="B32" s="245" t="s">
        <v>416</v>
      </c>
      <c r="C32" s="245" t="s">
        <v>417</v>
      </c>
      <c r="D32" s="245">
        <v>122234</v>
      </c>
      <c r="E32" s="268">
        <v>89</v>
      </c>
      <c r="F32" s="262">
        <v>0</v>
      </c>
      <c r="G32" s="262">
        <v>0</v>
      </c>
      <c r="H32" s="262">
        <v>0.5</v>
      </c>
      <c r="I32" s="262">
        <v>0</v>
      </c>
      <c r="J32" s="262">
        <v>0.5</v>
      </c>
      <c r="K32" s="262">
        <v>0</v>
      </c>
      <c r="L32" s="262">
        <v>1</v>
      </c>
      <c r="M32" s="346">
        <v>0</v>
      </c>
      <c r="N32" s="262">
        <v>5</v>
      </c>
      <c r="O32" s="262">
        <v>8</v>
      </c>
      <c r="P32" s="262">
        <v>1</v>
      </c>
      <c r="Q32" s="347">
        <v>3</v>
      </c>
      <c r="R32" s="263">
        <f t="shared" si="11"/>
        <v>19</v>
      </c>
      <c r="S32" s="264">
        <f t="shared" si="7"/>
        <v>1.5833333333333333</v>
      </c>
      <c r="T32" s="265">
        <f t="shared" si="8"/>
        <v>44.210526315789473</v>
      </c>
      <c r="U32" s="268">
        <f t="shared" si="9"/>
        <v>70</v>
      </c>
      <c r="V32" s="249"/>
      <c r="W32" s="249"/>
      <c r="X32" s="249"/>
      <c r="Y32" s="249"/>
      <c r="Z32" s="270"/>
      <c r="AA32" s="305"/>
      <c r="AB32" s="242"/>
      <c r="AC32" s="242"/>
      <c r="AD32" s="242"/>
    </row>
    <row r="33" spans="1:30" x14ac:dyDescent="0.2">
      <c r="A33" s="245">
        <v>2017</v>
      </c>
      <c r="B33" s="245" t="s">
        <v>497</v>
      </c>
      <c r="C33" s="245" t="s">
        <v>498</v>
      </c>
      <c r="D33" s="245">
        <v>137521</v>
      </c>
      <c r="E33" s="268">
        <v>132</v>
      </c>
      <c r="F33" s="262">
        <v>0</v>
      </c>
      <c r="G33" s="262">
        <v>0</v>
      </c>
      <c r="H33" s="262">
        <v>1</v>
      </c>
      <c r="I33" s="262">
        <v>0</v>
      </c>
      <c r="J33" s="262">
        <v>0</v>
      </c>
      <c r="K33" s="262">
        <v>19</v>
      </c>
      <c r="L33" s="262">
        <v>1</v>
      </c>
      <c r="M33" s="346">
        <v>0</v>
      </c>
      <c r="N33" s="262">
        <v>14</v>
      </c>
      <c r="O33" s="262">
        <v>0</v>
      </c>
      <c r="P33" s="262">
        <v>2</v>
      </c>
      <c r="Q33" s="347">
        <f>5-4</f>
        <v>1</v>
      </c>
      <c r="R33" s="263">
        <f t="shared" ref="R33:R39" si="13">SUM(F33:Q33)</f>
        <v>38</v>
      </c>
      <c r="S33" s="264">
        <f t="shared" si="7"/>
        <v>3.1666666666666665</v>
      </c>
      <c r="T33" s="265">
        <f t="shared" si="8"/>
        <v>29.684210526315791</v>
      </c>
      <c r="U33" s="268">
        <f t="shared" ref="U33:U39" si="14">E33-SUM(F33:Q33)</f>
        <v>94</v>
      </c>
      <c r="V33" s="249"/>
      <c r="W33" s="249"/>
      <c r="X33" s="249"/>
      <c r="Y33" s="249"/>
      <c r="Z33" s="270">
        <v>43550</v>
      </c>
      <c r="AA33" s="305">
        <v>2018</v>
      </c>
      <c r="AB33" s="242" t="s">
        <v>507</v>
      </c>
      <c r="AC33" s="242">
        <v>75</v>
      </c>
      <c r="AD33" s="242" t="s">
        <v>551</v>
      </c>
    </row>
    <row r="34" spans="1:30" x14ac:dyDescent="0.2">
      <c r="A34" s="245">
        <v>2017</v>
      </c>
      <c r="B34" s="245" t="s">
        <v>104</v>
      </c>
      <c r="C34" s="245" t="s">
        <v>499</v>
      </c>
      <c r="D34" s="245">
        <v>17288</v>
      </c>
      <c r="E34" s="268">
        <v>47</v>
      </c>
      <c r="F34" s="262">
        <v>0</v>
      </c>
      <c r="G34" s="262">
        <v>0</v>
      </c>
      <c r="H34" s="262">
        <v>0</v>
      </c>
      <c r="I34" s="262">
        <v>0</v>
      </c>
      <c r="J34" s="262">
        <v>1</v>
      </c>
      <c r="K34" s="262">
        <v>0</v>
      </c>
      <c r="L34" s="262">
        <v>1</v>
      </c>
      <c r="M34" s="346">
        <v>0</v>
      </c>
      <c r="N34" s="262">
        <v>10</v>
      </c>
      <c r="O34" s="262">
        <v>8</v>
      </c>
      <c r="P34" s="262">
        <v>6</v>
      </c>
      <c r="Q34" s="347">
        <f>5-5</f>
        <v>0</v>
      </c>
      <c r="R34" s="263">
        <f t="shared" si="13"/>
        <v>26</v>
      </c>
      <c r="S34" s="264">
        <f t="shared" si="7"/>
        <v>2.1666666666666665</v>
      </c>
      <c r="T34" s="265">
        <f t="shared" si="8"/>
        <v>9.6923076923076934</v>
      </c>
      <c r="U34" s="268">
        <f t="shared" si="14"/>
        <v>21</v>
      </c>
      <c r="V34" s="249"/>
      <c r="W34" s="249"/>
      <c r="X34" s="249"/>
      <c r="Y34" s="249"/>
      <c r="Z34" s="270"/>
      <c r="AA34" s="305">
        <v>2018</v>
      </c>
      <c r="AB34" s="242" t="s">
        <v>508</v>
      </c>
      <c r="AC34" s="242">
        <v>75</v>
      </c>
      <c r="AD34" s="242" t="s">
        <v>551</v>
      </c>
    </row>
    <row r="35" spans="1:30" x14ac:dyDescent="0.2">
      <c r="A35" s="245">
        <v>2017</v>
      </c>
      <c r="B35" s="245" t="s">
        <v>241</v>
      </c>
      <c r="C35" s="245" t="s">
        <v>30</v>
      </c>
      <c r="D35" s="245">
        <v>34906</v>
      </c>
      <c r="E35" s="268">
        <v>146</v>
      </c>
      <c r="F35" s="262">
        <v>0</v>
      </c>
      <c r="G35" s="262">
        <v>0</v>
      </c>
      <c r="H35" s="262">
        <v>1</v>
      </c>
      <c r="I35" s="262">
        <v>21</v>
      </c>
      <c r="J35" s="262">
        <v>0</v>
      </c>
      <c r="K35" s="262">
        <v>0</v>
      </c>
      <c r="L35" s="262">
        <v>1</v>
      </c>
      <c r="M35" s="346">
        <v>0</v>
      </c>
      <c r="N35" s="262">
        <v>16</v>
      </c>
      <c r="O35" s="262">
        <v>16</v>
      </c>
      <c r="P35" s="262">
        <v>6</v>
      </c>
      <c r="Q35" s="347">
        <f>7-3</f>
        <v>4</v>
      </c>
      <c r="R35" s="263">
        <f t="shared" si="13"/>
        <v>65</v>
      </c>
      <c r="S35" s="264">
        <f t="shared" si="7"/>
        <v>5.416666666666667</v>
      </c>
      <c r="T35" s="265">
        <f t="shared" si="8"/>
        <v>14.953846153846152</v>
      </c>
      <c r="U35" s="268">
        <f t="shared" si="14"/>
        <v>81</v>
      </c>
      <c r="V35" s="249"/>
      <c r="W35" s="249"/>
      <c r="X35" s="249"/>
      <c r="Y35" s="249"/>
      <c r="Z35" s="270"/>
      <c r="AA35" s="305">
        <v>2018</v>
      </c>
      <c r="AB35" s="242" t="s">
        <v>509</v>
      </c>
      <c r="AC35" s="242">
        <v>75</v>
      </c>
      <c r="AD35" s="242" t="s">
        <v>551</v>
      </c>
    </row>
    <row r="36" spans="1:30" x14ac:dyDescent="0.2">
      <c r="A36" s="245">
        <v>2017</v>
      </c>
      <c r="B36" s="245" t="s">
        <v>501</v>
      </c>
      <c r="C36" s="245" t="s">
        <v>25</v>
      </c>
      <c r="D36" s="245">
        <v>137522</v>
      </c>
      <c r="E36" s="268">
        <v>24</v>
      </c>
      <c r="F36" s="262">
        <v>0</v>
      </c>
      <c r="G36" s="262">
        <v>0</v>
      </c>
      <c r="H36" s="262">
        <v>0</v>
      </c>
      <c r="I36" s="262">
        <v>0</v>
      </c>
      <c r="J36" s="262">
        <v>1</v>
      </c>
      <c r="K36" s="262">
        <v>1</v>
      </c>
      <c r="L36" s="262">
        <v>1</v>
      </c>
      <c r="M36" s="346">
        <v>0</v>
      </c>
      <c r="N36" s="267"/>
      <c r="O36" s="267"/>
      <c r="P36" s="267"/>
      <c r="Q36" s="326"/>
      <c r="R36" s="263">
        <f t="shared" si="13"/>
        <v>3</v>
      </c>
      <c r="S36" s="264">
        <f t="shared" si="7"/>
        <v>0.375</v>
      </c>
      <c r="T36" s="265">
        <f t="shared" si="8"/>
        <v>56</v>
      </c>
      <c r="U36" s="268">
        <f t="shared" si="14"/>
        <v>21</v>
      </c>
      <c r="V36" s="249"/>
      <c r="W36" s="249"/>
      <c r="X36" s="249"/>
      <c r="Y36" s="249"/>
      <c r="Z36" s="270"/>
      <c r="AA36" s="305">
        <v>2018</v>
      </c>
      <c r="AB36" s="242" t="s">
        <v>510</v>
      </c>
      <c r="AC36" s="242">
        <v>74</v>
      </c>
      <c r="AD36" s="242" t="s">
        <v>551</v>
      </c>
    </row>
    <row r="37" spans="1:30" x14ac:dyDescent="0.2">
      <c r="A37" s="245">
        <v>2017</v>
      </c>
      <c r="B37" s="245" t="s">
        <v>31</v>
      </c>
      <c r="C37" s="245" t="s">
        <v>375</v>
      </c>
      <c r="D37" s="245">
        <v>111456</v>
      </c>
      <c r="E37" s="268">
        <v>23</v>
      </c>
      <c r="F37" s="262">
        <v>0</v>
      </c>
      <c r="G37" s="262">
        <v>0</v>
      </c>
      <c r="H37" s="262">
        <v>0</v>
      </c>
      <c r="I37" s="262">
        <v>0</v>
      </c>
      <c r="J37" s="262">
        <v>0</v>
      </c>
      <c r="K37" s="262">
        <v>1</v>
      </c>
      <c r="L37" s="262">
        <v>1</v>
      </c>
      <c r="M37" s="346">
        <v>0</v>
      </c>
      <c r="N37" s="262">
        <v>22</v>
      </c>
      <c r="O37" s="267"/>
      <c r="P37" s="267"/>
      <c r="Q37" s="326"/>
      <c r="R37" s="263">
        <f t="shared" si="13"/>
        <v>24</v>
      </c>
      <c r="S37" s="264">
        <f t="shared" si="7"/>
        <v>2.6666666666666665</v>
      </c>
      <c r="T37" s="265">
        <f t="shared" si="8"/>
        <v>-0.375</v>
      </c>
      <c r="U37" s="268">
        <f t="shared" si="14"/>
        <v>-1</v>
      </c>
      <c r="V37" s="249"/>
      <c r="W37" s="249"/>
      <c r="X37" s="249"/>
      <c r="Y37" s="249"/>
      <c r="Z37" s="270"/>
      <c r="AA37" s="305"/>
      <c r="AB37" s="242"/>
      <c r="AC37" s="242"/>
      <c r="AD37" s="242"/>
    </row>
    <row r="38" spans="1:30" x14ac:dyDescent="0.2">
      <c r="A38" s="245">
        <v>2017</v>
      </c>
      <c r="B38" s="245" t="s">
        <v>500</v>
      </c>
      <c r="C38" s="245" t="s">
        <v>353</v>
      </c>
      <c r="D38" s="245">
        <v>74542</v>
      </c>
      <c r="E38" s="268">
        <v>53</v>
      </c>
      <c r="F38" s="262">
        <v>0</v>
      </c>
      <c r="G38" s="262">
        <v>0</v>
      </c>
      <c r="H38" s="262">
        <v>0</v>
      </c>
      <c r="I38" s="262">
        <v>0</v>
      </c>
      <c r="J38" s="262">
        <v>1</v>
      </c>
      <c r="K38" s="262">
        <v>0</v>
      </c>
      <c r="L38" s="262">
        <v>1</v>
      </c>
      <c r="M38" s="346">
        <v>0</v>
      </c>
      <c r="N38" s="262">
        <f>50-31</f>
        <v>19</v>
      </c>
      <c r="O38" s="262">
        <v>28</v>
      </c>
      <c r="P38" s="262">
        <v>3</v>
      </c>
      <c r="Q38" s="326"/>
      <c r="R38" s="263">
        <f t="shared" si="13"/>
        <v>52</v>
      </c>
      <c r="S38" s="264">
        <f t="shared" si="7"/>
        <v>4.7272727272727275</v>
      </c>
      <c r="T38" s="265">
        <f t="shared" si="8"/>
        <v>0.21153846153846154</v>
      </c>
      <c r="U38" s="268">
        <f t="shared" si="14"/>
        <v>1</v>
      </c>
      <c r="V38" s="249"/>
      <c r="W38" s="249"/>
      <c r="X38" s="249"/>
      <c r="Y38" s="249"/>
      <c r="Z38" s="270">
        <v>43626</v>
      </c>
      <c r="AA38" s="305">
        <v>2018</v>
      </c>
      <c r="AB38" s="242" t="s">
        <v>521</v>
      </c>
      <c r="AC38" s="242">
        <v>50</v>
      </c>
      <c r="AD38" s="242" t="s">
        <v>551</v>
      </c>
    </row>
    <row r="39" spans="1:30" x14ac:dyDescent="0.2">
      <c r="A39" s="245">
        <v>2017</v>
      </c>
      <c r="B39" s="245" t="s">
        <v>103</v>
      </c>
      <c r="C39" s="245" t="s">
        <v>527</v>
      </c>
      <c r="D39" s="245">
        <v>53331</v>
      </c>
      <c r="E39" s="268">
        <v>13</v>
      </c>
      <c r="F39" s="262">
        <v>0</v>
      </c>
      <c r="G39" s="262">
        <v>0</v>
      </c>
      <c r="H39" s="262">
        <v>0</v>
      </c>
      <c r="I39" s="262">
        <v>0</v>
      </c>
      <c r="J39" s="262">
        <v>0</v>
      </c>
      <c r="K39" s="262">
        <v>0</v>
      </c>
      <c r="L39" s="262">
        <v>1</v>
      </c>
      <c r="M39" s="346">
        <v>0</v>
      </c>
      <c r="N39" s="262">
        <v>0</v>
      </c>
      <c r="O39" s="262">
        <v>0</v>
      </c>
      <c r="P39" s="262">
        <v>6</v>
      </c>
      <c r="Q39" s="347">
        <v>0</v>
      </c>
      <c r="R39" s="263">
        <f t="shared" si="13"/>
        <v>7</v>
      </c>
      <c r="S39" s="264">
        <f t="shared" si="7"/>
        <v>0.58333333333333337</v>
      </c>
      <c r="T39" s="265">
        <f t="shared" si="8"/>
        <v>10.285714285714285</v>
      </c>
      <c r="U39" s="268">
        <f t="shared" si="14"/>
        <v>6</v>
      </c>
      <c r="V39" s="249"/>
      <c r="W39" s="249"/>
      <c r="X39" s="249"/>
      <c r="Y39" s="249"/>
      <c r="Z39" s="270"/>
      <c r="AA39" s="305"/>
      <c r="AB39" s="242"/>
      <c r="AC39" s="242"/>
      <c r="AD39" s="242"/>
    </row>
    <row r="40" spans="1:30" x14ac:dyDescent="0.2">
      <c r="A40" s="284"/>
      <c r="B40" s="284"/>
      <c r="C40" s="284"/>
      <c r="D40" s="284"/>
      <c r="E40" s="284"/>
      <c r="F40" s="284"/>
      <c r="G40" s="284"/>
      <c r="H40" s="284"/>
      <c r="I40" s="284"/>
      <c r="J40" s="284"/>
      <c r="K40" s="284"/>
      <c r="L40" s="284"/>
      <c r="M40" s="284"/>
      <c r="N40" s="327"/>
      <c r="O40" s="327"/>
      <c r="P40" s="327"/>
      <c r="Q40" s="284"/>
      <c r="R40" s="284"/>
      <c r="S40" s="284"/>
      <c r="T40" s="284"/>
      <c r="U40" s="284"/>
      <c r="V40" s="249"/>
      <c r="W40" s="249"/>
      <c r="X40" s="249"/>
      <c r="Y40" s="249"/>
      <c r="Z40" s="270">
        <v>43658</v>
      </c>
      <c r="AA40" s="305">
        <v>2018</v>
      </c>
      <c r="AB40" s="242" t="s">
        <v>523</v>
      </c>
      <c r="AC40" s="242">
        <v>74</v>
      </c>
      <c r="AD40" s="242" t="s">
        <v>551</v>
      </c>
    </row>
    <row r="41" spans="1:30" x14ac:dyDescent="0.2">
      <c r="A41" s="245">
        <v>2018</v>
      </c>
      <c r="B41" s="245" t="s">
        <v>398</v>
      </c>
      <c r="C41" s="245" t="s">
        <v>25</v>
      </c>
      <c r="D41" s="317">
        <v>16115</v>
      </c>
      <c r="E41" s="268">
        <v>50</v>
      </c>
      <c r="F41" s="262">
        <v>0</v>
      </c>
      <c r="G41" s="262">
        <v>0</v>
      </c>
      <c r="H41" s="262">
        <v>0</v>
      </c>
      <c r="I41" s="262">
        <v>0</v>
      </c>
      <c r="J41" s="262">
        <v>2</v>
      </c>
      <c r="K41" s="262">
        <v>0</v>
      </c>
      <c r="L41" s="262">
        <v>0</v>
      </c>
      <c r="M41" s="346">
        <v>8</v>
      </c>
      <c r="N41" s="262">
        <v>0</v>
      </c>
      <c r="O41" s="262">
        <v>0</v>
      </c>
      <c r="P41" s="262">
        <v>1</v>
      </c>
      <c r="Q41" s="347">
        <v>0</v>
      </c>
      <c r="R41" s="263">
        <f t="shared" ref="R41" si="15">SUM(F41:Q41)</f>
        <v>11</v>
      </c>
      <c r="S41" s="264">
        <f t="shared" ref="S41:S42" si="16">AVERAGE(F41:Q41)</f>
        <v>0.91666666666666663</v>
      </c>
      <c r="T41" s="265">
        <f t="shared" ref="T41:T42" si="17">U41/S41</f>
        <v>42.545454545454547</v>
      </c>
      <c r="U41" s="268">
        <f t="shared" ref="U41:U57" si="18">E41-SUM(F41:Q41)</f>
        <v>39</v>
      </c>
      <c r="V41" s="249"/>
      <c r="W41" s="249"/>
      <c r="X41" s="249"/>
      <c r="Y41" s="249"/>
      <c r="Z41" s="270"/>
      <c r="AA41" s="305"/>
      <c r="AB41" s="242"/>
      <c r="AC41" s="242"/>
      <c r="AD41" s="242"/>
    </row>
    <row r="42" spans="1:30" x14ac:dyDescent="0.2">
      <c r="A42" s="245">
        <v>2018</v>
      </c>
      <c r="B42" s="245" t="s">
        <v>72</v>
      </c>
      <c r="C42" s="245" t="s">
        <v>25</v>
      </c>
      <c r="D42" s="317">
        <v>22303</v>
      </c>
      <c r="E42" s="268">
        <v>74</v>
      </c>
      <c r="F42" s="262">
        <v>0</v>
      </c>
      <c r="G42" s="262">
        <v>5</v>
      </c>
      <c r="H42" s="262">
        <v>4</v>
      </c>
      <c r="I42" s="262">
        <v>7</v>
      </c>
      <c r="J42" s="262">
        <v>20</v>
      </c>
      <c r="K42" s="262">
        <v>16</v>
      </c>
      <c r="L42" s="262">
        <v>20</v>
      </c>
      <c r="M42" s="262">
        <v>2</v>
      </c>
      <c r="N42" s="267"/>
      <c r="O42" s="267"/>
      <c r="P42" s="267"/>
      <c r="Q42" s="267"/>
      <c r="R42" s="263">
        <f t="shared" ref="R42" si="19">SUM(F42:Q42)</f>
        <v>74</v>
      </c>
      <c r="S42" s="264">
        <f t="shared" si="16"/>
        <v>9.25</v>
      </c>
      <c r="T42" s="265">
        <f t="shared" si="17"/>
        <v>0</v>
      </c>
      <c r="U42" s="268">
        <f t="shared" si="18"/>
        <v>0</v>
      </c>
      <c r="V42" s="249"/>
      <c r="W42" s="249"/>
      <c r="X42" s="249"/>
      <c r="Y42" s="249"/>
      <c r="Z42" s="270">
        <v>43805</v>
      </c>
      <c r="AA42" s="305">
        <v>2018</v>
      </c>
      <c r="AB42" s="242" t="s">
        <v>101</v>
      </c>
      <c r="AC42" s="242">
        <v>115</v>
      </c>
      <c r="AD42" s="242" t="s">
        <v>551</v>
      </c>
    </row>
    <row r="43" spans="1:30" x14ac:dyDescent="0.2">
      <c r="A43" s="245">
        <v>2018</v>
      </c>
      <c r="B43" s="245" t="s">
        <v>44</v>
      </c>
      <c r="C43" s="245" t="s">
        <v>383</v>
      </c>
      <c r="D43" s="317">
        <v>111454</v>
      </c>
      <c r="E43" s="268">
        <v>75</v>
      </c>
      <c r="F43" s="262">
        <v>0</v>
      </c>
      <c r="G43" s="262">
        <v>0</v>
      </c>
      <c r="H43" s="262">
        <v>0</v>
      </c>
      <c r="I43" s="262">
        <v>0</v>
      </c>
      <c r="J43" s="262">
        <v>0</v>
      </c>
      <c r="K43" s="262">
        <v>3</v>
      </c>
      <c r="L43" s="262">
        <v>19</v>
      </c>
      <c r="M43" s="262">
        <v>0</v>
      </c>
      <c r="N43" s="262">
        <v>15</v>
      </c>
      <c r="O43" s="262">
        <v>6</v>
      </c>
      <c r="P43" s="262">
        <v>3</v>
      </c>
      <c r="Q43" s="262">
        <v>4</v>
      </c>
      <c r="R43" s="263">
        <f t="shared" ref="R43:R47" si="20">SUM(F43:Q43)</f>
        <v>50</v>
      </c>
      <c r="S43" s="264">
        <f t="shared" ref="S43:S47" si="21">AVERAGE(F43:Q43)</f>
        <v>4.166666666666667</v>
      </c>
      <c r="T43" s="265">
        <f t="shared" ref="T43:T47" si="22">U43/S43</f>
        <v>6</v>
      </c>
      <c r="U43" s="268">
        <f t="shared" si="18"/>
        <v>25</v>
      </c>
      <c r="V43" s="249"/>
      <c r="W43" s="249"/>
      <c r="X43" s="249"/>
      <c r="Y43" s="249"/>
      <c r="Z43" s="270"/>
      <c r="AA43" s="305">
        <v>2018</v>
      </c>
      <c r="AB43" s="242" t="s">
        <v>30</v>
      </c>
      <c r="AC43" s="242">
        <v>138</v>
      </c>
      <c r="AD43" s="242" t="s">
        <v>551</v>
      </c>
    </row>
    <row r="44" spans="1:30" x14ac:dyDescent="0.2">
      <c r="A44" s="245">
        <v>2018</v>
      </c>
      <c r="B44" s="245" t="s">
        <v>346</v>
      </c>
      <c r="C44" s="245" t="s">
        <v>25</v>
      </c>
      <c r="D44" s="245">
        <v>107836</v>
      </c>
      <c r="E44" s="268">
        <v>75</v>
      </c>
      <c r="F44" s="262">
        <v>0</v>
      </c>
      <c r="G44" s="262">
        <v>0</v>
      </c>
      <c r="H44" s="262">
        <v>0</v>
      </c>
      <c r="I44" s="262">
        <v>0</v>
      </c>
      <c r="J44" s="262">
        <v>0</v>
      </c>
      <c r="K44" s="262">
        <v>4</v>
      </c>
      <c r="L44" s="262">
        <v>20</v>
      </c>
      <c r="M44" s="262">
        <v>5</v>
      </c>
      <c r="N44" s="262">
        <f>46-34</f>
        <v>12</v>
      </c>
      <c r="O44" s="262">
        <v>13</v>
      </c>
      <c r="P44" s="262">
        <v>5</v>
      </c>
      <c r="Q44" s="262">
        <v>4</v>
      </c>
      <c r="R44" s="263">
        <f t="shared" si="20"/>
        <v>63</v>
      </c>
      <c r="S44" s="264">
        <f t="shared" si="21"/>
        <v>5.25</v>
      </c>
      <c r="T44" s="265">
        <f t="shared" si="22"/>
        <v>2.2857142857142856</v>
      </c>
      <c r="U44" s="268">
        <f t="shared" si="18"/>
        <v>12</v>
      </c>
      <c r="V44" s="249"/>
      <c r="W44" s="249"/>
      <c r="X44" s="249"/>
      <c r="Y44" s="249"/>
      <c r="Z44" s="270"/>
      <c r="AA44" s="305"/>
      <c r="AB44" s="242"/>
      <c r="AC44" s="242"/>
      <c r="AD44" s="242"/>
    </row>
    <row r="45" spans="1:30" x14ac:dyDescent="0.2">
      <c r="A45" s="245">
        <v>2018</v>
      </c>
      <c r="B45" s="245" t="s">
        <v>344</v>
      </c>
      <c r="C45" s="245" t="s">
        <v>345</v>
      </c>
      <c r="D45" s="245">
        <v>81279</v>
      </c>
      <c r="E45" s="268">
        <v>75</v>
      </c>
      <c r="F45" s="262">
        <v>0</v>
      </c>
      <c r="G45" s="262">
        <v>0</v>
      </c>
      <c r="H45" s="262">
        <v>0</v>
      </c>
      <c r="I45" s="262">
        <v>0</v>
      </c>
      <c r="J45" s="262">
        <v>0</v>
      </c>
      <c r="K45" s="262">
        <v>1</v>
      </c>
      <c r="L45" s="262">
        <v>1</v>
      </c>
      <c r="M45" s="262">
        <v>0</v>
      </c>
      <c r="N45" s="262">
        <v>1</v>
      </c>
      <c r="O45" s="262">
        <v>5</v>
      </c>
      <c r="P45" s="262">
        <v>1</v>
      </c>
      <c r="Q45" s="262">
        <v>1</v>
      </c>
      <c r="R45" s="263">
        <f t="shared" si="20"/>
        <v>10</v>
      </c>
      <c r="S45" s="264">
        <f t="shared" si="21"/>
        <v>0.83333333333333337</v>
      </c>
      <c r="T45" s="265">
        <f t="shared" si="22"/>
        <v>78</v>
      </c>
      <c r="U45" s="268">
        <f t="shared" si="18"/>
        <v>65</v>
      </c>
      <c r="V45" s="249"/>
      <c r="W45" s="249"/>
      <c r="X45" s="249"/>
      <c r="Y45" s="249"/>
      <c r="Z45" s="270">
        <v>43812</v>
      </c>
      <c r="AA45" s="305">
        <v>2018</v>
      </c>
      <c r="AB45" s="242" t="s">
        <v>553</v>
      </c>
      <c r="AC45" s="242">
        <v>153</v>
      </c>
      <c r="AD45" s="242" t="s">
        <v>551</v>
      </c>
    </row>
    <row r="46" spans="1:30" x14ac:dyDescent="0.2">
      <c r="A46" s="245">
        <v>2018</v>
      </c>
      <c r="B46" s="245" t="s">
        <v>470</v>
      </c>
      <c r="C46" s="245" t="s">
        <v>387</v>
      </c>
      <c r="D46" s="245">
        <v>111458</v>
      </c>
      <c r="E46" s="268">
        <v>50</v>
      </c>
      <c r="F46" s="262">
        <v>0</v>
      </c>
      <c r="G46" s="262">
        <v>0</v>
      </c>
      <c r="H46" s="262">
        <v>0</v>
      </c>
      <c r="I46" s="262">
        <v>0</v>
      </c>
      <c r="J46" s="262">
        <v>0</v>
      </c>
      <c r="K46" s="262">
        <v>0</v>
      </c>
      <c r="L46" s="262">
        <v>0</v>
      </c>
      <c r="M46" s="262">
        <v>0</v>
      </c>
      <c r="N46" s="262">
        <v>18</v>
      </c>
      <c r="O46" s="262">
        <v>8</v>
      </c>
      <c r="P46" s="262">
        <v>0</v>
      </c>
      <c r="Q46" s="262">
        <f>5-1</f>
        <v>4</v>
      </c>
      <c r="R46" s="263">
        <f t="shared" si="20"/>
        <v>30</v>
      </c>
      <c r="S46" s="264">
        <f t="shared" si="21"/>
        <v>2.5</v>
      </c>
      <c r="T46" s="265">
        <f t="shared" si="22"/>
        <v>8</v>
      </c>
      <c r="U46" s="268">
        <f t="shared" si="18"/>
        <v>20</v>
      </c>
      <c r="V46" s="249"/>
      <c r="W46" s="249"/>
      <c r="X46" s="249"/>
      <c r="Y46" s="249"/>
      <c r="Z46" s="270"/>
      <c r="AA46" s="305">
        <v>2018</v>
      </c>
      <c r="AB46" s="242" t="s">
        <v>554</v>
      </c>
      <c r="AC46" s="242">
        <v>103</v>
      </c>
      <c r="AD46" s="242" t="s">
        <v>551</v>
      </c>
    </row>
    <row r="47" spans="1:30" x14ac:dyDescent="0.2">
      <c r="A47" s="245">
        <v>2018</v>
      </c>
      <c r="B47" s="245" t="s">
        <v>522</v>
      </c>
      <c r="C47" s="245" t="s">
        <v>389</v>
      </c>
      <c r="D47" s="245">
        <v>111452</v>
      </c>
      <c r="E47" s="268">
        <v>74</v>
      </c>
      <c r="F47" s="262">
        <v>0</v>
      </c>
      <c r="G47" s="262">
        <v>0</v>
      </c>
      <c r="H47" s="262">
        <v>0</v>
      </c>
      <c r="I47" s="262">
        <v>0</v>
      </c>
      <c r="J47" s="262">
        <v>0</v>
      </c>
      <c r="K47" s="262">
        <v>0</v>
      </c>
      <c r="L47" s="262">
        <v>0</v>
      </c>
      <c r="M47" s="262">
        <v>0</v>
      </c>
      <c r="N47" s="262">
        <v>1</v>
      </c>
      <c r="O47" s="262">
        <v>0</v>
      </c>
      <c r="P47" s="262">
        <v>0</v>
      </c>
      <c r="Q47" s="262">
        <v>0</v>
      </c>
      <c r="R47" s="263">
        <f t="shared" si="20"/>
        <v>1</v>
      </c>
      <c r="S47" s="264">
        <f t="shared" si="21"/>
        <v>8.3333333333333329E-2</v>
      </c>
      <c r="T47" s="265">
        <f t="shared" si="22"/>
        <v>876</v>
      </c>
      <c r="U47" s="268">
        <f t="shared" si="18"/>
        <v>73</v>
      </c>
      <c r="V47" s="249"/>
      <c r="W47" s="249"/>
      <c r="X47" s="249"/>
      <c r="Y47" s="249"/>
      <c r="Z47" s="270"/>
      <c r="AA47" s="305">
        <v>2018</v>
      </c>
      <c r="AB47" s="242" t="s">
        <v>555</v>
      </c>
      <c r="AC47" s="242">
        <v>79</v>
      </c>
      <c r="AD47" s="242" t="s">
        <v>551</v>
      </c>
    </row>
    <row r="48" spans="1:30" x14ac:dyDescent="0.2">
      <c r="A48" s="245">
        <v>2018</v>
      </c>
      <c r="B48" s="245" t="s">
        <v>416</v>
      </c>
      <c r="C48" s="245" t="s">
        <v>417</v>
      </c>
      <c r="D48" s="245">
        <v>122234</v>
      </c>
      <c r="E48" s="268">
        <v>115</v>
      </c>
      <c r="F48" s="266">
        <v>0</v>
      </c>
      <c r="G48" s="266"/>
      <c r="H48" s="266"/>
      <c r="I48" s="266"/>
      <c r="J48" s="266"/>
      <c r="K48" s="266"/>
      <c r="L48" s="266"/>
      <c r="M48" s="266"/>
      <c r="N48" s="266"/>
      <c r="O48" s="266"/>
      <c r="P48" s="266">
        <v>0</v>
      </c>
      <c r="Q48" s="266">
        <v>0</v>
      </c>
      <c r="R48" s="263">
        <f t="shared" ref="R48:R57" si="23">SUM(F48:Q48)</f>
        <v>0</v>
      </c>
      <c r="S48" s="264">
        <f t="shared" ref="S48:S57" si="24">AVERAGE(F48:Q48)</f>
        <v>0</v>
      </c>
      <c r="T48" s="265" t="e">
        <f t="shared" ref="T48:T57" si="25">U48/S48</f>
        <v>#DIV/0!</v>
      </c>
      <c r="U48" s="268">
        <f t="shared" si="18"/>
        <v>115</v>
      </c>
      <c r="V48" s="249"/>
      <c r="W48" s="249"/>
      <c r="X48" s="249"/>
      <c r="Y48" s="249"/>
      <c r="Z48" s="270">
        <v>43815</v>
      </c>
      <c r="AA48" s="305">
        <v>2018</v>
      </c>
      <c r="AB48" s="242" t="s">
        <v>560</v>
      </c>
      <c r="AC48" s="242">
        <v>20</v>
      </c>
      <c r="AD48" s="242" t="s">
        <v>551</v>
      </c>
    </row>
    <row r="49" spans="1:33" x14ac:dyDescent="0.2">
      <c r="A49" s="245">
        <v>2018</v>
      </c>
      <c r="B49" s="245" t="s">
        <v>241</v>
      </c>
      <c r="C49" s="245" t="s">
        <v>30</v>
      </c>
      <c r="D49" s="245">
        <v>34906</v>
      </c>
      <c r="E49" s="268">
        <v>138</v>
      </c>
      <c r="F49" s="266">
        <v>0</v>
      </c>
      <c r="G49" s="266"/>
      <c r="H49" s="266"/>
      <c r="I49" s="266"/>
      <c r="J49" s="266"/>
      <c r="K49" s="266"/>
      <c r="L49" s="266"/>
      <c r="M49" s="266"/>
      <c r="N49" s="266"/>
      <c r="O49" s="266"/>
      <c r="P49" s="266">
        <v>0</v>
      </c>
      <c r="Q49" s="266">
        <v>0</v>
      </c>
      <c r="R49" s="263">
        <f t="shared" si="23"/>
        <v>0</v>
      </c>
      <c r="S49" s="264">
        <f t="shared" si="24"/>
        <v>0</v>
      </c>
      <c r="T49" s="265" t="e">
        <f t="shared" si="25"/>
        <v>#DIV/0!</v>
      </c>
      <c r="U49" s="268">
        <f t="shared" si="18"/>
        <v>138</v>
      </c>
      <c r="V49" s="249"/>
      <c r="W49" s="249"/>
      <c r="X49" s="249"/>
      <c r="Y49" s="249"/>
      <c r="Z49" s="270"/>
      <c r="AA49" s="305"/>
      <c r="AB49" s="242"/>
      <c r="AC49" s="242"/>
      <c r="AD49" s="242"/>
    </row>
    <row r="50" spans="1:33" x14ac:dyDescent="0.2">
      <c r="A50" s="245">
        <v>2018</v>
      </c>
      <c r="B50" s="245" t="s">
        <v>500</v>
      </c>
      <c r="C50" s="245" t="s">
        <v>51</v>
      </c>
      <c r="D50" s="245">
        <v>74542</v>
      </c>
      <c r="E50" s="268">
        <v>153</v>
      </c>
      <c r="F50" s="266">
        <v>0</v>
      </c>
      <c r="G50" s="266"/>
      <c r="H50" s="266"/>
      <c r="I50" s="266"/>
      <c r="J50" s="266"/>
      <c r="K50" s="266"/>
      <c r="L50" s="266"/>
      <c r="M50" s="266"/>
      <c r="N50" s="266"/>
      <c r="O50" s="266"/>
      <c r="P50" s="266"/>
      <c r="Q50" s="266">
        <v>0</v>
      </c>
      <c r="R50" s="263">
        <f t="shared" si="23"/>
        <v>0</v>
      </c>
      <c r="S50" s="264">
        <f t="shared" si="24"/>
        <v>0</v>
      </c>
      <c r="T50" s="265" t="e">
        <f t="shared" si="25"/>
        <v>#DIV/0!</v>
      </c>
      <c r="U50" s="268">
        <f t="shared" si="18"/>
        <v>153</v>
      </c>
      <c r="V50" s="249"/>
      <c r="W50" s="249"/>
      <c r="X50" s="249"/>
      <c r="Y50" s="249"/>
      <c r="Z50" s="270">
        <v>43816</v>
      </c>
      <c r="AA50" s="305">
        <v>2018</v>
      </c>
      <c r="AB50" s="242" t="s">
        <v>111</v>
      </c>
      <c r="AC50" s="242">
        <v>116</v>
      </c>
      <c r="AD50" s="242" t="s">
        <v>551</v>
      </c>
    </row>
    <row r="51" spans="1:33" x14ac:dyDescent="0.2">
      <c r="A51" s="245">
        <v>2018</v>
      </c>
      <c r="B51" s="245" t="s">
        <v>547</v>
      </c>
      <c r="C51" s="245" t="s">
        <v>25</v>
      </c>
      <c r="D51" s="245">
        <v>125614</v>
      </c>
      <c r="E51" s="268">
        <v>103</v>
      </c>
      <c r="F51" s="266">
        <v>0</v>
      </c>
      <c r="G51" s="266"/>
      <c r="H51" s="266"/>
      <c r="I51" s="266"/>
      <c r="J51" s="266"/>
      <c r="K51" s="266"/>
      <c r="L51" s="266"/>
      <c r="M51" s="266"/>
      <c r="N51" s="266"/>
      <c r="O51" s="266"/>
      <c r="P51" s="266"/>
      <c r="Q51" s="266">
        <v>0</v>
      </c>
      <c r="R51" s="263">
        <f t="shared" si="23"/>
        <v>0</v>
      </c>
      <c r="S51" s="264">
        <f t="shared" si="24"/>
        <v>0</v>
      </c>
      <c r="T51" s="265" t="e">
        <f t="shared" si="25"/>
        <v>#DIV/0!</v>
      </c>
      <c r="U51" s="268">
        <f t="shared" si="18"/>
        <v>103</v>
      </c>
      <c r="V51" s="249"/>
      <c r="W51" s="249"/>
      <c r="X51" s="249"/>
      <c r="Y51" s="249"/>
      <c r="Z51" s="270"/>
      <c r="AA51" s="305">
        <v>2018</v>
      </c>
      <c r="AB51" s="242" t="s">
        <v>419</v>
      </c>
      <c r="AC51" s="242">
        <v>46</v>
      </c>
      <c r="AD51" s="242" t="s">
        <v>551</v>
      </c>
    </row>
    <row r="52" spans="1:33" x14ac:dyDescent="0.2">
      <c r="A52" s="245">
        <v>2018</v>
      </c>
      <c r="B52" s="245" t="s">
        <v>556</v>
      </c>
      <c r="C52" s="245" t="s">
        <v>499</v>
      </c>
      <c r="D52" s="245">
        <v>17288</v>
      </c>
      <c r="E52" s="268">
        <v>79</v>
      </c>
      <c r="F52" s="266">
        <v>0</v>
      </c>
      <c r="G52" s="266"/>
      <c r="H52" s="266"/>
      <c r="I52" s="266"/>
      <c r="J52" s="266"/>
      <c r="K52" s="266"/>
      <c r="L52" s="266"/>
      <c r="M52" s="266"/>
      <c r="N52" s="266"/>
      <c r="O52" s="266"/>
      <c r="P52" s="266"/>
      <c r="Q52" s="266">
        <v>0</v>
      </c>
      <c r="R52" s="263">
        <f t="shared" si="23"/>
        <v>0</v>
      </c>
      <c r="S52" s="264">
        <f t="shared" si="24"/>
        <v>0</v>
      </c>
      <c r="T52" s="265" t="e">
        <f t="shared" si="25"/>
        <v>#DIV/0!</v>
      </c>
      <c r="U52" s="268">
        <f t="shared" si="18"/>
        <v>79</v>
      </c>
      <c r="V52" s="249"/>
      <c r="W52" s="249"/>
      <c r="X52" s="249"/>
      <c r="Y52" s="249"/>
      <c r="Z52" s="270"/>
      <c r="AA52" s="305">
        <v>2018</v>
      </c>
      <c r="AB52" s="242" t="s">
        <v>560</v>
      </c>
      <c r="AC52" s="242">
        <v>19</v>
      </c>
      <c r="AD52" s="242" t="s">
        <v>551</v>
      </c>
    </row>
    <row r="53" spans="1:33" x14ac:dyDescent="0.2">
      <c r="A53" s="245">
        <v>2018</v>
      </c>
      <c r="B53" s="245" t="s">
        <v>419</v>
      </c>
      <c r="C53" s="245" t="s">
        <v>25</v>
      </c>
      <c r="D53" s="245">
        <v>122232</v>
      </c>
      <c r="E53" s="268">
        <v>46</v>
      </c>
      <c r="F53" s="266" t="s">
        <v>23</v>
      </c>
      <c r="G53" s="266"/>
      <c r="H53" s="266"/>
      <c r="I53" s="266"/>
      <c r="J53" s="266"/>
      <c r="K53" s="266"/>
      <c r="L53" s="266"/>
      <c r="M53" s="266"/>
      <c r="N53" s="266"/>
      <c r="O53" s="266"/>
      <c r="P53" s="266"/>
      <c r="Q53" s="266">
        <v>0</v>
      </c>
      <c r="R53" s="263">
        <f t="shared" si="23"/>
        <v>0</v>
      </c>
      <c r="S53" s="264">
        <f t="shared" si="24"/>
        <v>0</v>
      </c>
      <c r="T53" s="265" t="e">
        <f t="shared" si="25"/>
        <v>#DIV/0!</v>
      </c>
      <c r="U53" s="268">
        <f t="shared" si="18"/>
        <v>46</v>
      </c>
      <c r="V53" s="249"/>
      <c r="W53" s="249"/>
      <c r="X53" s="249"/>
      <c r="Y53" s="249"/>
      <c r="Z53" s="270">
        <v>43819</v>
      </c>
      <c r="AA53" s="305">
        <v>2018</v>
      </c>
      <c r="AB53" s="242" t="s">
        <v>43</v>
      </c>
      <c r="AC53" s="242">
        <v>78</v>
      </c>
      <c r="AD53" s="242" t="s">
        <v>551</v>
      </c>
    </row>
    <row r="54" spans="1:33" x14ac:dyDescent="0.2">
      <c r="A54" s="245">
        <v>2018</v>
      </c>
      <c r="B54" s="245" t="s">
        <v>111</v>
      </c>
      <c r="C54" s="245" t="s">
        <v>408</v>
      </c>
      <c r="D54" s="245">
        <v>111455</v>
      </c>
      <c r="E54" s="268">
        <v>116</v>
      </c>
      <c r="F54" s="266"/>
      <c r="G54" s="266"/>
      <c r="H54" s="266"/>
      <c r="I54" s="266"/>
      <c r="J54" s="266"/>
      <c r="K54" s="266"/>
      <c r="L54" s="266"/>
      <c r="M54" s="266"/>
      <c r="N54" s="266"/>
      <c r="O54" s="266"/>
      <c r="P54" s="266"/>
      <c r="Q54" s="266">
        <v>0</v>
      </c>
      <c r="R54" s="263">
        <f t="shared" si="23"/>
        <v>0</v>
      </c>
      <c r="S54" s="264">
        <f t="shared" si="24"/>
        <v>0</v>
      </c>
      <c r="T54" s="265" t="e">
        <f t="shared" si="25"/>
        <v>#DIV/0!</v>
      </c>
      <c r="U54" s="268">
        <f t="shared" si="18"/>
        <v>116</v>
      </c>
      <c r="V54" s="249"/>
      <c r="W54" s="249"/>
      <c r="X54" s="249"/>
      <c r="Y54" s="249"/>
      <c r="Z54" s="270"/>
      <c r="AA54" s="305">
        <v>2018</v>
      </c>
      <c r="AB54" s="242" t="s">
        <v>558</v>
      </c>
      <c r="AC54" s="242">
        <v>24</v>
      </c>
      <c r="AD54" s="242" t="s">
        <v>551</v>
      </c>
    </row>
    <row r="55" spans="1:33" x14ac:dyDescent="0.2">
      <c r="A55" s="245">
        <v>2018</v>
      </c>
      <c r="B55" s="245" t="s">
        <v>43</v>
      </c>
      <c r="C55" s="245"/>
      <c r="D55" s="245"/>
      <c r="E55" s="268">
        <v>78</v>
      </c>
      <c r="F55" s="266" t="s">
        <v>23</v>
      </c>
      <c r="G55" s="266"/>
      <c r="H55" s="266"/>
      <c r="I55" s="266"/>
      <c r="J55" s="266"/>
      <c r="K55" s="266"/>
      <c r="L55" s="266"/>
      <c r="M55" s="266"/>
      <c r="N55" s="266"/>
      <c r="O55" s="266"/>
      <c r="P55" s="266"/>
      <c r="Q55" s="266">
        <v>0</v>
      </c>
      <c r="R55" s="263">
        <f t="shared" si="23"/>
        <v>0</v>
      </c>
      <c r="S55" s="264">
        <f t="shared" si="24"/>
        <v>0</v>
      </c>
      <c r="T55" s="265" t="e">
        <f t="shared" si="25"/>
        <v>#DIV/0!</v>
      </c>
      <c r="U55" s="268">
        <f t="shared" si="18"/>
        <v>78</v>
      </c>
      <c r="V55" s="249"/>
      <c r="W55" s="249"/>
      <c r="X55" s="249"/>
      <c r="Y55" s="249"/>
      <c r="Z55" s="270"/>
      <c r="AA55" s="305">
        <v>2018</v>
      </c>
      <c r="AB55" s="242" t="s">
        <v>31</v>
      </c>
      <c r="AC55" s="242">
        <v>81</v>
      </c>
      <c r="AD55" s="242" t="s">
        <v>551</v>
      </c>
    </row>
    <row r="56" spans="1:33" x14ac:dyDescent="0.2">
      <c r="A56" s="245">
        <v>2018</v>
      </c>
      <c r="B56" s="245" t="s">
        <v>558</v>
      </c>
      <c r="C56" s="245" t="s">
        <v>557</v>
      </c>
      <c r="D56" s="245"/>
      <c r="E56" s="268">
        <v>24</v>
      </c>
      <c r="F56" s="266" t="s">
        <v>23</v>
      </c>
      <c r="G56" s="266"/>
      <c r="H56" s="266"/>
      <c r="I56" s="266"/>
      <c r="J56" s="266"/>
      <c r="K56" s="266"/>
      <c r="L56" s="266"/>
      <c r="M56" s="266"/>
      <c r="N56" s="266"/>
      <c r="O56" s="266"/>
      <c r="P56" s="266"/>
      <c r="Q56" s="266">
        <v>0</v>
      </c>
      <c r="R56" s="263">
        <f t="shared" si="23"/>
        <v>0</v>
      </c>
      <c r="S56" s="264">
        <f t="shared" si="24"/>
        <v>0</v>
      </c>
      <c r="T56" s="265" t="e">
        <f t="shared" si="25"/>
        <v>#DIV/0!</v>
      </c>
      <c r="U56" s="268">
        <f t="shared" si="18"/>
        <v>24</v>
      </c>
      <c r="V56" s="249"/>
      <c r="W56" s="249"/>
      <c r="X56" s="249"/>
      <c r="Y56" s="249"/>
      <c r="Z56" s="270"/>
      <c r="AA56" s="305">
        <v>2018</v>
      </c>
      <c r="AB56" s="242" t="s">
        <v>559</v>
      </c>
      <c r="AC56" s="242">
        <v>59</v>
      </c>
      <c r="AD56" s="242" t="s">
        <v>551</v>
      </c>
      <c r="AG56" s="244">
        <f>SUM(AC30:AC56)</f>
        <v>1578</v>
      </c>
    </row>
    <row r="57" spans="1:33" x14ac:dyDescent="0.2">
      <c r="A57" s="245">
        <v>2018</v>
      </c>
      <c r="B57" s="245" t="s">
        <v>560</v>
      </c>
      <c r="C57" s="245"/>
      <c r="D57" s="245"/>
      <c r="E57" s="268">
        <v>39</v>
      </c>
      <c r="F57" s="266"/>
      <c r="G57" s="266"/>
      <c r="H57" s="266"/>
      <c r="I57" s="266"/>
      <c r="J57" s="266"/>
      <c r="K57" s="266"/>
      <c r="L57" s="266"/>
      <c r="M57" s="266"/>
      <c r="N57" s="266"/>
      <c r="O57" s="266"/>
      <c r="P57" s="266"/>
      <c r="Q57" s="266">
        <v>0</v>
      </c>
      <c r="R57" s="263">
        <f t="shared" si="23"/>
        <v>0</v>
      </c>
      <c r="S57" s="264">
        <f t="shared" si="24"/>
        <v>0</v>
      </c>
      <c r="T57" s="265" t="e">
        <f t="shared" si="25"/>
        <v>#DIV/0!</v>
      </c>
      <c r="U57" s="268">
        <f t="shared" si="18"/>
        <v>39</v>
      </c>
      <c r="V57" s="249"/>
      <c r="W57" s="249"/>
      <c r="X57" s="249"/>
      <c r="Y57" s="249"/>
      <c r="Z57" s="270"/>
      <c r="AA57" s="305"/>
      <c r="AB57" s="242"/>
      <c r="AC57" s="242"/>
      <c r="AD57" s="242"/>
    </row>
    <row r="58" spans="1:33" x14ac:dyDescent="0.2">
      <c r="A58" s="245">
        <v>2018</v>
      </c>
      <c r="B58" s="245" t="s">
        <v>561</v>
      </c>
      <c r="C58" s="245" t="s">
        <v>375</v>
      </c>
      <c r="D58" s="245">
        <v>111456</v>
      </c>
      <c r="E58" s="268">
        <v>140</v>
      </c>
      <c r="F58" s="266"/>
      <c r="G58" s="266"/>
      <c r="H58" s="266"/>
      <c r="I58" s="266"/>
      <c r="J58" s="266"/>
      <c r="K58" s="266"/>
      <c r="L58" s="266"/>
      <c r="M58" s="266"/>
      <c r="N58" s="266"/>
      <c r="O58" s="266"/>
      <c r="P58" s="266"/>
      <c r="Q58" s="266">
        <v>0</v>
      </c>
      <c r="R58" s="263">
        <f t="shared" ref="R58" si="26">SUM(F58:Q58)</f>
        <v>0</v>
      </c>
      <c r="S58" s="264">
        <f t="shared" ref="S58" si="27">AVERAGE(F58:Q58)</f>
        <v>0</v>
      </c>
      <c r="T58" s="265" t="e">
        <f t="shared" ref="T58" si="28">U58/S58</f>
        <v>#DIV/0!</v>
      </c>
      <c r="U58" s="268">
        <f t="shared" ref="U58" si="29">E58-SUM(F58:Q58)</f>
        <v>140</v>
      </c>
      <c r="V58" s="249"/>
      <c r="W58" s="249"/>
      <c r="X58" s="249"/>
      <c r="Y58" s="249"/>
      <c r="Z58" s="270"/>
      <c r="AA58" s="305"/>
      <c r="AB58" s="242"/>
      <c r="AC58" s="242"/>
      <c r="AD58" s="242"/>
    </row>
    <row r="59" spans="1:33" x14ac:dyDescent="0.2">
      <c r="A59" s="343"/>
      <c r="B59" s="343"/>
      <c r="C59" s="343"/>
      <c r="D59" s="343"/>
      <c r="E59" s="344"/>
      <c r="F59" s="327"/>
      <c r="G59" s="327"/>
      <c r="H59" s="327"/>
      <c r="I59" s="327"/>
      <c r="J59" s="327"/>
      <c r="K59" s="327"/>
      <c r="L59" s="327"/>
      <c r="M59" s="327"/>
      <c r="N59" s="327"/>
      <c r="O59" s="327"/>
      <c r="P59" s="327"/>
      <c r="Q59" s="327"/>
      <c r="R59" s="327"/>
      <c r="S59" s="344"/>
      <c r="T59" s="345"/>
      <c r="U59" s="344"/>
      <c r="V59" s="249"/>
      <c r="W59" s="249"/>
      <c r="X59" s="249"/>
      <c r="Y59" s="249"/>
      <c r="Z59" s="270"/>
      <c r="AA59" s="305"/>
      <c r="AB59" s="242"/>
      <c r="AC59" s="242"/>
      <c r="AD59" s="242"/>
    </row>
    <row r="60" spans="1:33" ht="15.75" x14ac:dyDescent="0.25">
      <c r="A60" s="245"/>
      <c r="B60" s="245"/>
      <c r="C60" s="245"/>
      <c r="D60" s="245"/>
      <c r="E60" s="349">
        <f>SUM(E41:E59)</f>
        <v>1504</v>
      </c>
      <c r="F60" s="266"/>
      <c r="G60" s="266"/>
      <c r="H60" s="266"/>
      <c r="I60" s="266"/>
      <c r="J60" s="266"/>
      <c r="K60" s="266"/>
      <c r="L60" s="266"/>
      <c r="M60" s="266"/>
      <c r="N60" s="266"/>
      <c r="O60" s="266"/>
      <c r="P60" s="266"/>
      <c r="Q60" s="266"/>
      <c r="R60" s="263"/>
      <c r="S60" s="264"/>
      <c r="T60" s="265"/>
      <c r="U60" s="268"/>
      <c r="V60" s="249"/>
      <c r="W60" s="249"/>
      <c r="X60" s="249"/>
      <c r="Y60" s="249"/>
      <c r="Z60" s="270"/>
      <c r="AA60" s="305"/>
      <c r="AB60" s="242"/>
      <c r="AC60" s="242"/>
      <c r="AD60" s="242"/>
      <c r="AG60" s="249" t="s">
        <v>23</v>
      </c>
    </row>
    <row r="61" spans="1:33" ht="15.75" x14ac:dyDescent="0.25">
      <c r="A61" s="245"/>
      <c r="B61" s="245"/>
      <c r="C61" s="245"/>
      <c r="D61" s="245"/>
      <c r="E61" s="349"/>
      <c r="F61" s="266"/>
      <c r="G61" s="266"/>
      <c r="H61" s="266"/>
      <c r="I61" s="266"/>
      <c r="J61" s="266"/>
      <c r="K61" s="266"/>
      <c r="L61" s="266"/>
      <c r="M61" s="266"/>
      <c r="N61" s="266"/>
      <c r="O61" s="266"/>
      <c r="P61" s="266"/>
      <c r="Q61" s="266"/>
      <c r="R61" s="263"/>
      <c r="S61" s="264"/>
      <c r="T61" s="265"/>
      <c r="U61" s="268"/>
      <c r="V61" s="249"/>
      <c r="W61" s="249"/>
      <c r="X61" s="249"/>
      <c r="Y61" s="249"/>
      <c r="Z61" s="270"/>
      <c r="AA61" s="305"/>
      <c r="AB61" s="242"/>
      <c r="AC61" s="242"/>
      <c r="AD61" s="242"/>
    </row>
    <row r="62" spans="1:33" ht="15.75" x14ac:dyDescent="0.25">
      <c r="A62" s="245"/>
      <c r="B62" s="245"/>
      <c r="C62" s="245"/>
      <c r="D62" s="245"/>
      <c r="E62" s="349"/>
      <c r="F62" s="266"/>
      <c r="G62" s="266"/>
      <c r="H62" s="266"/>
      <c r="I62" s="266"/>
      <c r="J62" s="266"/>
      <c r="K62" s="266"/>
      <c r="L62" s="266"/>
      <c r="M62" s="266"/>
      <c r="N62" s="266"/>
      <c r="O62" s="266"/>
      <c r="P62" s="266"/>
      <c r="Q62" s="266"/>
      <c r="R62" s="263"/>
      <c r="S62" s="264"/>
      <c r="T62" s="265"/>
      <c r="U62" s="268"/>
      <c r="V62" s="249"/>
      <c r="W62" s="249"/>
      <c r="X62" s="249"/>
      <c r="Y62" s="249"/>
      <c r="Z62" s="270"/>
      <c r="AA62" s="305"/>
      <c r="AB62" s="242"/>
      <c r="AC62" s="242"/>
      <c r="AD62" s="242"/>
    </row>
    <row r="63" spans="1:33" ht="15.75" x14ac:dyDescent="0.25">
      <c r="A63" s="245"/>
      <c r="B63" s="245"/>
      <c r="C63" s="245"/>
      <c r="D63" s="245"/>
      <c r="E63" s="349"/>
      <c r="F63" s="266"/>
      <c r="G63" s="266"/>
      <c r="H63" s="266"/>
      <c r="I63" s="266"/>
      <c r="J63" s="266"/>
      <c r="K63" s="266"/>
      <c r="L63" s="266"/>
      <c r="M63" s="266"/>
      <c r="N63" s="266"/>
      <c r="O63" s="266"/>
      <c r="P63" s="266"/>
      <c r="Q63" s="266"/>
      <c r="R63" s="263"/>
      <c r="S63" s="264"/>
      <c r="T63" s="265"/>
      <c r="U63" s="268"/>
      <c r="V63" s="249"/>
      <c r="W63" s="249"/>
      <c r="X63" s="249"/>
      <c r="Y63" s="249"/>
      <c r="Z63" s="270"/>
      <c r="AA63" s="305"/>
      <c r="AB63" s="242"/>
      <c r="AC63" s="242"/>
      <c r="AD63" s="242"/>
    </row>
    <row r="64" spans="1:33" ht="15.75" x14ac:dyDescent="0.25">
      <c r="A64" s="245"/>
      <c r="B64" s="245"/>
      <c r="C64" s="245"/>
      <c r="D64" s="245"/>
      <c r="E64" s="349"/>
      <c r="F64" s="266"/>
      <c r="G64" s="266"/>
      <c r="H64" s="266"/>
      <c r="I64" s="266"/>
      <c r="J64" s="266"/>
      <c r="K64" s="266"/>
      <c r="L64" s="266"/>
      <c r="M64" s="266"/>
      <c r="N64" s="266"/>
      <c r="O64" s="266"/>
      <c r="P64" s="266"/>
      <c r="Q64" s="266"/>
      <c r="R64" s="263"/>
      <c r="S64" s="264"/>
      <c r="T64" s="265"/>
      <c r="U64" s="268"/>
      <c r="V64" s="249"/>
      <c r="W64" s="249"/>
      <c r="X64" s="249"/>
      <c r="Y64" s="249"/>
      <c r="Z64" s="270"/>
      <c r="AA64" s="305"/>
      <c r="AB64" s="242"/>
      <c r="AC64" s="242"/>
      <c r="AD64" s="242"/>
    </row>
    <row r="65" spans="1:30" ht="15.75" x14ac:dyDescent="0.25">
      <c r="A65" s="245"/>
      <c r="B65" s="245"/>
      <c r="C65" s="245"/>
      <c r="D65" s="245"/>
      <c r="E65" s="349"/>
      <c r="F65" s="266"/>
      <c r="G65" s="266"/>
      <c r="H65" s="266"/>
      <c r="I65" s="266"/>
      <c r="J65" s="266"/>
      <c r="K65" s="266"/>
      <c r="L65" s="266"/>
      <c r="M65" s="266"/>
      <c r="N65" s="266"/>
      <c r="O65" s="266"/>
      <c r="P65" s="266"/>
      <c r="Q65" s="266"/>
      <c r="R65" s="263"/>
      <c r="S65" s="264"/>
      <c r="T65" s="265"/>
      <c r="U65" s="268"/>
      <c r="V65" s="249"/>
      <c r="W65" s="249"/>
      <c r="X65" s="249"/>
      <c r="Y65" s="249"/>
      <c r="Z65" s="270"/>
      <c r="AA65" s="305"/>
      <c r="AB65" s="242"/>
      <c r="AC65" s="242"/>
      <c r="AD65" s="242"/>
    </row>
    <row r="66" spans="1:30" x14ac:dyDescent="0.2">
      <c r="A66" s="343"/>
      <c r="B66" s="343"/>
      <c r="C66" s="343"/>
      <c r="D66" s="343"/>
      <c r="E66" s="344"/>
      <c r="F66" s="327"/>
      <c r="G66" s="327"/>
      <c r="H66" s="327"/>
      <c r="I66" s="327"/>
      <c r="J66" s="327"/>
      <c r="K66" s="327"/>
      <c r="L66" s="327"/>
      <c r="M66" s="327"/>
      <c r="N66" s="327"/>
      <c r="O66" s="327"/>
      <c r="P66" s="327"/>
      <c r="Q66" s="327"/>
      <c r="R66" s="327"/>
      <c r="S66" s="344"/>
      <c r="T66" s="345"/>
      <c r="U66" s="344"/>
      <c r="V66" s="249"/>
      <c r="W66" s="249"/>
      <c r="X66" s="249"/>
      <c r="Y66" s="249"/>
      <c r="Z66" s="270"/>
      <c r="AA66" s="305"/>
      <c r="AB66" s="242"/>
      <c r="AC66" s="242"/>
      <c r="AD66" s="242"/>
    </row>
    <row r="67" spans="1:30" x14ac:dyDescent="0.2">
      <c r="A67" s="262">
        <v>2016</v>
      </c>
      <c r="B67" s="262"/>
      <c r="C67" s="322"/>
      <c r="D67" s="322"/>
      <c r="E67" s="262">
        <f>SUM(E11:E21)</f>
        <v>518</v>
      </c>
      <c r="F67" s="262">
        <f t="shared" ref="F67:Q67" si="30">SUM(F11:F21)</f>
        <v>58</v>
      </c>
      <c r="G67" s="262">
        <f t="shared" si="30"/>
        <v>72</v>
      </c>
      <c r="H67" s="262">
        <f t="shared" si="30"/>
        <v>100</v>
      </c>
      <c r="I67" s="262">
        <f t="shared" si="30"/>
        <v>30</v>
      </c>
      <c r="J67" s="262">
        <f t="shared" si="30"/>
        <v>57</v>
      </c>
      <c r="K67" s="262">
        <f t="shared" si="30"/>
        <v>48</v>
      </c>
      <c r="L67" s="262">
        <f t="shared" si="30"/>
        <v>42</v>
      </c>
      <c r="M67" s="262">
        <f t="shared" si="30"/>
        <v>29</v>
      </c>
      <c r="N67" s="262">
        <f t="shared" si="30"/>
        <v>50</v>
      </c>
      <c r="O67" s="262">
        <f t="shared" si="30"/>
        <v>12</v>
      </c>
      <c r="P67" s="262">
        <f t="shared" si="30"/>
        <v>6</v>
      </c>
      <c r="Q67" s="262">
        <f t="shared" si="30"/>
        <v>3</v>
      </c>
      <c r="R67" s="263">
        <f t="shared" ref="R67:R69" si="31">SUM(F67:Q67)</f>
        <v>507</v>
      </c>
      <c r="S67" s="264">
        <f>AVERAGE(F67:Q67)</f>
        <v>42.25</v>
      </c>
      <c r="T67" s="265">
        <f>U67/S67</f>
        <v>0.26035502958579881</v>
      </c>
      <c r="U67" s="323">
        <f>SUM(U11:U21)</f>
        <v>11</v>
      </c>
      <c r="V67" s="249"/>
      <c r="W67" s="249"/>
      <c r="X67" s="249"/>
      <c r="AD67" s="244"/>
    </row>
    <row r="68" spans="1:30" x14ac:dyDescent="0.2">
      <c r="A68" s="262">
        <v>2017</v>
      </c>
      <c r="B68" s="262"/>
      <c r="C68" s="322"/>
      <c r="D68" s="322" t="s">
        <v>23</v>
      </c>
      <c r="E68" s="262">
        <f>SUM(E23:E39)</f>
        <v>1022</v>
      </c>
      <c r="F68" s="262">
        <f t="shared" ref="F68:Q68" si="32">SUM(F23:F39)</f>
        <v>13</v>
      </c>
      <c r="G68" s="262">
        <f t="shared" si="32"/>
        <v>38</v>
      </c>
      <c r="H68" s="262">
        <f t="shared" si="32"/>
        <v>24.5</v>
      </c>
      <c r="I68" s="262">
        <f t="shared" si="32"/>
        <v>62</v>
      </c>
      <c r="J68" s="262">
        <f t="shared" si="32"/>
        <v>77.5</v>
      </c>
      <c r="K68" s="262">
        <f t="shared" si="32"/>
        <v>61</v>
      </c>
      <c r="L68" s="262">
        <f t="shared" si="32"/>
        <v>41</v>
      </c>
      <c r="M68" s="262">
        <f t="shared" si="32"/>
        <v>36</v>
      </c>
      <c r="N68" s="262">
        <f t="shared" si="32"/>
        <v>113</v>
      </c>
      <c r="O68" s="262">
        <f t="shared" si="32"/>
        <v>88</v>
      </c>
      <c r="P68" s="262">
        <f t="shared" si="32"/>
        <v>42</v>
      </c>
      <c r="Q68" s="262">
        <f t="shared" si="32"/>
        <v>12</v>
      </c>
      <c r="R68" s="263">
        <f t="shared" si="31"/>
        <v>608</v>
      </c>
      <c r="S68" s="264">
        <f>AVERAGE(F68:Q68)</f>
        <v>50.666666666666664</v>
      </c>
      <c r="T68" s="265">
        <f>U68/S68</f>
        <v>8.1710526315789469</v>
      </c>
      <c r="U68" s="323">
        <f>SUM(U23:U39)</f>
        <v>414</v>
      </c>
      <c r="V68" s="249"/>
      <c r="W68" s="249"/>
      <c r="X68" s="249"/>
    </row>
    <row r="69" spans="1:30" x14ac:dyDescent="0.2">
      <c r="A69" s="262">
        <v>2018</v>
      </c>
      <c r="B69" s="262"/>
      <c r="C69" s="322"/>
      <c r="D69" s="322"/>
      <c r="E69" s="323">
        <f>SUM(E41:E58)</f>
        <v>1504</v>
      </c>
      <c r="F69" s="323">
        <f t="shared" ref="F69:Q69" si="33">SUM(F41:F58)</f>
        <v>0</v>
      </c>
      <c r="G69" s="323">
        <f t="shared" si="33"/>
        <v>5</v>
      </c>
      <c r="H69" s="323">
        <f t="shared" si="33"/>
        <v>4</v>
      </c>
      <c r="I69" s="323">
        <f t="shared" si="33"/>
        <v>7</v>
      </c>
      <c r="J69" s="323">
        <f t="shared" si="33"/>
        <v>22</v>
      </c>
      <c r="K69" s="323">
        <f t="shared" si="33"/>
        <v>24</v>
      </c>
      <c r="L69" s="323">
        <f t="shared" si="33"/>
        <v>60</v>
      </c>
      <c r="M69" s="323">
        <f t="shared" si="33"/>
        <v>15</v>
      </c>
      <c r="N69" s="323">
        <f t="shared" si="33"/>
        <v>47</v>
      </c>
      <c r="O69" s="323">
        <f t="shared" si="33"/>
        <v>32</v>
      </c>
      <c r="P69" s="323">
        <f t="shared" si="33"/>
        <v>10</v>
      </c>
      <c r="Q69" s="323">
        <f t="shared" si="33"/>
        <v>13</v>
      </c>
      <c r="R69" s="263">
        <f t="shared" si="31"/>
        <v>239</v>
      </c>
      <c r="S69" s="264">
        <f>AVERAGE(F69:Q69)</f>
        <v>19.916666666666668</v>
      </c>
      <c r="T69" s="265">
        <f t="shared" ref="T69:T73" si="34">U69/S69</f>
        <v>63.514644351464433</v>
      </c>
      <c r="U69" s="323">
        <f>SUM(U41:U58)</f>
        <v>1265</v>
      </c>
      <c r="V69" s="249"/>
      <c r="W69" s="249"/>
      <c r="X69" s="249"/>
      <c r="AB69" s="249" t="s">
        <v>528</v>
      </c>
      <c r="AD69" s="244"/>
    </row>
    <row r="70" spans="1:30" ht="18" x14ac:dyDescent="0.25">
      <c r="A70" s="262" t="s">
        <v>23</v>
      </c>
      <c r="B70" s="262"/>
      <c r="C70" s="322"/>
      <c r="D70" s="322"/>
      <c r="E70" s="323" t="s">
        <v>23</v>
      </c>
      <c r="F70" s="323" t="s">
        <v>23</v>
      </c>
      <c r="G70" s="323" t="s">
        <v>23</v>
      </c>
      <c r="H70" s="323" t="s">
        <v>23</v>
      </c>
      <c r="I70" s="323" t="s">
        <v>23</v>
      </c>
      <c r="J70" s="323" t="s">
        <v>23</v>
      </c>
      <c r="K70" s="323" t="s">
        <v>23</v>
      </c>
      <c r="L70" s="323" t="s">
        <v>23</v>
      </c>
      <c r="M70" s="323" t="s">
        <v>23</v>
      </c>
      <c r="N70" s="323" t="s">
        <v>23</v>
      </c>
      <c r="O70" s="323" t="s">
        <v>23</v>
      </c>
      <c r="P70" s="323" t="s">
        <v>23</v>
      </c>
      <c r="Q70" s="323" t="s">
        <v>23</v>
      </c>
      <c r="R70" s="263" t="s">
        <v>23</v>
      </c>
      <c r="S70" s="264" t="s">
        <v>23</v>
      </c>
      <c r="T70" s="265" t="s">
        <v>23</v>
      </c>
      <c r="U70" s="323" t="s">
        <v>23</v>
      </c>
      <c r="V70" s="249"/>
      <c r="W70" s="249"/>
      <c r="X70" s="249"/>
      <c r="Z70" s="334">
        <v>43739</v>
      </c>
      <c r="AA70" s="310">
        <v>2017</v>
      </c>
      <c r="AB70" s="335" t="s">
        <v>534</v>
      </c>
      <c r="AC70" s="332">
        <v>275</v>
      </c>
      <c r="AD70" s="331" t="s">
        <v>315</v>
      </c>
    </row>
    <row r="71" spans="1:30" ht="18" x14ac:dyDescent="0.25">
      <c r="A71" s="262" t="s">
        <v>23</v>
      </c>
      <c r="B71" s="262"/>
      <c r="C71" s="322"/>
      <c r="D71" s="322"/>
      <c r="E71" s="323"/>
      <c r="F71" s="262"/>
      <c r="G71" s="262"/>
      <c r="H71" s="262"/>
      <c r="I71" s="262"/>
      <c r="J71" s="262"/>
      <c r="K71" s="262"/>
      <c r="L71" s="262"/>
      <c r="M71" s="262"/>
      <c r="N71" s="262"/>
      <c r="O71" s="262"/>
      <c r="P71" s="262"/>
      <c r="Q71" s="262"/>
      <c r="R71" s="263" t="s">
        <v>23</v>
      </c>
      <c r="S71" s="264" t="s">
        <v>23</v>
      </c>
      <c r="T71" s="265" t="s">
        <v>23</v>
      </c>
      <c r="U71" s="323" t="s">
        <v>23</v>
      </c>
      <c r="V71" s="249"/>
      <c r="W71" s="249"/>
      <c r="X71" s="249"/>
      <c r="Z71" s="308">
        <v>43739</v>
      </c>
      <c r="AA71" s="309">
        <v>2018</v>
      </c>
      <c r="AB71" s="310" t="s">
        <v>529</v>
      </c>
      <c r="AC71" s="332">
        <v>22</v>
      </c>
      <c r="AD71" s="331" t="s">
        <v>312</v>
      </c>
    </row>
    <row r="72" spans="1:30" ht="18" x14ac:dyDescent="0.25">
      <c r="A72" s="262" t="s">
        <v>23</v>
      </c>
      <c r="B72" s="262"/>
      <c r="C72" s="322"/>
      <c r="D72" s="322"/>
      <c r="E72" s="323"/>
      <c r="F72" s="262"/>
      <c r="G72" s="262"/>
      <c r="H72" s="262"/>
      <c r="I72" s="262"/>
      <c r="J72" s="262"/>
      <c r="K72" s="262"/>
      <c r="L72" s="262"/>
      <c r="M72" s="262"/>
      <c r="N72" s="262"/>
      <c r="O72" s="262"/>
      <c r="P72" s="262"/>
      <c r="Q72" s="262"/>
      <c r="R72" s="263" t="s">
        <v>23</v>
      </c>
      <c r="S72" s="264" t="s">
        <v>23</v>
      </c>
      <c r="T72" s="265" t="s">
        <v>23</v>
      </c>
      <c r="U72" s="323" t="s">
        <v>23</v>
      </c>
      <c r="V72" s="249"/>
      <c r="W72" s="249"/>
      <c r="X72" s="249"/>
      <c r="Z72" s="308">
        <v>43746</v>
      </c>
      <c r="AA72" s="310">
        <v>2019</v>
      </c>
      <c r="AB72" s="330" t="s">
        <v>530</v>
      </c>
      <c r="AC72" s="330">
        <v>150</v>
      </c>
      <c r="AD72" s="331" t="s">
        <v>315</v>
      </c>
    </row>
    <row r="73" spans="1:30" ht="18" x14ac:dyDescent="0.25">
      <c r="A73" s="262" t="s">
        <v>310</v>
      </c>
      <c r="B73" s="262"/>
      <c r="C73" s="322"/>
      <c r="D73" s="322"/>
      <c r="E73" s="323">
        <f>SUM(E67:E72)</f>
        <v>3044</v>
      </c>
      <c r="F73" s="262">
        <f>SUM(F67:F72)</f>
        <v>71</v>
      </c>
      <c r="G73" s="262">
        <f t="shared" ref="G73:Q73" si="35">SUM(G67:G72)</f>
        <v>115</v>
      </c>
      <c r="H73" s="262">
        <f t="shared" si="35"/>
        <v>128.5</v>
      </c>
      <c r="I73" s="262">
        <f t="shared" si="35"/>
        <v>99</v>
      </c>
      <c r="J73" s="262">
        <f t="shared" si="35"/>
        <v>156.5</v>
      </c>
      <c r="K73" s="262">
        <f t="shared" si="35"/>
        <v>133</v>
      </c>
      <c r="L73" s="262">
        <f t="shared" si="35"/>
        <v>143</v>
      </c>
      <c r="M73" s="262">
        <f t="shared" si="35"/>
        <v>80</v>
      </c>
      <c r="N73" s="262">
        <f t="shared" si="35"/>
        <v>210</v>
      </c>
      <c r="O73" s="262">
        <f t="shared" si="35"/>
        <v>132</v>
      </c>
      <c r="P73" s="262">
        <f t="shared" si="35"/>
        <v>58</v>
      </c>
      <c r="Q73" s="262">
        <f t="shared" si="35"/>
        <v>28</v>
      </c>
      <c r="R73" s="263">
        <f>SUM(R67:R72)</f>
        <v>1354</v>
      </c>
      <c r="S73" s="348">
        <f>SUM(S59:S72)</f>
        <v>112.83333333333333</v>
      </c>
      <c r="T73" s="265">
        <f t="shared" si="34"/>
        <v>14.977843426883309</v>
      </c>
      <c r="U73" s="323">
        <f>SUM(U67:U69)</f>
        <v>1690</v>
      </c>
      <c r="V73" s="249"/>
      <c r="W73" s="249"/>
      <c r="X73" s="249"/>
      <c r="Z73" s="308">
        <v>43746</v>
      </c>
      <c r="AA73" s="310">
        <v>2019</v>
      </c>
      <c r="AB73" s="330" t="s">
        <v>531</v>
      </c>
      <c r="AC73" s="330">
        <v>330</v>
      </c>
      <c r="AD73" s="331" t="s">
        <v>315</v>
      </c>
    </row>
    <row r="74" spans="1:30" ht="18" x14ac:dyDescent="0.25">
      <c r="A74" s="249"/>
      <c r="B74" s="249"/>
      <c r="C74" s="249"/>
      <c r="D74" s="249"/>
      <c r="E74" s="249"/>
      <c r="G74" s="249"/>
      <c r="H74" s="249"/>
      <c r="I74" s="249"/>
      <c r="J74" s="249"/>
      <c r="K74" s="249"/>
      <c r="L74" s="249"/>
      <c r="M74" s="249"/>
      <c r="N74" s="249"/>
      <c r="O74" s="249"/>
      <c r="P74" s="249"/>
      <c r="Q74" s="249"/>
      <c r="R74" s="249"/>
      <c r="S74" s="249"/>
      <c r="T74" s="249"/>
      <c r="U74" s="303"/>
      <c r="V74" s="249"/>
      <c r="W74" s="249"/>
      <c r="X74" s="249"/>
      <c r="Y74" s="249"/>
      <c r="Z74" s="308">
        <v>43746</v>
      </c>
      <c r="AA74" s="310">
        <v>2019</v>
      </c>
      <c r="AB74" s="330" t="s">
        <v>532</v>
      </c>
      <c r="AC74" s="330">
        <v>330</v>
      </c>
      <c r="AD74" s="331" t="s">
        <v>315</v>
      </c>
    </row>
    <row r="75" spans="1:30" ht="18" x14ac:dyDescent="0.25">
      <c r="A75" s="249"/>
      <c r="B75" s="249"/>
      <c r="C75" s="249"/>
      <c r="D75" s="249" t="s">
        <v>637</v>
      </c>
      <c r="E75" s="303" t="s">
        <v>23</v>
      </c>
      <c r="F75" s="249">
        <f>F73</f>
        <v>71</v>
      </c>
      <c r="G75" s="249">
        <f t="shared" ref="G75:Q75" si="36">F75+G73</f>
        <v>186</v>
      </c>
      <c r="H75" s="249">
        <f t="shared" si="36"/>
        <v>314.5</v>
      </c>
      <c r="I75" s="249">
        <f t="shared" si="36"/>
        <v>413.5</v>
      </c>
      <c r="J75" s="249">
        <f t="shared" si="36"/>
        <v>570</v>
      </c>
      <c r="K75" s="249">
        <f t="shared" si="36"/>
        <v>703</v>
      </c>
      <c r="L75" s="249">
        <f t="shared" si="36"/>
        <v>846</v>
      </c>
      <c r="M75" s="249">
        <f t="shared" si="36"/>
        <v>926</v>
      </c>
      <c r="N75" s="249">
        <f t="shared" si="36"/>
        <v>1136</v>
      </c>
      <c r="O75" s="249">
        <f t="shared" si="36"/>
        <v>1268</v>
      </c>
      <c r="P75" s="249">
        <f t="shared" si="36"/>
        <v>1326</v>
      </c>
      <c r="Q75" s="249">
        <f t="shared" si="36"/>
        <v>1354</v>
      </c>
      <c r="R75" s="249"/>
      <c r="S75" s="249"/>
      <c r="T75" s="249"/>
      <c r="U75" s="303"/>
      <c r="V75" s="249"/>
      <c r="W75" s="249"/>
      <c r="X75" s="249"/>
      <c r="Y75" s="249"/>
      <c r="Z75" s="308">
        <v>43746</v>
      </c>
      <c r="AA75" s="310">
        <v>2019</v>
      </c>
      <c r="AB75" s="330" t="s">
        <v>533</v>
      </c>
      <c r="AC75" s="330">
        <v>405</v>
      </c>
      <c r="AD75" s="331" t="s">
        <v>315</v>
      </c>
    </row>
    <row r="76" spans="1:30" ht="18" x14ac:dyDescent="0.25">
      <c r="A76" s="249"/>
      <c r="B76" s="249"/>
      <c r="C76" s="249"/>
      <c r="D76" s="249"/>
      <c r="E76" s="249"/>
      <c r="F76" s="249"/>
      <c r="G76" s="249"/>
      <c r="H76" s="249"/>
      <c r="I76" s="249"/>
      <c r="J76" s="249"/>
      <c r="K76" s="249"/>
      <c r="L76" s="249"/>
      <c r="M76" s="249"/>
      <c r="N76" s="249"/>
      <c r="O76" s="249"/>
      <c r="P76" s="249"/>
      <c r="Q76" s="249"/>
      <c r="R76" s="249"/>
      <c r="S76" s="249"/>
      <c r="T76" s="249"/>
      <c r="U76" s="303"/>
      <c r="V76" s="249"/>
      <c r="W76" s="249"/>
      <c r="X76" s="249"/>
      <c r="Y76" s="249"/>
      <c r="Z76" s="308">
        <v>43753</v>
      </c>
      <c r="AA76" s="309">
        <v>2016</v>
      </c>
      <c r="AB76" s="310" t="s">
        <v>534</v>
      </c>
      <c r="AC76" s="332">
        <v>120</v>
      </c>
      <c r="AD76" s="331" t="s">
        <v>315</v>
      </c>
    </row>
    <row r="77" spans="1:30" ht="18" x14ac:dyDescent="0.25">
      <c r="A77" s="249"/>
      <c r="B77" s="249"/>
      <c r="C77" s="249"/>
      <c r="D77" s="249"/>
      <c r="E77" s="249"/>
      <c r="F77" s="249"/>
      <c r="G77" s="249"/>
      <c r="H77" s="249"/>
      <c r="I77" s="249"/>
      <c r="J77" s="249"/>
      <c r="K77" s="249"/>
      <c r="L77" s="249"/>
      <c r="M77" s="249"/>
      <c r="N77" s="249"/>
      <c r="O77" s="249"/>
      <c r="P77" s="249"/>
      <c r="Q77" s="249"/>
      <c r="R77" s="249"/>
      <c r="S77" s="249"/>
      <c r="T77" s="249"/>
      <c r="U77" s="249"/>
      <c r="V77" s="249"/>
      <c r="W77" s="249"/>
      <c r="X77" s="249"/>
      <c r="Y77" s="249"/>
      <c r="Z77" s="308">
        <v>43753</v>
      </c>
      <c r="AA77" s="309">
        <v>2016</v>
      </c>
      <c r="AB77" s="310" t="s">
        <v>535</v>
      </c>
      <c r="AC77" s="332">
        <v>390</v>
      </c>
      <c r="AD77" s="331" t="s">
        <v>315</v>
      </c>
    </row>
    <row r="78" spans="1:30" ht="18" x14ac:dyDescent="0.25">
      <c r="A78" s="249"/>
      <c r="B78" s="318" t="s">
        <v>526</v>
      </c>
      <c r="C78" s="262"/>
      <c r="D78" s="262"/>
      <c r="E78" s="262"/>
      <c r="F78" s="262"/>
      <c r="G78" s="262"/>
      <c r="H78" s="262"/>
      <c r="I78" s="262"/>
      <c r="J78" s="262"/>
      <c r="K78" s="262"/>
      <c r="L78" s="262"/>
      <c r="M78" s="262"/>
      <c r="N78" s="262"/>
      <c r="O78" s="262"/>
      <c r="P78" s="262"/>
      <c r="Q78" s="249"/>
      <c r="R78" s="249"/>
      <c r="S78" s="249"/>
      <c r="T78" s="249"/>
      <c r="U78" s="249"/>
      <c r="V78" s="249"/>
      <c r="W78" s="249"/>
      <c r="X78" s="249"/>
      <c r="Y78" s="249"/>
      <c r="Z78" s="308">
        <v>43753</v>
      </c>
      <c r="AA78" s="309">
        <v>2018</v>
      </c>
      <c r="AB78" s="310" t="s">
        <v>536</v>
      </c>
      <c r="AC78" s="332">
        <v>180</v>
      </c>
      <c r="AD78" s="331" t="s">
        <v>315</v>
      </c>
    </row>
    <row r="79" spans="1:30" ht="18" x14ac:dyDescent="0.25">
      <c r="A79" s="316"/>
      <c r="B79" s="319" t="s">
        <v>511</v>
      </c>
      <c r="C79" s="318" t="s">
        <v>512</v>
      </c>
      <c r="D79" s="318" t="s">
        <v>513</v>
      </c>
      <c r="E79" s="320" t="s">
        <v>7</v>
      </c>
      <c r="F79" s="318" t="s">
        <v>8</v>
      </c>
      <c r="G79" s="318" t="s">
        <v>9</v>
      </c>
      <c r="H79" s="318" t="s">
        <v>10</v>
      </c>
      <c r="I79" s="318" t="s">
        <v>11</v>
      </c>
      <c r="J79" s="318" t="s">
        <v>12</v>
      </c>
      <c r="K79" s="318" t="s">
        <v>13</v>
      </c>
      <c r="L79" s="318" t="s">
        <v>14</v>
      </c>
      <c r="M79" s="318" t="s">
        <v>15</v>
      </c>
      <c r="N79" s="318" t="s">
        <v>16</v>
      </c>
      <c r="O79" s="318" t="s">
        <v>17</v>
      </c>
      <c r="P79" s="318" t="s">
        <v>18</v>
      </c>
      <c r="Q79" s="249"/>
      <c r="R79" s="249"/>
      <c r="S79" s="249"/>
      <c r="T79" s="249"/>
      <c r="U79" s="249"/>
      <c r="V79" s="249"/>
      <c r="W79" s="249"/>
      <c r="X79" s="249"/>
      <c r="Y79" s="249"/>
      <c r="Z79" s="308">
        <v>43753</v>
      </c>
      <c r="AA79" s="309">
        <v>2018</v>
      </c>
      <c r="AB79" s="310" t="s">
        <v>535</v>
      </c>
      <c r="AC79" s="332">
        <v>120</v>
      </c>
      <c r="AD79" s="331" t="s">
        <v>315</v>
      </c>
    </row>
    <row r="80" spans="1:30" ht="18" x14ac:dyDescent="0.25">
      <c r="A80" s="316"/>
      <c r="B80" s="319">
        <v>2015</v>
      </c>
      <c r="C80" s="324" t="s">
        <v>333</v>
      </c>
      <c r="D80" s="318">
        <v>60</v>
      </c>
      <c r="E80" s="320"/>
      <c r="F80" s="318"/>
      <c r="G80" s="318"/>
      <c r="H80" s="262">
        <v>120</v>
      </c>
      <c r="I80" s="321"/>
      <c r="J80" s="318"/>
      <c r="K80" s="318"/>
      <c r="L80" s="318"/>
      <c r="M80" s="318"/>
      <c r="N80" s="318"/>
      <c r="O80" s="262">
        <v>120</v>
      </c>
      <c r="P80" s="262">
        <v>60</v>
      </c>
      <c r="Q80" s="249"/>
      <c r="R80" s="249"/>
      <c r="S80" s="249"/>
      <c r="T80" s="249"/>
      <c r="U80" s="249"/>
      <c r="V80" s="249"/>
      <c r="W80" s="249"/>
      <c r="X80" s="249"/>
      <c r="Y80" s="249"/>
      <c r="Z80" s="308">
        <v>43753</v>
      </c>
      <c r="AA80" s="309">
        <v>2018</v>
      </c>
      <c r="AB80" s="310" t="s">
        <v>537</v>
      </c>
      <c r="AC80" s="332">
        <v>360</v>
      </c>
      <c r="AD80" s="331" t="s">
        <v>315</v>
      </c>
    </row>
    <row r="81" spans="1:30" ht="18" x14ac:dyDescent="0.25">
      <c r="A81" s="316"/>
      <c r="B81" s="341"/>
      <c r="C81" s="342"/>
      <c r="D81" s="342"/>
      <c r="E81" s="342"/>
      <c r="F81" s="342"/>
      <c r="G81" s="342"/>
      <c r="H81" s="342"/>
      <c r="I81" s="336"/>
      <c r="J81" s="342"/>
      <c r="K81" s="342"/>
      <c r="L81" s="342"/>
      <c r="M81" s="342"/>
      <c r="N81" s="342"/>
      <c r="O81" s="342"/>
      <c r="P81" s="342"/>
      <c r="Q81" s="249"/>
      <c r="R81" s="249"/>
      <c r="S81" s="249"/>
      <c r="T81" s="249"/>
      <c r="U81" s="249"/>
      <c r="V81" s="249"/>
      <c r="W81" s="249"/>
      <c r="X81" s="249"/>
      <c r="Y81" s="249"/>
      <c r="Z81" s="329">
        <v>43767</v>
      </c>
      <c r="AA81" s="309">
        <v>2019</v>
      </c>
      <c r="AB81" s="310" t="s">
        <v>538</v>
      </c>
      <c r="AC81" s="332">
        <v>275</v>
      </c>
      <c r="AD81" s="331" t="s">
        <v>315</v>
      </c>
    </row>
    <row r="82" spans="1:30" ht="18" x14ac:dyDescent="0.25">
      <c r="A82" s="316"/>
      <c r="B82" s="319">
        <v>2016</v>
      </c>
      <c r="C82" s="322" t="s">
        <v>104</v>
      </c>
      <c r="D82" s="262">
        <v>0</v>
      </c>
      <c r="E82" s="262"/>
      <c r="F82" s="262"/>
      <c r="G82" s="262"/>
      <c r="H82" s="262">
        <v>360</v>
      </c>
      <c r="I82" s="321"/>
      <c r="J82" s="262"/>
      <c r="K82" s="262"/>
      <c r="L82" s="262"/>
      <c r="M82" s="262"/>
      <c r="N82" s="262"/>
      <c r="O82" s="262">
        <v>0</v>
      </c>
      <c r="P82" s="262">
        <v>0</v>
      </c>
      <c r="Q82" s="249"/>
      <c r="R82" s="249"/>
      <c r="S82" s="249"/>
      <c r="T82" s="249"/>
      <c r="U82" s="249"/>
      <c r="V82" s="249"/>
      <c r="W82" s="249"/>
      <c r="X82" s="249"/>
      <c r="Y82" s="249"/>
      <c r="Z82" s="329">
        <v>43767</v>
      </c>
      <c r="AA82" s="309">
        <v>2019</v>
      </c>
      <c r="AB82" s="310" t="s">
        <v>539</v>
      </c>
      <c r="AC82" s="332">
        <v>275</v>
      </c>
      <c r="AD82" s="331" t="s">
        <v>315</v>
      </c>
    </row>
    <row r="83" spans="1:30" ht="18" x14ac:dyDescent="0.25">
      <c r="A83" s="316"/>
      <c r="B83" s="322"/>
      <c r="C83" s="322" t="s">
        <v>308</v>
      </c>
      <c r="D83" s="262">
        <v>180</v>
      </c>
      <c r="E83" s="262"/>
      <c r="F83" s="262"/>
      <c r="G83" s="262"/>
      <c r="H83" s="262">
        <v>120</v>
      </c>
      <c r="I83" s="321"/>
      <c r="J83" s="262"/>
      <c r="K83" s="262"/>
      <c r="L83" s="262"/>
      <c r="M83" s="262"/>
      <c r="N83" s="262"/>
      <c r="O83" s="262">
        <v>0</v>
      </c>
      <c r="P83" s="262">
        <v>0</v>
      </c>
      <c r="Q83" s="249"/>
      <c r="R83" s="249"/>
      <c r="S83" s="249"/>
      <c r="T83" s="249"/>
      <c r="U83" s="249"/>
      <c r="V83" s="249"/>
      <c r="W83" s="249"/>
      <c r="X83" s="249"/>
      <c r="Y83" s="249"/>
      <c r="Z83" s="329">
        <v>43767</v>
      </c>
      <c r="AA83" s="309">
        <v>2019</v>
      </c>
      <c r="AB83" s="310" t="s">
        <v>532</v>
      </c>
      <c r="AC83" s="332">
        <v>330</v>
      </c>
      <c r="AD83" s="331" t="s">
        <v>315</v>
      </c>
    </row>
    <row r="84" spans="1:30" ht="18" x14ac:dyDescent="0.25">
      <c r="A84" s="316"/>
      <c r="B84" s="322"/>
      <c r="C84" s="322" t="s">
        <v>241</v>
      </c>
      <c r="D84" s="262"/>
      <c r="E84" s="262"/>
      <c r="F84" s="262"/>
      <c r="G84" s="262"/>
      <c r="H84" s="262">
        <v>275</v>
      </c>
      <c r="I84" s="321"/>
      <c r="J84" s="262"/>
      <c r="K84" s="262"/>
      <c r="L84" s="262"/>
      <c r="M84" s="262"/>
      <c r="N84" s="262"/>
      <c r="O84" s="262">
        <v>0</v>
      </c>
      <c r="P84" s="262">
        <v>0</v>
      </c>
      <c r="Q84" s="249"/>
      <c r="R84" s="249"/>
      <c r="S84" s="249"/>
      <c r="T84" s="249"/>
      <c r="U84" s="249"/>
      <c r="V84" s="249"/>
      <c r="W84" s="249"/>
      <c r="X84" s="249"/>
      <c r="Y84" s="249"/>
      <c r="Z84" s="329">
        <v>43767</v>
      </c>
      <c r="AA84" s="309">
        <v>2019</v>
      </c>
      <c r="AB84" s="310" t="s">
        <v>540</v>
      </c>
      <c r="AC84" s="332">
        <v>330</v>
      </c>
      <c r="AD84" s="331" t="s">
        <v>315</v>
      </c>
    </row>
    <row r="85" spans="1:30" ht="18" x14ac:dyDescent="0.25">
      <c r="A85" s="316"/>
      <c r="B85" s="338"/>
      <c r="C85" s="338"/>
      <c r="D85" s="340"/>
      <c r="E85" s="340"/>
      <c r="F85" s="340"/>
      <c r="G85" s="340"/>
      <c r="H85" s="340"/>
      <c r="I85" s="336"/>
      <c r="J85" s="340"/>
      <c r="K85" s="340"/>
      <c r="L85" s="340"/>
      <c r="M85" s="340"/>
      <c r="N85" s="340"/>
      <c r="O85" s="340"/>
      <c r="P85" s="340"/>
      <c r="Q85" s="249"/>
      <c r="R85" s="249"/>
      <c r="S85" s="249"/>
      <c r="T85" s="249"/>
      <c r="U85" s="249"/>
      <c r="V85" s="249"/>
      <c r="W85" s="249"/>
      <c r="X85" s="249"/>
      <c r="Y85" s="249"/>
      <c r="Z85" s="329">
        <v>43767</v>
      </c>
      <c r="AA85" s="309">
        <v>2019</v>
      </c>
      <c r="AB85" s="310" t="s">
        <v>541</v>
      </c>
      <c r="AC85" s="332">
        <v>275</v>
      </c>
      <c r="AD85" s="331" t="s">
        <v>315</v>
      </c>
    </row>
    <row r="86" spans="1:30" ht="18" x14ac:dyDescent="0.25">
      <c r="A86" s="316"/>
      <c r="B86" s="319">
        <v>2017</v>
      </c>
      <c r="C86" s="322" t="s">
        <v>104</v>
      </c>
      <c r="D86" s="262">
        <v>360</v>
      </c>
      <c r="E86" s="262"/>
      <c r="F86" s="262"/>
      <c r="G86" s="262"/>
      <c r="H86" s="262"/>
      <c r="I86" s="321"/>
      <c r="J86" s="262"/>
      <c r="K86" s="262"/>
      <c r="L86" s="262"/>
      <c r="M86" s="262"/>
      <c r="N86" s="262"/>
      <c r="O86" s="262">
        <v>0</v>
      </c>
      <c r="P86" s="262">
        <v>0</v>
      </c>
      <c r="Q86" s="249"/>
      <c r="R86" s="249"/>
      <c r="S86" s="249"/>
      <c r="T86" s="249"/>
      <c r="U86" s="249"/>
      <c r="V86" s="249"/>
      <c r="W86" s="249"/>
      <c r="X86" s="249"/>
      <c r="Y86" s="249"/>
      <c r="Z86" s="329">
        <v>43767</v>
      </c>
      <c r="AA86" s="309">
        <v>2019</v>
      </c>
      <c r="AB86" s="310" t="s">
        <v>542</v>
      </c>
      <c r="AC86" s="332">
        <v>330</v>
      </c>
      <c r="AD86" s="331" t="s">
        <v>315</v>
      </c>
    </row>
    <row r="87" spans="1:30" ht="18" x14ac:dyDescent="0.25">
      <c r="A87" s="316"/>
      <c r="B87" s="322"/>
      <c r="C87" s="322" t="s">
        <v>101</v>
      </c>
      <c r="D87" s="262">
        <v>300</v>
      </c>
      <c r="E87" s="262"/>
      <c r="F87" s="262"/>
      <c r="G87" s="262"/>
      <c r="H87" s="262"/>
      <c r="I87" s="321"/>
      <c r="J87" s="262"/>
      <c r="K87" s="262"/>
      <c r="L87" s="262"/>
      <c r="M87" s="262"/>
      <c r="N87" s="262"/>
      <c r="O87" s="262">
        <v>0</v>
      </c>
      <c r="P87" s="262">
        <v>0</v>
      </c>
      <c r="Q87" s="249"/>
      <c r="R87" s="249"/>
      <c r="S87" s="249"/>
      <c r="T87" s="249"/>
      <c r="U87" s="249"/>
      <c r="V87" s="249"/>
      <c r="W87" s="249"/>
      <c r="X87" s="249"/>
      <c r="Y87" s="249"/>
      <c r="Z87" s="329">
        <v>43769</v>
      </c>
      <c r="AA87" s="333">
        <v>2019</v>
      </c>
      <c r="AB87" s="310" t="s">
        <v>543</v>
      </c>
      <c r="AC87" s="332">
        <v>200</v>
      </c>
      <c r="AD87" s="331" t="s">
        <v>315</v>
      </c>
    </row>
    <row r="88" spans="1:30" ht="18" x14ac:dyDescent="0.25">
      <c r="A88" s="316"/>
      <c r="B88" s="322"/>
      <c r="C88" s="322" t="s">
        <v>333</v>
      </c>
      <c r="D88" s="262">
        <v>120</v>
      </c>
      <c r="E88" s="262"/>
      <c r="F88" s="262"/>
      <c r="G88" s="262"/>
      <c r="H88" s="262">
        <v>120</v>
      </c>
      <c r="I88" s="321"/>
      <c r="J88" s="262"/>
      <c r="K88" s="262"/>
      <c r="L88" s="262"/>
      <c r="M88" s="262"/>
      <c r="N88" s="262"/>
      <c r="O88" s="262">
        <v>120</v>
      </c>
      <c r="P88" s="262">
        <v>60</v>
      </c>
      <c r="Q88" s="249"/>
      <c r="R88" s="249"/>
      <c r="S88" s="249"/>
      <c r="T88" s="249"/>
      <c r="U88" s="249"/>
      <c r="V88" s="249"/>
      <c r="W88" s="249"/>
      <c r="X88" s="249"/>
      <c r="Y88" s="249"/>
      <c r="Z88" s="329">
        <v>43781</v>
      </c>
      <c r="AA88" s="309">
        <v>2019</v>
      </c>
      <c r="AB88" s="310" t="s">
        <v>544</v>
      </c>
      <c r="AC88" s="332">
        <v>150</v>
      </c>
      <c r="AD88" s="331" t="s">
        <v>315</v>
      </c>
    </row>
    <row r="89" spans="1:30" ht="18" x14ac:dyDescent="0.25">
      <c r="A89" s="316"/>
      <c r="B89" s="322"/>
      <c r="C89" s="322" t="s">
        <v>111</v>
      </c>
      <c r="D89" s="262">
        <v>240</v>
      </c>
      <c r="E89" s="262"/>
      <c r="F89" s="262"/>
      <c r="G89" s="262"/>
      <c r="H89" s="262"/>
      <c r="I89" s="321"/>
      <c r="J89" s="262"/>
      <c r="K89" s="262"/>
      <c r="L89" s="262"/>
      <c r="M89" s="262"/>
      <c r="N89" s="262"/>
      <c r="O89" s="262">
        <v>0</v>
      </c>
      <c r="P89" s="262">
        <v>0</v>
      </c>
      <c r="Q89" s="249"/>
      <c r="R89" s="249"/>
      <c r="S89" s="249"/>
      <c r="T89" s="249"/>
      <c r="U89" s="249"/>
      <c r="V89" s="249"/>
      <c r="W89" s="249"/>
      <c r="X89" s="249"/>
      <c r="Y89" s="249"/>
      <c r="Z89" s="329">
        <v>43790</v>
      </c>
      <c r="AA89" s="309">
        <v>2019</v>
      </c>
      <c r="AB89" s="310" t="s">
        <v>545</v>
      </c>
      <c r="AC89" s="332">
        <v>210</v>
      </c>
      <c r="AD89" s="331" t="s">
        <v>315</v>
      </c>
    </row>
    <row r="90" spans="1:30" ht="18" x14ac:dyDescent="0.25">
      <c r="A90" s="316"/>
      <c r="B90" s="322"/>
      <c r="C90" s="322" t="s">
        <v>99</v>
      </c>
      <c r="D90" s="262">
        <v>120</v>
      </c>
      <c r="E90" s="262"/>
      <c r="F90" s="262"/>
      <c r="G90" s="262"/>
      <c r="H90" s="262"/>
      <c r="I90" s="321"/>
      <c r="J90" s="262"/>
      <c r="K90" s="262"/>
      <c r="L90" s="262"/>
      <c r="M90" s="262"/>
      <c r="N90" s="262"/>
      <c r="O90" s="262">
        <v>0</v>
      </c>
      <c r="P90" s="262">
        <v>0</v>
      </c>
      <c r="Q90" s="249"/>
      <c r="R90" s="249"/>
      <c r="S90" s="249"/>
      <c r="T90" s="249"/>
      <c r="U90" s="249"/>
      <c r="V90" s="249"/>
      <c r="W90" s="249"/>
      <c r="X90" s="249"/>
      <c r="Y90" s="249"/>
      <c r="Z90" s="329">
        <v>43790</v>
      </c>
      <c r="AA90" s="309">
        <v>2019</v>
      </c>
      <c r="AB90" s="310" t="s">
        <v>546</v>
      </c>
      <c r="AC90" s="332">
        <v>330</v>
      </c>
      <c r="AD90" s="331" t="s">
        <v>315</v>
      </c>
    </row>
    <row r="91" spans="1:30" ht="18" x14ac:dyDescent="0.25">
      <c r="A91" s="316"/>
      <c r="B91" s="322"/>
      <c r="C91" s="322" t="s">
        <v>514</v>
      </c>
      <c r="D91" s="262">
        <v>120</v>
      </c>
      <c r="E91" s="262"/>
      <c r="F91" s="262"/>
      <c r="G91" s="262"/>
      <c r="H91" s="262"/>
      <c r="I91" s="321"/>
      <c r="J91" s="262"/>
      <c r="K91" s="262"/>
      <c r="L91" s="262"/>
      <c r="M91" s="262"/>
      <c r="N91" s="262"/>
      <c r="O91" s="262">
        <v>0</v>
      </c>
      <c r="P91" s="262">
        <v>0</v>
      </c>
      <c r="Q91" s="249"/>
      <c r="R91" s="249"/>
      <c r="S91" s="249"/>
      <c r="T91" s="249"/>
      <c r="U91" s="249"/>
      <c r="V91" s="249"/>
      <c r="W91" s="249"/>
      <c r="X91" s="249"/>
      <c r="Y91" s="249"/>
      <c r="Z91" s="329"/>
      <c r="AA91" s="309"/>
      <c r="AB91" s="310"/>
      <c r="AC91" s="332"/>
      <c r="AD91" s="331"/>
    </row>
    <row r="92" spans="1:30" ht="18" x14ac:dyDescent="0.25">
      <c r="A92" s="316"/>
      <c r="B92" s="322"/>
      <c r="C92" s="322" t="s">
        <v>308</v>
      </c>
      <c r="D92" s="262">
        <v>275</v>
      </c>
      <c r="E92" s="262"/>
      <c r="F92" s="262"/>
      <c r="G92" s="262"/>
      <c r="H92" s="262">
        <v>275</v>
      </c>
      <c r="I92" s="321"/>
      <c r="J92" s="262"/>
      <c r="K92" s="262"/>
      <c r="L92" s="262"/>
      <c r="M92" s="262"/>
      <c r="N92" s="262"/>
      <c r="O92" s="262">
        <v>0</v>
      </c>
      <c r="P92" s="262">
        <v>0</v>
      </c>
      <c r="Q92" s="249"/>
      <c r="R92" s="249"/>
      <c r="S92" s="249"/>
      <c r="T92" s="249"/>
      <c r="U92" s="249"/>
      <c r="V92" s="249"/>
      <c r="W92" s="249"/>
      <c r="X92" s="249"/>
      <c r="Y92" s="249"/>
      <c r="Z92" s="329"/>
      <c r="AA92" s="309"/>
      <c r="AB92" s="310"/>
      <c r="AC92" s="332"/>
      <c r="AD92" s="331"/>
    </row>
    <row r="93" spans="1:30" ht="18" x14ac:dyDescent="0.25">
      <c r="A93" s="316"/>
      <c r="B93" s="338"/>
      <c r="C93" s="338" t="s">
        <v>23</v>
      </c>
      <c r="D93" s="339" t="s">
        <v>23</v>
      </c>
      <c r="E93" s="340"/>
      <c r="F93" s="340"/>
      <c r="G93" s="340"/>
      <c r="H93" s="340"/>
      <c r="I93" s="336"/>
      <c r="J93" s="340"/>
      <c r="K93" s="340"/>
      <c r="L93" s="340"/>
      <c r="M93" s="340"/>
      <c r="N93" s="340"/>
      <c r="O93" s="340"/>
      <c r="P93" s="340"/>
      <c r="Q93" s="249"/>
      <c r="R93" s="249"/>
      <c r="S93" s="249"/>
      <c r="T93" s="249"/>
      <c r="U93" s="249"/>
      <c r="V93" s="249"/>
      <c r="W93" s="249"/>
      <c r="X93" s="249"/>
      <c r="Y93" s="249"/>
      <c r="Z93" s="329"/>
      <c r="AA93" s="309"/>
      <c r="AB93" s="310"/>
      <c r="AC93" s="332"/>
      <c r="AD93" s="331"/>
    </row>
    <row r="94" spans="1:30" ht="18" x14ac:dyDescent="0.25">
      <c r="A94" s="316"/>
      <c r="B94" s="319">
        <v>2018</v>
      </c>
      <c r="C94" s="322" t="s">
        <v>470</v>
      </c>
      <c r="D94" s="262" t="s">
        <v>23</v>
      </c>
      <c r="E94" s="262"/>
      <c r="F94" s="262"/>
      <c r="G94" s="262"/>
      <c r="H94" s="262"/>
      <c r="I94" s="321"/>
      <c r="J94" s="262"/>
      <c r="K94" s="262"/>
      <c r="L94" s="262"/>
      <c r="M94" s="262"/>
      <c r="N94" s="262"/>
      <c r="O94" s="262">
        <v>0</v>
      </c>
      <c r="P94" s="262">
        <v>0</v>
      </c>
      <c r="Q94" s="249"/>
      <c r="R94" s="249"/>
      <c r="S94" s="249"/>
      <c r="T94" s="249"/>
      <c r="U94" s="249"/>
      <c r="V94" s="249"/>
      <c r="W94" s="249"/>
      <c r="X94" s="249"/>
      <c r="Y94" s="249"/>
      <c r="Z94" s="329"/>
      <c r="AA94" s="309"/>
      <c r="AB94" s="310"/>
      <c r="AC94" s="332"/>
      <c r="AD94" s="331"/>
    </row>
    <row r="95" spans="1:30" ht="18" x14ac:dyDescent="0.25">
      <c r="A95" s="316"/>
      <c r="B95" s="322"/>
      <c r="C95" s="322" t="s">
        <v>103</v>
      </c>
      <c r="D95" s="262" t="s">
        <v>23</v>
      </c>
      <c r="E95" s="262"/>
      <c r="F95" s="262"/>
      <c r="G95" s="262"/>
      <c r="H95" s="262"/>
      <c r="I95" s="321"/>
      <c r="J95" s="262"/>
      <c r="K95" s="262"/>
      <c r="L95" s="262"/>
      <c r="M95" s="262"/>
      <c r="N95" s="262"/>
      <c r="O95" s="262">
        <v>0</v>
      </c>
      <c r="P95" s="262">
        <v>0</v>
      </c>
      <c r="Q95" s="249"/>
      <c r="R95" s="249"/>
      <c r="S95" s="249"/>
      <c r="T95" s="249"/>
      <c r="U95" s="249"/>
      <c r="V95" s="249"/>
      <c r="W95" s="249"/>
      <c r="X95" s="249"/>
      <c r="Y95" s="249"/>
      <c r="Z95" s="329"/>
      <c r="AA95" s="309"/>
      <c r="AB95" s="310"/>
      <c r="AC95" s="332"/>
      <c r="AD95" s="331"/>
    </row>
    <row r="96" spans="1:30" ht="18" x14ac:dyDescent="0.25">
      <c r="A96" s="316"/>
      <c r="B96" s="322"/>
      <c r="C96" s="322" t="s">
        <v>72</v>
      </c>
      <c r="D96" s="262" t="s">
        <v>23</v>
      </c>
      <c r="E96" s="262"/>
      <c r="F96" s="262"/>
      <c r="G96" s="262"/>
      <c r="H96" s="262"/>
      <c r="I96" s="321"/>
      <c r="J96" s="262"/>
      <c r="K96" s="262"/>
      <c r="L96" s="262"/>
      <c r="M96" s="262"/>
      <c r="N96" s="262"/>
      <c r="O96" s="262">
        <v>0</v>
      </c>
      <c r="P96" s="262">
        <v>0</v>
      </c>
      <c r="Q96" s="249"/>
      <c r="R96" s="249"/>
      <c r="S96" s="249"/>
      <c r="T96" s="249"/>
      <c r="U96" s="249"/>
      <c r="V96" s="249"/>
      <c r="W96" s="249"/>
      <c r="X96" s="249"/>
      <c r="Y96" s="249"/>
      <c r="Z96" s="308"/>
      <c r="AA96" s="309"/>
      <c r="AB96" s="310"/>
      <c r="AC96" s="332"/>
      <c r="AD96" s="331"/>
    </row>
    <row r="97" spans="1:30" ht="18" x14ac:dyDescent="0.25">
      <c r="A97" s="316"/>
      <c r="B97" s="322"/>
      <c r="C97" s="322" t="s">
        <v>104</v>
      </c>
      <c r="D97" s="262">
        <v>540</v>
      </c>
      <c r="E97" s="262"/>
      <c r="F97" s="262"/>
      <c r="G97" s="262"/>
      <c r="H97" s="262">
        <v>480</v>
      </c>
      <c r="I97" s="321"/>
      <c r="J97" s="262"/>
      <c r="K97" s="262"/>
      <c r="L97" s="262"/>
      <c r="M97" s="262">
        <v>1380</v>
      </c>
      <c r="N97" s="262"/>
      <c r="O97" s="262">
        <v>360</v>
      </c>
      <c r="P97" s="262">
        <v>0</v>
      </c>
      <c r="Q97" s="271" t="s">
        <v>562</v>
      </c>
      <c r="R97" s="249"/>
      <c r="S97" s="249"/>
      <c r="T97" s="249"/>
      <c r="U97" s="249"/>
      <c r="V97" s="249"/>
      <c r="W97" s="249"/>
      <c r="X97" s="249"/>
      <c r="Y97" s="249"/>
      <c r="Z97" s="308"/>
      <c r="AA97" s="309"/>
      <c r="AB97" s="310"/>
      <c r="AC97" s="332"/>
      <c r="AD97" s="331"/>
    </row>
    <row r="98" spans="1:30" ht="18" x14ac:dyDescent="0.25">
      <c r="A98" s="316"/>
      <c r="B98" s="322"/>
      <c r="C98" s="322" t="s">
        <v>99</v>
      </c>
      <c r="D98" s="262">
        <v>240</v>
      </c>
      <c r="E98" s="262"/>
      <c r="F98" s="262"/>
      <c r="G98" s="262"/>
      <c r="H98" s="262">
        <v>840</v>
      </c>
      <c r="I98" s="321"/>
      <c r="J98" s="262"/>
      <c r="K98" s="262"/>
      <c r="L98" s="262"/>
      <c r="M98" s="262">
        <v>600</v>
      </c>
      <c r="N98" s="262"/>
      <c r="O98" s="262">
        <v>480</v>
      </c>
      <c r="P98" s="262">
        <v>0</v>
      </c>
      <c r="Q98" s="271" t="s">
        <v>562</v>
      </c>
      <c r="R98" s="249"/>
      <c r="S98" s="249"/>
      <c r="T98" s="249"/>
      <c r="U98" s="249"/>
      <c r="V98" s="249"/>
      <c r="W98" s="249"/>
      <c r="X98" s="249"/>
      <c r="Y98" s="249"/>
      <c r="Z98" s="308"/>
      <c r="AA98" s="309"/>
      <c r="AB98" s="310"/>
      <c r="AC98" s="332"/>
      <c r="AD98" s="331"/>
    </row>
    <row r="99" spans="1:30" ht="18" x14ac:dyDescent="0.25">
      <c r="A99" s="316"/>
      <c r="B99" s="322"/>
      <c r="C99" s="322" t="s">
        <v>515</v>
      </c>
      <c r="D99" s="262">
        <v>60</v>
      </c>
      <c r="E99" s="262"/>
      <c r="F99" s="262"/>
      <c r="G99" s="262"/>
      <c r="H99" s="262"/>
      <c r="I99" s="321"/>
      <c r="J99" s="262"/>
      <c r="K99" s="262"/>
      <c r="L99" s="262"/>
      <c r="M99" s="262"/>
      <c r="N99" s="262"/>
      <c r="O99" s="262">
        <v>0</v>
      </c>
      <c r="P99" s="262">
        <v>0</v>
      </c>
      <c r="Q99" s="249"/>
      <c r="R99" s="249"/>
      <c r="S99" s="249"/>
      <c r="T99" s="249"/>
      <c r="U99" s="249"/>
      <c r="V99" s="249"/>
      <c r="W99" s="249"/>
      <c r="X99" s="249"/>
      <c r="Y99" s="249"/>
      <c r="Z99" s="308"/>
      <c r="AA99" s="309"/>
      <c r="AB99" s="310"/>
      <c r="AC99" s="332"/>
      <c r="AD99" s="331"/>
    </row>
    <row r="100" spans="1:30" x14ac:dyDescent="0.2">
      <c r="A100" s="316"/>
      <c r="B100" s="322"/>
      <c r="C100" s="322" t="s">
        <v>111</v>
      </c>
      <c r="D100" s="262">
        <v>325</v>
      </c>
      <c r="E100" s="262"/>
      <c r="F100" s="262"/>
      <c r="G100" s="262"/>
      <c r="H100" s="262">
        <v>840</v>
      </c>
      <c r="I100" s="321"/>
      <c r="J100" s="262"/>
      <c r="K100" s="262"/>
      <c r="L100" s="262"/>
      <c r="M100" s="262">
        <v>540</v>
      </c>
      <c r="N100" s="262"/>
      <c r="O100" s="262">
        <v>300</v>
      </c>
      <c r="P100" s="262">
        <v>0</v>
      </c>
      <c r="Q100" s="271" t="s">
        <v>563</v>
      </c>
      <c r="R100" s="249"/>
      <c r="S100" s="249"/>
      <c r="T100" s="249"/>
      <c r="U100" s="249"/>
      <c r="V100" s="249"/>
      <c r="W100" s="249"/>
      <c r="X100" s="249"/>
      <c r="Y100" s="249"/>
      <c r="AA100" s="244"/>
      <c r="AD100" s="244"/>
    </row>
    <row r="101" spans="1:30" x14ac:dyDescent="0.2">
      <c r="A101" s="316"/>
      <c r="B101" s="322"/>
      <c r="C101" s="322" t="s">
        <v>31</v>
      </c>
      <c r="D101" s="262">
        <v>450</v>
      </c>
      <c r="E101" s="262"/>
      <c r="F101" s="262"/>
      <c r="G101" s="262"/>
      <c r="H101" s="262">
        <v>420</v>
      </c>
      <c r="I101" s="321"/>
      <c r="J101" s="262"/>
      <c r="K101" s="262"/>
      <c r="L101" s="262"/>
      <c r="M101" s="262"/>
      <c r="N101" s="262"/>
      <c r="O101" s="262">
        <v>420</v>
      </c>
      <c r="P101" s="262">
        <v>0</v>
      </c>
      <c r="Q101" s="271" t="s">
        <v>564</v>
      </c>
      <c r="R101" s="249"/>
      <c r="S101" s="249"/>
      <c r="T101" s="249"/>
      <c r="U101" s="249"/>
      <c r="V101" s="249"/>
      <c r="W101" s="249"/>
      <c r="X101" s="249"/>
      <c r="Y101" s="249"/>
      <c r="AD101" s="271"/>
    </row>
    <row r="102" spans="1:30" x14ac:dyDescent="0.2">
      <c r="A102" s="316"/>
      <c r="B102" s="322"/>
      <c r="C102" s="322" t="s">
        <v>101</v>
      </c>
      <c r="D102" s="262">
        <v>360</v>
      </c>
      <c r="E102" s="262"/>
      <c r="F102" s="262"/>
      <c r="G102" s="262"/>
      <c r="H102" s="262">
        <v>630</v>
      </c>
      <c r="I102" s="321"/>
      <c r="J102" s="262"/>
      <c r="K102" s="262"/>
      <c r="L102" s="262"/>
      <c r="M102" s="262">
        <v>660</v>
      </c>
      <c r="N102" s="262"/>
      <c r="O102" s="262">
        <v>275</v>
      </c>
      <c r="P102" s="262">
        <v>0</v>
      </c>
      <c r="Q102" s="271" t="s">
        <v>552</v>
      </c>
      <c r="R102" s="249"/>
      <c r="S102" s="249"/>
      <c r="T102" s="249"/>
      <c r="U102" s="249"/>
      <c r="V102" s="249"/>
      <c r="AD102" s="271"/>
    </row>
    <row r="103" spans="1:30" x14ac:dyDescent="0.2">
      <c r="A103" s="316"/>
      <c r="B103" s="322"/>
      <c r="C103" s="322" t="s">
        <v>516</v>
      </c>
      <c r="D103" s="262">
        <v>180</v>
      </c>
      <c r="E103" s="262"/>
      <c r="F103" s="262"/>
      <c r="G103" s="262"/>
      <c r="H103" s="262">
        <v>240</v>
      </c>
      <c r="I103" s="321"/>
      <c r="J103" s="262"/>
      <c r="K103" s="262"/>
      <c r="L103" s="262"/>
      <c r="M103" s="262">
        <v>900</v>
      </c>
      <c r="N103" s="262"/>
      <c r="O103" s="262">
        <v>300</v>
      </c>
      <c r="P103" s="262">
        <v>0</v>
      </c>
      <c r="Q103" s="271" t="s">
        <v>563</v>
      </c>
      <c r="R103" s="249"/>
      <c r="S103" s="249"/>
      <c r="T103" s="249"/>
      <c r="U103" s="249"/>
      <c r="V103" s="249"/>
      <c r="AD103" s="271"/>
    </row>
    <row r="104" spans="1:30" ht="15.75" x14ac:dyDescent="0.25">
      <c r="A104" s="249"/>
      <c r="B104" s="262"/>
      <c r="C104" s="324" t="s">
        <v>517</v>
      </c>
      <c r="D104" s="262">
        <v>120</v>
      </c>
      <c r="E104" s="262"/>
      <c r="F104" s="262"/>
      <c r="G104" s="262"/>
      <c r="H104" s="262">
        <v>180</v>
      </c>
      <c r="I104" s="321"/>
      <c r="J104" s="262"/>
      <c r="K104" s="262"/>
      <c r="L104" s="262"/>
      <c r="M104" s="262"/>
      <c r="N104" s="262"/>
      <c r="O104" s="262">
        <v>180</v>
      </c>
      <c r="P104" s="262">
        <v>0</v>
      </c>
      <c r="Q104" s="249"/>
      <c r="R104" s="249"/>
      <c r="S104" s="249"/>
      <c r="T104" s="249"/>
      <c r="U104" s="249"/>
      <c r="V104" s="249"/>
      <c r="Z104" s="280"/>
      <c r="AA104" s="306"/>
      <c r="AB104" s="311" t="s">
        <v>490</v>
      </c>
      <c r="AC104" s="279"/>
      <c r="AD104" s="271"/>
    </row>
    <row r="105" spans="1:30" ht="15.75" x14ac:dyDescent="0.25">
      <c r="A105" s="249"/>
      <c r="B105" s="262"/>
      <c r="C105" s="324" t="s">
        <v>547</v>
      </c>
      <c r="D105" s="262"/>
      <c r="E105" s="262"/>
      <c r="F105" s="262"/>
      <c r="G105" s="262"/>
      <c r="H105" s="262"/>
      <c r="I105" s="321"/>
      <c r="J105" s="262"/>
      <c r="K105" s="262"/>
      <c r="L105" s="262"/>
      <c r="M105" s="262"/>
      <c r="N105" s="262"/>
      <c r="O105" s="262">
        <v>240</v>
      </c>
      <c r="P105" s="262">
        <v>0</v>
      </c>
      <c r="Q105" s="271" t="s">
        <v>562</v>
      </c>
      <c r="R105" s="249"/>
      <c r="S105" s="249"/>
      <c r="T105" s="249"/>
      <c r="U105" s="249"/>
      <c r="V105" s="249"/>
      <c r="Z105" s="280"/>
      <c r="AA105" s="306"/>
      <c r="AB105" s="311"/>
      <c r="AC105" s="279"/>
      <c r="AD105" s="271"/>
    </row>
    <row r="106" spans="1:30" ht="15.75" x14ac:dyDescent="0.25">
      <c r="A106" s="249"/>
      <c r="B106" s="262"/>
      <c r="C106" s="324" t="s">
        <v>30</v>
      </c>
      <c r="D106" s="262"/>
      <c r="E106" s="262"/>
      <c r="F106" s="262"/>
      <c r="G106" s="262"/>
      <c r="H106" s="262"/>
      <c r="I106" s="321"/>
      <c r="J106" s="262"/>
      <c r="K106" s="262"/>
      <c r="L106" s="262"/>
      <c r="M106" s="262"/>
      <c r="N106" s="262"/>
      <c r="O106" s="262">
        <v>330</v>
      </c>
      <c r="P106" s="262">
        <v>0</v>
      </c>
      <c r="Q106" s="271" t="s">
        <v>552</v>
      </c>
      <c r="R106" s="249"/>
      <c r="S106" s="249"/>
      <c r="T106" s="249"/>
      <c r="U106" s="249"/>
      <c r="V106" s="249"/>
      <c r="Z106" s="280"/>
      <c r="AA106" s="306"/>
      <c r="AB106" s="311"/>
      <c r="AC106" s="279"/>
      <c r="AD106" s="271"/>
    </row>
    <row r="107" spans="1:30" x14ac:dyDescent="0.2">
      <c r="A107" s="249"/>
      <c r="B107" s="262"/>
      <c r="C107" s="324" t="s">
        <v>518</v>
      </c>
      <c r="D107" s="262">
        <v>60</v>
      </c>
      <c r="E107" s="262"/>
      <c r="F107" s="262"/>
      <c r="G107" s="262"/>
      <c r="H107" s="262"/>
      <c r="I107" s="321"/>
      <c r="J107" s="262"/>
      <c r="K107" s="262"/>
      <c r="L107" s="262"/>
      <c r="M107" s="262"/>
      <c r="N107" s="262"/>
      <c r="O107" s="262">
        <v>0</v>
      </c>
      <c r="P107" s="262">
        <v>0</v>
      </c>
      <c r="Q107" s="249"/>
      <c r="R107" s="249"/>
      <c r="S107" s="249"/>
      <c r="T107" s="249"/>
      <c r="U107" s="249"/>
      <c r="V107" s="249"/>
      <c r="Z107" s="280"/>
      <c r="AA107" s="306"/>
      <c r="AB107" s="279"/>
      <c r="AC107" s="279"/>
      <c r="AD107" s="271"/>
    </row>
    <row r="108" spans="1:30" x14ac:dyDescent="0.2">
      <c r="A108" s="249"/>
      <c r="B108" s="262"/>
      <c r="C108" s="324" t="s">
        <v>333</v>
      </c>
      <c r="D108" s="262">
        <v>360</v>
      </c>
      <c r="E108" s="262"/>
      <c r="F108" s="262"/>
      <c r="G108" s="262"/>
      <c r="H108" s="262">
        <v>300</v>
      </c>
      <c r="I108" s="321"/>
      <c r="J108" s="262"/>
      <c r="K108" s="262"/>
      <c r="L108" s="262"/>
      <c r="M108" s="262"/>
      <c r="N108" s="262"/>
      <c r="O108" s="262">
        <v>300</v>
      </c>
      <c r="P108" s="262">
        <v>180</v>
      </c>
      <c r="Q108" s="249"/>
      <c r="R108" s="249"/>
      <c r="S108" s="249"/>
      <c r="T108" s="249"/>
      <c r="U108" s="249"/>
      <c r="V108" s="249"/>
      <c r="Z108" s="280"/>
      <c r="AA108" s="306"/>
      <c r="AB108" s="279"/>
      <c r="AC108" s="279"/>
      <c r="AD108" s="271"/>
    </row>
    <row r="109" spans="1:30" x14ac:dyDescent="0.2">
      <c r="A109" s="249"/>
      <c r="B109" s="262"/>
      <c r="C109" s="262" t="s">
        <v>519</v>
      </c>
      <c r="D109" s="262"/>
      <c r="E109" s="262"/>
      <c r="F109" s="262"/>
      <c r="G109" s="262"/>
      <c r="H109" s="262">
        <v>60</v>
      </c>
      <c r="I109" s="321"/>
      <c r="J109" s="262"/>
      <c r="K109" s="262"/>
      <c r="L109" s="262"/>
      <c r="M109" s="262"/>
      <c r="N109" s="262"/>
      <c r="O109" s="262">
        <v>0</v>
      </c>
      <c r="P109" s="262">
        <v>0</v>
      </c>
      <c r="Q109" s="249"/>
      <c r="R109" s="249"/>
      <c r="S109" s="249"/>
      <c r="T109" s="249"/>
      <c r="U109" s="249"/>
      <c r="V109" s="249"/>
      <c r="Z109" s="280"/>
      <c r="AA109" s="306"/>
      <c r="AB109" s="279"/>
      <c r="AC109" s="279"/>
      <c r="AD109" s="271"/>
    </row>
    <row r="110" spans="1:30" x14ac:dyDescent="0.2">
      <c r="A110" s="249"/>
      <c r="B110" s="262"/>
      <c r="C110" s="324" t="s">
        <v>520</v>
      </c>
      <c r="D110" s="262"/>
      <c r="E110" s="262"/>
      <c r="F110" s="262"/>
      <c r="G110" s="262"/>
      <c r="H110" s="262">
        <v>240</v>
      </c>
      <c r="I110" s="321"/>
      <c r="J110" s="262"/>
      <c r="K110" s="262"/>
      <c r="L110" s="262"/>
      <c r="M110" s="262"/>
      <c r="N110" s="262"/>
      <c r="O110" s="262">
        <v>0</v>
      </c>
      <c r="P110" s="262">
        <v>0</v>
      </c>
      <c r="Q110" s="249"/>
      <c r="R110" s="249"/>
      <c r="S110" s="249"/>
      <c r="T110" s="249"/>
      <c r="U110" s="249"/>
      <c r="V110" s="249"/>
      <c r="Z110" s="280"/>
      <c r="AA110" s="306"/>
      <c r="AB110" s="279"/>
      <c r="AC110" s="279"/>
      <c r="AD110" s="271"/>
    </row>
    <row r="111" spans="1:30" x14ac:dyDescent="0.2">
      <c r="B111" s="321"/>
      <c r="C111" s="324" t="s">
        <v>524</v>
      </c>
      <c r="D111" s="321"/>
      <c r="E111" s="321"/>
      <c r="F111" s="321"/>
      <c r="G111" s="321"/>
      <c r="H111" s="321"/>
      <c r="I111" s="321"/>
      <c r="J111" s="321"/>
      <c r="K111" s="321"/>
      <c r="L111" s="321"/>
      <c r="M111" s="321">
        <v>600</v>
      </c>
      <c r="N111" s="321"/>
      <c r="O111" s="321">
        <v>60</v>
      </c>
      <c r="P111" s="321">
        <v>0</v>
      </c>
      <c r="Z111" s="280"/>
      <c r="AA111" s="306"/>
      <c r="AB111" s="279"/>
      <c r="AC111" s="279"/>
      <c r="AD111" s="271"/>
    </row>
    <row r="112" spans="1:30" x14ac:dyDescent="0.2">
      <c r="B112" s="321"/>
      <c r="C112" s="324" t="s">
        <v>525</v>
      </c>
      <c r="D112" s="321"/>
      <c r="E112" s="321"/>
      <c r="F112" s="321"/>
      <c r="G112" s="321"/>
      <c r="H112" s="321"/>
      <c r="I112" s="321"/>
      <c r="J112" s="321"/>
      <c r="K112" s="321"/>
      <c r="L112" s="321"/>
      <c r="M112" s="321">
        <v>540</v>
      </c>
      <c r="N112" s="321"/>
      <c r="O112" s="321">
        <v>0</v>
      </c>
      <c r="P112" s="321">
        <v>0</v>
      </c>
      <c r="Z112" s="280"/>
      <c r="AA112" s="306"/>
      <c r="AB112" s="279"/>
      <c r="AC112" s="279"/>
      <c r="AD112" s="271"/>
    </row>
    <row r="113" spans="2:30" x14ac:dyDescent="0.2">
      <c r="B113" s="321"/>
      <c r="C113" s="324" t="s">
        <v>548</v>
      </c>
      <c r="D113" s="321"/>
      <c r="E113" s="321"/>
      <c r="F113" s="321"/>
      <c r="G113" s="321"/>
      <c r="H113" s="321"/>
      <c r="I113" s="321"/>
      <c r="J113" s="321"/>
      <c r="K113" s="321"/>
      <c r="L113" s="321"/>
      <c r="M113" s="321">
        <v>240</v>
      </c>
      <c r="N113" s="321"/>
      <c r="O113" s="321">
        <v>60</v>
      </c>
      <c r="P113" s="321">
        <v>0</v>
      </c>
      <c r="Z113" s="280"/>
      <c r="AA113" s="306"/>
      <c r="AB113" s="279"/>
      <c r="AC113" s="279"/>
      <c r="AD113" s="271"/>
    </row>
    <row r="114" spans="2:30" x14ac:dyDescent="0.2">
      <c r="B114" s="336"/>
      <c r="C114" s="337"/>
      <c r="D114" s="336"/>
      <c r="E114" s="336"/>
      <c r="F114" s="336"/>
      <c r="G114" s="336"/>
      <c r="H114" s="336"/>
      <c r="I114" s="336"/>
      <c r="J114" s="336"/>
      <c r="K114" s="336"/>
      <c r="L114" s="336"/>
      <c r="M114" s="336"/>
      <c r="N114" s="336"/>
      <c r="O114" s="336"/>
      <c r="P114" s="336"/>
      <c r="Z114" s="280"/>
      <c r="AA114" s="306"/>
      <c r="AB114" s="279"/>
      <c r="AC114" s="279"/>
      <c r="AD114" s="271"/>
    </row>
    <row r="115" spans="2:30" ht="15.75" x14ac:dyDescent="0.25">
      <c r="B115" s="319">
        <v>2019</v>
      </c>
      <c r="C115" s="322" t="s">
        <v>99</v>
      </c>
      <c r="D115" s="262"/>
      <c r="E115" s="262"/>
      <c r="F115" s="262"/>
      <c r="G115" s="262"/>
      <c r="H115" s="262"/>
      <c r="I115" s="321"/>
      <c r="J115" s="262"/>
      <c r="K115" s="262"/>
      <c r="L115" s="262"/>
      <c r="M115" s="262"/>
      <c r="N115" s="262"/>
      <c r="O115" s="262">
        <v>900</v>
      </c>
      <c r="P115" s="262">
        <v>720</v>
      </c>
      <c r="Z115" s="280"/>
      <c r="AA115" s="306"/>
      <c r="AB115" s="279"/>
      <c r="AC115" s="279"/>
    </row>
    <row r="116" spans="2:30" x14ac:dyDescent="0.2">
      <c r="B116" s="322"/>
      <c r="C116" s="322" t="s">
        <v>101</v>
      </c>
      <c r="D116" s="262"/>
      <c r="E116" s="262"/>
      <c r="F116" s="262"/>
      <c r="G116" s="262"/>
      <c r="H116" s="262"/>
      <c r="I116" s="321"/>
      <c r="J116" s="262"/>
      <c r="K116" s="262"/>
      <c r="L116" s="262"/>
      <c r="M116" s="262"/>
      <c r="N116" s="262"/>
      <c r="O116" s="262">
        <v>1080</v>
      </c>
      <c r="P116" s="262">
        <v>1140</v>
      </c>
      <c r="Z116" s="280"/>
      <c r="AA116" s="306"/>
      <c r="AB116" s="279"/>
      <c r="AC116" s="279"/>
    </row>
    <row r="117" spans="2:30" x14ac:dyDescent="0.2">
      <c r="B117" s="322"/>
      <c r="C117" s="322" t="s">
        <v>104</v>
      </c>
      <c r="D117" s="262"/>
      <c r="E117" s="262"/>
      <c r="F117" s="262"/>
      <c r="G117" s="262"/>
      <c r="H117" s="262"/>
      <c r="I117" s="321"/>
      <c r="J117" s="262"/>
      <c r="K117" s="262"/>
      <c r="L117" s="262"/>
      <c r="M117" s="262"/>
      <c r="N117" s="262"/>
      <c r="O117" s="262">
        <v>300</v>
      </c>
      <c r="P117" s="262">
        <v>300</v>
      </c>
      <c r="Z117" s="280"/>
      <c r="AA117" s="306"/>
      <c r="AB117" s="279"/>
      <c r="AC117" s="279"/>
    </row>
    <row r="118" spans="2:30" x14ac:dyDescent="0.2">
      <c r="B118" s="322"/>
      <c r="C118" s="322" t="s">
        <v>111</v>
      </c>
      <c r="D118" s="262"/>
      <c r="E118" s="262"/>
      <c r="F118" s="262"/>
      <c r="G118" s="262"/>
      <c r="H118" s="262"/>
      <c r="I118" s="321"/>
      <c r="J118" s="262"/>
      <c r="K118" s="262"/>
      <c r="L118" s="262"/>
      <c r="M118" s="262"/>
      <c r="N118" s="262"/>
      <c r="O118" s="262">
        <v>660</v>
      </c>
      <c r="P118" s="262">
        <v>660</v>
      </c>
      <c r="Z118" s="280"/>
      <c r="AA118" s="306"/>
      <c r="AB118" s="279"/>
      <c r="AC118" s="279"/>
    </row>
    <row r="119" spans="2:30" x14ac:dyDescent="0.2">
      <c r="B119" s="322"/>
      <c r="C119" s="322" t="s">
        <v>31</v>
      </c>
      <c r="D119" s="262"/>
      <c r="E119" s="262"/>
      <c r="F119" s="262"/>
      <c r="G119" s="262"/>
      <c r="H119" s="262"/>
      <c r="I119" s="321"/>
      <c r="J119" s="262"/>
      <c r="K119" s="262"/>
      <c r="L119" s="262"/>
      <c r="M119" s="262"/>
      <c r="N119" s="262"/>
      <c r="O119" s="262">
        <v>120</v>
      </c>
      <c r="P119" s="262">
        <v>120</v>
      </c>
      <c r="Z119" s="280"/>
      <c r="AA119" s="306"/>
      <c r="AB119" s="279"/>
      <c r="AC119" s="279"/>
    </row>
    <row r="120" spans="2:30" x14ac:dyDescent="0.2">
      <c r="B120" s="322"/>
      <c r="C120" s="322" t="s">
        <v>549</v>
      </c>
      <c r="D120" s="262"/>
      <c r="E120" s="262"/>
      <c r="F120" s="262"/>
      <c r="G120" s="262"/>
      <c r="H120" s="262"/>
      <c r="I120" s="321"/>
      <c r="J120" s="262"/>
      <c r="K120" s="262"/>
      <c r="L120" s="262"/>
      <c r="M120" s="262"/>
      <c r="N120" s="262"/>
      <c r="O120" s="262">
        <v>60</v>
      </c>
      <c r="P120" s="262">
        <v>60</v>
      </c>
    </row>
    <row r="121" spans="2:30" x14ac:dyDescent="0.2">
      <c r="B121" s="322"/>
      <c r="C121" s="322" t="s">
        <v>550</v>
      </c>
      <c r="D121" s="262"/>
      <c r="E121" s="262"/>
      <c r="F121" s="262"/>
      <c r="G121" s="262"/>
      <c r="H121" s="262"/>
      <c r="I121" s="321"/>
      <c r="J121" s="262"/>
      <c r="K121" s="262"/>
      <c r="L121" s="262"/>
      <c r="M121" s="262"/>
      <c r="N121" s="262"/>
      <c r="O121" s="262">
        <v>120</v>
      </c>
      <c r="P121" s="262">
        <v>120</v>
      </c>
    </row>
    <row r="122" spans="2:30" x14ac:dyDescent="0.2">
      <c r="B122" s="322"/>
      <c r="C122" s="322" t="s">
        <v>501</v>
      </c>
      <c r="D122" s="262"/>
      <c r="E122" s="262"/>
      <c r="F122" s="262"/>
      <c r="G122" s="262"/>
      <c r="H122" s="262"/>
      <c r="I122" s="321"/>
      <c r="J122" s="262"/>
      <c r="K122" s="262"/>
      <c r="L122" s="262"/>
      <c r="M122" s="262"/>
      <c r="N122" s="262"/>
      <c r="O122" s="262">
        <v>300</v>
      </c>
      <c r="P122" s="262">
        <v>300</v>
      </c>
    </row>
    <row r="123" spans="2:30" ht="15.75" x14ac:dyDescent="0.25">
      <c r="C123" s="1" t="s">
        <v>310</v>
      </c>
      <c r="O123" s="1">
        <f>SUM(O80:O122)</f>
        <v>7085</v>
      </c>
    </row>
  </sheetData>
  <pageMargins left="0.7" right="0.7" top="0.75" bottom="0.75" header="0.3" footer="0.3"/>
  <pageSetup scale="64"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132"/>
  <sheetViews>
    <sheetView topLeftCell="A20" zoomScale="81" zoomScaleNormal="70" workbookViewId="0">
      <selection activeCell="T27" sqref="T27"/>
    </sheetView>
  </sheetViews>
  <sheetFormatPr defaultColWidth="9.28515625" defaultRowHeight="15" x14ac:dyDescent="0.2"/>
  <cols>
    <col min="1" max="1" width="10.28515625" style="244" customWidth="1"/>
    <col min="2" max="2" width="31.28515625" style="244" customWidth="1"/>
    <col min="3" max="3" width="18.5703125" style="244" customWidth="1"/>
    <col min="4" max="4" width="15.42578125" style="244" customWidth="1"/>
    <col min="5" max="5" width="10.5703125" style="244" customWidth="1"/>
    <col min="6" max="6" width="13.28515625" style="244" customWidth="1"/>
    <col min="7" max="7" width="8.42578125" style="244" customWidth="1"/>
    <col min="8" max="8" width="8.28515625" style="244" customWidth="1"/>
    <col min="9" max="9" width="7.28515625" style="244" customWidth="1"/>
    <col min="10" max="10" width="6.28515625" style="244" customWidth="1"/>
    <col min="11" max="11" width="8.7109375" style="244" customWidth="1"/>
    <col min="12" max="12" width="7.28515625" style="244" customWidth="1"/>
    <col min="13" max="13" width="6.7109375" style="244" customWidth="1"/>
    <col min="14" max="14" width="6.28515625" style="244" customWidth="1"/>
    <col min="15" max="15" width="6.42578125" style="244" customWidth="1"/>
    <col min="16" max="16" width="7.28515625" style="244" customWidth="1"/>
    <col min="17" max="18" width="6.5703125" style="244" customWidth="1"/>
    <col min="19" max="19" width="6.42578125" style="244" customWidth="1"/>
    <col min="20" max="20" width="10.5703125" style="244" customWidth="1"/>
    <col min="21" max="21" width="12" style="244" customWidth="1"/>
    <col min="22" max="22" width="14.28515625" style="244" customWidth="1"/>
    <col min="23" max="23" width="9.42578125" style="244" hidden="1" customWidth="1"/>
    <col min="24" max="25" width="0" style="244" hidden="1" customWidth="1"/>
    <col min="26" max="26" width="6.42578125" style="244" customWidth="1"/>
    <col min="27" max="27" width="13.5703125" style="244" customWidth="1"/>
    <col min="28" max="28" width="10.42578125" style="307" customWidth="1"/>
    <col min="29" max="29" width="49.7109375" style="244" customWidth="1"/>
    <col min="30" max="30" width="12" style="244" bestFit="1" customWidth="1"/>
    <col min="31" max="31" width="10.42578125" style="290" bestFit="1" customWidth="1"/>
    <col min="32" max="16384" width="9.28515625" style="244"/>
  </cols>
  <sheetData>
    <row r="1" spans="1:31" x14ac:dyDescent="0.2">
      <c r="C1" s="312">
        <v>43830</v>
      </c>
      <c r="D1" s="271" t="s">
        <v>502</v>
      </c>
    </row>
    <row r="2" spans="1:31" ht="15.75" customHeight="1" x14ac:dyDescent="0.2"/>
    <row r="3" spans="1:31" s="313" customFormat="1" ht="15.75" customHeight="1" x14ac:dyDescent="0.2">
      <c r="AB3" s="314"/>
      <c r="AE3" s="315"/>
    </row>
    <row r="4" spans="1:31" ht="15.75" customHeight="1" x14ac:dyDescent="0.2"/>
    <row r="5" spans="1:31" ht="23.25" x14ac:dyDescent="0.35">
      <c r="B5" s="328"/>
    </row>
    <row r="6" spans="1:31" ht="15.75" customHeight="1" x14ac:dyDescent="0.2"/>
    <row r="7" spans="1:31" ht="15.75" thickBot="1" x14ac:dyDescent="0.25">
      <c r="A7" s="249"/>
      <c r="B7" s="249"/>
      <c r="C7" s="249"/>
      <c r="D7" s="249"/>
      <c r="E7" s="249"/>
      <c r="F7" s="249"/>
      <c r="G7" s="249"/>
      <c r="H7" s="249"/>
      <c r="I7" s="249"/>
      <c r="J7" s="249"/>
      <c r="K7" s="249"/>
      <c r="L7" s="249"/>
      <c r="M7" s="249"/>
      <c r="N7" s="249"/>
      <c r="O7" s="249"/>
      <c r="P7" s="249"/>
      <c r="Q7" s="249"/>
      <c r="R7" s="249"/>
      <c r="S7" s="249"/>
      <c r="T7" s="249"/>
      <c r="U7" s="249"/>
      <c r="V7" s="249"/>
      <c r="W7" s="249"/>
      <c r="X7" s="249"/>
      <c r="Y7" s="249"/>
      <c r="Z7" s="249"/>
      <c r="AA7" s="249"/>
      <c r="AB7" s="303"/>
      <c r="AC7" s="249"/>
      <c r="AD7" s="249"/>
      <c r="AE7" s="271"/>
    </row>
    <row r="8" spans="1:31" ht="15.75" x14ac:dyDescent="0.25">
      <c r="A8" s="250"/>
      <c r="B8" s="251" t="s">
        <v>0</v>
      </c>
      <c r="C8" s="252"/>
      <c r="D8" s="252"/>
      <c r="E8" s="254"/>
      <c r="F8" s="252"/>
      <c r="G8" s="252"/>
      <c r="H8" s="252"/>
      <c r="I8" s="252"/>
      <c r="J8" s="252"/>
      <c r="K8" s="252"/>
      <c r="L8" s="252"/>
      <c r="M8" s="252"/>
      <c r="N8" s="252"/>
      <c r="O8" s="252"/>
      <c r="P8" s="252"/>
      <c r="Q8" s="252"/>
      <c r="R8" s="252"/>
      <c r="S8" s="253"/>
      <c r="T8" s="254"/>
      <c r="U8" s="255"/>
      <c r="V8" s="256"/>
      <c r="W8" s="249"/>
      <c r="X8" s="249"/>
      <c r="Y8" s="249"/>
      <c r="Z8" s="249"/>
      <c r="AA8" s="249"/>
      <c r="AB8" s="303"/>
      <c r="AC8" s="249"/>
      <c r="AD8" s="249"/>
      <c r="AE8" s="271"/>
    </row>
    <row r="9" spans="1:31" ht="48" thickBot="1" x14ac:dyDescent="0.3">
      <c r="A9" s="86" t="s">
        <v>1</v>
      </c>
      <c r="B9" s="34" t="s">
        <v>2</v>
      </c>
      <c r="C9" s="79" t="s">
        <v>3</v>
      </c>
      <c r="D9" s="81" t="s">
        <v>4</v>
      </c>
      <c r="E9" s="39" t="s">
        <v>504</v>
      </c>
      <c r="F9" s="36" t="s">
        <v>565</v>
      </c>
      <c r="G9" s="37" t="s">
        <v>7</v>
      </c>
      <c r="H9" s="37" t="s">
        <v>8</v>
      </c>
      <c r="I9" s="37" t="s">
        <v>9</v>
      </c>
      <c r="J9" s="37" t="s">
        <v>10</v>
      </c>
      <c r="K9" s="37" t="s">
        <v>11</v>
      </c>
      <c r="L9" s="37" t="s">
        <v>12</v>
      </c>
      <c r="M9" s="37" t="s">
        <v>13</v>
      </c>
      <c r="N9" s="37" t="s">
        <v>14</v>
      </c>
      <c r="O9" s="37" t="s">
        <v>15</v>
      </c>
      <c r="P9" s="37" t="s">
        <v>16</v>
      </c>
      <c r="Q9" s="37" t="s">
        <v>17</v>
      </c>
      <c r="R9" s="37" t="s">
        <v>18</v>
      </c>
      <c r="S9" s="38" t="s">
        <v>294</v>
      </c>
      <c r="T9" s="39" t="s">
        <v>566</v>
      </c>
      <c r="U9" s="36" t="s">
        <v>21</v>
      </c>
      <c r="V9" s="40" t="s">
        <v>22</v>
      </c>
      <c r="W9" s="249"/>
      <c r="X9" s="249"/>
      <c r="Y9" s="249"/>
      <c r="Z9" s="249"/>
      <c r="AA9" s="399" t="s">
        <v>567</v>
      </c>
      <c r="AB9" s="399"/>
      <c r="AC9" s="399"/>
      <c r="AD9" s="399"/>
      <c r="AE9" s="399"/>
    </row>
    <row r="10" spans="1:31" ht="15.75" x14ac:dyDescent="0.25">
      <c r="A10" s="257"/>
      <c r="B10" s="257"/>
      <c r="C10" s="257"/>
      <c r="D10" s="258"/>
      <c r="E10" s="259"/>
      <c r="F10" s="257"/>
      <c r="G10" s="257"/>
      <c r="H10" s="257"/>
      <c r="I10" s="257"/>
      <c r="J10" s="257"/>
      <c r="K10" s="257"/>
      <c r="L10" s="257"/>
      <c r="M10" s="257"/>
      <c r="N10" s="257"/>
      <c r="O10" s="257"/>
      <c r="P10" s="257"/>
      <c r="Q10" s="257"/>
      <c r="R10" s="257"/>
      <c r="S10" s="257"/>
      <c r="T10" s="259"/>
      <c r="U10" s="260" t="s">
        <v>23</v>
      </c>
      <c r="V10" s="261"/>
      <c r="W10" s="262"/>
      <c r="X10" s="249"/>
      <c r="Y10" s="249"/>
      <c r="Z10" s="249"/>
      <c r="AA10" s="350" t="s">
        <v>568</v>
      </c>
      <c r="AB10" s="351" t="s">
        <v>569</v>
      </c>
      <c r="AC10" s="350" t="s">
        <v>570</v>
      </c>
      <c r="AD10" s="350" t="s">
        <v>571</v>
      </c>
      <c r="AE10" s="350" t="s">
        <v>572</v>
      </c>
    </row>
    <row r="11" spans="1:31" x14ac:dyDescent="0.2">
      <c r="A11" s="245">
        <v>2016</v>
      </c>
      <c r="B11" s="245" t="s">
        <v>419</v>
      </c>
      <c r="C11" s="245" t="s">
        <v>25</v>
      </c>
      <c r="D11" s="245">
        <v>122232</v>
      </c>
      <c r="E11" s="264">
        <v>5</v>
      </c>
      <c r="F11" s="268">
        <v>11</v>
      </c>
      <c r="G11" s="262">
        <v>11</v>
      </c>
      <c r="H11" s="267"/>
      <c r="I11" s="267"/>
      <c r="J11" s="267"/>
      <c r="K11" s="267"/>
      <c r="L11" s="267"/>
      <c r="M11" s="267"/>
      <c r="N11" s="267"/>
      <c r="O11" s="267"/>
      <c r="P11" s="267"/>
      <c r="Q11" s="267"/>
      <c r="R11" s="326"/>
      <c r="S11" s="263">
        <f t="shared" ref="S11" si="0">SUM(G11:R11)</f>
        <v>11</v>
      </c>
      <c r="T11" s="264">
        <f t="shared" ref="T11:T21" si="1">IFERROR(AVERAGEIF(G11:R11,"&gt; 0"),0)</f>
        <v>11</v>
      </c>
      <c r="U11" s="265">
        <f>IFERROR(V11/T11,99)</f>
        <v>0</v>
      </c>
      <c r="V11" s="268">
        <f>F11-SUM(G11:R11)</f>
        <v>0</v>
      </c>
      <c r="W11" s="249"/>
      <c r="X11" s="249"/>
      <c r="Y11" s="249"/>
      <c r="Z11" s="249"/>
      <c r="AA11" s="352">
        <v>44001</v>
      </c>
      <c r="AB11" s="351">
        <v>2019</v>
      </c>
      <c r="AC11" s="350" t="s">
        <v>586</v>
      </c>
      <c r="AD11" s="350">
        <v>112</v>
      </c>
      <c r="AE11" s="350" t="s">
        <v>312</v>
      </c>
    </row>
    <row r="12" spans="1:31" x14ac:dyDescent="0.2">
      <c r="A12" s="284"/>
      <c r="B12" s="284"/>
      <c r="C12" s="284"/>
      <c r="D12" s="284"/>
      <c r="E12" s="284"/>
      <c r="F12" s="284"/>
      <c r="G12" s="284"/>
      <c r="H12" s="284"/>
      <c r="I12" s="284"/>
      <c r="J12" s="284"/>
      <c r="K12" s="284"/>
      <c r="L12" s="284"/>
      <c r="M12" s="284"/>
      <c r="N12" s="284"/>
      <c r="O12" s="327"/>
      <c r="P12" s="327"/>
      <c r="Q12" s="327"/>
      <c r="R12" s="284"/>
      <c r="S12" s="284"/>
      <c r="T12" s="284"/>
      <c r="U12" s="284"/>
      <c r="V12" s="284"/>
      <c r="W12" s="249"/>
      <c r="X12" s="249"/>
      <c r="Y12" s="249"/>
      <c r="Z12" s="249"/>
      <c r="AA12" s="352">
        <v>44172</v>
      </c>
      <c r="AB12" s="351">
        <v>2019</v>
      </c>
      <c r="AC12" s="350" t="s">
        <v>605</v>
      </c>
      <c r="AD12" s="350">
        <v>164</v>
      </c>
      <c r="AE12" s="350" t="s">
        <v>312</v>
      </c>
    </row>
    <row r="13" spans="1:31" x14ac:dyDescent="0.2">
      <c r="A13" s="245">
        <v>2017</v>
      </c>
      <c r="B13" s="245" t="s">
        <v>469</v>
      </c>
      <c r="C13" s="245" t="s">
        <v>25</v>
      </c>
      <c r="D13" s="245">
        <v>111451</v>
      </c>
      <c r="E13" s="264">
        <v>7</v>
      </c>
      <c r="F13" s="268">
        <v>30</v>
      </c>
      <c r="G13" s="262">
        <v>7</v>
      </c>
      <c r="H13" s="262">
        <v>8</v>
      </c>
      <c r="I13" s="262">
        <v>2</v>
      </c>
      <c r="J13" s="262">
        <v>2</v>
      </c>
      <c r="K13" s="262">
        <v>8</v>
      </c>
      <c r="L13" s="262">
        <v>3</v>
      </c>
      <c r="M13" s="267"/>
      <c r="N13" s="325"/>
      <c r="O13" s="267"/>
      <c r="P13" s="267"/>
      <c r="Q13" s="267"/>
      <c r="R13" s="326"/>
      <c r="S13" s="263">
        <f t="shared" ref="S13:S14" si="2">SUM(G13:R13)</f>
        <v>30</v>
      </c>
      <c r="T13" s="264">
        <f t="shared" si="1"/>
        <v>5</v>
      </c>
      <c r="U13" s="265">
        <f t="shared" ref="U13:U51" si="3">IFERROR(V13/T13,99)</f>
        <v>0</v>
      </c>
      <c r="V13" s="268">
        <f t="shared" ref="V13:V19" si="4">F13-SUM(G13:R13)</f>
        <v>0</v>
      </c>
      <c r="W13" s="249"/>
      <c r="X13" s="249"/>
      <c r="Y13" s="249"/>
      <c r="Z13" s="249"/>
      <c r="AA13" s="352">
        <v>44172</v>
      </c>
      <c r="AB13" s="351">
        <v>2019</v>
      </c>
      <c r="AC13" s="350" t="s">
        <v>606</v>
      </c>
      <c r="AD13" s="350">
        <v>24</v>
      </c>
      <c r="AE13" s="350" t="s">
        <v>312</v>
      </c>
    </row>
    <row r="14" spans="1:31" x14ac:dyDescent="0.2">
      <c r="A14" s="245">
        <v>2017</v>
      </c>
      <c r="B14" s="245" t="s">
        <v>103</v>
      </c>
      <c r="C14" s="245" t="s">
        <v>389</v>
      </c>
      <c r="D14" s="245">
        <v>111452</v>
      </c>
      <c r="E14" s="264">
        <v>6</v>
      </c>
      <c r="F14" s="268">
        <v>70</v>
      </c>
      <c r="G14" s="262">
        <v>26</v>
      </c>
      <c r="H14" s="262">
        <v>12</v>
      </c>
      <c r="I14" s="262">
        <v>1</v>
      </c>
      <c r="J14" s="262">
        <v>2</v>
      </c>
      <c r="K14" s="262">
        <v>11</v>
      </c>
      <c r="L14" s="262">
        <v>2</v>
      </c>
      <c r="M14" s="262">
        <v>5</v>
      </c>
      <c r="N14" s="346">
        <v>6</v>
      </c>
      <c r="O14" s="262">
        <v>4</v>
      </c>
      <c r="P14" s="262">
        <v>1</v>
      </c>
      <c r="Q14" s="267"/>
      <c r="R14" s="326"/>
      <c r="S14" s="263">
        <f t="shared" si="2"/>
        <v>70</v>
      </c>
      <c r="T14" s="264">
        <f t="shared" si="1"/>
        <v>7</v>
      </c>
      <c r="U14" s="265">
        <f t="shared" si="3"/>
        <v>0</v>
      </c>
      <c r="V14" s="268">
        <f t="shared" si="4"/>
        <v>0</v>
      </c>
      <c r="W14" s="249"/>
      <c r="X14" s="249"/>
      <c r="Y14" s="249"/>
      <c r="Z14" s="249"/>
      <c r="AA14" s="352">
        <v>44181</v>
      </c>
      <c r="AB14" s="351">
        <v>2019</v>
      </c>
      <c r="AC14" s="350" t="s">
        <v>553</v>
      </c>
      <c r="AD14" s="350">
        <v>143</v>
      </c>
      <c r="AE14" s="350" t="s">
        <v>312</v>
      </c>
    </row>
    <row r="15" spans="1:31" x14ac:dyDescent="0.2">
      <c r="A15" s="245">
        <v>2017</v>
      </c>
      <c r="B15" s="245" t="s">
        <v>111</v>
      </c>
      <c r="C15" s="245" t="s">
        <v>408</v>
      </c>
      <c r="D15" s="245">
        <v>111455</v>
      </c>
      <c r="E15" s="264">
        <v>8</v>
      </c>
      <c r="F15" s="268">
        <v>21</v>
      </c>
      <c r="G15" s="262">
        <v>13</v>
      </c>
      <c r="H15" s="262">
        <v>8</v>
      </c>
      <c r="I15" s="267"/>
      <c r="J15" s="267"/>
      <c r="K15" s="267"/>
      <c r="L15" s="267"/>
      <c r="M15" s="267"/>
      <c r="N15" s="325"/>
      <c r="O15" s="267"/>
      <c r="P15" s="267"/>
      <c r="Q15" s="267"/>
      <c r="R15" s="267"/>
      <c r="S15" s="263">
        <f>SUM(G15:R15)</f>
        <v>21</v>
      </c>
      <c r="T15" s="264">
        <f t="shared" si="1"/>
        <v>10.5</v>
      </c>
      <c r="U15" s="265">
        <f t="shared" si="3"/>
        <v>0</v>
      </c>
      <c r="V15" s="268">
        <f>F15-SUM(G15:R15)</f>
        <v>0</v>
      </c>
      <c r="W15" s="249"/>
      <c r="X15" s="249"/>
      <c r="Y15" s="249"/>
      <c r="Z15" s="249"/>
      <c r="AA15" s="352">
        <v>44181</v>
      </c>
      <c r="AB15" s="351">
        <v>2019</v>
      </c>
      <c r="AC15" s="350" t="s">
        <v>601</v>
      </c>
      <c r="AD15" s="350">
        <v>16</v>
      </c>
      <c r="AE15" s="350" t="s">
        <v>312</v>
      </c>
    </row>
    <row r="16" spans="1:31" x14ac:dyDescent="0.2">
      <c r="A16" s="245">
        <v>2017</v>
      </c>
      <c r="B16" s="245" t="s">
        <v>416</v>
      </c>
      <c r="C16" s="245" t="s">
        <v>417</v>
      </c>
      <c r="D16" s="245">
        <v>122234</v>
      </c>
      <c r="E16" s="264">
        <v>7</v>
      </c>
      <c r="F16" s="268">
        <v>71</v>
      </c>
      <c r="G16" s="262">
        <v>25</v>
      </c>
      <c r="H16" s="262">
        <v>14</v>
      </c>
      <c r="I16" s="262">
        <v>5</v>
      </c>
      <c r="J16" s="262">
        <v>5</v>
      </c>
      <c r="K16" s="262">
        <v>17</v>
      </c>
      <c r="L16" s="262">
        <v>5</v>
      </c>
      <c r="M16" s="267"/>
      <c r="N16" s="267"/>
      <c r="O16" s="267"/>
      <c r="P16" s="267"/>
      <c r="Q16" s="267"/>
      <c r="R16" s="267"/>
      <c r="S16" s="263">
        <f t="shared" ref="S16:S19" si="5">SUM(G16:R16)</f>
        <v>71</v>
      </c>
      <c r="T16" s="264">
        <f t="shared" si="1"/>
        <v>11.833333333333334</v>
      </c>
      <c r="U16" s="265">
        <f t="shared" si="3"/>
        <v>0</v>
      </c>
      <c r="V16" s="268">
        <f t="shared" si="4"/>
        <v>0</v>
      </c>
      <c r="W16" s="249"/>
      <c r="X16" s="249"/>
      <c r="Y16" s="249"/>
      <c r="Z16" s="249"/>
      <c r="AA16" s="352">
        <v>44181</v>
      </c>
      <c r="AB16" s="351">
        <v>2019</v>
      </c>
      <c r="AC16" s="350" t="s">
        <v>621</v>
      </c>
      <c r="AD16" s="350">
        <v>12</v>
      </c>
      <c r="AE16" s="350" t="s">
        <v>312</v>
      </c>
    </row>
    <row r="17" spans="1:31" x14ac:dyDescent="0.2">
      <c r="A17" s="245">
        <v>2017</v>
      </c>
      <c r="B17" s="245" t="s">
        <v>497</v>
      </c>
      <c r="C17" s="245" t="s">
        <v>498</v>
      </c>
      <c r="D17" s="245">
        <v>137521</v>
      </c>
      <c r="E17" s="264">
        <v>3</v>
      </c>
      <c r="F17" s="268">
        <v>95</v>
      </c>
      <c r="G17" s="262">
        <v>17</v>
      </c>
      <c r="H17" s="262">
        <v>18</v>
      </c>
      <c r="I17" s="262">
        <v>4</v>
      </c>
      <c r="J17" s="262">
        <v>6</v>
      </c>
      <c r="K17" s="262">
        <v>12</v>
      </c>
      <c r="L17" s="262">
        <v>4</v>
      </c>
      <c r="M17" s="262">
        <v>10</v>
      </c>
      <c r="N17" s="346">
        <v>10</v>
      </c>
      <c r="O17" s="262">
        <v>10</v>
      </c>
      <c r="P17" s="262">
        <v>4</v>
      </c>
      <c r="Q17" s="267"/>
      <c r="R17" s="326"/>
      <c r="S17" s="263">
        <f t="shared" si="5"/>
        <v>95</v>
      </c>
      <c r="T17" s="264">
        <f t="shared" si="1"/>
        <v>9.5</v>
      </c>
      <c r="U17" s="265">
        <f t="shared" si="3"/>
        <v>0</v>
      </c>
      <c r="V17" s="268">
        <f t="shared" si="4"/>
        <v>0</v>
      </c>
      <c r="W17" s="249"/>
      <c r="X17" s="249"/>
      <c r="Y17" s="249"/>
      <c r="Z17" s="249"/>
      <c r="AA17" s="352">
        <v>44182</v>
      </c>
      <c r="AB17" s="351">
        <v>2019</v>
      </c>
      <c r="AC17" s="350" t="s">
        <v>596</v>
      </c>
      <c r="AD17" s="350">
        <v>5</v>
      </c>
      <c r="AE17" s="350" t="s">
        <v>312</v>
      </c>
    </row>
    <row r="18" spans="1:31" x14ac:dyDescent="0.2">
      <c r="A18" s="245">
        <v>2017</v>
      </c>
      <c r="B18" s="245" t="s">
        <v>104</v>
      </c>
      <c r="C18" s="245" t="s">
        <v>499</v>
      </c>
      <c r="D18" s="245">
        <v>17288</v>
      </c>
      <c r="E18" s="264">
        <v>2</v>
      </c>
      <c r="F18" s="268">
        <v>22</v>
      </c>
      <c r="G18" s="262">
        <v>13</v>
      </c>
      <c r="H18" s="262">
        <v>8</v>
      </c>
      <c r="I18" s="262">
        <v>1</v>
      </c>
      <c r="J18" s="267"/>
      <c r="K18" s="267"/>
      <c r="L18" s="267"/>
      <c r="M18" s="267"/>
      <c r="N18" s="325"/>
      <c r="O18" s="267"/>
      <c r="P18" s="267"/>
      <c r="Q18" s="267"/>
      <c r="R18" s="267"/>
      <c r="S18" s="263">
        <f>SUM(G18:R18)</f>
        <v>22</v>
      </c>
      <c r="T18" s="264">
        <f t="shared" si="1"/>
        <v>7.333333333333333</v>
      </c>
      <c r="U18" s="265">
        <f t="shared" si="3"/>
        <v>0</v>
      </c>
      <c r="V18" s="268">
        <f>F18-SUM(G18:R18)</f>
        <v>0</v>
      </c>
      <c r="W18" s="249"/>
      <c r="X18" s="249"/>
      <c r="Y18" s="249"/>
      <c r="Z18" s="249"/>
      <c r="AA18" s="352">
        <v>44187</v>
      </c>
      <c r="AB18" s="351">
        <v>2019</v>
      </c>
      <c r="AC18" s="350" t="s">
        <v>596</v>
      </c>
      <c r="AD18" s="350">
        <v>12</v>
      </c>
      <c r="AE18" s="350" t="s">
        <v>312</v>
      </c>
    </row>
    <row r="19" spans="1:31" x14ac:dyDescent="0.2">
      <c r="A19" s="245">
        <v>2017</v>
      </c>
      <c r="B19" s="245" t="s">
        <v>241</v>
      </c>
      <c r="C19" s="245" t="s">
        <v>30</v>
      </c>
      <c r="D19" s="245">
        <v>34906</v>
      </c>
      <c r="E19" s="264">
        <v>5</v>
      </c>
      <c r="F19" s="268">
        <v>82</v>
      </c>
      <c r="G19" s="262">
        <v>35</v>
      </c>
      <c r="H19" s="262">
        <v>27</v>
      </c>
      <c r="I19" s="262">
        <v>8</v>
      </c>
      <c r="J19" s="262">
        <v>9</v>
      </c>
      <c r="K19" s="262">
        <v>3</v>
      </c>
      <c r="L19" s="267"/>
      <c r="M19" s="267"/>
      <c r="N19" s="267"/>
      <c r="O19" s="267"/>
      <c r="P19" s="267"/>
      <c r="Q19" s="267"/>
      <c r="R19" s="267"/>
      <c r="S19" s="263">
        <f t="shared" si="5"/>
        <v>82</v>
      </c>
      <c r="T19" s="264">
        <f t="shared" si="1"/>
        <v>16.399999999999999</v>
      </c>
      <c r="U19" s="265">
        <f t="shared" si="3"/>
        <v>0</v>
      </c>
      <c r="V19" s="268">
        <f t="shared" si="4"/>
        <v>0</v>
      </c>
      <c r="W19" s="249"/>
      <c r="X19" s="249"/>
      <c r="Y19" s="249"/>
      <c r="Z19" s="249"/>
      <c r="AA19" s="352">
        <v>44187</v>
      </c>
      <c r="AB19" s="351">
        <v>2019</v>
      </c>
      <c r="AC19" s="350" t="s">
        <v>597</v>
      </c>
      <c r="AD19" s="350">
        <v>12</v>
      </c>
      <c r="AE19" s="350" t="s">
        <v>312</v>
      </c>
    </row>
    <row r="20" spans="1:31" x14ac:dyDescent="0.2">
      <c r="A20" s="245">
        <v>2017</v>
      </c>
      <c r="B20" s="245" t="s">
        <v>588</v>
      </c>
      <c r="C20" s="245" t="s">
        <v>527</v>
      </c>
      <c r="D20" s="245">
        <v>53331</v>
      </c>
      <c r="E20" s="264">
        <v>1</v>
      </c>
      <c r="F20" s="268">
        <v>7</v>
      </c>
      <c r="G20" s="262">
        <v>0</v>
      </c>
      <c r="H20" s="262">
        <v>6</v>
      </c>
      <c r="I20" s="262">
        <v>1</v>
      </c>
      <c r="J20" s="267"/>
      <c r="K20" s="267"/>
      <c r="L20" s="267"/>
      <c r="M20" s="267"/>
      <c r="N20" s="325"/>
      <c r="O20" s="267"/>
      <c r="P20" s="267"/>
      <c r="Q20" s="267"/>
      <c r="R20" s="326"/>
      <c r="S20" s="263">
        <f>SUM(G20:R20)</f>
        <v>7</v>
      </c>
      <c r="T20" s="264">
        <f t="shared" si="1"/>
        <v>3.5</v>
      </c>
      <c r="U20" s="265">
        <f t="shared" si="3"/>
        <v>0</v>
      </c>
      <c r="V20" s="268">
        <f>F20-SUM(G20:R20)</f>
        <v>0</v>
      </c>
      <c r="W20" s="249"/>
      <c r="X20" s="249"/>
      <c r="Y20" s="249"/>
      <c r="Z20" s="249"/>
      <c r="AA20" s="352">
        <v>44187</v>
      </c>
      <c r="AB20" s="351">
        <v>2019</v>
      </c>
      <c r="AC20" s="350" t="s">
        <v>598</v>
      </c>
      <c r="AD20" s="350">
        <v>24</v>
      </c>
      <c r="AE20" s="350" t="s">
        <v>312</v>
      </c>
    </row>
    <row r="21" spans="1:31" x14ac:dyDescent="0.2">
      <c r="A21" s="245">
        <v>2017</v>
      </c>
      <c r="B21" s="245" t="s">
        <v>589</v>
      </c>
      <c r="C21" s="245" t="s">
        <v>527</v>
      </c>
      <c r="D21" s="245">
        <v>53331</v>
      </c>
      <c r="E21" s="264">
        <v>10</v>
      </c>
      <c r="F21" s="268">
        <v>42</v>
      </c>
      <c r="G21" s="262">
        <v>0</v>
      </c>
      <c r="H21" s="262">
        <v>0</v>
      </c>
      <c r="I21" s="262">
        <v>0</v>
      </c>
      <c r="J21" s="244">
        <v>0</v>
      </c>
      <c r="K21" s="244">
        <v>0</v>
      </c>
      <c r="L21" s="244">
        <v>0</v>
      </c>
      <c r="M21" s="244">
        <v>0</v>
      </c>
      <c r="N21" s="244">
        <v>0</v>
      </c>
      <c r="O21" s="244">
        <v>0</v>
      </c>
      <c r="P21" s="244">
        <v>35</v>
      </c>
      <c r="Q21" s="244">
        <v>0</v>
      </c>
      <c r="R21" s="244">
        <v>2</v>
      </c>
      <c r="S21" s="263">
        <f>SUM(G21:R21)</f>
        <v>37</v>
      </c>
      <c r="T21" s="264">
        <f t="shared" si="1"/>
        <v>18.5</v>
      </c>
      <c r="U21" s="265">
        <f t="shared" si="3"/>
        <v>0.27027027027027029</v>
      </c>
      <c r="V21" s="268">
        <f>F21-SUM(G21:R21)</f>
        <v>5</v>
      </c>
      <c r="W21" s="249"/>
      <c r="X21" s="249"/>
      <c r="Y21" s="249"/>
      <c r="Z21" s="249"/>
      <c r="AA21" s="352">
        <v>44187</v>
      </c>
      <c r="AB21" s="351">
        <v>2019</v>
      </c>
      <c r="AC21" s="350" t="s">
        <v>599</v>
      </c>
      <c r="AD21" s="350">
        <v>24</v>
      </c>
      <c r="AE21" s="350" t="s">
        <v>312</v>
      </c>
    </row>
    <row r="22" spans="1:31" x14ac:dyDescent="0.2">
      <c r="A22" s="284"/>
      <c r="B22" s="284"/>
      <c r="C22" s="284"/>
      <c r="D22" s="284"/>
      <c r="E22" s="284"/>
      <c r="F22" s="284"/>
      <c r="G22" s="284"/>
      <c r="H22" s="284"/>
      <c r="I22" s="284"/>
      <c r="J22" s="284"/>
      <c r="K22" s="284"/>
      <c r="L22" s="284"/>
      <c r="M22" s="284"/>
      <c r="N22" s="284"/>
      <c r="O22" s="327"/>
      <c r="P22" s="327"/>
      <c r="Q22" s="327"/>
      <c r="R22" s="284"/>
      <c r="S22" s="284"/>
      <c r="T22" s="284"/>
      <c r="U22" s="284"/>
      <c r="V22" s="284"/>
      <c r="W22" s="249"/>
      <c r="X22" s="249"/>
      <c r="Y22" s="249"/>
      <c r="Z22" s="249"/>
      <c r="AA22" s="352">
        <v>44188</v>
      </c>
      <c r="AB22" s="351">
        <v>2019</v>
      </c>
      <c r="AC22" s="350" t="s">
        <v>600</v>
      </c>
      <c r="AD22" s="350">
        <v>151</v>
      </c>
      <c r="AE22" s="350" t="s">
        <v>312</v>
      </c>
    </row>
    <row r="23" spans="1:31" x14ac:dyDescent="0.2">
      <c r="A23" s="245">
        <v>2018</v>
      </c>
      <c r="B23" s="245" t="s">
        <v>398</v>
      </c>
      <c r="C23" s="245" t="s">
        <v>25</v>
      </c>
      <c r="D23" s="317">
        <v>16115</v>
      </c>
      <c r="E23" s="264">
        <v>4</v>
      </c>
      <c r="F23" s="268">
        <v>39</v>
      </c>
      <c r="G23" s="262">
        <v>0</v>
      </c>
      <c r="H23" s="262">
        <v>1</v>
      </c>
      <c r="I23" s="262">
        <v>1</v>
      </c>
      <c r="J23" s="262">
        <v>2</v>
      </c>
      <c r="K23" s="262">
        <v>4</v>
      </c>
      <c r="L23" s="262">
        <v>6</v>
      </c>
      <c r="M23" s="262">
        <v>13</v>
      </c>
      <c r="N23" s="346">
        <v>6</v>
      </c>
      <c r="O23" s="262">
        <v>6</v>
      </c>
      <c r="P23" s="267"/>
      <c r="Q23" s="267"/>
      <c r="R23" s="326"/>
      <c r="S23" s="263">
        <f t="shared" ref="S23" si="6">SUM(G23:R23)</f>
        <v>39</v>
      </c>
      <c r="T23" s="264">
        <f t="shared" ref="T23:T39" si="7">IFERROR(AVERAGEIF(G23:R23,"&gt; 0"),0)</f>
        <v>4.875</v>
      </c>
      <c r="U23" s="265">
        <f t="shared" si="3"/>
        <v>0</v>
      </c>
      <c r="V23" s="268">
        <f t="shared" ref="V23:V39" si="8">F23-SUM(G23:R23)</f>
        <v>0</v>
      </c>
      <c r="W23" s="249"/>
      <c r="X23" s="249"/>
      <c r="Y23" s="249"/>
      <c r="Z23" s="249"/>
      <c r="AA23" s="352">
        <v>44188</v>
      </c>
      <c r="AB23" s="351">
        <v>2019</v>
      </c>
      <c r="AC23" s="350" t="s">
        <v>602</v>
      </c>
      <c r="AD23" s="350">
        <v>98</v>
      </c>
      <c r="AE23" s="350" t="s">
        <v>312</v>
      </c>
    </row>
    <row r="24" spans="1:31" x14ac:dyDescent="0.2">
      <c r="A24" s="245">
        <v>2018</v>
      </c>
      <c r="B24" s="245" t="s">
        <v>44</v>
      </c>
      <c r="C24" s="245" t="s">
        <v>383</v>
      </c>
      <c r="D24" s="317">
        <v>111454</v>
      </c>
      <c r="E24" s="264">
        <v>4</v>
      </c>
      <c r="F24" s="268">
        <v>25</v>
      </c>
      <c r="G24" s="262">
        <v>6</v>
      </c>
      <c r="H24" s="262">
        <v>5</v>
      </c>
      <c r="I24" s="262">
        <v>2</v>
      </c>
      <c r="J24" s="262">
        <v>1</v>
      </c>
      <c r="K24" s="262">
        <v>6</v>
      </c>
      <c r="L24" s="262">
        <v>5</v>
      </c>
      <c r="M24" s="267"/>
      <c r="N24" s="325"/>
      <c r="O24" s="267"/>
      <c r="P24" s="267"/>
      <c r="Q24" s="267"/>
      <c r="R24" s="267"/>
      <c r="S24" s="263">
        <f t="shared" ref="S24:S28" si="9">SUM(G24:R24)</f>
        <v>25</v>
      </c>
      <c r="T24" s="264">
        <f t="shared" si="7"/>
        <v>4.166666666666667</v>
      </c>
      <c r="U24" s="265">
        <f t="shared" si="3"/>
        <v>0</v>
      </c>
      <c r="V24" s="268">
        <f t="shared" si="8"/>
        <v>0</v>
      </c>
      <c r="W24" s="249"/>
      <c r="X24" s="249"/>
      <c r="Y24" s="249"/>
      <c r="Z24" s="249"/>
      <c r="AA24" s="352">
        <v>44188</v>
      </c>
      <c r="AB24" s="351">
        <v>2019</v>
      </c>
      <c r="AC24" s="350" t="s">
        <v>603</v>
      </c>
      <c r="AD24" s="350">
        <v>16</v>
      </c>
      <c r="AE24" s="350" t="s">
        <v>312</v>
      </c>
    </row>
    <row r="25" spans="1:31" x14ac:dyDescent="0.2">
      <c r="A25" s="245">
        <v>2018</v>
      </c>
      <c r="B25" s="245" t="s">
        <v>346</v>
      </c>
      <c r="C25" s="245" t="s">
        <v>25</v>
      </c>
      <c r="D25" s="245">
        <v>107836</v>
      </c>
      <c r="E25" s="264">
        <v>5</v>
      </c>
      <c r="F25" s="268">
        <v>12</v>
      </c>
      <c r="G25" s="262">
        <v>6</v>
      </c>
      <c r="H25" s="262">
        <v>6</v>
      </c>
      <c r="I25" s="267"/>
      <c r="J25" s="267"/>
      <c r="K25" s="267"/>
      <c r="L25" s="267"/>
      <c r="M25" s="267"/>
      <c r="N25" s="267"/>
      <c r="O25" s="267"/>
      <c r="P25" s="267"/>
      <c r="Q25" s="267"/>
      <c r="R25" s="267"/>
      <c r="S25" s="263">
        <f t="shared" si="9"/>
        <v>12</v>
      </c>
      <c r="T25" s="264">
        <f t="shared" si="7"/>
        <v>6</v>
      </c>
      <c r="U25" s="265">
        <f t="shared" si="3"/>
        <v>0</v>
      </c>
      <c r="V25" s="268">
        <f t="shared" si="8"/>
        <v>0</v>
      </c>
      <c r="W25" s="249"/>
      <c r="X25" s="249"/>
      <c r="Y25" s="249"/>
      <c r="Z25" s="249"/>
      <c r="AA25" s="352">
        <v>44188</v>
      </c>
      <c r="AB25" s="351">
        <v>2019</v>
      </c>
      <c r="AC25" s="350" t="s">
        <v>604</v>
      </c>
      <c r="AD25" s="350">
        <v>16</v>
      </c>
      <c r="AE25" s="350" t="s">
        <v>312</v>
      </c>
    </row>
    <row r="26" spans="1:31" x14ac:dyDescent="0.2">
      <c r="A26" s="245">
        <v>2018</v>
      </c>
      <c r="B26" s="245" t="s">
        <v>344</v>
      </c>
      <c r="C26" s="245" t="s">
        <v>345</v>
      </c>
      <c r="D26" s="245">
        <v>81279</v>
      </c>
      <c r="E26" s="264">
        <v>1</v>
      </c>
      <c r="F26" s="268">
        <v>65</v>
      </c>
      <c r="G26" s="262">
        <v>0</v>
      </c>
      <c r="H26" s="262">
        <v>2</v>
      </c>
      <c r="I26" s="262">
        <v>11</v>
      </c>
      <c r="J26" s="262">
        <v>11</v>
      </c>
      <c r="K26" s="262">
        <v>18</v>
      </c>
      <c r="L26" s="262">
        <v>1</v>
      </c>
      <c r="M26" s="262">
        <v>6</v>
      </c>
      <c r="N26" s="262">
        <v>6</v>
      </c>
      <c r="O26" s="262">
        <v>3</v>
      </c>
      <c r="P26" s="262">
        <v>7</v>
      </c>
      <c r="Q26" s="267"/>
      <c r="R26" s="267"/>
      <c r="S26" s="263">
        <f t="shared" si="9"/>
        <v>65</v>
      </c>
      <c r="T26" s="264">
        <f t="shared" si="7"/>
        <v>7.2222222222222223</v>
      </c>
      <c r="U26" s="265">
        <f t="shared" si="3"/>
        <v>0</v>
      </c>
      <c r="V26" s="268">
        <f t="shared" si="8"/>
        <v>0</v>
      </c>
      <c r="W26" s="249"/>
      <c r="X26" s="249"/>
      <c r="Y26" s="249"/>
      <c r="Z26" s="249"/>
      <c r="AA26" s="352"/>
      <c r="AB26" s="351"/>
      <c r="AC26" s="350"/>
      <c r="AD26" s="350"/>
      <c r="AE26" s="350"/>
    </row>
    <row r="27" spans="1:31" x14ac:dyDescent="0.2">
      <c r="A27" s="245">
        <v>2018</v>
      </c>
      <c r="B27" s="245" t="s">
        <v>470</v>
      </c>
      <c r="C27" s="245" t="s">
        <v>387</v>
      </c>
      <c r="D27" s="245">
        <v>111458</v>
      </c>
      <c r="E27" s="264">
        <v>9</v>
      </c>
      <c r="F27" s="268">
        <v>20</v>
      </c>
      <c r="G27" s="262">
        <v>4</v>
      </c>
      <c r="H27" s="262">
        <v>3</v>
      </c>
      <c r="I27" s="262">
        <v>2</v>
      </c>
      <c r="J27" s="262">
        <v>4</v>
      </c>
      <c r="K27" s="262">
        <v>7</v>
      </c>
      <c r="L27" s="267"/>
      <c r="M27" s="267"/>
      <c r="N27" s="267"/>
      <c r="O27" s="267"/>
      <c r="P27" s="267"/>
      <c r="Q27" s="267"/>
      <c r="R27" s="267"/>
      <c r="S27" s="263">
        <f t="shared" si="9"/>
        <v>20</v>
      </c>
      <c r="T27" s="264">
        <f t="shared" si="7"/>
        <v>4</v>
      </c>
      <c r="U27" s="265">
        <f t="shared" si="3"/>
        <v>0</v>
      </c>
      <c r="V27" s="268">
        <f t="shared" si="8"/>
        <v>0</v>
      </c>
      <c r="W27" s="249"/>
      <c r="X27" s="249"/>
      <c r="Y27" s="249"/>
      <c r="Z27" s="249"/>
      <c r="AA27" s="352"/>
      <c r="AB27" s="351"/>
      <c r="AC27" s="350"/>
      <c r="AD27" s="350"/>
      <c r="AE27" s="350"/>
    </row>
    <row r="28" spans="1:31" x14ac:dyDescent="0.2">
      <c r="A28" s="245">
        <v>2018</v>
      </c>
      <c r="B28" s="245" t="s">
        <v>522</v>
      </c>
      <c r="C28" s="245" t="s">
        <v>389</v>
      </c>
      <c r="D28" s="245">
        <v>111452</v>
      </c>
      <c r="E28" s="264">
        <v>6</v>
      </c>
      <c r="F28" s="268">
        <v>73</v>
      </c>
      <c r="G28" s="262">
        <v>0</v>
      </c>
      <c r="H28" s="262">
        <v>0</v>
      </c>
      <c r="I28" s="262">
        <v>0</v>
      </c>
      <c r="J28" s="262">
        <v>1</v>
      </c>
      <c r="K28" s="262">
        <v>1</v>
      </c>
      <c r="L28" s="266">
        <v>0</v>
      </c>
      <c r="M28" s="266">
        <v>0</v>
      </c>
      <c r="N28" s="266">
        <v>1</v>
      </c>
      <c r="O28" s="266">
        <v>0</v>
      </c>
      <c r="P28" s="266">
        <v>0</v>
      </c>
      <c r="Q28" s="266">
        <v>0</v>
      </c>
      <c r="R28" s="266">
        <v>1</v>
      </c>
      <c r="S28" s="263">
        <f t="shared" si="9"/>
        <v>4</v>
      </c>
      <c r="T28" s="264">
        <f t="shared" si="7"/>
        <v>1</v>
      </c>
      <c r="U28" s="265">
        <f t="shared" si="3"/>
        <v>69</v>
      </c>
      <c r="V28" s="268">
        <f t="shared" si="8"/>
        <v>69</v>
      </c>
      <c r="W28" s="249"/>
      <c r="X28" s="249"/>
      <c r="Y28" s="249"/>
      <c r="Z28" s="249"/>
      <c r="AA28" s="352"/>
      <c r="AB28" s="351"/>
      <c r="AC28" s="350"/>
      <c r="AD28" s="350"/>
      <c r="AE28" s="350"/>
    </row>
    <row r="29" spans="1:31" x14ac:dyDescent="0.2">
      <c r="A29" s="245">
        <v>2018</v>
      </c>
      <c r="B29" s="245" t="s">
        <v>416</v>
      </c>
      <c r="C29" s="245" t="s">
        <v>417</v>
      </c>
      <c r="D29" s="245">
        <v>122234</v>
      </c>
      <c r="E29" s="264">
        <v>7</v>
      </c>
      <c r="F29" s="268">
        <v>115</v>
      </c>
      <c r="G29" s="266">
        <v>0</v>
      </c>
      <c r="H29" s="266">
        <v>0</v>
      </c>
      <c r="I29" s="266">
        <v>0</v>
      </c>
      <c r="J29" s="266">
        <v>0</v>
      </c>
      <c r="K29" s="266">
        <v>0</v>
      </c>
      <c r="L29" s="262">
        <v>5</v>
      </c>
      <c r="M29" s="262">
        <v>9</v>
      </c>
      <c r="N29" s="262">
        <v>9</v>
      </c>
      <c r="O29" s="262">
        <v>11</v>
      </c>
      <c r="P29" s="262">
        <v>18</v>
      </c>
      <c r="Q29" s="262">
        <v>11</v>
      </c>
      <c r="R29" s="262">
        <v>2</v>
      </c>
      <c r="S29" s="263">
        <f t="shared" ref="S29:S39" si="10">SUM(G29:R29)</f>
        <v>65</v>
      </c>
      <c r="T29" s="264">
        <f t="shared" si="7"/>
        <v>9.2857142857142865</v>
      </c>
      <c r="U29" s="265">
        <f t="shared" si="3"/>
        <v>5.3846153846153841</v>
      </c>
      <c r="V29" s="268">
        <f t="shared" si="8"/>
        <v>50</v>
      </c>
      <c r="W29" s="249"/>
      <c r="X29" s="249"/>
      <c r="Y29" s="249"/>
      <c r="Z29" s="249"/>
      <c r="AA29" s="352"/>
      <c r="AB29" s="351"/>
      <c r="AC29" s="350"/>
      <c r="AD29" s="350"/>
      <c r="AE29" s="350"/>
    </row>
    <row r="30" spans="1:31" x14ac:dyDescent="0.2">
      <c r="A30" s="245">
        <v>2018</v>
      </c>
      <c r="B30" s="245" t="s">
        <v>241</v>
      </c>
      <c r="C30" s="245" t="s">
        <v>30</v>
      </c>
      <c r="D30" s="245">
        <v>34906</v>
      </c>
      <c r="E30" s="264">
        <v>13</v>
      </c>
      <c r="F30" s="268">
        <v>138</v>
      </c>
      <c r="G30" s="266">
        <v>0</v>
      </c>
      <c r="H30" s="266">
        <v>1</v>
      </c>
      <c r="I30" s="266">
        <v>0</v>
      </c>
      <c r="J30" s="266">
        <v>0</v>
      </c>
      <c r="K30" s="266">
        <v>0</v>
      </c>
      <c r="L30" s="262">
        <v>3</v>
      </c>
      <c r="M30" s="262">
        <v>16</v>
      </c>
      <c r="N30" s="262">
        <v>13</v>
      </c>
      <c r="O30" s="262">
        <v>13</v>
      </c>
      <c r="P30" s="262">
        <v>19</v>
      </c>
      <c r="Q30" s="262">
        <v>16</v>
      </c>
      <c r="R30" s="262">
        <v>9</v>
      </c>
      <c r="S30" s="263">
        <f t="shared" si="10"/>
        <v>90</v>
      </c>
      <c r="T30" s="264">
        <f t="shared" si="7"/>
        <v>11.25</v>
      </c>
      <c r="U30" s="265">
        <f t="shared" si="3"/>
        <v>4.2666666666666666</v>
      </c>
      <c r="V30" s="268">
        <f t="shared" si="8"/>
        <v>48</v>
      </c>
      <c r="W30" s="249"/>
      <c r="X30" s="249"/>
      <c r="Y30" s="249"/>
      <c r="Z30" s="249"/>
      <c r="AA30" s="352"/>
      <c r="AB30" s="351"/>
      <c r="AC30" s="350"/>
      <c r="AD30" s="350"/>
      <c r="AE30" s="350"/>
    </row>
    <row r="31" spans="1:31" x14ac:dyDescent="0.2">
      <c r="A31" s="245">
        <v>2018</v>
      </c>
      <c r="B31" s="245" t="s">
        <v>500</v>
      </c>
      <c r="C31" s="245" t="s">
        <v>51</v>
      </c>
      <c r="D31" s="245">
        <v>74542</v>
      </c>
      <c r="E31" s="264">
        <v>8</v>
      </c>
      <c r="F31" s="268">
        <v>153</v>
      </c>
      <c r="G31" s="262">
        <v>9</v>
      </c>
      <c r="H31" s="262">
        <v>0</v>
      </c>
      <c r="I31" s="262">
        <v>7</v>
      </c>
      <c r="J31" s="262">
        <v>20</v>
      </c>
      <c r="K31" s="262">
        <v>18</v>
      </c>
      <c r="L31" s="262">
        <v>6</v>
      </c>
      <c r="M31" s="262">
        <v>13</v>
      </c>
      <c r="N31" s="262">
        <v>7</v>
      </c>
      <c r="O31" s="262">
        <v>10</v>
      </c>
      <c r="P31" s="262">
        <v>18</v>
      </c>
      <c r="Q31" s="262">
        <v>8</v>
      </c>
      <c r="R31" s="262">
        <v>4</v>
      </c>
      <c r="S31" s="263">
        <f t="shared" si="10"/>
        <v>120</v>
      </c>
      <c r="T31" s="264">
        <f t="shared" si="7"/>
        <v>10.909090909090908</v>
      </c>
      <c r="U31" s="265">
        <f t="shared" si="3"/>
        <v>3.0250000000000004</v>
      </c>
      <c r="V31" s="268">
        <f t="shared" si="8"/>
        <v>33</v>
      </c>
      <c r="W31" s="249"/>
      <c r="X31" s="249"/>
      <c r="Y31" s="249"/>
      <c r="Z31" s="249"/>
      <c r="AA31" s="352"/>
      <c r="AB31" s="351"/>
      <c r="AC31" s="350"/>
      <c r="AD31" s="350"/>
      <c r="AE31" s="350"/>
    </row>
    <row r="32" spans="1:31" x14ac:dyDescent="0.2">
      <c r="A32" s="245">
        <v>2018</v>
      </c>
      <c r="B32" s="245" t="s">
        <v>547</v>
      </c>
      <c r="C32" s="245" t="s">
        <v>25</v>
      </c>
      <c r="D32" s="245">
        <v>125614</v>
      </c>
      <c r="E32" s="264">
        <v>0</v>
      </c>
      <c r="F32" s="268">
        <v>103</v>
      </c>
      <c r="G32" s="266">
        <v>2</v>
      </c>
      <c r="H32" s="266">
        <v>1</v>
      </c>
      <c r="I32" s="266">
        <v>0</v>
      </c>
      <c r="J32" s="266">
        <v>0</v>
      </c>
      <c r="K32" s="266">
        <v>0</v>
      </c>
      <c r="L32" s="266">
        <v>0</v>
      </c>
      <c r="M32" s="266">
        <v>1</v>
      </c>
      <c r="N32" s="266">
        <v>1</v>
      </c>
      <c r="O32" s="266">
        <v>0</v>
      </c>
      <c r="P32" s="266">
        <v>4</v>
      </c>
      <c r="Q32" s="266">
        <v>0</v>
      </c>
      <c r="R32" s="266"/>
      <c r="S32" s="263">
        <f t="shared" si="10"/>
        <v>9</v>
      </c>
      <c r="T32" s="264">
        <f t="shared" si="7"/>
        <v>1.8</v>
      </c>
      <c r="U32" s="265">
        <f t="shared" si="3"/>
        <v>52.222222222222221</v>
      </c>
      <c r="V32" s="268">
        <f t="shared" si="8"/>
        <v>94</v>
      </c>
      <c r="W32" s="249"/>
      <c r="X32" s="249"/>
      <c r="Y32" s="249"/>
      <c r="Z32" s="249"/>
      <c r="AA32" s="352"/>
      <c r="AB32" s="351"/>
      <c r="AC32" s="350"/>
      <c r="AD32" s="350"/>
      <c r="AE32" s="350"/>
    </row>
    <row r="33" spans="1:31" x14ac:dyDescent="0.2">
      <c r="A33" s="245">
        <v>2018</v>
      </c>
      <c r="B33" s="245" t="s">
        <v>104</v>
      </c>
      <c r="C33" s="245" t="s">
        <v>499</v>
      </c>
      <c r="D33" s="245">
        <v>17288</v>
      </c>
      <c r="E33" s="264">
        <v>0</v>
      </c>
      <c r="F33" s="268">
        <v>79</v>
      </c>
      <c r="G33" s="266">
        <v>0</v>
      </c>
      <c r="H33" s="266">
        <v>0</v>
      </c>
      <c r="I33" s="266">
        <v>0</v>
      </c>
      <c r="J33" s="266">
        <v>0</v>
      </c>
      <c r="K33" s="262">
        <v>0</v>
      </c>
      <c r="L33" s="262">
        <v>1</v>
      </c>
      <c r="M33" s="262">
        <v>1</v>
      </c>
      <c r="N33" s="262">
        <v>0</v>
      </c>
      <c r="O33" s="262">
        <v>1</v>
      </c>
      <c r="P33" s="262">
        <v>10</v>
      </c>
      <c r="Q33" s="262">
        <v>4</v>
      </c>
      <c r="R33" s="262">
        <v>0</v>
      </c>
      <c r="S33" s="263">
        <f t="shared" si="10"/>
        <v>17</v>
      </c>
      <c r="T33" s="264">
        <f t="shared" si="7"/>
        <v>3.4</v>
      </c>
      <c r="U33" s="265">
        <f t="shared" si="3"/>
        <v>18.235294117647058</v>
      </c>
      <c r="V33" s="268">
        <f t="shared" si="8"/>
        <v>62</v>
      </c>
      <c r="W33" s="249"/>
      <c r="X33" s="249"/>
      <c r="Y33" s="249"/>
      <c r="Z33" s="249"/>
      <c r="AA33" s="352"/>
      <c r="AB33" s="351"/>
      <c r="AC33" s="350"/>
      <c r="AD33" s="350"/>
      <c r="AE33" s="350"/>
    </row>
    <row r="34" spans="1:31" x14ac:dyDescent="0.2">
      <c r="A34" s="245">
        <v>2018</v>
      </c>
      <c r="B34" s="245" t="s">
        <v>419</v>
      </c>
      <c r="C34" s="245" t="s">
        <v>25</v>
      </c>
      <c r="D34" s="245">
        <v>122232</v>
      </c>
      <c r="E34" s="264">
        <v>0</v>
      </c>
      <c r="F34" s="268">
        <v>46</v>
      </c>
      <c r="G34" s="266">
        <v>0</v>
      </c>
      <c r="H34" s="266">
        <v>0</v>
      </c>
      <c r="I34" s="266">
        <v>0</v>
      </c>
      <c r="J34" s="266">
        <v>0</v>
      </c>
      <c r="K34" s="266">
        <v>0</v>
      </c>
      <c r="L34" s="266">
        <v>0</v>
      </c>
      <c r="M34" s="266">
        <v>0</v>
      </c>
      <c r="N34" s="266">
        <v>0</v>
      </c>
      <c r="O34" s="266">
        <v>1</v>
      </c>
      <c r="P34" s="266">
        <v>0</v>
      </c>
      <c r="Q34" s="266">
        <v>0</v>
      </c>
      <c r="R34" s="266"/>
      <c r="S34" s="263">
        <f t="shared" si="10"/>
        <v>1</v>
      </c>
      <c r="T34" s="264">
        <f t="shared" si="7"/>
        <v>1</v>
      </c>
      <c r="U34" s="265">
        <f t="shared" si="3"/>
        <v>45</v>
      </c>
      <c r="V34" s="268">
        <f t="shared" si="8"/>
        <v>45</v>
      </c>
      <c r="W34" s="249"/>
      <c r="X34" s="249"/>
      <c r="Y34" s="249"/>
      <c r="Z34" s="249"/>
      <c r="AA34" s="352"/>
      <c r="AB34" s="351"/>
      <c r="AC34" s="350"/>
      <c r="AD34" s="350"/>
      <c r="AE34" s="350"/>
    </row>
    <row r="35" spans="1:31" x14ac:dyDescent="0.2">
      <c r="A35" s="245">
        <v>2018</v>
      </c>
      <c r="B35" s="245" t="s">
        <v>111</v>
      </c>
      <c r="C35" s="245" t="s">
        <v>408</v>
      </c>
      <c r="D35" s="245">
        <v>111455</v>
      </c>
      <c r="E35" s="264">
        <v>8</v>
      </c>
      <c r="F35" s="268">
        <v>116</v>
      </c>
      <c r="G35" s="266">
        <v>0</v>
      </c>
      <c r="H35" s="266">
        <v>0</v>
      </c>
      <c r="I35" s="266">
        <v>0</v>
      </c>
      <c r="J35" s="266">
        <v>0</v>
      </c>
      <c r="K35" s="262">
        <v>0</v>
      </c>
      <c r="L35" s="262">
        <v>2</v>
      </c>
      <c r="M35" s="262">
        <v>1</v>
      </c>
      <c r="N35" s="262">
        <v>1</v>
      </c>
      <c r="O35" s="262">
        <v>2</v>
      </c>
      <c r="P35" s="262">
        <f>110-24-55</f>
        <v>31</v>
      </c>
      <c r="Q35" s="262">
        <v>4</v>
      </c>
      <c r="R35" s="262">
        <v>0</v>
      </c>
      <c r="S35" s="263">
        <f t="shared" si="10"/>
        <v>41</v>
      </c>
      <c r="T35" s="264">
        <f t="shared" si="7"/>
        <v>6.833333333333333</v>
      </c>
      <c r="U35" s="265">
        <f t="shared" si="3"/>
        <v>10.975609756097562</v>
      </c>
      <c r="V35" s="268">
        <f t="shared" si="8"/>
        <v>75</v>
      </c>
      <c r="W35" s="249"/>
      <c r="X35" s="249"/>
      <c r="Y35" s="249"/>
      <c r="Z35" s="249"/>
      <c r="AA35" s="352"/>
      <c r="AB35" s="351"/>
      <c r="AC35" s="350"/>
      <c r="AD35" s="350"/>
      <c r="AE35" s="350"/>
    </row>
    <row r="36" spans="1:31" x14ac:dyDescent="0.2">
      <c r="A36" s="245">
        <v>2018</v>
      </c>
      <c r="B36" s="245" t="s">
        <v>43</v>
      </c>
      <c r="C36" s="245"/>
      <c r="D36" s="245">
        <v>147001</v>
      </c>
      <c r="E36" s="264">
        <v>0</v>
      </c>
      <c r="F36" s="268">
        <v>78</v>
      </c>
      <c r="G36" s="266">
        <v>0</v>
      </c>
      <c r="H36" s="266">
        <v>1</v>
      </c>
      <c r="I36" s="266">
        <v>0</v>
      </c>
      <c r="J36" s="266">
        <v>0</v>
      </c>
      <c r="K36" s="262">
        <v>0</v>
      </c>
      <c r="L36" s="262">
        <v>2</v>
      </c>
      <c r="M36" s="262">
        <v>28</v>
      </c>
      <c r="N36" s="262">
        <v>5</v>
      </c>
      <c r="O36" s="262">
        <v>7</v>
      </c>
      <c r="P36" s="262">
        <v>8</v>
      </c>
      <c r="Q36" s="262">
        <v>7</v>
      </c>
      <c r="R36" s="262">
        <v>1</v>
      </c>
      <c r="S36" s="263">
        <f t="shared" si="10"/>
        <v>59</v>
      </c>
      <c r="T36" s="264">
        <f t="shared" si="7"/>
        <v>7.375</v>
      </c>
      <c r="U36" s="265">
        <f t="shared" si="3"/>
        <v>2.5762711864406778</v>
      </c>
      <c r="V36" s="268">
        <f t="shared" si="8"/>
        <v>19</v>
      </c>
      <c r="W36" s="249"/>
      <c r="X36" s="249"/>
      <c r="Y36" s="249"/>
      <c r="Z36" s="249"/>
      <c r="AA36" s="352"/>
      <c r="AB36" s="351"/>
      <c r="AC36" s="350"/>
      <c r="AD36" s="350"/>
      <c r="AE36" s="350"/>
    </row>
    <row r="37" spans="1:31" x14ac:dyDescent="0.2">
      <c r="A37" s="245">
        <v>2018</v>
      </c>
      <c r="B37" s="245" t="s">
        <v>558</v>
      </c>
      <c r="C37" s="245" t="s">
        <v>557</v>
      </c>
      <c r="D37" s="245">
        <v>148386</v>
      </c>
      <c r="E37" s="264">
        <v>0</v>
      </c>
      <c r="F37" s="268">
        <v>24</v>
      </c>
      <c r="G37" s="262">
        <v>8</v>
      </c>
      <c r="H37" s="262">
        <v>0</v>
      </c>
      <c r="I37" s="262">
        <v>1</v>
      </c>
      <c r="J37" s="262">
        <v>0</v>
      </c>
      <c r="K37" s="262">
        <v>0</v>
      </c>
      <c r="L37" s="262">
        <v>0</v>
      </c>
      <c r="M37" s="262">
        <v>0</v>
      </c>
      <c r="N37" s="262">
        <v>0</v>
      </c>
      <c r="O37" s="262">
        <v>0</v>
      </c>
      <c r="P37" s="262">
        <v>0</v>
      </c>
      <c r="Q37" s="262">
        <v>0</v>
      </c>
      <c r="R37" s="262">
        <v>14</v>
      </c>
      <c r="S37" s="263">
        <f t="shared" si="10"/>
        <v>23</v>
      </c>
      <c r="T37" s="264">
        <f t="shared" si="7"/>
        <v>7.666666666666667</v>
      </c>
      <c r="U37" s="265">
        <f t="shared" si="3"/>
        <v>0.13043478260869565</v>
      </c>
      <c r="V37" s="268">
        <f t="shared" si="8"/>
        <v>1</v>
      </c>
      <c r="W37" s="249"/>
      <c r="X37" s="249"/>
      <c r="Y37" s="249"/>
      <c r="Z37" s="249"/>
      <c r="AA37" s="352"/>
      <c r="AB37" s="351"/>
      <c r="AC37" s="350"/>
      <c r="AD37" s="350"/>
      <c r="AE37" s="350"/>
    </row>
    <row r="38" spans="1:31" x14ac:dyDescent="0.2">
      <c r="A38" s="245">
        <v>2018</v>
      </c>
      <c r="B38" s="245" t="s">
        <v>560</v>
      </c>
      <c r="C38" s="245"/>
      <c r="D38" s="245">
        <v>74543</v>
      </c>
      <c r="E38" s="264">
        <v>0</v>
      </c>
      <c r="F38" s="268">
        <v>39</v>
      </c>
      <c r="G38" s="266">
        <v>0</v>
      </c>
      <c r="H38" s="266">
        <v>13</v>
      </c>
      <c r="I38" s="266">
        <v>0</v>
      </c>
      <c r="J38" s="266">
        <v>0</v>
      </c>
      <c r="K38" s="266">
        <v>0</v>
      </c>
      <c r="L38" s="266">
        <v>0</v>
      </c>
      <c r="M38" s="266">
        <v>0</v>
      </c>
      <c r="N38" s="266">
        <v>0</v>
      </c>
      <c r="O38" s="266">
        <v>0</v>
      </c>
      <c r="P38" s="266">
        <v>4</v>
      </c>
      <c r="Q38" s="266">
        <v>10</v>
      </c>
      <c r="R38" s="266">
        <v>8</v>
      </c>
      <c r="S38" s="263">
        <f t="shared" si="10"/>
        <v>35</v>
      </c>
      <c r="T38" s="264">
        <f t="shared" si="7"/>
        <v>8.75</v>
      </c>
      <c r="U38" s="265">
        <f t="shared" si="3"/>
        <v>0.45714285714285713</v>
      </c>
      <c r="V38" s="268">
        <f t="shared" si="8"/>
        <v>4</v>
      </c>
      <c r="W38" s="249"/>
      <c r="X38" s="249"/>
      <c r="Y38" s="249"/>
      <c r="Z38" s="249"/>
      <c r="AA38" s="352"/>
      <c r="AB38" s="351"/>
      <c r="AC38" s="350"/>
      <c r="AD38" s="350"/>
      <c r="AE38" s="350"/>
    </row>
    <row r="39" spans="1:31" x14ac:dyDescent="0.2">
      <c r="A39" s="245">
        <v>2018</v>
      </c>
      <c r="B39" s="245" t="s">
        <v>31</v>
      </c>
      <c r="C39" s="245" t="s">
        <v>375</v>
      </c>
      <c r="D39" s="245">
        <v>111456</v>
      </c>
      <c r="E39" s="264">
        <v>0</v>
      </c>
      <c r="F39" s="268">
        <v>140</v>
      </c>
      <c r="G39" s="266">
        <v>0</v>
      </c>
      <c r="H39" s="266">
        <v>1</v>
      </c>
      <c r="I39" s="266">
        <v>5</v>
      </c>
      <c r="J39" s="266">
        <v>0</v>
      </c>
      <c r="K39" s="266">
        <v>0</v>
      </c>
      <c r="L39" s="266">
        <v>0</v>
      </c>
      <c r="M39" s="266">
        <v>0</v>
      </c>
      <c r="N39" s="266">
        <v>0</v>
      </c>
      <c r="O39" s="266">
        <v>0</v>
      </c>
      <c r="P39" s="262">
        <v>35</v>
      </c>
      <c r="Q39" s="262">
        <v>12</v>
      </c>
      <c r="R39" s="262">
        <v>5</v>
      </c>
      <c r="S39" s="263">
        <f t="shared" si="10"/>
        <v>58</v>
      </c>
      <c r="T39" s="264">
        <f t="shared" si="7"/>
        <v>11.6</v>
      </c>
      <c r="U39" s="265">
        <f t="shared" si="3"/>
        <v>7.0689655172413799</v>
      </c>
      <c r="V39" s="268">
        <f t="shared" si="8"/>
        <v>82</v>
      </c>
      <c r="W39" s="249"/>
      <c r="X39" s="249"/>
      <c r="Y39" s="249"/>
      <c r="Z39" s="249"/>
      <c r="AA39" s="352"/>
      <c r="AB39" s="351"/>
      <c r="AC39" s="350"/>
      <c r="AD39" s="350"/>
      <c r="AE39" s="350"/>
    </row>
    <row r="40" spans="1:31" x14ac:dyDescent="0.2">
      <c r="A40" s="343"/>
      <c r="B40" s="343"/>
      <c r="C40" s="343"/>
      <c r="D40" s="343"/>
      <c r="E40" s="344"/>
      <c r="F40" s="344"/>
      <c r="G40" s="327"/>
      <c r="H40" s="327"/>
      <c r="I40" s="327"/>
      <c r="J40" s="327"/>
      <c r="K40" s="327"/>
      <c r="L40" s="327"/>
      <c r="M40" s="327"/>
      <c r="N40" s="327"/>
      <c r="O40" s="327"/>
      <c r="P40" s="327"/>
      <c r="Q40" s="327"/>
      <c r="R40" s="327"/>
      <c r="S40" s="327"/>
      <c r="T40" s="344"/>
      <c r="U40" s="345"/>
      <c r="V40" s="344"/>
      <c r="W40" s="249"/>
      <c r="X40" s="249"/>
      <c r="Y40" s="249"/>
      <c r="Z40" s="249"/>
      <c r="AA40" s="352"/>
      <c r="AB40" s="351"/>
      <c r="AC40" s="350"/>
      <c r="AD40" s="350"/>
      <c r="AE40" s="350"/>
    </row>
    <row r="41" spans="1:31" x14ac:dyDescent="0.2">
      <c r="A41" s="245" t="s">
        <v>434</v>
      </c>
      <c r="B41" s="245" t="s">
        <v>620</v>
      </c>
      <c r="C41" s="245" t="s">
        <v>25</v>
      </c>
      <c r="D41" s="245" t="s">
        <v>23</v>
      </c>
      <c r="E41" s="264">
        <v>2</v>
      </c>
      <c r="F41" s="268">
        <v>30</v>
      </c>
      <c r="G41" s="262">
        <v>0</v>
      </c>
      <c r="H41" s="262">
        <v>0</v>
      </c>
      <c r="I41" s="262">
        <v>0</v>
      </c>
      <c r="J41" s="262">
        <v>0</v>
      </c>
      <c r="K41" s="262">
        <v>0</v>
      </c>
      <c r="L41" s="262">
        <v>0</v>
      </c>
      <c r="M41" s="262">
        <v>0</v>
      </c>
      <c r="N41" s="262">
        <v>0</v>
      </c>
      <c r="O41" s="262">
        <v>0</v>
      </c>
      <c r="P41" s="262">
        <v>4</v>
      </c>
      <c r="Q41" s="262">
        <v>3</v>
      </c>
      <c r="R41" s="262">
        <v>3</v>
      </c>
      <c r="S41" s="263">
        <f>SUM(G41:R41)</f>
        <v>10</v>
      </c>
      <c r="T41" s="264">
        <f t="shared" ref="T41:T47" si="11">IFERROR(AVERAGEIF(G41:R41,"&gt; 0"),0)</f>
        <v>3.3333333333333335</v>
      </c>
      <c r="U41" s="265">
        <f t="shared" si="3"/>
        <v>6</v>
      </c>
      <c r="V41" s="268">
        <f t="shared" ref="V41" si="12">F41-SUM(G41:R41)</f>
        <v>20</v>
      </c>
      <c r="W41" s="249"/>
      <c r="X41" s="249"/>
      <c r="Y41" s="249"/>
      <c r="Z41" s="249"/>
      <c r="AA41" s="352"/>
      <c r="AB41" s="351"/>
      <c r="AC41" s="350"/>
      <c r="AD41" s="350"/>
      <c r="AE41" s="350"/>
    </row>
    <row r="42" spans="1:31" x14ac:dyDescent="0.2">
      <c r="A42" s="245">
        <v>2019</v>
      </c>
      <c r="B42" s="245" t="s">
        <v>72</v>
      </c>
      <c r="C42" s="245" t="s">
        <v>575</v>
      </c>
      <c r="D42" s="245">
        <v>22303</v>
      </c>
      <c r="E42" s="264">
        <v>9</v>
      </c>
      <c r="F42" s="268">
        <v>115</v>
      </c>
      <c r="G42" s="262">
        <v>0</v>
      </c>
      <c r="H42" s="262">
        <v>1</v>
      </c>
      <c r="I42" s="262">
        <v>15</v>
      </c>
      <c r="J42" s="262">
        <v>15</v>
      </c>
      <c r="K42" s="262">
        <v>27</v>
      </c>
      <c r="L42" s="262">
        <v>13</v>
      </c>
      <c r="M42" s="262">
        <v>23</v>
      </c>
      <c r="N42" s="262">
        <v>11</v>
      </c>
      <c r="O42" s="262">
        <v>10</v>
      </c>
      <c r="P42" s="267"/>
      <c r="Q42" s="267"/>
      <c r="R42" s="267"/>
      <c r="S42" s="263">
        <f t="shared" ref="S42:S44" si="13">SUM(G42:R42)</f>
        <v>115</v>
      </c>
      <c r="T42" s="264">
        <f t="shared" si="11"/>
        <v>14.375</v>
      </c>
      <c r="U42" s="265">
        <f t="shared" si="3"/>
        <v>0</v>
      </c>
      <c r="V42" s="268">
        <f t="shared" ref="V42:V44" si="14">F42-SUM(G42:R42)</f>
        <v>0</v>
      </c>
      <c r="W42" s="249"/>
      <c r="X42" s="249"/>
      <c r="Y42" s="249"/>
      <c r="Z42" s="249"/>
      <c r="AA42" s="352"/>
      <c r="AB42" s="351"/>
      <c r="AC42" s="350"/>
      <c r="AD42" s="350"/>
      <c r="AE42" s="350"/>
    </row>
    <row r="43" spans="1:31" x14ac:dyDescent="0.2">
      <c r="A43" s="245">
        <v>2019</v>
      </c>
      <c r="B43" s="245" t="s">
        <v>72</v>
      </c>
      <c r="C43" s="245" t="s">
        <v>580</v>
      </c>
      <c r="D43" s="245">
        <v>152192</v>
      </c>
      <c r="E43" s="264">
        <v>9</v>
      </c>
      <c r="F43" s="268">
        <v>34</v>
      </c>
      <c r="G43" s="262">
        <v>0</v>
      </c>
      <c r="H43" s="262">
        <v>0</v>
      </c>
      <c r="I43" s="262">
        <v>2</v>
      </c>
      <c r="J43" s="262">
        <v>2</v>
      </c>
      <c r="K43" s="262">
        <v>0</v>
      </c>
      <c r="L43" s="262">
        <v>2</v>
      </c>
      <c r="M43" s="262">
        <v>2</v>
      </c>
      <c r="N43" s="262">
        <v>1</v>
      </c>
      <c r="O43" s="262">
        <v>1</v>
      </c>
      <c r="P43" s="262">
        <v>4</v>
      </c>
      <c r="Q43" s="262">
        <v>1</v>
      </c>
      <c r="R43" s="262">
        <v>0</v>
      </c>
      <c r="S43" s="263">
        <f t="shared" si="13"/>
        <v>15</v>
      </c>
      <c r="T43" s="264">
        <f t="shared" si="11"/>
        <v>1.875</v>
      </c>
      <c r="U43" s="265">
        <f t="shared" si="3"/>
        <v>10.133333333333333</v>
      </c>
      <c r="V43" s="268">
        <f t="shared" si="14"/>
        <v>19</v>
      </c>
      <c r="W43" s="249"/>
      <c r="X43" s="249"/>
      <c r="Y43" s="249"/>
      <c r="Z43" s="249"/>
      <c r="AA43" s="352"/>
      <c r="AB43" s="351"/>
      <c r="AC43" s="350"/>
      <c r="AD43" s="350"/>
      <c r="AE43" s="350"/>
    </row>
    <row r="44" spans="1:31" ht="15.75" x14ac:dyDescent="0.25">
      <c r="A44" s="245">
        <v>2019</v>
      </c>
      <c r="B44" s="245" t="s">
        <v>469</v>
      </c>
      <c r="C44" s="245" t="s">
        <v>25</v>
      </c>
      <c r="D44" s="245">
        <v>111451</v>
      </c>
      <c r="E44" s="264">
        <v>7</v>
      </c>
      <c r="F44" s="349">
        <v>105</v>
      </c>
      <c r="G44" s="266">
        <v>0</v>
      </c>
      <c r="H44" s="266">
        <v>0</v>
      </c>
      <c r="I44" s="266">
        <v>0</v>
      </c>
      <c r="J44" s="266">
        <v>0</v>
      </c>
      <c r="K44" s="266">
        <v>0</v>
      </c>
      <c r="L44" s="262">
        <v>0</v>
      </c>
      <c r="M44" s="262">
        <v>35</v>
      </c>
      <c r="N44" s="262">
        <v>9</v>
      </c>
      <c r="O44" s="262">
        <v>15</v>
      </c>
      <c r="P44" s="262">
        <v>14</v>
      </c>
      <c r="Q44" s="262">
        <v>12</v>
      </c>
      <c r="R44" s="262">
        <v>5</v>
      </c>
      <c r="S44" s="263">
        <f t="shared" si="13"/>
        <v>90</v>
      </c>
      <c r="T44" s="264">
        <f t="shared" si="11"/>
        <v>15</v>
      </c>
      <c r="U44" s="265">
        <f t="shared" si="3"/>
        <v>1</v>
      </c>
      <c r="V44" s="268">
        <f t="shared" si="14"/>
        <v>15</v>
      </c>
      <c r="W44" s="249"/>
      <c r="X44" s="249"/>
      <c r="Y44" s="249"/>
      <c r="Z44" s="249"/>
      <c r="AA44" s="352"/>
      <c r="AB44" s="351"/>
      <c r="AC44" s="350"/>
      <c r="AD44" s="350"/>
      <c r="AE44" s="350"/>
    </row>
    <row r="45" spans="1:31" ht="15.75" x14ac:dyDescent="0.25">
      <c r="A45" s="245">
        <v>2019</v>
      </c>
      <c r="B45" s="245" t="s">
        <v>44</v>
      </c>
      <c r="C45" s="245" t="s">
        <v>383</v>
      </c>
      <c r="D45" s="245">
        <v>111454</v>
      </c>
      <c r="E45" s="264">
        <v>4</v>
      </c>
      <c r="F45" s="349">
        <v>50</v>
      </c>
      <c r="G45" s="266">
        <v>0</v>
      </c>
      <c r="H45" s="266">
        <v>0</v>
      </c>
      <c r="I45" s="266">
        <v>0</v>
      </c>
      <c r="J45" s="266">
        <v>0</v>
      </c>
      <c r="K45" s="266">
        <v>0</v>
      </c>
      <c r="L45" s="266">
        <v>0</v>
      </c>
      <c r="M45" s="361">
        <v>9</v>
      </c>
      <c r="N45" s="361">
        <v>6</v>
      </c>
      <c r="O45" s="362">
        <v>6</v>
      </c>
      <c r="P45" s="361">
        <v>10</v>
      </c>
      <c r="Q45" s="262">
        <v>4</v>
      </c>
      <c r="R45" s="361">
        <v>0</v>
      </c>
      <c r="S45" s="263">
        <f t="shared" ref="S45" si="15">SUM(G45:R45)</f>
        <v>35</v>
      </c>
      <c r="T45" s="264">
        <f t="shared" si="11"/>
        <v>7</v>
      </c>
      <c r="U45" s="265">
        <f t="shared" si="3"/>
        <v>2.1428571428571428</v>
      </c>
      <c r="V45" s="268">
        <f t="shared" ref="V45" si="16">F45-SUM(G45:R45)</f>
        <v>15</v>
      </c>
      <c r="W45" s="249"/>
      <c r="X45" s="249"/>
      <c r="Y45" s="249"/>
      <c r="Z45" s="249"/>
      <c r="AA45" s="352"/>
      <c r="AB45" s="351"/>
      <c r="AC45" s="350"/>
      <c r="AD45" s="350"/>
      <c r="AE45" s="350"/>
    </row>
    <row r="46" spans="1:31" ht="15.75" x14ac:dyDescent="0.25">
      <c r="A46" s="245">
        <v>2019</v>
      </c>
      <c r="B46" s="245" t="s">
        <v>344</v>
      </c>
      <c r="C46" s="245" t="s">
        <v>345</v>
      </c>
      <c r="D46" s="245">
        <v>81279</v>
      </c>
      <c r="E46" s="264">
        <v>7</v>
      </c>
      <c r="F46" s="349">
        <v>100</v>
      </c>
      <c r="G46" s="266">
        <v>0</v>
      </c>
      <c r="H46" s="266">
        <v>0</v>
      </c>
      <c r="I46" s="266">
        <v>0</v>
      </c>
      <c r="J46" s="266">
        <v>0</v>
      </c>
      <c r="K46" s="266">
        <v>0</v>
      </c>
      <c r="L46" s="266">
        <v>0</v>
      </c>
      <c r="M46" s="266">
        <v>4</v>
      </c>
      <c r="N46" s="266">
        <v>0</v>
      </c>
      <c r="O46" s="266">
        <v>0</v>
      </c>
      <c r="P46" s="266">
        <v>1</v>
      </c>
      <c r="Q46" s="262">
        <v>2</v>
      </c>
      <c r="R46" s="262">
        <v>2</v>
      </c>
      <c r="S46" s="263">
        <f>SUM(G46:R46)</f>
        <v>9</v>
      </c>
      <c r="T46" s="264">
        <f t="shared" si="11"/>
        <v>2.25</v>
      </c>
      <c r="U46" s="265">
        <f t="shared" si="3"/>
        <v>40.444444444444443</v>
      </c>
      <c r="V46" s="268">
        <f t="shared" ref="V46:V52" si="17">F46-SUM(G46:R46)</f>
        <v>91</v>
      </c>
      <c r="W46" s="249"/>
      <c r="X46" s="249"/>
      <c r="Y46" s="249"/>
      <c r="Z46" s="249"/>
      <c r="AA46" s="352"/>
      <c r="AB46" s="351"/>
      <c r="AC46" s="350"/>
      <c r="AD46" s="350"/>
      <c r="AE46" s="350"/>
    </row>
    <row r="47" spans="1:31" ht="15.75" x14ac:dyDescent="0.25">
      <c r="A47" s="245">
        <v>2019</v>
      </c>
      <c r="B47" s="245" t="s">
        <v>470</v>
      </c>
      <c r="C47" s="245" t="s">
        <v>387</v>
      </c>
      <c r="D47" s="245">
        <v>111458</v>
      </c>
      <c r="E47" s="264">
        <v>9</v>
      </c>
      <c r="F47" s="349">
        <v>112</v>
      </c>
      <c r="G47" s="266">
        <v>0</v>
      </c>
      <c r="H47" s="266">
        <v>0</v>
      </c>
      <c r="I47" s="266">
        <v>0</v>
      </c>
      <c r="J47" s="266">
        <v>0</v>
      </c>
      <c r="K47" s="266">
        <v>0</v>
      </c>
      <c r="L47" s="266">
        <v>0</v>
      </c>
      <c r="M47" s="361">
        <v>29</v>
      </c>
      <c r="N47" s="361">
        <v>4</v>
      </c>
      <c r="O47" s="361">
        <v>9</v>
      </c>
      <c r="P47" s="361">
        <v>9</v>
      </c>
      <c r="Q47" s="361">
        <v>6</v>
      </c>
      <c r="R47" s="361">
        <v>0</v>
      </c>
      <c r="S47" s="263">
        <f>SUM(G47:R47)</f>
        <v>57</v>
      </c>
      <c r="T47" s="264">
        <f t="shared" si="11"/>
        <v>11.4</v>
      </c>
      <c r="U47" s="265">
        <f t="shared" si="3"/>
        <v>4.8245614035087714</v>
      </c>
      <c r="V47" s="268">
        <f t="shared" si="17"/>
        <v>55</v>
      </c>
      <c r="W47" s="249"/>
      <c r="X47" s="249"/>
      <c r="Y47" s="249"/>
      <c r="Z47" s="249"/>
      <c r="AA47" s="352"/>
      <c r="AB47" s="351"/>
      <c r="AC47" s="350"/>
      <c r="AD47" s="350"/>
      <c r="AE47" s="350"/>
    </row>
    <row r="48" spans="1:31" ht="15.75" x14ac:dyDescent="0.25">
      <c r="A48" s="245">
        <v>2019</v>
      </c>
      <c r="B48" s="245" t="s">
        <v>103</v>
      </c>
      <c r="C48" s="245" t="s">
        <v>389</v>
      </c>
      <c r="D48" s="245">
        <v>111452</v>
      </c>
      <c r="E48" s="264">
        <v>6</v>
      </c>
      <c r="F48" s="349">
        <v>164</v>
      </c>
      <c r="G48" s="262">
        <v>0</v>
      </c>
      <c r="H48" s="262">
        <v>0</v>
      </c>
      <c r="I48" s="262">
        <v>0</v>
      </c>
      <c r="J48" s="262">
        <v>0</v>
      </c>
      <c r="K48" s="262">
        <v>0</v>
      </c>
      <c r="L48" s="262">
        <v>0</v>
      </c>
      <c r="M48" s="262">
        <v>0</v>
      </c>
      <c r="N48" s="262">
        <v>0</v>
      </c>
      <c r="O48" s="262">
        <v>0</v>
      </c>
      <c r="P48" s="262">
        <v>0</v>
      </c>
      <c r="Q48" s="262">
        <v>0</v>
      </c>
      <c r="R48" s="262">
        <v>0</v>
      </c>
      <c r="S48" s="263">
        <f t="shared" ref="S48:S51" si="18">SUM(G48:R48)</f>
        <v>0</v>
      </c>
      <c r="T48" s="264">
        <f>IFERROR(AVERAGEIF(G48:R48,"&gt; 0"),0)</f>
        <v>0</v>
      </c>
      <c r="U48" s="265">
        <f t="shared" si="3"/>
        <v>99</v>
      </c>
      <c r="V48" s="268">
        <f t="shared" si="17"/>
        <v>164</v>
      </c>
      <c r="W48" s="249"/>
      <c r="X48" s="249"/>
      <c r="Y48" s="249"/>
      <c r="Z48" s="249"/>
      <c r="AA48" s="352"/>
      <c r="AB48" s="351"/>
      <c r="AC48" s="350"/>
      <c r="AD48" s="350"/>
      <c r="AE48" s="350"/>
    </row>
    <row r="49" spans="1:31" ht="15.75" x14ac:dyDescent="0.25">
      <c r="A49" s="245">
        <v>2019</v>
      </c>
      <c r="B49" s="245" t="s">
        <v>99</v>
      </c>
      <c r="C49" s="245" t="s">
        <v>51</v>
      </c>
      <c r="D49" s="245">
        <v>74542</v>
      </c>
      <c r="E49" s="264">
        <v>11</v>
      </c>
      <c r="F49" s="349">
        <v>143</v>
      </c>
      <c r="G49" s="262">
        <v>0</v>
      </c>
      <c r="H49" s="262">
        <v>0</v>
      </c>
      <c r="I49" s="262">
        <v>0</v>
      </c>
      <c r="J49" s="262">
        <v>0</v>
      </c>
      <c r="K49" s="262">
        <v>0</v>
      </c>
      <c r="L49" s="262">
        <v>0</v>
      </c>
      <c r="M49" s="262">
        <v>0</v>
      </c>
      <c r="N49" s="262">
        <v>0</v>
      </c>
      <c r="O49" s="262">
        <v>0</v>
      </c>
      <c r="P49" s="262">
        <v>0</v>
      </c>
      <c r="Q49" s="262">
        <v>0</v>
      </c>
      <c r="R49" s="262">
        <v>0</v>
      </c>
      <c r="S49" s="263">
        <f t="shared" si="18"/>
        <v>0</v>
      </c>
      <c r="T49" s="264">
        <f>IFERROR(AVERAGEIF(G49:R49,"&gt; 0"),0)</f>
        <v>0</v>
      </c>
      <c r="U49" s="265">
        <f t="shared" si="3"/>
        <v>99</v>
      </c>
      <c r="V49" s="268">
        <f t="shared" si="17"/>
        <v>143</v>
      </c>
      <c r="W49" s="249"/>
      <c r="X49" s="249"/>
      <c r="Y49" s="249"/>
      <c r="Z49" s="249"/>
      <c r="AA49" s="352"/>
      <c r="AB49" s="351"/>
      <c r="AC49" s="350"/>
      <c r="AD49" s="350"/>
      <c r="AE49" s="350"/>
    </row>
    <row r="50" spans="1:31" ht="15.75" x14ac:dyDescent="0.25">
      <c r="A50" s="245">
        <v>2019</v>
      </c>
      <c r="B50" s="245" t="s">
        <v>104</v>
      </c>
      <c r="C50" s="245" t="s">
        <v>499</v>
      </c>
      <c r="D50" s="245">
        <v>17288</v>
      </c>
      <c r="E50" s="264">
        <v>2</v>
      </c>
      <c r="F50" s="349">
        <v>98</v>
      </c>
      <c r="G50" s="262">
        <v>0</v>
      </c>
      <c r="H50" s="262">
        <v>0</v>
      </c>
      <c r="I50" s="262">
        <v>0</v>
      </c>
      <c r="J50" s="262">
        <v>0</v>
      </c>
      <c r="K50" s="262">
        <v>0</v>
      </c>
      <c r="L50" s="262">
        <v>0</v>
      </c>
      <c r="M50" s="262">
        <v>0</v>
      </c>
      <c r="N50" s="262">
        <v>0</v>
      </c>
      <c r="O50" s="262">
        <v>0</v>
      </c>
      <c r="P50" s="262">
        <v>0</v>
      </c>
      <c r="Q50" s="262">
        <v>0</v>
      </c>
      <c r="R50" s="262">
        <v>0</v>
      </c>
      <c r="S50" s="263">
        <f t="shared" si="18"/>
        <v>0</v>
      </c>
      <c r="T50" s="264">
        <f>IFERROR(AVERAGEIF(G50:R50,"&gt; 0"),0)</f>
        <v>0</v>
      </c>
      <c r="U50" s="265">
        <f t="shared" si="3"/>
        <v>99</v>
      </c>
      <c r="V50" s="268">
        <f t="shared" si="17"/>
        <v>98</v>
      </c>
      <c r="W50" s="249"/>
      <c r="X50" s="249"/>
      <c r="Y50" s="249"/>
      <c r="Z50" s="249"/>
      <c r="AA50" s="352"/>
      <c r="AB50" s="351"/>
      <c r="AC50" s="350"/>
      <c r="AD50" s="350"/>
      <c r="AE50" s="350"/>
    </row>
    <row r="51" spans="1:31" ht="15.75" x14ac:dyDescent="0.25">
      <c r="A51" s="245">
        <v>2019</v>
      </c>
      <c r="B51" s="245" t="s">
        <v>560</v>
      </c>
      <c r="C51" s="245"/>
      <c r="D51" s="245">
        <v>74543</v>
      </c>
      <c r="E51" s="264"/>
      <c r="F51" s="349">
        <v>24</v>
      </c>
      <c r="G51" s="262">
        <v>0</v>
      </c>
      <c r="H51" s="262">
        <v>0</v>
      </c>
      <c r="I51" s="262">
        <v>0</v>
      </c>
      <c r="J51" s="262">
        <v>0</v>
      </c>
      <c r="K51" s="262">
        <v>0</v>
      </c>
      <c r="L51" s="262">
        <v>0</v>
      </c>
      <c r="M51" s="262">
        <v>0</v>
      </c>
      <c r="N51" s="262">
        <v>0</v>
      </c>
      <c r="O51" s="262">
        <v>0</v>
      </c>
      <c r="P51" s="262">
        <v>0</v>
      </c>
      <c r="Q51" s="262">
        <v>0</v>
      </c>
      <c r="R51" s="262">
        <v>0</v>
      </c>
      <c r="S51" s="263">
        <f t="shared" si="18"/>
        <v>0</v>
      </c>
      <c r="T51" s="264">
        <f>IFERROR(AVERAGEIF(G51:R51,"&gt; 0"),0)</f>
        <v>0</v>
      </c>
      <c r="U51" s="265">
        <f t="shared" si="3"/>
        <v>99</v>
      </c>
      <c r="V51" s="268">
        <f t="shared" si="17"/>
        <v>24</v>
      </c>
      <c r="W51" s="249"/>
      <c r="X51" s="249"/>
      <c r="Y51" s="249"/>
      <c r="Z51" s="249"/>
      <c r="AA51" s="352"/>
      <c r="AB51" s="351"/>
      <c r="AC51" s="350"/>
      <c r="AD51" s="350"/>
      <c r="AE51" s="350"/>
    </row>
    <row r="52" spans="1:31" ht="15.75" x14ac:dyDescent="0.25">
      <c r="A52" s="245">
        <v>2019</v>
      </c>
      <c r="B52" s="245" t="s">
        <v>101</v>
      </c>
      <c r="C52" s="245" t="s">
        <v>417</v>
      </c>
      <c r="D52" s="245">
        <v>122234</v>
      </c>
      <c r="E52" s="264">
        <v>11</v>
      </c>
      <c r="F52" s="349">
        <v>151</v>
      </c>
      <c r="G52" s="262">
        <v>0</v>
      </c>
      <c r="H52" s="262">
        <v>0</v>
      </c>
      <c r="I52" s="262">
        <v>0</v>
      </c>
      <c r="J52" s="262">
        <v>0</v>
      </c>
      <c r="K52" s="262">
        <v>0</v>
      </c>
      <c r="L52" s="262">
        <v>0</v>
      </c>
      <c r="M52" s="262">
        <v>0</v>
      </c>
      <c r="N52" s="262">
        <v>0</v>
      </c>
      <c r="O52" s="262">
        <v>0</v>
      </c>
      <c r="P52" s="262">
        <v>0</v>
      </c>
      <c r="Q52" s="262">
        <v>0</v>
      </c>
      <c r="R52" s="262">
        <v>0</v>
      </c>
      <c r="S52" s="263">
        <f>SUM(G52:R52)</f>
        <v>0</v>
      </c>
      <c r="T52" s="264">
        <f>IFERROR(AVERAGEIF(G52:R52,"&gt; 0"),0)</f>
        <v>0</v>
      </c>
      <c r="U52" s="265">
        <f t="shared" ref="U52" si="19">IFERROR(V52/T52,99)</f>
        <v>99</v>
      </c>
      <c r="V52" s="268">
        <f t="shared" si="17"/>
        <v>151</v>
      </c>
      <c r="W52" s="249"/>
      <c r="X52" s="249"/>
      <c r="Y52" s="249"/>
      <c r="Z52" s="249"/>
      <c r="AA52" s="352"/>
      <c r="AB52" s="351"/>
      <c r="AC52" s="350"/>
      <c r="AD52" s="350"/>
      <c r="AE52" s="350"/>
    </row>
    <row r="53" spans="1:31" x14ac:dyDescent="0.2">
      <c r="A53" s="343"/>
      <c r="B53" s="343"/>
      <c r="C53" s="343"/>
      <c r="D53" s="343"/>
      <c r="E53" s="344"/>
      <c r="F53" s="344"/>
      <c r="G53" s="327"/>
      <c r="H53" s="327"/>
      <c r="I53" s="327"/>
      <c r="J53" s="327"/>
      <c r="K53" s="327"/>
      <c r="L53" s="327"/>
      <c r="M53" s="327"/>
      <c r="N53" s="327"/>
      <c r="O53" s="327"/>
      <c r="P53" s="327"/>
      <c r="Q53" s="327"/>
      <c r="R53" s="327"/>
      <c r="S53" s="327"/>
      <c r="T53" s="344"/>
      <c r="U53" s="345"/>
      <c r="V53" s="344"/>
      <c r="W53" s="249"/>
      <c r="X53" s="249"/>
      <c r="Y53" s="249"/>
      <c r="Z53" s="249"/>
      <c r="AA53" s="352"/>
      <c r="AB53" s="351"/>
      <c r="AC53" s="350"/>
      <c r="AD53" s="350"/>
      <c r="AE53" s="350"/>
    </row>
    <row r="54" spans="1:31" x14ac:dyDescent="0.2">
      <c r="A54" s="262">
        <v>2016</v>
      </c>
      <c r="B54" s="262"/>
      <c r="C54" s="322"/>
      <c r="D54" s="322"/>
      <c r="E54" s="264"/>
      <c r="F54" s="262">
        <f t="shared" ref="F54:G54" si="20">SUM(F11:F11)</f>
        <v>11</v>
      </c>
      <c r="G54" s="262">
        <f t="shared" si="20"/>
        <v>11</v>
      </c>
      <c r="H54" s="262">
        <f t="shared" ref="H54:R54" si="21">SUM(H11:H11)</f>
        <v>0</v>
      </c>
      <c r="I54" s="262">
        <f t="shared" si="21"/>
        <v>0</v>
      </c>
      <c r="J54" s="262">
        <f t="shared" si="21"/>
        <v>0</v>
      </c>
      <c r="K54" s="262">
        <f t="shared" si="21"/>
        <v>0</v>
      </c>
      <c r="L54" s="262">
        <f t="shared" si="21"/>
        <v>0</v>
      </c>
      <c r="M54" s="262">
        <f t="shared" si="21"/>
        <v>0</v>
      </c>
      <c r="N54" s="262">
        <f t="shared" si="21"/>
        <v>0</v>
      </c>
      <c r="O54" s="262">
        <f t="shared" si="21"/>
        <v>0</v>
      </c>
      <c r="P54" s="262">
        <f t="shared" si="21"/>
        <v>0</v>
      </c>
      <c r="Q54" s="262">
        <f t="shared" si="21"/>
        <v>0</v>
      </c>
      <c r="R54" s="262">
        <f t="shared" si="21"/>
        <v>0</v>
      </c>
      <c r="S54" s="263">
        <f t="shared" ref="S54:S57" si="22">SUM(G54:R54)</f>
        <v>11</v>
      </c>
      <c r="T54" s="264">
        <f>AVERAGE(G54:R54)</f>
        <v>0.91666666666666663</v>
      </c>
      <c r="U54" s="265">
        <f>V54/T54</f>
        <v>0</v>
      </c>
      <c r="V54" s="323">
        <f>SUM(V11:V11)</f>
        <v>0</v>
      </c>
      <c r="W54" s="249"/>
      <c r="X54" s="249"/>
      <c r="Y54" s="249"/>
      <c r="AE54" s="244"/>
    </row>
    <row r="55" spans="1:31" x14ac:dyDescent="0.2">
      <c r="A55" s="262">
        <v>2017</v>
      </c>
      <c r="B55" s="262"/>
      <c r="C55" s="322"/>
      <c r="D55" s="322" t="s">
        <v>23</v>
      </c>
      <c r="E55" s="264"/>
      <c r="F55" s="323">
        <f>SUM(F13:F21)</f>
        <v>440</v>
      </c>
      <c r="G55" s="262">
        <f>SUM(G13:G21)</f>
        <v>136</v>
      </c>
      <c r="H55" s="262">
        <f t="shared" ref="H55:R55" si="23">SUM(H13:H21)</f>
        <v>101</v>
      </c>
      <c r="I55" s="262">
        <f t="shared" si="23"/>
        <v>22</v>
      </c>
      <c r="J55" s="262">
        <f t="shared" si="23"/>
        <v>24</v>
      </c>
      <c r="K55" s="262">
        <f t="shared" si="23"/>
        <v>51</v>
      </c>
      <c r="L55" s="262">
        <f t="shared" si="23"/>
        <v>14</v>
      </c>
      <c r="M55" s="262">
        <f t="shared" si="23"/>
        <v>15</v>
      </c>
      <c r="N55" s="262">
        <f t="shared" si="23"/>
        <v>16</v>
      </c>
      <c r="O55" s="262">
        <f t="shared" si="23"/>
        <v>14</v>
      </c>
      <c r="P55" s="262">
        <f t="shared" si="23"/>
        <v>40</v>
      </c>
      <c r="Q55" s="262">
        <f t="shared" si="23"/>
        <v>0</v>
      </c>
      <c r="R55" s="262">
        <f t="shared" si="23"/>
        <v>2</v>
      </c>
      <c r="S55" s="263">
        <f t="shared" si="22"/>
        <v>435</v>
      </c>
      <c r="T55" s="264">
        <f>AVERAGE(G55:R55)</f>
        <v>36.25</v>
      </c>
      <c r="U55" s="265">
        <f>V55/T55</f>
        <v>0</v>
      </c>
      <c r="V55" s="323">
        <f>SUM(V13:V20)</f>
        <v>0</v>
      </c>
      <c r="W55" s="249"/>
      <c r="X55" s="249"/>
      <c r="Y55" s="249"/>
    </row>
    <row r="56" spans="1:31" x14ac:dyDescent="0.2">
      <c r="A56" s="262">
        <v>2018</v>
      </c>
      <c r="B56" s="262"/>
      <c r="C56" s="322"/>
      <c r="D56" s="322"/>
      <c r="E56" s="264"/>
      <c r="F56" s="323">
        <f>SUM(F23:F39)</f>
        <v>1265</v>
      </c>
      <c r="G56" s="323">
        <f>SUM(G23:G39)</f>
        <v>35</v>
      </c>
      <c r="H56" s="323">
        <f t="shared" ref="H56:R56" si="24">SUM(H23:H39)</f>
        <v>34</v>
      </c>
      <c r="I56" s="323">
        <f t="shared" si="24"/>
        <v>29</v>
      </c>
      <c r="J56" s="323">
        <f t="shared" si="24"/>
        <v>39</v>
      </c>
      <c r="K56" s="323">
        <f t="shared" si="24"/>
        <v>54</v>
      </c>
      <c r="L56" s="323">
        <f t="shared" si="24"/>
        <v>31</v>
      </c>
      <c r="M56" s="323">
        <f t="shared" si="24"/>
        <v>88</v>
      </c>
      <c r="N56" s="323">
        <f t="shared" si="24"/>
        <v>49</v>
      </c>
      <c r="O56" s="323">
        <f t="shared" si="24"/>
        <v>54</v>
      </c>
      <c r="P56" s="323">
        <f t="shared" si="24"/>
        <v>154</v>
      </c>
      <c r="Q56" s="323">
        <f t="shared" si="24"/>
        <v>72</v>
      </c>
      <c r="R56" s="323">
        <f t="shared" si="24"/>
        <v>44</v>
      </c>
      <c r="S56" s="263">
        <f t="shared" si="22"/>
        <v>683</v>
      </c>
      <c r="T56" s="264">
        <f>AVERAGE(G56:R56)</f>
        <v>56.916666666666664</v>
      </c>
      <c r="U56" s="265">
        <f t="shared" ref="U56:U60" si="25">V56/T56</f>
        <v>10.225475841874085</v>
      </c>
      <c r="V56" s="323">
        <f>SUM(V23:V39)</f>
        <v>582</v>
      </c>
      <c r="W56" s="249"/>
      <c r="X56" s="249"/>
      <c r="Y56" s="249"/>
      <c r="AC56" s="249"/>
      <c r="AE56" s="244"/>
    </row>
    <row r="57" spans="1:31" ht="18" customHeight="1" x14ac:dyDescent="0.2">
      <c r="A57" s="262">
        <v>2019</v>
      </c>
      <c r="B57" s="262"/>
      <c r="C57" s="322"/>
      <c r="D57" s="322"/>
      <c r="E57" s="264"/>
      <c r="F57" s="323">
        <f>SUM(F41:F52)</f>
        <v>1126</v>
      </c>
      <c r="G57" s="323">
        <f>SUM(G41:G52)</f>
        <v>0</v>
      </c>
      <c r="H57" s="323">
        <f t="shared" ref="H57:R57" si="26">SUM(H41:H52)</f>
        <v>1</v>
      </c>
      <c r="I57" s="323">
        <f t="shared" si="26"/>
        <v>17</v>
      </c>
      <c r="J57" s="323">
        <f t="shared" si="26"/>
        <v>17</v>
      </c>
      <c r="K57" s="323">
        <f t="shared" si="26"/>
        <v>27</v>
      </c>
      <c r="L57" s="323">
        <f t="shared" si="26"/>
        <v>15</v>
      </c>
      <c r="M57" s="323">
        <f t="shared" si="26"/>
        <v>102</v>
      </c>
      <c r="N57" s="323">
        <f t="shared" si="26"/>
        <v>31</v>
      </c>
      <c r="O57" s="323">
        <f t="shared" si="26"/>
        <v>41</v>
      </c>
      <c r="P57" s="323">
        <f t="shared" si="26"/>
        <v>42</v>
      </c>
      <c r="Q57" s="323">
        <f t="shared" si="26"/>
        <v>28</v>
      </c>
      <c r="R57" s="323">
        <f t="shared" si="26"/>
        <v>10</v>
      </c>
      <c r="S57" s="263">
        <f t="shared" si="22"/>
        <v>331</v>
      </c>
      <c r="T57" s="264">
        <f>AVERAGE(G57:R57)</f>
        <v>27.583333333333332</v>
      </c>
      <c r="U57" s="265">
        <f t="shared" si="25"/>
        <v>18.199395770392751</v>
      </c>
      <c r="V57" s="323">
        <f>SUM(V42:V49)</f>
        <v>502</v>
      </c>
      <c r="W57" s="249"/>
      <c r="X57" s="249"/>
      <c r="Y57" s="249"/>
      <c r="AA57" s="400" t="s">
        <v>573</v>
      </c>
      <c r="AB57" s="400"/>
      <c r="AC57" s="400"/>
      <c r="AD57" s="400"/>
      <c r="AE57" s="400"/>
    </row>
    <row r="58" spans="1:31" x14ac:dyDescent="0.2">
      <c r="A58" s="262" t="s">
        <v>23</v>
      </c>
      <c r="B58" s="262"/>
      <c r="C58" s="322"/>
      <c r="D58" s="322"/>
      <c r="E58" s="264"/>
      <c r="F58" s="323"/>
      <c r="G58" s="262"/>
      <c r="H58" s="262"/>
      <c r="I58" s="262"/>
      <c r="J58" s="262"/>
      <c r="K58" s="262"/>
      <c r="L58" s="262"/>
      <c r="M58" s="262"/>
      <c r="N58" s="262"/>
      <c r="O58" s="262"/>
      <c r="P58" s="262"/>
      <c r="Q58" s="262"/>
      <c r="R58" s="262"/>
      <c r="S58" s="263" t="s">
        <v>23</v>
      </c>
      <c r="T58" s="264" t="s">
        <v>23</v>
      </c>
      <c r="U58" s="265" t="s">
        <v>23</v>
      </c>
      <c r="V58" s="323" t="s">
        <v>23</v>
      </c>
      <c r="W58" s="249"/>
      <c r="X58" s="249"/>
      <c r="Y58" s="249"/>
      <c r="AA58" s="353" t="s">
        <v>568</v>
      </c>
      <c r="AB58" s="354" t="s">
        <v>569</v>
      </c>
      <c r="AC58" s="355" t="s">
        <v>570</v>
      </c>
      <c r="AD58" s="356" t="s">
        <v>574</v>
      </c>
      <c r="AE58" s="355" t="s">
        <v>572</v>
      </c>
    </row>
    <row r="59" spans="1:31" ht="18" x14ac:dyDescent="0.25">
      <c r="A59" s="262" t="s">
        <v>23</v>
      </c>
      <c r="B59" s="262"/>
      <c r="C59" s="322"/>
      <c r="D59" s="322"/>
      <c r="E59" s="264"/>
      <c r="F59" s="323"/>
      <c r="G59" s="262"/>
      <c r="H59" s="262"/>
      <c r="I59" s="262"/>
      <c r="J59" s="262"/>
      <c r="K59" s="262"/>
      <c r="L59" s="262"/>
      <c r="M59" s="262"/>
      <c r="N59" s="262"/>
      <c r="O59" s="262"/>
      <c r="P59" s="262"/>
      <c r="Q59" s="262"/>
      <c r="R59" s="262"/>
      <c r="S59" s="263" t="s">
        <v>23</v>
      </c>
      <c r="T59" s="264" t="s">
        <v>23</v>
      </c>
      <c r="U59" s="265" t="s">
        <v>23</v>
      </c>
      <c r="V59" s="323" t="s">
        <v>23</v>
      </c>
      <c r="W59" s="249"/>
      <c r="X59" s="249"/>
      <c r="Y59" s="249"/>
      <c r="AA59" s="353">
        <v>43832</v>
      </c>
      <c r="AB59" s="355">
        <v>2018</v>
      </c>
      <c r="AC59" s="358" t="s">
        <v>579</v>
      </c>
      <c r="AD59" s="358">
        <v>195</v>
      </c>
      <c r="AE59" s="357" t="s">
        <v>578</v>
      </c>
    </row>
    <row r="60" spans="1:31" ht="18" x14ac:dyDescent="0.25">
      <c r="A60" s="262" t="s">
        <v>310</v>
      </c>
      <c r="B60" s="262"/>
      <c r="C60" s="322"/>
      <c r="D60" s="322"/>
      <c r="E60" s="348"/>
      <c r="F60" s="323">
        <f>SUM(F41:F59)</f>
        <v>3968</v>
      </c>
      <c r="G60" s="262">
        <f>SUM(G54:G59)</f>
        <v>182</v>
      </c>
      <c r="H60" s="262">
        <f t="shared" ref="H60:Q60" si="27">SUM(H54:H59)</f>
        <v>136</v>
      </c>
      <c r="I60" s="262">
        <f t="shared" si="27"/>
        <v>68</v>
      </c>
      <c r="J60" s="262">
        <f t="shared" si="27"/>
        <v>80</v>
      </c>
      <c r="K60" s="262">
        <f t="shared" si="27"/>
        <v>132</v>
      </c>
      <c r="L60" s="262">
        <f t="shared" si="27"/>
        <v>60</v>
      </c>
      <c r="M60" s="262">
        <f t="shared" si="27"/>
        <v>205</v>
      </c>
      <c r="N60" s="262">
        <f t="shared" si="27"/>
        <v>96</v>
      </c>
      <c r="O60" s="262">
        <f t="shared" si="27"/>
        <v>109</v>
      </c>
      <c r="P60" s="262">
        <f t="shared" si="27"/>
        <v>236</v>
      </c>
      <c r="Q60" s="262">
        <f t="shared" si="27"/>
        <v>100</v>
      </c>
      <c r="R60" s="262">
        <f>SUM(R54:R59)</f>
        <v>56</v>
      </c>
      <c r="S60" s="263">
        <f>SUM(G60:R60)</f>
        <v>1460</v>
      </c>
      <c r="T60" s="348">
        <f>SUM(T40:T59)</f>
        <v>176.9</v>
      </c>
      <c r="U60" s="265">
        <f t="shared" si="25"/>
        <v>6.1277557942340302</v>
      </c>
      <c r="V60" s="323">
        <f>SUM(V55:V59)</f>
        <v>1084</v>
      </c>
      <c r="W60" s="249"/>
      <c r="X60" s="249"/>
      <c r="Y60" s="249"/>
      <c r="AA60" s="353">
        <v>43881</v>
      </c>
      <c r="AB60" s="355">
        <v>2019</v>
      </c>
      <c r="AC60" s="358" t="s">
        <v>576</v>
      </c>
      <c r="AD60" s="358">
        <v>115</v>
      </c>
      <c r="AE60" s="357" t="s">
        <v>551</v>
      </c>
    </row>
    <row r="61" spans="1:31" ht="18" x14ac:dyDescent="0.25">
      <c r="A61" s="249"/>
      <c r="B61" s="249"/>
      <c r="C61" s="249"/>
      <c r="D61" s="249"/>
      <c r="E61" s="249"/>
      <c r="F61" s="249"/>
      <c r="H61" s="249"/>
      <c r="I61" s="249"/>
      <c r="J61" s="249"/>
      <c r="K61" s="249"/>
      <c r="L61" s="249"/>
      <c r="M61" s="249"/>
      <c r="N61" s="249"/>
      <c r="O61" s="249"/>
      <c r="P61" s="249"/>
      <c r="Q61" s="249"/>
      <c r="R61" s="249"/>
      <c r="S61" s="249"/>
      <c r="T61" s="249"/>
      <c r="U61" s="249"/>
      <c r="V61" s="303"/>
      <c r="W61" s="249"/>
      <c r="X61" s="249"/>
      <c r="Y61" s="249"/>
      <c r="Z61" s="249"/>
      <c r="AA61" s="353">
        <v>43893</v>
      </c>
      <c r="AB61" s="355">
        <v>2019</v>
      </c>
      <c r="AC61" s="358" t="s">
        <v>577</v>
      </c>
      <c r="AD61" s="358">
        <v>240</v>
      </c>
      <c r="AE61" s="357" t="s">
        <v>578</v>
      </c>
    </row>
    <row r="62" spans="1:31" ht="18" x14ac:dyDescent="0.25">
      <c r="A62" s="249"/>
      <c r="B62" s="249"/>
      <c r="C62" s="249"/>
      <c r="D62" s="249"/>
      <c r="E62" s="249"/>
      <c r="F62" s="303" t="s">
        <v>23</v>
      </c>
      <c r="G62" s="249">
        <f>G60</f>
        <v>182</v>
      </c>
      <c r="H62" s="249">
        <f t="shared" ref="H62:R62" si="28">G62+H60</f>
        <v>318</v>
      </c>
      <c r="I62" s="249">
        <f t="shared" si="28"/>
        <v>386</v>
      </c>
      <c r="J62" s="249">
        <f t="shared" si="28"/>
        <v>466</v>
      </c>
      <c r="K62" s="249">
        <f t="shared" si="28"/>
        <v>598</v>
      </c>
      <c r="L62" s="249">
        <f t="shared" si="28"/>
        <v>658</v>
      </c>
      <c r="M62" s="249">
        <f t="shared" si="28"/>
        <v>863</v>
      </c>
      <c r="N62" s="249">
        <f t="shared" si="28"/>
        <v>959</v>
      </c>
      <c r="O62" s="249">
        <f t="shared" si="28"/>
        <v>1068</v>
      </c>
      <c r="P62" s="249">
        <f t="shared" si="28"/>
        <v>1304</v>
      </c>
      <c r="Q62" s="249">
        <f t="shared" si="28"/>
        <v>1404</v>
      </c>
      <c r="R62" s="249">
        <f t="shared" si="28"/>
        <v>1460</v>
      </c>
      <c r="S62" s="249" t="s">
        <v>23</v>
      </c>
      <c r="T62" s="249"/>
      <c r="U62" s="249"/>
      <c r="V62" s="303"/>
      <c r="W62" s="249"/>
      <c r="X62" s="249"/>
      <c r="Y62" s="249"/>
      <c r="Z62" s="249"/>
      <c r="AA62" s="353">
        <v>43881</v>
      </c>
      <c r="AB62" s="355">
        <v>2019</v>
      </c>
      <c r="AC62" s="358" t="s">
        <v>581</v>
      </c>
      <c r="AD62" s="358">
        <v>34</v>
      </c>
      <c r="AE62" s="357" t="s">
        <v>551</v>
      </c>
    </row>
    <row r="63" spans="1:31" ht="18" x14ac:dyDescent="0.25">
      <c r="A63" s="249"/>
      <c r="B63" s="249"/>
      <c r="C63" s="249"/>
      <c r="D63" s="249"/>
      <c r="E63" s="249"/>
      <c r="F63" s="249"/>
      <c r="G63" s="249" t="s">
        <v>23</v>
      </c>
      <c r="H63" s="249" t="s">
        <v>23</v>
      </c>
      <c r="I63" s="249" t="s">
        <v>23</v>
      </c>
      <c r="J63" s="249" t="s">
        <v>23</v>
      </c>
      <c r="K63" s="249" t="s">
        <v>23</v>
      </c>
      <c r="L63" s="249"/>
      <c r="M63" s="249"/>
      <c r="N63" s="249"/>
      <c r="O63" s="249"/>
      <c r="P63" s="249"/>
      <c r="Q63" s="249"/>
      <c r="R63" s="249"/>
      <c r="S63" s="249"/>
      <c r="T63" s="249"/>
      <c r="U63" s="249"/>
      <c r="V63" s="303"/>
      <c r="W63" s="249"/>
      <c r="X63" s="249"/>
      <c r="Y63" s="249"/>
      <c r="Z63" s="249"/>
      <c r="AA63" s="353" t="s">
        <v>23</v>
      </c>
      <c r="AB63" s="355">
        <v>2019</v>
      </c>
      <c r="AC63" s="355" t="s">
        <v>582</v>
      </c>
      <c r="AD63" s="356">
        <v>105</v>
      </c>
      <c r="AE63" s="357" t="s">
        <v>551</v>
      </c>
    </row>
    <row r="64" spans="1:31" ht="18" x14ac:dyDescent="0.25">
      <c r="A64" s="249"/>
      <c r="B64" s="249"/>
      <c r="C64" s="249"/>
      <c r="D64" s="249"/>
      <c r="E64" s="249"/>
      <c r="F64" s="249"/>
      <c r="G64" s="249"/>
      <c r="H64" s="249"/>
      <c r="I64" s="249"/>
      <c r="J64" s="249"/>
      <c r="K64" s="249"/>
      <c r="L64" s="249"/>
      <c r="M64" s="249"/>
      <c r="N64" s="249"/>
      <c r="O64" s="249"/>
      <c r="P64" s="249"/>
      <c r="Q64" s="249"/>
      <c r="R64" s="249"/>
      <c r="S64" s="249"/>
      <c r="T64" s="249"/>
      <c r="U64" s="249"/>
      <c r="V64" s="249"/>
      <c r="W64" s="249"/>
      <c r="X64" s="249"/>
      <c r="Y64" s="249"/>
      <c r="Z64" s="249"/>
      <c r="AA64" s="353">
        <v>43934</v>
      </c>
      <c r="AB64" s="355">
        <v>2019</v>
      </c>
      <c r="AC64" s="355" t="s">
        <v>583</v>
      </c>
      <c r="AD64" s="356">
        <v>50</v>
      </c>
      <c r="AE64" s="357" t="s">
        <v>551</v>
      </c>
    </row>
    <row r="65" spans="1:31" ht="18" x14ac:dyDescent="0.25">
      <c r="A65" s="249"/>
      <c r="B65" s="318" t="s">
        <v>526</v>
      </c>
      <c r="C65" s="262"/>
      <c r="D65" s="262"/>
      <c r="E65" s="249"/>
      <c r="F65" s="262"/>
      <c r="G65" s="262"/>
      <c r="H65" s="262"/>
      <c r="I65" s="262"/>
      <c r="J65" s="262"/>
      <c r="K65" s="262"/>
      <c r="L65" s="262"/>
      <c r="M65" s="262"/>
      <c r="N65" s="262"/>
      <c r="O65" s="262"/>
      <c r="P65" s="262"/>
      <c r="Q65" s="262"/>
      <c r="R65" s="249"/>
      <c r="S65" s="249"/>
      <c r="T65" s="249"/>
      <c r="U65" s="249"/>
      <c r="V65" s="249"/>
      <c r="W65" s="249"/>
      <c r="X65" s="249"/>
      <c r="Y65" s="249"/>
      <c r="Z65" s="249"/>
      <c r="AA65" s="353">
        <v>43934</v>
      </c>
      <c r="AB65" s="355">
        <v>2019</v>
      </c>
      <c r="AC65" s="355" t="s">
        <v>584</v>
      </c>
      <c r="AD65" s="356">
        <v>100</v>
      </c>
      <c r="AE65" s="357" t="s">
        <v>551</v>
      </c>
    </row>
    <row r="66" spans="1:31" ht="18" x14ac:dyDescent="0.25">
      <c r="A66" s="316"/>
      <c r="B66" s="319" t="s">
        <v>511</v>
      </c>
      <c r="C66" s="318" t="s">
        <v>512</v>
      </c>
      <c r="D66" s="318" t="s">
        <v>513</v>
      </c>
      <c r="E66" s="249"/>
      <c r="F66" s="320" t="s">
        <v>7</v>
      </c>
      <c r="G66" s="318" t="s">
        <v>8</v>
      </c>
      <c r="H66" s="318" t="s">
        <v>9</v>
      </c>
      <c r="I66" s="318" t="s">
        <v>10</v>
      </c>
      <c r="J66" s="318" t="s">
        <v>11</v>
      </c>
      <c r="K66" s="318" t="s">
        <v>12</v>
      </c>
      <c r="L66" s="318" t="s">
        <v>13</v>
      </c>
      <c r="M66" s="318" t="s">
        <v>14</v>
      </c>
      <c r="N66" s="318" t="s">
        <v>15</v>
      </c>
      <c r="O66" s="318" t="s">
        <v>16</v>
      </c>
      <c r="P66" s="318" t="s">
        <v>17</v>
      </c>
      <c r="Q66" s="318" t="s">
        <v>18</v>
      </c>
      <c r="R66" s="249"/>
      <c r="S66" s="249"/>
      <c r="T66" s="249"/>
      <c r="U66" s="249"/>
      <c r="V66" s="249"/>
      <c r="W66" s="249"/>
      <c r="X66" s="249"/>
      <c r="Y66" s="249"/>
      <c r="Z66" s="249"/>
      <c r="AA66" s="353">
        <v>44013</v>
      </c>
      <c r="AB66" s="354">
        <v>2015</v>
      </c>
      <c r="AC66" s="355" t="s">
        <v>587</v>
      </c>
      <c r="AD66" s="356">
        <v>70</v>
      </c>
      <c r="AE66" s="357" t="s">
        <v>578</v>
      </c>
    </row>
    <row r="67" spans="1:31" ht="15.75" x14ac:dyDescent="0.25">
      <c r="A67" s="316"/>
      <c r="B67" s="319">
        <v>2015</v>
      </c>
      <c r="C67" s="324" t="s">
        <v>333</v>
      </c>
      <c r="D67" s="318">
        <v>60</v>
      </c>
      <c r="E67" s="249"/>
      <c r="F67" s="320">
        <v>60</v>
      </c>
      <c r="G67" s="318"/>
      <c r="H67" s="318">
        <v>60</v>
      </c>
      <c r="I67" s="262"/>
      <c r="J67" s="321"/>
      <c r="K67" s="318">
        <v>60</v>
      </c>
      <c r="L67" s="318"/>
      <c r="M67" s="318"/>
      <c r="N67" s="318"/>
      <c r="O67" s="318"/>
      <c r="P67" s="262"/>
      <c r="Q67" s="318" t="s">
        <v>23</v>
      </c>
      <c r="R67" s="249"/>
      <c r="S67" s="249"/>
      <c r="T67" s="249"/>
      <c r="U67" s="249"/>
      <c r="V67" s="249"/>
      <c r="W67" s="249"/>
      <c r="X67" s="249"/>
      <c r="Y67" s="249"/>
      <c r="Z67" s="249"/>
      <c r="AA67" s="353"/>
      <c r="AB67" s="354"/>
      <c r="AC67" s="355"/>
      <c r="AD67" s="356"/>
      <c r="AE67" s="353"/>
    </row>
    <row r="68" spans="1:31" ht="15.75" x14ac:dyDescent="0.25">
      <c r="A68" s="316"/>
      <c r="B68" s="341"/>
      <c r="C68" s="342"/>
      <c r="D68" s="342"/>
      <c r="E68" s="249"/>
      <c r="F68" s="342"/>
      <c r="G68" s="342"/>
      <c r="H68" s="342"/>
      <c r="I68" s="342"/>
      <c r="J68" s="336"/>
      <c r="K68" s="342"/>
      <c r="L68" s="342"/>
      <c r="M68" s="342"/>
      <c r="N68" s="342"/>
      <c r="O68" s="342"/>
      <c r="P68" s="342"/>
      <c r="Q68" s="342"/>
      <c r="R68" s="249"/>
      <c r="S68" s="249"/>
      <c r="T68" s="249"/>
      <c r="U68" s="249"/>
      <c r="V68" s="249"/>
      <c r="W68" s="249"/>
      <c r="X68" s="249"/>
      <c r="Y68" s="249"/>
      <c r="Z68" s="249"/>
      <c r="AA68" s="353"/>
      <c r="AB68" s="354"/>
      <c r="AC68" s="355"/>
      <c r="AD68" s="356"/>
      <c r="AE68" s="353"/>
    </row>
    <row r="69" spans="1:31" ht="15.75" x14ac:dyDescent="0.25">
      <c r="A69" s="316"/>
      <c r="B69" s="319">
        <v>2016</v>
      </c>
      <c r="C69" s="322" t="s">
        <v>104</v>
      </c>
      <c r="D69" s="262">
        <v>0</v>
      </c>
      <c r="E69" s="249"/>
      <c r="F69" s="262"/>
      <c r="G69" s="262"/>
      <c r="H69" s="262"/>
      <c r="I69" s="262"/>
      <c r="J69" s="321"/>
      <c r="K69" s="262"/>
      <c r="L69" s="262"/>
      <c r="M69" s="262"/>
      <c r="N69" s="262"/>
      <c r="O69" s="262"/>
      <c r="P69" s="262"/>
      <c r="Q69" s="262"/>
      <c r="R69" s="249"/>
      <c r="S69" s="249"/>
      <c r="T69" s="249"/>
      <c r="U69" s="249"/>
      <c r="V69" s="249"/>
      <c r="W69" s="249"/>
      <c r="X69" s="249"/>
      <c r="Y69" s="249"/>
      <c r="Z69" s="249"/>
      <c r="AA69" s="353"/>
      <c r="AB69" s="354"/>
      <c r="AC69" s="355" t="s">
        <v>23</v>
      </c>
      <c r="AD69" s="356"/>
      <c r="AE69" s="353"/>
    </row>
    <row r="70" spans="1:31" x14ac:dyDescent="0.2">
      <c r="A70" s="316"/>
      <c r="B70" s="322"/>
      <c r="C70" s="322" t="s">
        <v>308</v>
      </c>
      <c r="D70" s="262">
        <v>180</v>
      </c>
      <c r="E70" s="249"/>
      <c r="F70" s="262"/>
      <c r="G70" s="262"/>
      <c r="H70" s="262"/>
      <c r="I70" s="262"/>
      <c r="J70" s="321"/>
      <c r="K70" s="262"/>
      <c r="L70" s="262"/>
      <c r="M70" s="262"/>
      <c r="N70" s="262"/>
      <c r="O70" s="262"/>
      <c r="P70" s="262"/>
      <c r="Q70" s="262"/>
      <c r="R70" s="249"/>
      <c r="S70" s="249"/>
      <c r="T70" s="249"/>
      <c r="U70" s="249"/>
      <c r="V70" s="249"/>
      <c r="W70" s="249"/>
      <c r="X70" s="249"/>
      <c r="Y70" s="249"/>
      <c r="Z70" s="249"/>
      <c r="AA70" s="353"/>
      <c r="AB70" s="354"/>
      <c r="AC70" s="355" t="s">
        <v>23</v>
      </c>
      <c r="AD70" s="356"/>
      <c r="AE70" s="353"/>
    </row>
    <row r="71" spans="1:31" ht="18" x14ac:dyDescent="0.25">
      <c r="A71" s="316"/>
      <c r="B71" s="322"/>
      <c r="C71" s="322" t="s">
        <v>241</v>
      </c>
      <c r="D71" s="262"/>
      <c r="E71" s="249"/>
      <c r="F71" s="262"/>
      <c r="G71" s="262"/>
      <c r="H71" s="262"/>
      <c r="I71" s="262"/>
      <c r="J71" s="321"/>
      <c r="K71" s="262"/>
      <c r="L71" s="262"/>
      <c r="M71" s="262"/>
      <c r="N71" s="262"/>
      <c r="O71" s="262"/>
      <c r="P71" s="262"/>
      <c r="Q71" s="262"/>
      <c r="R71" s="249"/>
      <c r="S71" s="249"/>
      <c r="T71" s="249"/>
      <c r="U71" s="249"/>
      <c r="V71" s="249"/>
      <c r="W71" s="249"/>
      <c r="X71" s="249"/>
      <c r="Y71" s="249"/>
      <c r="Z71" s="249"/>
      <c r="AA71" s="353">
        <v>44103</v>
      </c>
      <c r="AB71" s="354">
        <v>2020</v>
      </c>
      <c r="AC71" s="355" t="s">
        <v>590</v>
      </c>
      <c r="AD71" s="356">
        <v>150</v>
      </c>
      <c r="AE71" s="357" t="s">
        <v>578</v>
      </c>
    </row>
    <row r="72" spans="1:31" ht="18" x14ac:dyDescent="0.25">
      <c r="A72" s="316"/>
      <c r="B72" s="338"/>
      <c r="C72" s="338"/>
      <c r="D72" s="340"/>
      <c r="E72" s="249"/>
      <c r="F72" s="340"/>
      <c r="G72" s="340"/>
      <c r="H72" s="340"/>
      <c r="I72" s="340"/>
      <c r="J72" s="336"/>
      <c r="K72" s="340"/>
      <c r="L72" s="340"/>
      <c r="M72" s="340"/>
      <c r="N72" s="340"/>
      <c r="O72" s="340"/>
      <c r="P72" s="340"/>
      <c r="Q72" s="340"/>
      <c r="R72" s="249"/>
      <c r="S72" s="249"/>
      <c r="T72" s="249"/>
      <c r="U72" s="249"/>
      <c r="V72" s="249"/>
      <c r="W72" s="249"/>
      <c r="X72" s="249"/>
      <c r="Y72" s="249"/>
      <c r="Z72" s="249"/>
      <c r="AA72" s="359">
        <v>44103</v>
      </c>
      <c r="AB72" s="354">
        <v>2020</v>
      </c>
      <c r="AC72" s="355" t="s">
        <v>591</v>
      </c>
      <c r="AD72" s="356">
        <v>190</v>
      </c>
      <c r="AE72" s="357" t="s">
        <v>578</v>
      </c>
    </row>
    <row r="73" spans="1:31" ht="18" x14ac:dyDescent="0.25">
      <c r="A73" s="316"/>
      <c r="B73" s="319">
        <v>2017</v>
      </c>
      <c r="C73" s="322" t="s">
        <v>104</v>
      </c>
      <c r="D73" s="262">
        <v>360</v>
      </c>
      <c r="E73" s="249"/>
      <c r="F73" s="262"/>
      <c r="G73" s="262"/>
      <c r="H73" s="262"/>
      <c r="I73" s="262"/>
      <c r="J73" s="321"/>
      <c r="K73" s="262"/>
      <c r="L73" s="262"/>
      <c r="M73" s="262"/>
      <c r="N73" s="262"/>
      <c r="O73" s="262"/>
      <c r="P73" s="262"/>
      <c r="Q73" s="262"/>
      <c r="R73" s="249"/>
      <c r="S73" s="249"/>
      <c r="T73" s="249"/>
      <c r="U73" s="249"/>
      <c r="V73" s="249"/>
      <c r="W73" s="249"/>
      <c r="X73" s="249"/>
      <c r="Y73" s="249"/>
      <c r="Z73" s="249"/>
      <c r="AA73" s="359">
        <v>44103</v>
      </c>
      <c r="AB73" s="354">
        <v>2020</v>
      </c>
      <c r="AC73" s="355" t="s">
        <v>592</v>
      </c>
      <c r="AD73" s="356">
        <v>260</v>
      </c>
      <c r="AE73" s="357" t="s">
        <v>578</v>
      </c>
    </row>
    <row r="74" spans="1:31" ht="18" x14ac:dyDescent="0.25">
      <c r="A74" s="316"/>
      <c r="B74" s="322"/>
      <c r="C74" s="322" t="s">
        <v>101</v>
      </c>
      <c r="D74" s="262">
        <v>300</v>
      </c>
      <c r="E74" s="249"/>
      <c r="F74" s="262"/>
      <c r="G74" s="262"/>
      <c r="H74" s="262"/>
      <c r="I74" s="262"/>
      <c r="J74" s="321"/>
      <c r="K74" s="262"/>
      <c r="L74" s="262"/>
      <c r="M74" s="262"/>
      <c r="N74" s="262"/>
      <c r="O74" s="262"/>
      <c r="P74" s="262"/>
      <c r="Q74" s="262"/>
      <c r="R74" s="249"/>
      <c r="S74" s="249"/>
      <c r="T74" s="249"/>
      <c r="U74" s="249"/>
      <c r="V74" s="249"/>
      <c r="W74" s="249"/>
      <c r="X74" s="249"/>
      <c r="Y74" s="249"/>
      <c r="Z74" s="249"/>
      <c r="AA74" s="359"/>
      <c r="AB74" s="360"/>
      <c r="AC74" s="355"/>
      <c r="AD74" s="356"/>
      <c r="AE74" s="357"/>
    </row>
    <row r="75" spans="1:31" ht="18" x14ac:dyDescent="0.25">
      <c r="A75" s="316"/>
      <c r="B75" s="322"/>
      <c r="C75" s="322" t="s">
        <v>333</v>
      </c>
      <c r="D75" s="262">
        <v>120</v>
      </c>
      <c r="E75" s="249"/>
      <c r="F75" s="262">
        <v>60</v>
      </c>
      <c r="G75" s="262"/>
      <c r="H75" s="262">
        <v>60</v>
      </c>
      <c r="I75" s="262"/>
      <c r="J75" s="321"/>
      <c r="K75" s="318">
        <v>60</v>
      </c>
      <c r="L75" s="262"/>
      <c r="M75" s="262"/>
      <c r="N75" s="262"/>
      <c r="O75" s="262"/>
      <c r="P75" s="262"/>
      <c r="Q75" s="318">
        <v>60</v>
      </c>
      <c r="R75" s="249"/>
      <c r="S75" s="249"/>
      <c r="T75" s="249"/>
      <c r="U75" s="249"/>
      <c r="V75" s="249"/>
      <c r="W75" s="249"/>
      <c r="X75" s="249"/>
      <c r="Y75" s="249"/>
      <c r="Z75" s="249"/>
      <c r="AA75" s="359">
        <v>44137</v>
      </c>
      <c r="AB75" s="354">
        <v>2019</v>
      </c>
      <c r="AC75" s="355" t="s">
        <v>593</v>
      </c>
      <c r="AD75" s="356">
        <v>240</v>
      </c>
      <c r="AE75" s="357" t="s">
        <v>578</v>
      </c>
    </row>
    <row r="76" spans="1:31" ht="18" x14ac:dyDescent="0.25">
      <c r="A76" s="316"/>
      <c r="B76" s="322"/>
      <c r="C76" s="322" t="s">
        <v>111</v>
      </c>
      <c r="D76" s="262">
        <v>240</v>
      </c>
      <c r="E76" s="249"/>
      <c r="F76" s="262"/>
      <c r="G76" s="262"/>
      <c r="H76" s="262"/>
      <c r="I76" s="262"/>
      <c r="J76" s="321"/>
      <c r="K76" s="262"/>
      <c r="L76" s="262"/>
      <c r="M76" s="262"/>
      <c r="N76" s="262"/>
      <c r="O76" s="262"/>
      <c r="P76" s="262"/>
      <c r="Q76" s="262"/>
      <c r="R76" s="249"/>
      <c r="S76" s="249"/>
      <c r="T76" s="249"/>
      <c r="U76" s="249"/>
      <c r="V76" s="249"/>
      <c r="W76" s="249"/>
      <c r="X76" s="249"/>
      <c r="Y76" s="249"/>
      <c r="Z76" s="249"/>
      <c r="AA76" s="359">
        <v>44137</v>
      </c>
      <c r="AB76" s="354">
        <v>2020</v>
      </c>
      <c r="AC76" s="355" t="s">
        <v>594</v>
      </c>
      <c r="AD76" s="356">
        <v>330</v>
      </c>
      <c r="AE76" s="357" t="s">
        <v>315</v>
      </c>
    </row>
    <row r="77" spans="1:31" ht="18" x14ac:dyDescent="0.25">
      <c r="A77" s="316"/>
      <c r="B77" s="322"/>
      <c r="C77" s="322" t="s">
        <v>99</v>
      </c>
      <c r="D77" s="262">
        <v>120</v>
      </c>
      <c r="E77" s="249"/>
      <c r="F77" s="262"/>
      <c r="G77" s="262"/>
      <c r="H77" s="262"/>
      <c r="I77" s="262"/>
      <c r="J77" s="321"/>
      <c r="K77" s="262"/>
      <c r="L77" s="262"/>
      <c r="M77" s="262"/>
      <c r="N77" s="262"/>
      <c r="O77" s="262"/>
      <c r="P77" s="262"/>
      <c r="Q77" s="262"/>
      <c r="R77" s="249"/>
      <c r="S77" s="249"/>
      <c r="T77" s="249"/>
      <c r="U77" s="249"/>
      <c r="V77" s="249"/>
      <c r="W77" s="249"/>
      <c r="X77" s="249"/>
      <c r="Y77" s="249"/>
      <c r="Z77" s="249"/>
      <c r="AA77" s="359"/>
      <c r="AB77" s="354"/>
      <c r="AC77" s="355"/>
      <c r="AD77" s="356"/>
      <c r="AE77" s="357"/>
    </row>
    <row r="78" spans="1:31" ht="18" x14ac:dyDescent="0.25">
      <c r="A78" s="316"/>
      <c r="B78" s="322"/>
      <c r="C78" s="322" t="s">
        <v>514</v>
      </c>
      <c r="D78" s="262">
        <v>120</v>
      </c>
      <c r="E78" s="249"/>
      <c r="F78" s="262"/>
      <c r="G78" s="262"/>
      <c r="H78" s="262"/>
      <c r="I78" s="262"/>
      <c r="J78" s="321"/>
      <c r="K78" s="262"/>
      <c r="L78" s="262"/>
      <c r="M78" s="262"/>
      <c r="N78" s="262"/>
      <c r="O78" s="262"/>
      <c r="P78" s="262"/>
      <c r="Q78" s="262"/>
      <c r="R78" s="249"/>
      <c r="S78" s="249"/>
      <c r="T78" s="249"/>
      <c r="U78" s="249"/>
      <c r="V78" s="249"/>
      <c r="W78" s="249"/>
      <c r="X78" s="249"/>
      <c r="Y78" s="249"/>
      <c r="Z78" s="249"/>
      <c r="AA78" s="359">
        <v>44186</v>
      </c>
      <c r="AB78" s="354">
        <v>2020</v>
      </c>
      <c r="AC78" s="355" t="s">
        <v>595</v>
      </c>
      <c r="AD78" s="356">
        <f>330+275</f>
        <v>605</v>
      </c>
      <c r="AE78" s="357" t="s">
        <v>315</v>
      </c>
    </row>
    <row r="79" spans="1:31" ht="18" x14ac:dyDescent="0.25">
      <c r="A79" s="316"/>
      <c r="B79" s="322"/>
      <c r="C79" s="322" t="s">
        <v>308</v>
      </c>
      <c r="D79" s="262">
        <v>275</v>
      </c>
      <c r="E79" s="249"/>
      <c r="F79" s="262"/>
      <c r="G79" s="262"/>
      <c r="H79" s="262"/>
      <c r="I79" s="262"/>
      <c r="J79" s="321"/>
      <c r="K79" s="262"/>
      <c r="L79" s="262"/>
      <c r="M79" s="262"/>
      <c r="N79" s="262"/>
      <c r="O79" s="262"/>
      <c r="P79" s="262"/>
      <c r="Q79" s="262"/>
      <c r="R79" s="249"/>
      <c r="S79" s="249"/>
      <c r="T79" s="249"/>
      <c r="U79" s="249"/>
      <c r="V79" s="249"/>
      <c r="W79" s="249"/>
      <c r="X79" s="249"/>
      <c r="Y79" s="249"/>
      <c r="Z79" s="249"/>
      <c r="AA79" s="359"/>
      <c r="AB79" s="354"/>
      <c r="AC79" s="355"/>
      <c r="AD79" s="356"/>
      <c r="AE79" s="357"/>
    </row>
    <row r="80" spans="1:31" ht="18" x14ac:dyDescent="0.25">
      <c r="A80" s="316"/>
      <c r="B80" s="338"/>
      <c r="C80" s="338" t="s">
        <v>23</v>
      </c>
      <c r="D80" s="339" t="s">
        <v>23</v>
      </c>
      <c r="E80" s="249"/>
      <c r="F80" s="340"/>
      <c r="G80" s="340"/>
      <c r="H80" s="340"/>
      <c r="I80" s="340"/>
      <c r="J80" s="336"/>
      <c r="K80" s="340"/>
      <c r="L80" s="340"/>
      <c r="M80" s="340"/>
      <c r="N80" s="340"/>
      <c r="O80" s="340"/>
      <c r="P80" s="340"/>
      <c r="Q80" s="340"/>
      <c r="R80" s="249"/>
      <c r="S80" s="249"/>
      <c r="T80" s="249"/>
      <c r="U80" s="249"/>
      <c r="V80" s="249"/>
      <c r="W80" s="249"/>
      <c r="X80" s="249"/>
      <c r="Y80" s="249"/>
      <c r="Z80" s="249"/>
      <c r="AA80" s="359"/>
      <c r="AB80" s="354"/>
      <c r="AC80" s="355"/>
      <c r="AD80" s="356"/>
      <c r="AE80" s="357"/>
    </row>
    <row r="81" spans="1:31" ht="18" x14ac:dyDescent="0.25">
      <c r="A81" s="316"/>
      <c r="B81" s="319">
        <v>2018</v>
      </c>
      <c r="C81" s="322" t="s">
        <v>470</v>
      </c>
      <c r="D81" s="262" t="s">
        <v>23</v>
      </c>
      <c r="E81" s="249"/>
      <c r="F81" s="262"/>
      <c r="G81" s="262"/>
      <c r="H81" s="262"/>
      <c r="I81" s="262"/>
      <c r="J81" s="321"/>
      <c r="K81" s="262"/>
      <c r="L81" s="262"/>
      <c r="M81" s="262"/>
      <c r="N81" s="262"/>
      <c r="O81" s="262"/>
      <c r="P81" s="262"/>
      <c r="Q81" s="262"/>
      <c r="R81" s="249"/>
      <c r="S81" s="249"/>
      <c r="T81" s="249"/>
      <c r="U81" s="249"/>
      <c r="V81" s="249"/>
      <c r="W81" s="249"/>
      <c r="X81" s="249"/>
      <c r="Y81" s="249"/>
      <c r="Z81" s="249"/>
      <c r="AA81" s="359"/>
      <c r="AB81" s="354"/>
      <c r="AC81" s="355"/>
      <c r="AD81" s="356"/>
      <c r="AE81" s="357"/>
    </row>
    <row r="82" spans="1:31" ht="18" x14ac:dyDescent="0.25">
      <c r="A82" s="316"/>
      <c r="B82" s="322"/>
      <c r="C82" s="322" t="s">
        <v>103</v>
      </c>
      <c r="D82" s="262" t="s">
        <v>23</v>
      </c>
      <c r="E82" s="249"/>
      <c r="F82" s="262"/>
      <c r="G82" s="262"/>
      <c r="H82" s="262"/>
      <c r="I82" s="262"/>
      <c r="J82" s="321"/>
      <c r="K82" s="262"/>
      <c r="L82" s="262"/>
      <c r="M82" s="262"/>
      <c r="N82" s="262"/>
      <c r="O82" s="262"/>
      <c r="P82" s="262"/>
      <c r="Q82" s="262"/>
      <c r="R82" s="249"/>
      <c r="S82" s="249"/>
      <c r="T82" s="249"/>
      <c r="U82" s="249"/>
      <c r="V82" s="249"/>
      <c r="W82" s="249"/>
      <c r="X82" s="249"/>
      <c r="Y82" s="249"/>
      <c r="Z82" s="249"/>
      <c r="AA82" s="359"/>
      <c r="AB82" s="354"/>
      <c r="AC82" s="355"/>
      <c r="AD82" s="356"/>
      <c r="AE82" s="357"/>
    </row>
    <row r="83" spans="1:31" ht="18" x14ac:dyDescent="0.25">
      <c r="A83" s="316"/>
      <c r="B83" s="322"/>
      <c r="C83" s="322" t="s">
        <v>72</v>
      </c>
      <c r="D83" s="262" t="s">
        <v>23</v>
      </c>
      <c r="E83" s="249"/>
      <c r="F83" s="262"/>
      <c r="G83" s="262"/>
      <c r="H83" s="262"/>
      <c r="I83" s="262"/>
      <c r="J83" s="321"/>
      <c r="K83" s="262"/>
      <c r="L83" s="262"/>
      <c r="M83" s="262"/>
      <c r="N83" s="262"/>
      <c r="O83" s="262"/>
      <c r="P83" s="262"/>
      <c r="Q83" s="262"/>
      <c r="R83" s="249"/>
      <c r="S83" s="249"/>
      <c r="T83" s="249"/>
      <c r="U83" s="249"/>
      <c r="V83" s="249"/>
      <c r="W83" s="249"/>
      <c r="X83" s="249"/>
      <c r="Y83" s="249"/>
      <c r="Z83" s="249"/>
      <c r="AA83" s="353"/>
      <c r="AB83" s="354"/>
      <c r="AC83" s="355"/>
      <c r="AD83" s="356"/>
      <c r="AE83" s="357"/>
    </row>
    <row r="84" spans="1:31" ht="18" x14ac:dyDescent="0.25">
      <c r="A84" s="316"/>
      <c r="B84" s="322"/>
      <c r="C84" s="322" t="s">
        <v>104</v>
      </c>
      <c r="D84" s="262">
        <v>540</v>
      </c>
      <c r="E84" s="249"/>
      <c r="F84" s="262"/>
      <c r="G84" s="262"/>
      <c r="H84" s="262"/>
      <c r="I84" s="262"/>
      <c r="J84" s="321"/>
      <c r="K84" s="262"/>
      <c r="L84" s="262"/>
      <c r="M84" s="262"/>
      <c r="N84" s="262"/>
      <c r="O84" s="262"/>
      <c r="P84" s="262"/>
      <c r="Q84" s="262" t="s">
        <v>23</v>
      </c>
      <c r="R84" s="271"/>
      <c r="S84" s="249"/>
      <c r="T84" s="249"/>
      <c r="U84" s="249"/>
      <c r="V84" s="249"/>
      <c r="W84" s="249"/>
      <c r="X84" s="249"/>
      <c r="Y84" s="249"/>
      <c r="Z84" s="249"/>
      <c r="AA84" s="353"/>
      <c r="AB84" s="354"/>
      <c r="AC84" s="355"/>
      <c r="AD84" s="356"/>
      <c r="AE84" s="357"/>
    </row>
    <row r="85" spans="1:31" ht="18" x14ac:dyDescent="0.25">
      <c r="A85" s="316"/>
      <c r="B85" s="322"/>
      <c r="C85" s="322" t="s">
        <v>99</v>
      </c>
      <c r="D85" s="262">
        <v>240</v>
      </c>
      <c r="E85" s="249"/>
      <c r="F85" s="262"/>
      <c r="G85" s="262"/>
      <c r="H85" s="262"/>
      <c r="I85" s="262"/>
      <c r="J85" s="321"/>
      <c r="K85" s="262"/>
      <c r="L85" s="262"/>
      <c r="M85" s="262"/>
      <c r="N85" s="262"/>
      <c r="O85" s="262"/>
      <c r="P85" s="262"/>
      <c r="Q85" s="262" t="s">
        <v>23</v>
      </c>
      <c r="R85" s="271"/>
      <c r="S85" s="249"/>
      <c r="T85" s="249"/>
      <c r="U85" s="249"/>
      <c r="V85" s="249"/>
      <c r="W85" s="249"/>
      <c r="X85" s="249"/>
      <c r="Y85" s="249"/>
      <c r="Z85" s="249"/>
      <c r="AA85" s="353"/>
      <c r="AB85" s="354"/>
      <c r="AC85" s="355"/>
      <c r="AD85" s="356"/>
      <c r="AE85" s="357"/>
    </row>
    <row r="86" spans="1:31" ht="18" x14ac:dyDescent="0.25">
      <c r="A86" s="316"/>
      <c r="B86" s="322"/>
      <c r="C86" s="322" t="s">
        <v>515</v>
      </c>
      <c r="D86" s="262">
        <v>60</v>
      </c>
      <c r="E86" s="249"/>
      <c r="F86" s="262"/>
      <c r="G86" s="262"/>
      <c r="H86" s="262"/>
      <c r="I86" s="262"/>
      <c r="J86" s="321"/>
      <c r="K86" s="262"/>
      <c r="L86" s="262"/>
      <c r="M86" s="262"/>
      <c r="N86" s="262"/>
      <c r="O86" s="262"/>
      <c r="P86" s="262"/>
      <c r="Q86" s="262"/>
      <c r="R86" s="249"/>
      <c r="S86" s="249"/>
      <c r="T86" s="249"/>
      <c r="U86" s="249"/>
      <c r="V86" s="249"/>
      <c r="W86" s="249"/>
      <c r="X86" s="249"/>
      <c r="Y86" s="249"/>
      <c r="Z86" s="249"/>
      <c r="AA86" s="353"/>
      <c r="AB86" s="354"/>
      <c r="AC86" s="355"/>
      <c r="AD86" s="356"/>
      <c r="AE86" s="357"/>
    </row>
    <row r="87" spans="1:31" x14ac:dyDescent="0.2">
      <c r="A87" s="316"/>
      <c r="B87" s="322"/>
      <c r="C87" s="322" t="s">
        <v>111</v>
      </c>
      <c r="D87" s="262">
        <v>325</v>
      </c>
      <c r="E87" s="249"/>
      <c r="F87" s="262"/>
      <c r="G87" s="262"/>
      <c r="H87" s="262"/>
      <c r="I87" s="262"/>
      <c r="J87" s="321"/>
      <c r="K87" s="262"/>
      <c r="L87" s="262"/>
      <c r="M87" s="262"/>
      <c r="N87" s="262"/>
      <c r="O87" s="262"/>
      <c r="P87" s="262"/>
      <c r="Q87" s="262"/>
      <c r="R87" s="271"/>
      <c r="S87" s="249"/>
      <c r="T87" s="249"/>
      <c r="U87" s="249"/>
      <c r="V87" s="249"/>
      <c r="W87" s="249"/>
      <c r="X87" s="249"/>
      <c r="Y87" s="249"/>
      <c r="Z87" s="249"/>
      <c r="AB87" s="244"/>
      <c r="AE87" s="244"/>
    </row>
    <row r="88" spans="1:31" x14ac:dyDescent="0.2">
      <c r="A88" s="316"/>
      <c r="B88" s="322"/>
      <c r="C88" s="322" t="s">
        <v>31</v>
      </c>
      <c r="D88" s="262">
        <v>450</v>
      </c>
      <c r="E88" s="249"/>
      <c r="F88" s="262"/>
      <c r="G88" s="262"/>
      <c r="H88" s="262"/>
      <c r="I88" s="262"/>
      <c r="J88" s="321"/>
      <c r="K88" s="262"/>
      <c r="L88" s="262"/>
      <c r="M88" s="262"/>
      <c r="N88" s="262"/>
      <c r="O88" s="262"/>
      <c r="P88" s="262"/>
      <c r="Q88" s="262"/>
      <c r="R88" s="271"/>
      <c r="S88" s="249"/>
      <c r="T88" s="249"/>
      <c r="U88" s="249"/>
      <c r="V88" s="249"/>
      <c r="W88" s="249"/>
      <c r="X88" s="249"/>
      <c r="Y88" s="249"/>
      <c r="Z88" s="249"/>
      <c r="AE88" s="271"/>
    </row>
    <row r="89" spans="1:31" x14ac:dyDescent="0.2">
      <c r="A89" s="316"/>
      <c r="B89" s="322"/>
      <c r="C89" s="322" t="s">
        <v>101</v>
      </c>
      <c r="D89" s="262">
        <v>360</v>
      </c>
      <c r="E89" s="249"/>
      <c r="F89" s="262"/>
      <c r="G89" s="262"/>
      <c r="H89" s="262"/>
      <c r="I89" s="262"/>
      <c r="J89" s="321"/>
      <c r="K89" s="262"/>
      <c r="L89" s="262"/>
      <c r="M89" s="262"/>
      <c r="N89" s="262"/>
      <c r="O89" s="262"/>
      <c r="P89" s="262"/>
      <c r="Q89" s="262"/>
      <c r="R89" s="271"/>
      <c r="S89" s="249"/>
      <c r="T89" s="249"/>
      <c r="U89" s="249"/>
      <c r="V89" s="249"/>
      <c r="W89" s="249"/>
      <c r="AE89" s="271"/>
    </row>
    <row r="90" spans="1:31" x14ac:dyDescent="0.2">
      <c r="A90" s="316"/>
      <c r="B90" s="322"/>
      <c r="C90" s="322" t="s">
        <v>516</v>
      </c>
      <c r="D90" s="262">
        <v>180</v>
      </c>
      <c r="E90" s="249"/>
      <c r="F90" s="262"/>
      <c r="G90" s="262"/>
      <c r="H90" s="262"/>
      <c r="I90" s="262"/>
      <c r="J90" s="321"/>
      <c r="K90" s="262"/>
      <c r="L90" s="262"/>
      <c r="M90" s="262"/>
      <c r="N90" s="262"/>
      <c r="O90" s="262"/>
      <c r="P90" s="262"/>
      <c r="Q90" s="262"/>
      <c r="R90" s="271"/>
      <c r="S90" s="249"/>
      <c r="T90" s="249"/>
      <c r="U90" s="249"/>
      <c r="V90" s="249"/>
      <c r="W90" s="249"/>
      <c r="AE90" s="271"/>
    </row>
    <row r="91" spans="1:31" ht="15.75" x14ac:dyDescent="0.25">
      <c r="A91" s="249"/>
      <c r="B91" s="262"/>
      <c r="C91" s="324" t="s">
        <v>517</v>
      </c>
      <c r="D91" s="262">
        <v>120</v>
      </c>
      <c r="E91" s="249"/>
      <c r="F91" s="262"/>
      <c r="G91" s="262"/>
      <c r="H91" s="262"/>
      <c r="I91" s="262"/>
      <c r="J91" s="321"/>
      <c r="K91" s="262"/>
      <c r="L91" s="262"/>
      <c r="M91" s="262"/>
      <c r="N91" s="262"/>
      <c r="O91" s="262"/>
      <c r="P91" s="262"/>
      <c r="Q91" s="262"/>
      <c r="R91" s="249"/>
      <c r="S91" s="249"/>
      <c r="T91" s="249"/>
      <c r="U91" s="249"/>
      <c r="V91" s="249"/>
      <c r="W91" s="249"/>
      <c r="AA91" s="280"/>
      <c r="AB91" s="306"/>
      <c r="AC91" s="311" t="s">
        <v>490</v>
      </c>
      <c r="AD91" s="279"/>
      <c r="AE91" s="271"/>
    </row>
    <row r="92" spans="1:31" ht="15.75" x14ac:dyDescent="0.25">
      <c r="A92" s="249"/>
      <c r="B92" s="262"/>
      <c r="C92" s="324" t="s">
        <v>547</v>
      </c>
      <c r="D92" s="262"/>
      <c r="E92" s="249"/>
      <c r="F92" s="262"/>
      <c r="G92" s="262"/>
      <c r="H92" s="262"/>
      <c r="I92" s="262"/>
      <c r="J92" s="321"/>
      <c r="K92" s="262"/>
      <c r="L92" s="262"/>
      <c r="M92" s="262"/>
      <c r="N92" s="262"/>
      <c r="O92" s="262"/>
      <c r="P92" s="262"/>
      <c r="Q92" s="262"/>
      <c r="R92" s="271"/>
      <c r="S92" s="249"/>
      <c r="T92" s="249"/>
      <c r="U92" s="249"/>
      <c r="V92" s="249"/>
      <c r="W92" s="249"/>
      <c r="AA92" s="280"/>
      <c r="AB92" s="306"/>
      <c r="AC92" s="311"/>
      <c r="AD92" s="279"/>
      <c r="AE92" s="271"/>
    </row>
    <row r="93" spans="1:31" ht="15.75" x14ac:dyDescent="0.25">
      <c r="A93" s="249"/>
      <c r="B93" s="262"/>
      <c r="C93" s="324" t="s">
        <v>30</v>
      </c>
      <c r="D93" s="262"/>
      <c r="E93" s="249"/>
      <c r="F93" s="262"/>
      <c r="G93" s="262"/>
      <c r="H93" s="262"/>
      <c r="I93" s="262"/>
      <c r="J93" s="321"/>
      <c r="K93" s="262"/>
      <c r="L93" s="262"/>
      <c r="M93" s="262"/>
      <c r="N93" s="262"/>
      <c r="O93" s="262"/>
      <c r="P93" s="262"/>
      <c r="Q93" s="262"/>
      <c r="R93" s="271"/>
      <c r="S93" s="249"/>
      <c r="T93" s="249"/>
      <c r="U93" s="249"/>
      <c r="V93" s="249"/>
      <c r="W93" s="249"/>
      <c r="AA93" s="280">
        <v>44027</v>
      </c>
      <c r="AB93" s="306"/>
      <c r="AC93" s="311" t="s">
        <v>585</v>
      </c>
      <c r="AD93" s="279"/>
      <c r="AE93" s="271"/>
    </row>
    <row r="94" spans="1:31" x14ac:dyDescent="0.2">
      <c r="A94" s="249"/>
      <c r="B94" s="262"/>
      <c r="C94" s="324" t="s">
        <v>518</v>
      </c>
      <c r="D94" s="262">
        <v>60</v>
      </c>
      <c r="E94" s="249"/>
      <c r="F94" s="262"/>
      <c r="G94" s="262"/>
      <c r="H94" s="262"/>
      <c r="I94" s="262"/>
      <c r="J94" s="321"/>
      <c r="K94" s="262"/>
      <c r="L94" s="262"/>
      <c r="M94" s="262"/>
      <c r="N94" s="262"/>
      <c r="O94" s="262"/>
      <c r="P94" s="262"/>
      <c r="Q94" s="262"/>
      <c r="R94" s="249"/>
      <c r="S94" s="249"/>
      <c r="T94" s="249"/>
      <c r="U94" s="249"/>
      <c r="V94" s="249"/>
      <c r="W94" s="249"/>
      <c r="AA94" s="280"/>
      <c r="AB94" s="306"/>
      <c r="AC94" s="279"/>
      <c r="AD94" s="279"/>
      <c r="AE94" s="271"/>
    </row>
    <row r="95" spans="1:31" ht="15.75" x14ac:dyDescent="0.25">
      <c r="A95" s="249"/>
      <c r="B95" s="262"/>
      <c r="C95" s="324" t="s">
        <v>333</v>
      </c>
      <c r="D95" s="262">
        <v>360</v>
      </c>
      <c r="E95" s="249"/>
      <c r="F95" s="262">
        <v>180</v>
      </c>
      <c r="G95" s="262"/>
      <c r="H95" s="262">
        <v>180</v>
      </c>
      <c r="I95" s="262"/>
      <c r="J95" s="321"/>
      <c r="K95" s="262"/>
      <c r="L95" s="262"/>
      <c r="M95" s="262"/>
      <c r="N95" s="262"/>
      <c r="O95" s="262"/>
      <c r="P95" s="262"/>
      <c r="Q95" s="318">
        <v>180</v>
      </c>
      <c r="R95" s="249"/>
      <c r="S95" s="249"/>
      <c r="T95" s="249"/>
      <c r="U95" s="249"/>
      <c r="V95" s="249"/>
      <c r="W95" s="249"/>
      <c r="AA95" s="280"/>
      <c r="AB95" s="306"/>
      <c r="AC95" s="279"/>
      <c r="AD95" s="279"/>
      <c r="AE95" s="271"/>
    </row>
    <row r="96" spans="1:31" x14ac:dyDescent="0.2">
      <c r="A96" s="249"/>
      <c r="B96" s="262"/>
      <c r="C96" s="262" t="s">
        <v>519</v>
      </c>
      <c r="D96" s="262"/>
      <c r="E96" s="249"/>
      <c r="F96" s="262"/>
      <c r="G96" s="262"/>
      <c r="H96" s="262"/>
      <c r="I96" s="262"/>
      <c r="J96" s="321"/>
      <c r="K96" s="262"/>
      <c r="L96" s="262"/>
      <c r="M96" s="262"/>
      <c r="N96" s="262"/>
      <c r="O96" s="262"/>
      <c r="P96" s="262"/>
      <c r="Q96" s="262"/>
      <c r="R96" s="249"/>
      <c r="S96" s="249"/>
      <c r="T96" s="249"/>
      <c r="U96" s="249"/>
      <c r="V96" s="249"/>
      <c r="W96" s="249"/>
      <c r="AA96" s="280"/>
      <c r="AB96" s="306"/>
      <c r="AC96" s="279"/>
      <c r="AD96" s="279"/>
      <c r="AE96" s="271"/>
    </row>
    <row r="97" spans="1:31" x14ac:dyDescent="0.2">
      <c r="A97" s="249"/>
      <c r="B97" s="262"/>
      <c r="C97" s="324" t="s">
        <v>520</v>
      </c>
      <c r="D97" s="262"/>
      <c r="E97" s="249"/>
      <c r="F97" s="262"/>
      <c r="G97" s="262"/>
      <c r="H97" s="262"/>
      <c r="I97" s="262"/>
      <c r="J97" s="321"/>
      <c r="K97" s="262"/>
      <c r="L97" s="262"/>
      <c r="M97" s="262"/>
      <c r="N97" s="262"/>
      <c r="O97" s="262"/>
      <c r="P97" s="262"/>
      <c r="Q97" s="262"/>
      <c r="R97" s="249"/>
      <c r="S97" s="249"/>
      <c r="T97" s="249"/>
      <c r="U97" s="249"/>
      <c r="V97" s="249"/>
      <c r="W97" s="249"/>
      <c r="AA97" s="280"/>
      <c r="AB97" s="306"/>
      <c r="AC97" s="279"/>
      <c r="AD97" s="279"/>
      <c r="AE97" s="271"/>
    </row>
    <row r="98" spans="1:31" x14ac:dyDescent="0.2">
      <c r="B98" s="321"/>
      <c r="C98" s="324" t="s">
        <v>524</v>
      </c>
      <c r="D98" s="321"/>
      <c r="F98" s="321"/>
      <c r="G98" s="321"/>
      <c r="H98" s="321"/>
      <c r="I98" s="321"/>
      <c r="J98" s="321"/>
      <c r="K98" s="321"/>
      <c r="L98" s="321"/>
      <c r="M98" s="321"/>
      <c r="N98" s="321"/>
      <c r="O98" s="321"/>
      <c r="P98" s="321"/>
      <c r="Q98" s="321"/>
      <c r="AA98" s="280"/>
      <c r="AB98" s="306"/>
      <c r="AC98" s="279"/>
      <c r="AD98" s="279"/>
      <c r="AE98" s="271"/>
    </row>
    <row r="99" spans="1:31" x14ac:dyDescent="0.2">
      <c r="B99" s="321"/>
      <c r="C99" s="324" t="s">
        <v>525</v>
      </c>
      <c r="D99" s="321"/>
      <c r="F99" s="321"/>
      <c r="G99" s="321"/>
      <c r="H99" s="321"/>
      <c r="I99" s="321"/>
      <c r="J99" s="321"/>
      <c r="K99" s="321"/>
      <c r="L99" s="321"/>
      <c r="M99" s="321"/>
      <c r="N99" s="321"/>
      <c r="O99" s="321"/>
      <c r="P99" s="321"/>
      <c r="Q99" s="321"/>
      <c r="AA99" s="280"/>
      <c r="AB99" s="306"/>
      <c r="AC99" s="279"/>
      <c r="AD99" s="279"/>
      <c r="AE99" s="271"/>
    </row>
    <row r="100" spans="1:31" x14ac:dyDescent="0.2">
      <c r="B100" s="321"/>
      <c r="C100" s="324" t="s">
        <v>548</v>
      </c>
      <c r="D100" s="321"/>
      <c r="F100" s="321"/>
      <c r="G100" s="321"/>
      <c r="H100" s="321"/>
      <c r="I100" s="321"/>
      <c r="J100" s="321"/>
      <c r="K100" s="321"/>
      <c r="L100" s="321"/>
      <c r="M100" s="321"/>
      <c r="N100" s="321"/>
      <c r="O100" s="321"/>
      <c r="P100" s="321"/>
      <c r="Q100" s="321"/>
      <c r="AA100" s="280"/>
      <c r="AB100" s="306"/>
      <c r="AC100" s="279"/>
      <c r="AD100" s="279"/>
      <c r="AE100" s="271"/>
    </row>
    <row r="101" spans="1:31" x14ac:dyDescent="0.2">
      <c r="B101" s="336"/>
      <c r="C101" s="337"/>
      <c r="D101" s="336"/>
      <c r="F101" s="336"/>
      <c r="G101" s="336"/>
      <c r="H101" s="336"/>
      <c r="I101" s="336"/>
      <c r="J101" s="336"/>
      <c r="K101" s="336"/>
      <c r="L101" s="336"/>
      <c r="M101" s="336"/>
      <c r="N101" s="336"/>
      <c r="O101" s="336"/>
      <c r="P101" s="336"/>
      <c r="Q101" s="336"/>
      <c r="AA101" s="280"/>
      <c r="AB101" s="306"/>
      <c r="AC101" s="279"/>
      <c r="AD101" s="279"/>
      <c r="AE101" s="271"/>
    </row>
    <row r="102" spans="1:31" ht="15.75" x14ac:dyDescent="0.25">
      <c r="B102" s="319">
        <v>2019</v>
      </c>
      <c r="C102" s="322" t="s">
        <v>99</v>
      </c>
      <c r="D102" s="262"/>
      <c r="F102" s="262">
        <v>720</v>
      </c>
      <c r="G102" s="262"/>
      <c r="H102" s="262">
        <v>720</v>
      </c>
      <c r="I102" s="262"/>
      <c r="J102" s="321"/>
      <c r="K102" s="262"/>
      <c r="L102" s="262"/>
      <c r="M102" s="262"/>
      <c r="N102" s="262"/>
      <c r="O102" s="262"/>
      <c r="P102" s="262"/>
      <c r="Q102" s="262" t="s">
        <v>23</v>
      </c>
      <c r="AA102" s="280"/>
      <c r="AB102" s="306"/>
      <c r="AC102" s="279"/>
      <c r="AD102" s="279"/>
    </row>
    <row r="103" spans="1:31" x14ac:dyDescent="0.2">
      <c r="B103" s="322"/>
      <c r="C103" s="322" t="s">
        <v>101</v>
      </c>
      <c r="D103" s="262"/>
      <c r="F103" s="262">
        <v>1140</v>
      </c>
      <c r="G103" s="262"/>
      <c r="H103" s="262">
        <v>1140</v>
      </c>
      <c r="I103" s="262"/>
      <c r="J103" s="321"/>
      <c r="K103" s="262"/>
      <c r="L103" s="262"/>
      <c r="M103" s="262"/>
      <c r="N103" s="262"/>
      <c r="O103" s="262"/>
      <c r="P103" s="262"/>
      <c r="Q103" s="262">
        <v>60</v>
      </c>
      <c r="AA103" s="280"/>
      <c r="AB103" s="306"/>
      <c r="AC103" s="279"/>
      <c r="AD103" s="279"/>
    </row>
    <row r="104" spans="1:31" x14ac:dyDescent="0.2">
      <c r="B104" s="322"/>
      <c r="C104" s="322" t="s">
        <v>104</v>
      </c>
      <c r="D104" s="262"/>
      <c r="F104" s="262">
        <v>300</v>
      </c>
      <c r="G104" s="262"/>
      <c r="H104" s="262">
        <v>300</v>
      </c>
      <c r="I104" s="262"/>
      <c r="J104" s="321"/>
      <c r="K104" s="262"/>
      <c r="L104" s="262"/>
      <c r="M104" s="262"/>
      <c r="N104" s="262"/>
      <c r="O104" s="262"/>
      <c r="P104" s="262"/>
      <c r="Q104" s="262" t="s">
        <v>23</v>
      </c>
      <c r="AA104" s="280"/>
      <c r="AB104" s="306"/>
      <c r="AC104" s="279"/>
      <c r="AD104" s="279"/>
    </row>
    <row r="105" spans="1:31" x14ac:dyDescent="0.2">
      <c r="B105" s="322"/>
      <c r="C105" s="322" t="s">
        <v>111</v>
      </c>
      <c r="D105" s="262"/>
      <c r="F105" s="262">
        <v>660</v>
      </c>
      <c r="G105" s="262"/>
      <c r="H105" s="262">
        <v>660</v>
      </c>
      <c r="I105" s="262"/>
      <c r="J105" s="321"/>
      <c r="K105" s="262"/>
      <c r="L105" s="262"/>
      <c r="M105" s="262"/>
      <c r="N105" s="262"/>
      <c r="O105" s="262"/>
      <c r="P105" s="262"/>
      <c r="Q105" s="262">
        <v>420</v>
      </c>
      <c r="AA105" s="280"/>
      <c r="AB105" s="306"/>
      <c r="AC105" s="279"/>
      <c r="AD105" s="279"/>
    </row>
    <row r="106" spans="1:31" x14ac:dyDescent="0.2">
      <c r="B106" s="322"/>
      <c r="C106" s="322" t="s">
        <v>31</v>
      </c>
      <c r="D106" s="262"/>
      <c r="F106" s="262">
        <v>120</v>
      </c>
      <c r="G106" s="262"/>
      <c r="H106" s="262">
        <v>120</v>
      </c>
      <c r="I106" s="262"/>
      <c r="J106" s="321"/>
      <c r="K106" s="262"/>
      <c r="L106" s="262"/>
      <c r="M106" s="262"/>
      <c r="N106" s="262"/>
      <c r="O106" s="262"/>
      <c r="P106" s="262"/>
      <c r="Q106" s="262" t="s">
        <v>23</v>
      </c>
      <c r="AA106" s="280"/>
      <c r="AB106" s="306"/>
      <c r="AC106" s="279"/>
      <c r="AD106" s="279"/>
    </row>
    <row r="107" spans="1:31" x14ac:dyDescent="0.2">
      <c r="B107" s="322"/>
      <c r="C107" s="322" t="s">
        <v>419</v>
      </c>
      <c r="D107" s="262"/>
      <c r="F107" s="262"/>
      <c r="G107" s="262"/>
      <c r="H107" s="262">
        <v>240</v>
      </c>
      <c r="I107" s="262"/>
      <c r="J107" s="321"/>
      <c r="K107" s="262"/>
      <c r="L107" s="262"/>
      <c r="M107" s="262"/>
      <c r="N107" s="262"/>
      <c r="O107" s="262"/>
      <c r="P107" s="262"/>
      <c r="Q107" s="262">
        <v>240</v>
      </c>
      <c r="AA107" s="280"/>
      <c r="AB107" s="306"/>
      <c r="AC107" s="279"/>
      <c r="AD107" s="279"/>
    </row>
    <row r="108" spans="1:31" x14ac:dyDescent="0.2">
      <c r="B108" s="322"/>
      <c r="C108" s="322" t="s">
        <v>549</v>
      </c>
      <c r="D108" s="262"/>
      <c r="F108" s="262">
        <v>60</v>
      </c>
      <c r="G108" s="262"/>
      <c r="H108" s="262">
        <v>60</v>
      </c>
      <c r="I108" s="262"/>
      <c r="J108" s="321"/>
      <c r="K108" s="262"/>
      <c r="L108" s="262"/>
      <c r="M108" s="262"/>
      <c r="N108" s="262"/>
      <c r="O108" s="262"/>
      <c r="P108" s="262"/>
      <c r="Q108" s="262" t="s">
        <v>23</v>
      </c>
      <c r="AA108" s="280"/>
      <c r="AB108" s="306"/>
      <c r="AC108" s="279"/>
      <c r="AD108" s="279"/>
    </row>
    <row r="109" spans="1:31" x14ac:dyDescent="0.2">
      <c r="B109" s="322"/>
      <c r="C109" s="322" t="s">
        <v>550</v>
      </c>
      <c r="D109" s="262"/>
      <c r="F109" s="262">
        <v>120</v>
      </c>
      <c r="G109" s="262"/>
      <c r="H109" s="262">
        <v>120</v>
      </c>
      <c r="I109" s="262"/>
      <c r="J109" s="321"/>
      <c r="K109" s="262"/>
      <c r="L109" s="262"/>
      <c r="M109" s="262"/>
      <c r="N109" s="262"/>
      <c r="O109" s="262"/>
      <c r="P109" s="262"/>
      <c r="Q109" s="262" t="s">
        <v>23</v>
      </c>
      <c r="AA109" s="280"/>
      <c r="AB109" s="306"/>
      <c r="AC109" s="279"/>
      <c r="AD109" s="279"/>
    </row>
    <row r="110" spans="1:31" x14ac:dyDescent="0.2">
      <c r="B110" s="322"/>
      <c r="C110" s="322" t="s">
        <v>501</v>
      </c>
      <c r="D110" s="262"/>
      <c r="F110" s="262">
        <v>300</v>
      </c>
      <c r="G110" s="262"/>
      <c r="H110" s="321">
        <v>300</v>
      </c>
      <c r="I110" s="262"/>
      <c r="J110" s="321"/>
      <c r="K110" s="262"/>
      <c r="L110" s="262"/>
      <c r="M110" s="262"/>
      <c r="N110" s="262"/>
      <c r="O110" s="262"/>
      <c r="P110" s="262"/>
      <c r="Q110" s="262">
        <v>180</v>
      </c>
      <c r="AA110" s="280"/>
      <c r="AB110" s="306"/>
      <c r="AC110" s="279"/>
      <c r="AD110" s="279"/>
    </row>
    <row r="111" spans="1:31" x14ac:dyDescent="0.2">
      <c r="B111" s="322"/>
      <c r="C111" s="322" t="s">
        <v>607</v>
      </c>
      <c r="D111" s="262"/>
      <c r="F111" s="262"/>
      <c r="G111" s="262"/>
      <c r="H111" s="262"/>
      <c r="I111" s="262"/>
      <c r="J111" s="321"/>
      <c r="K111" s="262"/>
      <c r="L111" s="262"/>
      <c r="M111" s="262"/>
      <c r="N111" s="262"/>
      <c r="O111" s="262"/>
      <c r="P111" s="262"/>
      <c r="Q111" s="262">
        <v>360</v>
      </c>
      <c r="AA111" s="280"/>
      <c r="AB111" s="306"/>
      <c r="AC111" s="279"/>
      <c r="AD111" s="279"/>
    </row>
    <row r="112" spans="1:31" x14ac:dyDescent="0.2">
      <c r="B112" s="322"/>
      <c r="C112" s="322" t="s">
        <v>30</v>
      </c>
      <c r="D112" s="262"/>
      <c r="F112" s="262"/>
      <c r="G112" s="262"/>
      <c r="H112" s="262"/>
      <c r="I112" s="262"/>
      <c r="J112" s="321"/>
      <c r="K112" s="262"/>
      <c r="L112" s="262"/>
      <c r="M112" s="262"/>
      <c r="N112" s="262"/>
      <c r="O112" s="262"/>
      <c r="P112" s="262"/>
      <c r="Q112" s="262">
        <v>480</v>
      </c>
      <c r="AA112" s="280"/>
      <c r="AB112" s="306"/>
      <c r="AC112" s="279"/>
      <c r="AD112" s="279"/>
    </row>
    <row r="113" spans="2:21" x14ac:dyDescent="0.2">
      <c r="B113" s="322"/>
      <c r="C113" s="271" t="s">
        <v>241</v>
      </c>
      <c r="D113" s="262"/>
      <c r="F113" s="262"/>
      <c r="G113" s="262"/>
      <c r="H113" s="262"/>
      <c r="I113" s="262"/>
      <c r="J113" s="321"/>
      <c r="K113" s="262"/>
      <c r="L113" s="262"/>
      <c r="M113" s="262"/>
      <c r="N113" s="262"/>
      <c r="O113" s="262"/>
      <c r="P113" s="262"/>
      <c r="Q113" s="321">
        <v>240</v>
      </c>
    </row>
    <row r="114" spans="2:21" x14ac:dyDescent="0.2">
      <c r="B114" s="322"/>
      <c r="C114" s="271"/>
      <c r="D114" s="262"/>
      <c r="F114" s="262"/>
      <c r="G114" s="262"/>
      <c r="H114" s="262"/>
      <c r="I114" s="262"/>
      <c r="J114" s="321"/>
      <c r="K114" s="262"/>
      <c r="L114" s="262"/>
      <c r="M114" s="262"/>
      <c r="N114" s="262"/>
      <c r="O114" s="262"/>
      <c r="P114" s="262"/>
      <c r="S114" s="244">
        <f>SUM(Q102:Q114)</f>
        <v>1980</v>
      </c>
    </row>
    <row r="115" spans="2:21" x14ac:dyDescent="0.2">
      <c r="B115" s="336"/>
      <c r="C115" s="337"/>
      <c r="D115" s="336"/>
      <c r="F115" s="336"/>
      <c r="G115" s="336"/>
      <c r="H115" s="336"/>
      <c r="I115" s="336"/>
      <c r="J115" s="336"/>
      <c r="K115" s="336"/>
      <c r="L115" s="336"/>
      <c r="M115" s="336"/>
      <c r="N115" s="336"/>
      <c r="O115" s="336"/>
      <c r="P115" s="336"/>
      <c r="Q115" s="336"/>
    </row>
    <row r="116" spans="2:21" x14ac:dyDescent="0.2">
      <c r="B116" s="322">
        <v>2020</v>
      </c>
      <c r="C116" s="271" t="s">
        <v>99</v>
      </c>
      <c r="D116" s="262"/>
      <c r="F116" s="262"/>
      <c r="G116" s="262"/>
      <c r="H116" s="262"/>
      <c r="I116" s="262"/>
      <c r="J116" s="321"/>
      <c r="K116" s="262"/>
      <c r="L116" s="262"/>
      <c r="M116" s="262"/>
      <c r="N116" s="262"/>
      <c r="O116" s="262"/>
      <c r="P116" s="262"/>
      <c r="Q116" s="321">
        <v>480</v>
      </c>
    </row>
    <row r="117" spans="2:21" x14ac:dyDescent="0.2">
      <c r="B117" s="322"/>
      <c r="C117" s="271" t="s">
        <v>520</v>
      </c>
      <c r="D117" s="262"/>
      <c r="F117" s="262"/>
      <c r="G117" s="262"/>
      <c r="H117" s="262"/>
      <c r="I117" s="262"/>
      <c r="J117" s="321"/>
      <c r="K117" s="262"/>
      <c r="L117" s="262"/>
      <c r="M117" s="262"/>
      <c r="N117" s="262"/>
      <c r="O117" s="262"/>
      <c r="P117" s="262"/>
      <c r="Q117" s="321">
        <v>180</v>
      </c>
    </row>
    <row r="118" spans="2:21" x14ac:dyDescent="0.2">
      <c r="B118" s="322"/>
      <c r="C118" s="271" t="s">
        <v>104</v>
      </c>
      <c r="D118" s="262"/>
      <c r="F118" s="262"/>
      <c r="G118" s="262"/>
      <c r="H118" s="262"/>
      <c r="I118" s="262"/>
      <c r="J118" s="321"/>
      <c r="K118" s="262"/>
      <c r="L118" s="262"/>
      <c r="M118" s="262"/>
      <c r="N118" s="262"/>
      <c r="O118" s="262"/>
      <c r="P118" s="262"/>
      <c r="Q118" s="321">
        <v>600</v>
      </c>
    </row>
    <row r="119" spans="2:21" x14ac:dyDescent="0.2">
      <c r="B119" s="322"/>
      <c r="C119" s="271" t="s">
        <v>101</v>
      </c>
      <c r="D119" s="262"/>
      <c r="F119" s="262"/>
      <c r="G119" s="262"/>
      <c r="H119" s="262"/>
      <c r="I119" s="262"/>
      <c r="J119" s="321"/>
      <c r="K119" s="262"/>
      <c r="L119" s="262"/>
      <c r="M119" s="262"/>
      <c r="N119" s="262"/>
      <c r="O119" s="262"/>
      <c r="P119" s="262"/>
      <c r="Q119" s="321">
        <v>540</v>
      </c>
    </row>
    <row r="120" spans="2:21" x14ac:dyDescent="0.2">
      <c r="B120" s="322"/>
      <c r="C120" s="271" t="s">
        <v>111</v>
      </c>
      <c r="D120" s="262"/>
      <c r="F120" s="262"/>
      <c r="G120" s="262"/>
      <c r="H120" s="262"/>
      <c r="I120" s="262"/>
      <c r="J120" s="321"/>
      <c r="K120" s="262"/>
      <c r="L120" s="262"/>
      <c r="M120" s="262"/>
      <c r="N120" s="262"/>
      <c r="O120" s="262"/>
      <c r="P120" s="262"/>
      <c r="Q120" s="321">
        <v>360</v>
      </c>
    </row>
    <row r="121" spans="2:21" x14ac:dyDescent="0.2">
      <c r="B121" s="322"/>
      <c r="C121" s="271" t="s">
        <v>501</v>
      </c>
      <c r="D121" s="262"/>
      <c r="F121" s="262"/>
      <c r="G121" s="262"/>
      <c r="H121" s="262"/>
      <c r="I121" s="262"/>
      <c r="J121" s="321"/>
      <c r="K121" s="262"/>
      <c r="L121" s="262"/>
      <c r="M121" s="262"/>
      <c r="N121" s="262"/>
      <c r="O121" s="262"/>
      <c r="P121" s="262"/>
      <c r="Q121" s="321">
        <v>120</v>
      </c>
    </row>
    <row r="122" spans="2:21" x14ac:dyDescent="0.2">
      <c r="B122" s="322"/>
      <c r="C122" s="271" t="s">
        <v>550</v>
      </c>
      <c r="D122" s="262"/>
      <c r="F122" s="262"/>
      <c r="G122" s="262"/>
      <c r="H122" s="262"/>
      <c r="I122" s="262"/>
      <c r="J122" s="321"/>
      <c r="K122" s="262"/>
      <c r="L122" s="262"/>
      <c r="M122" s="262"/>
      <c r="N122" s="262"/>
      <c r="O122" s="262"/>
      <c r="P122" s="262"/>
      <c r="Q122" s="321">
        <v>240</v>
      </c>
    </row>
    <row r="123" spans="2:21" x14ac:dyDescent="0.2">
      <c r="B123" s="322"/>
      <c r="C123" s="271" t="s">
        <v>31</v>
      </c>
      <c r="D123" s="262"/>
      <c r="F123" s="262"/>
      <c r="G123" s="262"/>
      <c r="H123" s="262"/>
      <c r="I123" s="262"/>
      <c r="J123" s="321"/>
      <c r="K123" s="262"/>
      <c r="L123" s="262"/>
      <c r="M123" s="262"/>
      <c r="N123" s="262"/>
      <c r="O123" s="262"/>
      <c r="P123" s="262"/>
      <c r="Q123" s="321">
        <v>300</v>
      </c>
    </row>
    <row r="124" spans="2:21" x14ac:dyDescent="0.2">
      <c r="B124" s="322"/>
      <c r="C124" s="271" t="s">
        <v>517</v>
      </c>
      <c r="D124" s="262"/>
      <c r="F124" s="262"/>
      <c r="G124" s="262"/>
      <c r="H124" s="262"/>
      <c r="I124" s="262"/>
      <c r="J124" s="321"/>
      <c r="K124" s="262"/>
      <c r="L124" s="262"/>
      <c r="M124" s="262"/>
      <c r="N124" s="262"/>
      <c r="O124" s="262"/>
      <c r="P124" s="262"/>
      <c r="Q124" s="321">
        <v>240</v>
      </c>
    </row>
    <row r="125" spans="2:21" x14ac:dyDescent="0.2">
      <c r="B125" s="322"/>
      <c r="C125" s="271" t="s">
        <v>419</v>
      </c>
      <c r="D125" s="262"/>
      <c r="F125" s="262"/>
      <c r="G125" s="262"/>
      <c r="H125" s="262"/>
      <c r="I125" s="262"/>
      <c r="J125" s="321"/>
      <c r="K125" s="262"/>
      <c r="L125" s="262"/>
      <c r="M125" s="262"/>
      <c r="N125" s="262"/>
      <c r="O125" s="262"/>
      <c r="P125" s="262"/>
      <c r="Q125" s="321">
        <v>240</v>
      </c>
    </row>
    <row r="126" spans="2:21" x14ac:dyDescent="0.2">
      <c r="B126" s="322"/>
      <c r="C126" s="271" t="s">
        <v>241</v>
      </c>
      <c r="D126" s="262"/>
      <c r="F126" s="262"/>
      <c r="G126" s="262"/>
      <c r="H126" s="262"/>
      <c r="I126" s="262"/>
      <c r="J126" s="321"/>
      <c r="K126" s="262"/>
      <c r="L126" s="262"/>
      <c r="M126" s="262"/>
      <c r="N126" s="262"/>
      <c r="O126" s="262"/>
      <c r="P126" s="262"/>
      <c r="Q126" s="321">
        <v>60</v>
      </c>
    </row>
    <row r="127" spans="2:21" x14ac:dyDescent="0.2">
      <c r="B127" s="322"/>
      <c r="C127" s="271" t="s">
        <v>608</v>
      </c>
      <c r="D127" s="262"/>
      <c r="F127" s="262"/>
      <c r="G127" s="262"/>
      <c r="H127" s="262"/>
      <c r="I127" s="262"/>
      <c r="J127" s="321"/>
      <c r="K127" s="262"/>
      <c r="L127" s="262"/>
      <c r="M127" s="262"/>
      <c r="N127" s="262"/>
      <c r="O127" s="262"/>
      <c r="P127" s="262"/>
      <c r="Q127" s="321">
        <v>120</v>
      </c>
    </row>
    <row r="128" spans="2:21" x14ac:dyDescent="0.2">
      <c r="B128" s="322"/>
      <c r="C128" s="322" t="s">
        <v>333</v>
      </c>
      <c r="D128" s="262"/>
      <c r="F128" s="262"/>
      <c r="G128" s="262"/>
      <c r="H128" s="262"/>
      <c r="I128" s="262"/>
      <c r="J128" s="321"/>
      <c r="K128" s="262"/>
      <c r="L128" s="262"/>
      <c r="M128" s="262"/>
      <c r="N128" s="262"/>
      <c r="O128" s="262"/>
      <c r="P128" s="262"/>
      <c r="Q128" s="262">
        <v>785</v>
      </c>
      <c r="S128" s="244">
        <f>SUM(Q116:Q128)</f>
        <v>4265</v>
      </c>
      <c r="T128" s="249" t="s">
        <v>23</v>
      </c>
      <c r="U128" s="249" t="s">
        <v>23</v>
      </c>
    </row>
    <row r="129" spans="2:17" x14ac:dyDescent="0.2">
      <c r="B129" s="336"/>
      <c r="C129" s="337"/>
      <c r="D129" s="336"/>
      <c r="F129" s="336"/>
      <c r="G129" s="336"/>
      <c r="H129" s="336"/>
      <c r="I129" s="336"/>
      <c r="J129" s="336"/>
      <c r="K129" s="336"/>
      <c r="L129" s="336"/>
      <c r="M129" s="336"/>
      <c r="N129" s="336"/>
      <c r="O129" s="336"/>
      <c r="P129" s="336"/>
      <c r="Q129" s="336"/>
    </row>
    <row r="130" spans="2:17" x14ac:dyDescent="0.2">
      <c r="B130" s="322"/>
    </row>
    <row r="131" spans="2:17" x14ac:dyDescent="0.2">
      <c r="B131" s="322"/>
    </row>
    <row r="132" spans="2:17" ht="15.75" x14ac:dyDescent="0.25">
      <c r="C132" s="1" t="s">
        <v>310</v>
      </c>
      <c r="P132" s="1" t="s">
        <v>23</v>
      </c>
      <c r="Q132" s="244">
        <f>SUM(Q81:Q128)</f>
        <v>6425</v>
      </c>
    </row>
  </sheetData>
  <mergeCells count="2">
    <mergeCell ref="AA9:AE9"/>
    <mergeCell ref="AA57:AE57"/>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3CCB4-05A4-4D5F-AB6B-21C1E85B0F9D}">
  <dimension ref="A1:AF120"/>
  <sheetViews>
    <sheetView topLeftCell="A66" zoomScale="90" zoomScaleNormal="90" workbookViewId="0">
      <selection activeCell="U32" sqref="U32"/>
    </sheetView>
  </sheetViews>
  <sheetFormatPr defaultColWidth="9.28515625" defaultRowHeight="15" x14ac:dyDescent="0.2"/>
  <cols>
    <col min="1" max="1" width="10.28515625" style="244" customWidth="1"/>
    <col min="2" max="2" width="31.28515625" style="244" customWidth="1"/>
    <col min="3" max="3" width="18.5703125" style="244" customWidth="1"/>
    <col min="4" max="4" width="15.42578125" style="244" customWidth="1"/>
    <col min="5" max="5" width="10.5703125" style="244" customWidth="1"/>
    <col min="6" max="6" width="10.85546875" style="244" customWidth="1"/>
    <col min="7" max="7" width="9.42578125" style="244" customWidth="1"/>
    <col min="8" max="8" width="8.42578125" style="244" customWidth="1"/>
    <col min="9" max="9" width="8.28515625" style="244" customWidth="1"/>
    <col min="10" max="10" width="7.28515625" style="244" customWidth="1"/>
    <col min="11" max="11" width="6.28515625" style="244" customWidth="1"/>
    <col min="12" max="12" width="8.7109375" style="244" customWidth="1"/>
    <col min="13" max="13" width="7.28515625" style="244" customWidth="1"/>
    <col min="14" max="14" width="6.7109375" style="244" customWidth="1"/>
    <col min="15" max="15" width="6.28515625" style="244" customWidth="1"/>
    <col min="16" max="16" width="6.42578125" style="244" customWidth="1"/>
    <col min="17" max="17" width="7.28515625" style="244" customWidth="1"/>
    <col min="18" max="19" width="6.5703125" style="244" customWidth="1"/>
    <col min="20" max="20" width="6.42578125" style="244" customWidth="1"/>
    <col min="21" max="21" width="10.5703125" style="244" customWidth="1"/>
    <col min="22" max="22" width="12" style="244" customWidth="1"/>
    <col min="23" max="23" width="14.28515625" style="244" customWidth="1"/>
    <col min="24" max="24" width="9.42578125" style="244" customWidth="1"/>
    <col min="25" max="26" width="9.28515625" style="244" customWidth="1"/>
    <col min="27" max="27" width="6.42578125" style="244" customWidth="1"/>
    <col min="28" max="28" width="13.5703125" style="244" customWidth="1"/>
    <col min="29" max="29" width="10.42578125" style="307" customWidth="1"/>
    <col min="30" max="30" width="49.7109375" style="244" customWidth="1"/>
    <col min="31" max="31" width="12" style="244" bestFit="1" customWidth="1"/>
    <col min="32" max="32" width="10.42578125" style="290" bestFit="1" customWidth="1"/>
    <col min="33" max="16384" width="9.28515625" style="244"/>
  </cols>
  <sheetData>
    <row r="1" spans="1:32" x14ac:dyDescent="0.2">
      <c r="C1" s="312">
        <v>43830</v>
      </c>
      <c r="D1" s="271" t="s">
        <v>502</v>
      </c>
    </row>
    <row r="2" spans="1:32" ht="15.75" customHeight="1" x14ac:dyDescent="0.2"/>
    <row r="3" spans="1:32" s="313" customFormat="1" ht="15.75" customHeight="1" x14ac:dyDescent="0.2">
      <c r="AC3" s="314"/>
      <c r="AF3" s="315"/>
    </row>
    <row r="4" spans="1:32" ht="15.75" customHeight="1" x14ac:dyDescent="0.2"/>
    <row r="5" spans="1:32" ht="23.25" x14ac:dyDescent="0.35">
      <c r="B5" s="328"/>
      <c r="AD5" s="249" t="s">
        <v>23</v>
      </c>
    </row>
    <row r="6" spans="1:32" ht="15.75" customHeight="1" x14ac:dyDescent="0.2"/>
    <row r="7" spans="1:32" ht="15.75" thickBot="1" x14ac:dyDescent="0.25">
      <c r="A7" s="249"/>
      <c r="B7" s="249"/>
      <c r="C7" s="249"/>
      <c r="D7" s="249"/>
      <c r="E7" s="249"/>
      <c r="F7" s="249"/>
      <c r="G7" s="249"/>
      <c r="H7" s="249"/>
      <c r="I7" s="249"/>
      <c r="J7" s="249"/>
      <c r="K7" s="249"/>
      <c r="L7" s="249"/>
      <c r="M7" s="249"/>
      <c r="N7" s="249"/>
      <c r="O7" s="249"/>
      <c r="P7" s="249"/>
      <c r="Q7" s="249"/>
      <c r="R7" s="249"/>
      <c r="S7" s="249"/>
      <c r="T7" s="249"/>
      <c r="U7" s="249"/>
      <c r="V7" s="249"/>
      <c r="W7" s="249"/>
      <c r="X7" s="249"/>
      <c r="Y7" s="249"/>
      <c r="Z7" s="249"/>
      <c r="AA7" s="249"/>
      <c r="AB7" s="249"/>
      <c r="AC7" s="303"/>
      <c r="AD7" s="249"/>
      <c r="AE7" s="249"/>
      <c r="AF7" s="271"/>
    </row>
    <row r="8" spans="1:32" ht="15.75" x14ac:dyDescent="0.25">
      <c r="A8" s="250"/>
      <c r="B8" s="251" t="s">
        <v>0</v>
      </c>
      <c r="C8" s="252"/>
      <c r="D8" s="252"/>
      <c r="E8" s="254"/>
      <c r="F8" s="252"/>
      <c r="G8" s="252"/>
      <c r="H8" s="252"/>
      <c r="I8" s="252"/>
      <c r="J8" s="252"/>
      <c r="K8" s="252"/>
      <c r="L8" s="252"/>
      <c r="M8" s="252"/>
      <c r="N8" s="252"/>
      <c r="O8" s="252"/>
      <c r="P8" s="252"/>
      <c r="Q8" s="252"/>
      <c r="R8" s="252"/>
      <c r="S8" s="252"/>
      <c r="T8" s="253"/>
      <c r="U8" s="254"/>
      <c r="V8" s="255"/>
      <c r="W8" s="256"/>
      <c r="X8" s="249"/>
      <c r="Y8" s="249"/>
      <c r="Z8" s="249"/>
      <c r="AA8" s="249"/>
      <c r="AB8" s="249"/>
      <c r="AC8" s="303"/>
      <c r="AD8" s="249"/>
      <c r="AE8" s="249"/>
      <c r="AF8" s="271"/>
    </row>
    <row r="9" spans="1:32" ht="63.75" thickBot="1" x14ac:dyDescent="0.3">
      <c r="A9" s="86" t="s">
        <v>1</v>
      </c>
      <c r="B9" s="34" t="s">
        <v>2</v>
      </c>
      <c r="C9" s="79" t="s">
        <v>3</v>
      </c>
      <c r="D9" s="81" t="s">
        <v>4</v>
      </c>
      <c r="E9" s="39" t="s">
        <v>504</v>
      </c>
      <c r="F9" s="36" t="s">
        <v>565</v>
      </c>
      <c r="G9" s="36" t="s">
        <v>672</v>
      </c>
      <c r="H9" s="37" t="s">
        <v>7</v>
      </c>
      <c r="I9" s="37" t="s">
        <v>8</v>
      </c>
      <c r="J9" s="37" t="s">
        <v>9</v>
      </c>
      <c r="K9" s="37" t="s">
        <v>10</v>
      </c>
      <c r="L9" s="37" t="s">
        <v>11</v>
      </c>
      <c r="M9" s="37" t="s">
        <v>12</v>
      </c>
      <c r="N9" s="37" t="s">
        <v>13</v>
      </c>
      <c r="O9" s="37" t="s">
        <v>14</v>
      </c>
      <c r="P9" s="37" t="s">
        <v>15</v>
      </c>
      <c r="Q9" s="37" t="s">
        <v>16</v>
      </c>
      <c r="R9" s="37" t="s">
        <v>17</v>
      </c>
      <c r="S9" s="37" t="s">
        <v>18</v>
      </c>
      <c r="T9" s="38" t="s">
        <v>294</v>
      </c>
      <c r="U9" s="39" t="s">
        <v>566</v>
      </c>
      <c r="V9" s="36" t="s">
        <v>21</v>
      </c>
      <c r="W9" s="40" t="s">
        <v>22</v>
      </c>
      <c r="X9" s="249"/>
      <c r="Y9" s="249"/>
      <c r="Z9" s="249"/>
      <c r="AA9" s="249"/>
      <c r="AB9" s="399" t="s">
        <v>567</v>
      </c>
      <c r="AC9" s="399"/>
      <c r="AD9" s="399"/>
      <c r="AE9" s="399"/>
      <c r="AF9" s="399"/>
    </row>
    <row r="10" spans="1:32" ht="15.75" x14ac:dyDescent="0.25">
      <c r="A10" s="257"/>
      <c r="B10" s="257"/>
      <c r="C10" s="257"/>
      <c r="D10" s="258"/>
      <c r="E10" s="259"/>
      <c r="F10" s="257"/>
      <c r="G10" s="257"/>
      <c r="H10" s="257"/>
      <c r="I10" s="257"/>
      <c r="J10" s="257"/>
      <c r="K10" s="257"/>
      <c r="L10" s="257"/>
      <c r="M10" s="257"/>
      <c r="N10" s="257"/>
      <c r="O10" s="257"/>
      <c r="P10" s="257"/>
      <c r="Q10" s="257"/>
      <c r="R10" s="257"/>
      <c r="S10" s="257"/>
      <c r="T10" s="257"/>
      <c r="U10" s="259"/>
      <c r="V10" s="260" t="s">
        <v>23</v>
      </c>
      <c r="W10" s="261"/>
      <c r="X10" s="262"/>
      <c r="Y10" s="249"/>
      <c r="Z10" s="249"/>
      <c r="AA10" s="249"/>
      <c r="AB10" s="350" t="s">
        <v>568</v>
      </c>
      <c r="AC10" s="351" t="s">
        <v>569</v>
      </c>
      <c r="AD10" s="350" t="s">
        <v>570</v>
      </c>
      <c r="AE10" s="350" t="s">
        <v>571</v>
      </c>
      <c r="AF10" s="350" t="s">
        <v>572</v>
      </c>
    </row>
    <row r="11" spans="1:32" x14ac:dyDescent="0.2">
      <c r="A11" s="245">
        <v>2017</v>
      </c>
      <c r="B11" s="245" t="s">
        <v>589</v>
      </c>
      <c r="C11" s="245" t="s">
        <v>527</v>
      </c>
      <c r="D11" s="245">
        <v>53331</v>
      </c>
      <c r="E11" s="264">
        <v>10</v>
      </c>
      <c r="F11" s="268">
        <v>5</v>
      </c>
      <c r="G11" s="268">
        <v>0</v>
      </c>
      <c r="H11" s="262">
        <v>5</v>
      </c>
      <c r="I11" s="267"/>
      <c r="J11" s="267"/>
      <c r="K11" s="267"/>
      <c r="L11" s="267"/>
      <c r="M11" s="267"/>
      <c r="N11" s="267"/>
      <c r="O11" s="267"/>
      <c r="P11" s="267"/>
      <c r="Q11" s="267"/>
      <c r="R11" s="267"/>
      <c r="S11" s="267"/>
      <c r="T11" s="263">
        <f>SUM(H11:S11)</f>
        <v>5</v>
      </c>
      <c r="U11" s="264">
        <f t="shared" ref="U11:U60" si="0">IFERROR(AVERAGEIF(H11:S11,"&gt; 0"),0)</f>
        <v>5</v>
      </c>
      <c r="V11" s="265">
        <f>IFERROR((W11/U11),0)</f>
        <v>0</v>
      </c>
      <c r="W11" s="268">
        <f>F11+G11-SUM(H11:S11)</f>
        <v>0</v>
      </c>
      <c r="X11" s="249"/>
      <c r="Y11" s="249"/>
      <c r="Z11" s="249"/>
      <c r="AA11" s="249"/>
      <c r="AB11" s="352">
        <v>44221</v>
      </c>
      <c r="AC11" s="351">
        <v>2019</v>
      </c>
      <c r="AD11" s="350" t="s">
        <v>611</v>
      </c>
      <c r="AE11" s="350">
        <v>48</v>
      </c>
      <c r="AF11" s="350" t="s">
        <v>312</v>
      </c>
    </row>
    <row r="12" spans="1:32" x14ac:dyDescent="0.2">
      <c r="A12" s="284"/>
      <c r="B12" s="284"/>
      <c r="C12" s="284"/>
      <c r="D12" s="284"/>
      <c r="E12" s="284"/>
      <c r="F12" s="284"/>
      <c r="G12" s="284"/>
      <c r="H12" s="284"/>
      <c r="I12" s="284"/>
      <c r="J12" s="284"/>
      <c r="K12" s="284"/>
      <c r="L12" s="284"/>
      <c r="M12" s="284"/>
      <c r="N12" s="284"/>
      <c r="O12" s="284"/>
      <c r="P12" s="327"/>
      <c r="Q12" s="327"/>
      <c r="R12" s="327"/>
      <c r="S12" s="284"/>
      <c r="T12" s="284"/>
      <c r="U12" s="284"/>
      <c r="V12" s="284"/>
      <c r="W12" s="284"/>
      <c r="X12" s="249"/>
      <c r="Y12" s="249"/>
      <c r="Z12" s="249"/>
      <c r="AA12" s="249"/>
      <c r="AB12" s="352">
        <v>44221</v>
      </c>
      <c r="AC12" s="351">
        <v>2019</v>
      </c>
      <c r="AD12" s="350" t="s">
        <v>612</v>
      </c>
      <c r="AE12" s="350">
        <v>12</v>
      </c>
      <c r="AF12" s="350" t="s">
        <v>312</v>
      </c>
    </row>
    <row r="13" spans="1:32" x14ac:dyDescent="0.2">
      <c r="A13" s="245">
        <v>2018</v>
      </c>
      <c r="B13" s="245" t="s">
        <v>522</v>
      </c>
      <c r="C13" s="245" t="s">
        <v>389</v>
      </c>
      <c r="D13" s="245">
        <v>111452</v>
      </c>
      <c r="E13" s="264">
        <v>6</v>
      </c>
      <c r="F13" s="268">
        <v>69</v>
      </c>
      <c r="G13" s="268">
        <v>0</v>
      </c>
      <c r="H13" s="262">
        <v>1</v>
      </c>
      <c r="I13" s="262">
        <v>7</v>
      </c>
      <c r="J13" s="262">
        <v>5</v>
      </c>
      <c r="K13" s="262">
        <v>5</v>
      </c>
      <c r="L13" s="262">
        <v>7</v>
      </c>
      <c r="M13" s="262">
        <v>6</v>
      </c>
      <c r="N13" s="262">
        <v>6</v>
      </c>
      <c r="O13" s="262">
        <v>3</v>
      </c>
      <c r="P13" s="262">
        <v>7</v>
      </c>
      <c r="Q13" s="262">
        <v>9</v>
      </c>
      <c r="R13" s="262">
        <v>6</v>
      </c>
      <c r="S13" s="262">
        <v>1</v>
      </c>
      <c r="T13" s="263">
        <f t="shared" ref="T13" si="1">SUM(H13:S13)</f>
        <v>63</v>
      </c>
      <c r="U13" s="264">
        <f t="shared" si="0"/>
        <v>5.25</v>
      </c>
      <c r="V13" s="265">
        <f t="shared" ref="V13:V25" si="2">IFERROR(W13/U13,99)</f>
        <v>1.1428571428571428</v>
      </c>
      <c r="W13" s="268">
        <f t="shared" ref="W13:W25" si="3">F13+G13-SUM(H13:S13)</f>
        <v>6</v>
      </c>
      <c r="X13" s="249"/>
      <c r="Y13" s="249"/>
      <c r="Z13" s="249"/>
      <c r="AA13" s="249"/>
      <c r="AB13" s="352">
        <v>44221</v>
      </c>
      <c r="AC13" s="351">
        <v>2019</v>
      </c>
      <c r="AD13" s="350" t="s">
        <v>613</v>
      </c>
      <c r="AE13" s="350">
        <v>111</v>
      </c>
      <c r="AF13" s="350" t="s">
        <v>312</v>
      </c>
    </row>
    <row r="14" spans="1:32" x14ac:dyDescent="0.2">
      <c r="A14" s="245">
        <v>2018</v>
      </c>
      <c r="B14" s="245" t="s">
        <v>416</v>
      </c>
      <c r="C14" s="245" t="s">
        <v>417</v>
      </c>
      <c r="D14" s="245">
        <v>122234</v>
      </c>
      <c r="E14" s="264">
        <v>7</v>
      </c>
      <c r="F14" s="268">
        <v>50</v>
      </c>
      <c r="G14" s="268">
        <v>0</v>
      </c>
      <c r="H14" s="262">
        <v>10</v>
      </c>
      <c r="I14" s="262">
        <v>4</v>
      </c>
      <c r="J14" s="262">
        <v>7</v>
      </c>
      <c r="K14" s="262">
        <v>8</v>
      </c>
      <c r="L14" s="262">
        <v>9</v>
      </c>
      <c r="M14" s="262">
        <v>6</v>
      </c>
      <c r="N14" s="262">
        <v>6</v>
      </c>
      <c r="O14" s="267"/>
      <c r="P14" s="267"/>
      <c r="Q14" s="267"/>
      <c r="R14" s="267"/>
      <c r="S14" s="267"/>
      <c r="T14" s="263">
        <f t="shared" ref="T14:T25" si="4">SUM(H14:S14)</f>
        <v>50</v>
      </c>
      <c r="U14" s="264">
        <f t="shared" si="0"/>
        <v>7.1428571428571432</v>
      </c>
      <c r="V14" s="265">
        <f t="shared" si="2"/>
        <v>0</v>
      </c>
      <c r="W14" s="268">
        <f t="shared" si="3"/>
        <v>0</v>
      </c>
      <c r="X14" s="249"/>
      <c r="Y14" s="249"/>
      <c r="Z14" s="249"/>
      <c r="AA14" s="249"/>
      <c r="AB14" s="352">
        <v>44221</v>
      </c>
      <c r="AC14" s="351">
        <v>2019</v>
      </c>
      <c r="AD14" s="350" t="s">
        <v>614</v>
      </c>
      <c r="AE14" s="350">
        <v>98</v>
      </c>
      <c r="AF14" s="350" t="s">
        <v>312</v>
      </c>
    </row>
    <row r="15" spans="1:32" x14ac:dyDescent="0.2">
      <c r="A15" s="245">
        <v>2018</v>
      </c>
      <c r="B15" s="245" t="s">
        <v>241</v>
      </c>
      <c r="C15" s="245" t="s">
        <v>30</v>
      </c>
      <c r="D15" s="245">
        <v>34906</v>
      </c>
      <c r="E15" s="264">
        <v>13</v>
      </c>
      <c r="F15" s="268">
        <v>48</v>
      </c>
      <c r="G15" s="268">
        <v>0</v>
      </c>
      <c r="H15" s="262">
        <v>10</v>
      </c>
      <c r="I15" s="262">
        <v>8</v>
      </c>
      <c r="J15" s="262">
        <v>10</v>
      </c>
      <c r="K15" s="262">
        <v>17</v>
      </c>
      <c r="L15" s="262">
        <v>3</v>
      </c>
      <c r="M15" s="267"/>
      <c r="N15" s="267"/>
      <c r="O15" s="267"/>
      <c r="P15" s="267"/>
      <c r="Q15" s="267"/>
      <c r="R15" s="267"/>
      <c r="S15" s="267"/>
      <c r="T15" s="263">
        <f t="shared" si="4"/>
        <v>48</v>
      </c>
      <c r="U15" s="264">
        <f t="shared" si="0"/>
        <v>9.6</v>
      </c>
      <c r="V15" s="265">
        <f t="shared" si="2"/>
        <v>0</v>
      </c>
      <c r="W15" s="268">
        <f t="shared" si="3"/>
        <v>0</v>
      </c>
      <c r="X15" s="249"/>
      <c r="Y15" s="249"/>
      <c r="Z15" s="249"/>
      <c r="AA15" s="249"/>
      <c r="AB15" s="352">
        <v>44222</v>
      </c>
      <c r="AC15" s="351">
        <v>2019</v>
      </c>
      <c r="AD15" s="350" t="s">
        <v>618</v>
      </c>
      <c r="AE15" s="350">
        <v>198</v>
      </c>
      <c r="AF15" s="350" t="s">
        <v>312</v>
      </c>
    </row>
    <row r="16" spans="1:32" x14ac:dyDescent="0.2">
      <c r="A16" s="245">
        <v>2018</v>
      </c>
      <c r="B16" s="245" t="s">
        <v>500</v>
      </c>
      <c r="C16" s="245" t="s">
        <v>51</v>
      </c>
      <c r="D16" s="245">
        <v>74542</v>
      </c>
      <c r="E16" s="264">
        <v>8</v>
      </c>
      <c r="F16" s="268">
        <v>33</v>
      </c>
      <c r="G16" s="268">
        <v>0</v>
      </c>
      <c r="H16" s="262">
        <v>10</v>
      </c>
      <c r="I16" s="262">
        <v>5</v>
      </c>
      <c r="J16" s="262">
        <v>10</v>
      </c>
      <c r="K16" s="262">
        <v>2</v>
      </c>
      <c r="L16" s="275">
        <v>6</v>
      </c>
      <c r="M16" s="267"/>
      <c r="N16" s="267"/>
      <c r="O16" s="267"/>
      <c r="P16" s="267"/>
      <c r="Q16" s="267"/>
      <c r="R16" s="267"/>
      <c r="S16" s="267"/>
      <c r="T16" s="263">
        <f t="shared" si="4"/>
        <v>33</v>
      </c>
      <c r="U16" s="264">
        <f t="shared" si="0"/>
        <v>6.6</v>
      </c>
      <c r="V16" s="265">
        <f t="shared" si="2"/>
        <v>0</v>
      </c>
      <c r="W16" s="268">
        <f t="shared" si="3"/>
        <v>0</v>
      </c>
      <c r="X16" s="249"/>
      <c r="Y16" s="249"/>
      <c r="Z16" s="249"/>
      <c r="AA16" s="249"/>
      <c r="AB16" s="352">
        <v>44222</v>
      </c>
      <c r="AC16" s="351">
        <v>2019</v>
      </c>
      <c r="AD16" s="350" t="s">
        <v>619</v>
      </c>
      <c r="AE16" s="350">
        <v>42</v>
      </c>
      <c r="AF16" s="350" t="s">
        <v>312</v>
      </c>
    </row>
    <row r="17" spans="1:32" x14ac:dyDescent="0.2">
      <c r="A17" s="245">
        <v>2018</v>
      </c>
      <c r="B17" s="245" t="s">
        <v>547</v>
      </c>
      <c r="C17" s="245" t="s">
        <v>25</v>
      </c>
      <c r="D17" s="245">
        <v>125614</v>
      </c>
      <c r="E17" s="264">
        <v>0</v>
      </c>
      <c r="F17" s="268">
        <v>94</v>
      </c>
      <c r="G17" s="268">
        <v>0</v>
      </c>
      <c r="H17" s="262">
        <v>30</v>
      </c>
      <c r="I17" s="262">
        <v>8</v>
      </c>
      <c r="J17" s="262">
        <v>5</v>
      </c>
      <c r="K17" s="262">
        <v>6</v>
      </c>
      <c r="L17" s="262">
        <v>6</v>
      </c>
      <c r="M17" s="262">
        <v>4</v>
      </c>
      <c r="N17" s="262">
        <v>2</v>
      </c>
      <c r="O17" s="262">
        <v>3</v>
      </c>
      <c r="P17" s="262">
        <v>2</v>
      </c>
      <c r="Q17" s="262">
        <v>6</v>
      </c>
      <c r="R17" s="262">
        <v>3</v>
      </c>
      <c r="S17" s="262">
        <v>3</v>
      </c>
      <c r="T17" s="263">
        <f t="shared" si="4"/>
        <v>78</v>
      </c>
      <c r="U17" s="264">
        <f t="shared" si="0"/>
        <v>6.5</v>
      </c>
      <c r="V17" s="265">
        <f t="shared" si="2"/>
        <v>2.4615384615384617</v>
      </c>
      <c r="W17" s="268">
        <f t="shared" si="3"/>
        <v>16</v>
      </c>
      <c r="X17" s="249"/>
      <c r="Y17" s="249"/>
      <c r="Z17" s="249"/>
      <c r="AA17" s="249"/>
      <c r="AB17" s="352">
        <v>44225</v>
      </c>
      <c r="AC17" s="351">
        <v>2019</v>
      </c>
      <c r="AD17" s="350" t="s">
        <v>615</v>
      </c>
      <c r="AE17" s="350">
        <v>75</v>
      </c>
      <c r="AF17" s="350" t="s">
        <v>312</v>
      </c>
    </row>
    <row r="18" spans="1:32" x14ac:dyDescent="0.2">
      <c r="A18" s="245">
        <v>2018</v>
      </c>
      <c r="B18" s="245" t="s">
        <v>104</v>
      </c>
      <c r="C18" s="245" t="s">
        <v>499</v>
      </c>
      <c r="D18" s="245">
        <v>17288</v>
      </c>
      <c r="E18" s="264">
        <v>0</v>
      </c>
      <c r="F18" s="268">
        <v>62</v>
      </c>
      <c r="G18" s="268">
        <v>0</v>
      </c>
      <c r="H18" s="262">
        <v>27</v>
      </c>
      <c r="I18" s="262">
        <v>8</v>
      </c>
      <c r="J18" s="262">
        <v>5</v>
      </c>
      <c r="K18" s="262">
        <v>0</v>
      </c>
      <c r="L18" s="262">
        <v>4</v>
      </c>
      <c r="M18" s="262">
        <v>3</v>
      </c>
      <c r="N18" s="262">
        <v>4</v>
      </c>
      <c r="O18" s="262">
        <v>1</v>
      </c>
      <c r="P18" s="262">
        <v>3</v>
      </c>
      <c r="Q18" s="262">
        <v>3</v>
      </c>
      <c r="R18" s="262">
        <v>4</v>
      </c>
      <c r="S18" s="267"/>
      <c r="T18" s="263">
        <f t="shared" si="4"/>
        <v>62</v>
      </c>
      <c r="U18" s="264">
        <f t="shared" si="0"/>
        <v>6.2</v>
      </c>
      <c r="V18" s="265">
        <f t="shared" si="2"/>
        <v>0</v>
      </c>
      <c r="W18" s="268">
        <f t="shared" si="3"/>
        <v>0</v>
      </c>
      <c r="X18" s="249"/>
      <c r="Y18" s="249"/>
      <c r="Z18" s="249"/>
      <c r="AA18" s="249"/>
      <c r="AB18" s="352">
        <v>44225</v>
      </c>
      <c r="AC18" s="351">
        <v>2019</v>
      </c>
      <c r="AD18" s="350" t="s">
        <v>616</v>
      </c>
      <c r="AE18" s="350">
        <v>147</v>
      </c>
      <c r="AF18" s="350" t="s">
        <v>312</v>
      </c>
    </row>
    <row r="19" spans="1:32" x14ac:dyDescent="0.2">
      <c r="A19" s="245">
        <v>2018</v>
      </c>
      <c r="B19" s="245" t="s">
        <v>419</v>
      </c>
      <c r="C19" s="245" t="s">
        <v>25</v>
      </c>
      <c r="D19" s="245">
        <v>122232</v>
      </c>
      <c r="E19" s="264">
        <v>0</v>
      </c>
      <c r="F19" s="268">
        <v>45</v>
      </c>
      <c r="G19" s="268">
        <v>0</v>
      </c>
      <c r="H19" s="262">
        <v>10</v>
      </c>
      <c r="I19" s="262">
        <v>3</v>
      </c>
      <c r="J19" s="262">
        <v>6</v>
      </c>
      <c r="K19" s="262">
        <v>3</v>
      </c>
      <c r="L19" s="262">
        <v>8</v>
      </c>
      <c r="M19" s="262">
        <v>0</v>
      </c>
      <c r="N19" s="262">
        <v>5</v>
      </c>
      <c r="O19" s="262">
        <v>3</v>
      </c>
      <c r="P19" s="262">
        <v>2</v>
      </c>
      <c r="Q19" s="262">
        <v>3</v>
      </c>
      <c r="R19" s="262">
        <v>2</v>
      </c>
      <c r="S19" s="267"/>
      <c r="T19" s="263">
        <f t="shared" si="4"/>
        <v>45</v>
      </c>
      <c r="U19" s="264">
        <f t="shared" si="0"/>
        <v>4.5</v>
      </c>
      <c r="V19" s="265">
        <f t="shared" si="2"/>
        <v>0</v>
      </c>
      <c r="W19" s="268">
        <f t="shared" si="3"/>
        <v>0</v>
      </c>
      <c r="X19" s="249"/>
      <c r="Y19" s="249"/>
      <c r="Z19" s="249"/>
      <c r="AA19" s="249"/>
      <c r="AB19" s="352">
        <v>44225</v>
      </c>
      <c r="AC19" s="351">
        <v>2019</v>
      </c>
      <c r="AD19" s="350" t="s">
        <v>617</v>
      </c>
      <c r="AE19" s="350">
        <v>37</v>
      </c>
      <c r="AF19" s="350" t="s">
        <v>312</v>
      </c>
    </row>
    <row r="20" spans="1:32" x14ac:dyDescent="0.2">
      <c r="A20" s="245">
        <v>2018</v>
      </c>
      <c r="B20" s="245" t="s">
        <v>111</v>
      </c>
      <c r="C20" s="245" t="s">
        <v>408</v>
      </c>
      <c r="D20" s="245">
        <v>111455</v>
      </c>
      <c r="E20" s="264">
        <v>8</v>
      </c>
      <c r="F20" s="268">
        <v>75</v>
      </c>
      <c r="G20" s="268">
        <v>0</v>
      </c>
      <c r="H20" s="262">
        <v>2</v>
      </c>
      <c r="I20" s="262">
        <v>8</v>
      </c>
      <c r="J20" s="262">
        <v>4</v>
      </c>
      <c r="K20" s="262">
        <v>3</v>
      </c>
      <c r="L20" s="262">
        <v>6</v>
      </c>
      <c r="M20" s="262">
        <v>3</v>
      </c>
      <c r="N20" s="262">
        <v>7</v>
      </c>
      <c r="O20" s="262">
        <v>2</v>
      </c>
      <c r="P20" s="262">
        <v>6</v>
      </c>
      <c r="Q20" s="262">
        <v>6</v>
      </c>
      <c r="R20" s="262">
        <v>4</v>
      </c>
      <c r="S20" s="262">
        <v>4</v>
      </c>
      <c r="T20" s="263">
        <f t="shared" si="4"/>
        <v>55</v>
      </c>
      <c r="U20" s="264">
        <f t="shared" si="0"/>
        <v>4.583333333333333</v>
      </c>
      <c r="V20" s="265">
        <f t="shared" si="2"/>
        <v>4.3636363636363642</v>
      </c>
      <c r="W20" s="268">
        <f t="shared" si="3"/>
        <v>20</v>
      </c>
      <c r="X20" s="249"/>
      <c r="Y20" s="249"/>
      <c r="Z20" s="249"/>
      <c r="AA20" s="249"/>
      <c r="AB20" s="352">
        <v>44306</v>
      </c>
      <c r="AC20" s="351">
        <v>2020</v>
      </c>
      <c r="AD20" s="350" t="s">
        <v>624</v>
      </c>
      <c r="AE20" s="350">
        <v>138</v>
      </c>
      <c r="AF20" s="350" t="s">
        <v>312</v>
      </c>
    </row>
    <row r="21" spans="1:32" x14ac:dyDescent="0.2">
      <c r="A21" s="245">
        <v>2018</v>
      </c>
      <c r="B21" s="245" t="s">
        <v>43</v>
      </c>
      <c r="C21" s="245" t="s">
        <v>25</v>
      </c>
      <c r="D21" s="245">
        <v>147001</v>
      </c>
      <c r="E21" s="264">
        <v>0</v>
      </c>
      <c r="F21" s="268">
        <v>19</v>
      </c>
      <c r="G21" s="268">
        <v>0</v>
      </c>
      <c r="H21" s="262">
        <v>5</v>
      </c>
      <c r="I21" s="262">
        <v>3</v>
      </c>
      <c r="J21" s="262">
        <v>5</v>
      </c>
      <c r="K21" s="262">
        <v>5</v>
      </c>
      <c r="L21" s="262">
        <v>1</v>
      </c>
      <c r="M21" s="267"/>
      <c r="N21" s="267"/>
      <c r="O21" s="267"/>
      <c r="P21" s="267"/>
      <c r="Q21" s="267"/>
      <c r="R21" s="267"/>
      <c r="S21" s="267"/>
      <c r="T21" s="263">
        <f t="shared" si="4"/>
        <v>19</v>
      </c>
      <c r="U21" s="264">
        <f t="shared" si="0"/>
        <v>3.8</v>
      </c>
      <c r="V21" s="265">
        <f t="shared" si="2"/>
        <v>0</v>
      </c>
      <c r="W21" s="268">
        <f t="shared" si="3"/>
        <v>0</v>
      </c>
      <c r="X21" s="249"/>
      <c r="Y21" s="249"/>
      <c r="Z21" s="249"/>
      <c r="AA21" s="249"/>
      <c r="AB21" s="352">
        <v>44306</v>
      </c>
      <c r="AC21" s="351">
        <v>2020</v>
      </c>
      <c r="AD21" s="350" t="s">
        <v>625</v>
      </c>
      <c r="AE21" s="350">
        <v>24</v>
      </c>
      <c r="AF21" s="350" t="s">
        <v>312</v>
      </c>
    </row>
    <row r="22" spans="1:32" x14ac:dyDescent="0.2">
      <c r="A22" s="245">
        <v>2018</v>
      </c>
      <c r="B22" s="245" t="s">
        <v>43</v>
      </c>
      <c r="C22" s="245" t="s">
        <v>634</v>
      </c>
      <c r="D22" s="245"/>
      <c r="E22" s="264">
        <v>0</v>
      </c>
      <c r="F22" s="268">
        <v>49</v>
      </c>
      <c r="G22" s="268">
        <v>0</v>
      </c>
      <c r="H22" s="266"/>
      <c r="I22" s="266"/>
      <c r="J22" s="266"/>
      <c r="K22" s="266"/>
      <c r="L22" s="266"/>
      <c r="M22" s="266"/>
      <c r="N22" s="275">
        <v>40</v>
      </c>
      <c r="O22" s="275">
        <v>9</v>
      </c>
      <c r="P22" s="267"/>
      <c r="Q22" s="267"/>
      <c r="R22" s="267"/>
      <c r="S22" s="267"/>
      <c r="T22" s="263">
        <f t="shared" ref="T22" si="5">SUM(H22:S22)</f>
        <v>49</v>
      </c>
      <c r="U22" s="264">
        <f t="shared" si="0"/>
        <v>24.5</v>
      </c>
      <c r="V22" s="265">
        <f t="shared" si="2"/>
        <v>0</v>
      </c>
      <c r="W22" s="268">
        <f t="shared" si="3"/>
        <v>0</v>
      </c>
      <c r="X22" s="249"/>
      <c r="Y22" s="249"/>
      <c r="Z22" s="249"/>
      <c r="AA22" s="249"/>
      <c r="AB22" s="352"/>
      <c r="AC22" s="351"/>
      <c r="AD22" s="350"/>
      <c r="AE22" s="350"/>
      <c r="AF22" s="350"/>
    </row>
    <row r="23" spans="1:32" x14ac:dyDescent="0.2">
      <c r="A23" s="245">
        <v>2018</v>
      </c>
      <c r="B23" s="245" t="s">
        <v>558</v>
      </c>
      <c r="C23" s="245" t="s">
        <v>557</v>
      </c>
      <c r="D23" s="245">
        <v>148386</v>
      </c>
      <c r="E23" s="264">
        <v>0</v>
      </c>
      <c r="F23" s="268">
        <v>1</v>
      </c>
      <c r="G23" s="268">
        <v>0</v>
      </c>
      <c r="H23" s="262">
        <v>1</v>
      </c>
      <c r="I23" s="267"/>
      <c r="J23" s="267"/>
      <c r="K23" s="267"/>
      <c r="L23" s="267"/>
      <c r="M23" s="267"/>
      <c r="N23" s="267"/>
      <c r="O23" s="267"/>
      <c r="P23" s="267"/>
      <c r="Q23" s="267"/>
      <c r="R23" s="267"/>
      <c r="S23" s="267"/>
      <c r="T23" s="263">
        <f t="shared" si="4"/>
        <v>1</v>
      </c>
      <c r="U23" s="264">
        <f t="shared" si="0"/>
        <v>1</v>
      </c>
      <c r="V23" s="265">
        <f t="shared" si="2"/>
        <v>0</v>
      </c>
      <c r="W23" s="268">
        <f t="shared" si="3"/>
        <v>0</v>
      </c>
      <c r="X23" s="249"/>
      <c r="Y23" s="249"/>
      <c r="Z23" s="249"/>
      <c r="AA23" s="249"/>
      <c r="AB23" s="352">
        <v>44306</v>
      </c>
      <c r="AC23" s="351">
        <v>2020</v>
      </c>
      <c r="AD23" s="350" t="s">
        <v>626</v>
      </c>
      <c r="AE23" s="350">
        <v>75</v>
      </c>
      <c r="AF23" s="350" t="s">
        <v>312</v>
      </c>
    </row>
    <row r="24" spans="1:32" x14ac:dyDescent="0.2">
      <c r="A24" s="245">
        <v>2018</v>
      </c>
      <c r="B24" s="245" t="s">
        <v>560</v>
      </c>
      <c r="C24" s="245"/>
      <c r="D24" s="245">
        <v>74543</v>
      </c>
      <c r="E24" s="264">
        <v>0</v>
      </c>
      <c r="F24" s="268">
        <v>4</v>
      </c>
      <c r="G24" s="268">
        <v>0</v>
      </c>
      <c r="H24" s="262">
        <v>0</v>
      </c>
      <c r="I24" s="262">
        <v>0</v>
      </c>
      <c r="J24" s="262">
        <v>4</v>
      </c>
      <c r="K24" s="262">
        <v>0</v>
      </c>
      <c r="L24" s="267"/>
      <c r="M24" s="267"/>
      <c r="N24" s="267"/>
      <c r="O24" s="267"/>
      <c r="P24" s="267"/>
      <c r="Q24" s="267"/>
      <c r="R24" s="267"/>
      <c r="S24" s="267"/>
      <c r="T24" s="263">
        <f t="shared" si="4"/>
        <v>4</v>
      </c>
      <c r="U24" s="264">
        <f t="shared" si="0"/>
        <v>4</v>
      </c>
      <c r="V24" s="265">
        <f t="shared" si="2"/>
        <v>0</v>
      </c>
      <c r="W24" s="268">
        <f t="shared" si="3"/>
        <v>0</v>
      </c>
      <c r="X24" s="249"/>
      <c r="Y24" s="249"/>
      <c r="Z24" s="249"/>
      <c r="AA24" s="249"/>
      <c r="AB24" s="352">
        <v>44306</v>
      </c>
      <c r="AC24" s="351">
        <v>2020</v>
      </c>
      <c r="AD24" s="350" t="s">
        <v>627</v>
      </c>
      <c r="AE24" s="350">
        <v>141</v>
      </c>
      <c r="AF24" s="350" t="s">
        <v>312</v>
      </c>
    </row>
    <row r="25" spans="1:32" x14ac:dyDescent="0.2">
      <c r="A25" s="245">
        <v>2018</v>
      </c>
      <c r="B25" s="245" t="s">
        <v>31</v>
      </c>
      <c r="C25" s="245" t="s">
        <v>375</v>
      </c>
      <c r="D25" s="245">
        <v>111456</v>
      </c>
      <c r="E25" s="264">
        <v>0</v>
      </c>
      <c r="F25" s="268">
        <v>82</v>
      </c>
      <c r="G25" s="268">
        <v>0</v>
      </c>
      <c r="H25" s="262">
        <v>9</v>
      </c>
      <c r="I25" s="262">
        <v>5</v>
      </c>
      <c r="J25" s="262">
        <v>3</v>
      </c>
      <c r="K25" s="262">
        <v>6</v>
      </c>
      <c r="L25" s="262">
        <v>6</v>
      </c>
      <c r="M25" s="262">
        <v>9</v>
      </c>
      <c r="N25" s="262">
        <v>6</v>
      </c>
      <c r="O25" s="262">
        <v>9</v>
      </c>
      <c r="P25" s="262">
        <v>6</v>
      </c>
      <c r="Q25" s="262">
        <v>9</v>
      </c>
      <c r="R25" s="262">
        <v>7</v>
      </c>
      <c r="S25" s="262">
        <v>7</v>
      </c>
      <c r="T25" s="263">
        <f t="shared" si="4"/>
        <v>82</v>
      </c>
      <c r="U25" s="264">
        <f t="shared" si="0"/>
        <v>6.833333333333333</v>
      </c>
      <c r="V25" s="265">
        <f t="shared" si="2"/>
        <v>0</v>
      </c>
      <c r="W25" s="268">
        <f t="shared" si="3"/>
        <v>0</v>
      </c>
      <c r="X25" s="249"/>
      <c r="Y25" s="249"/>
      <c r="Z25" s="249"/>
      <c r="AA25" s="249"/>
      <c r="AB25" s="352"/>
      <c r="AC25" s="351"/>
      <c r="AD25" s="350"/>
      <c r="AE25" s="350"/>
      <c r="AF25" s="350"/>
    </row>
    <row r="26" spans="1:32" x14ac:dyDescent="0.2">
      <c r="A26" s="343"/>
      <c r="B26" s="343"/>
      <c r="C26" s="343"/>
      <c r="D26" s="343"/>
      <c r="E26" s="344"/>
      <c r="F26" s="344"/>
      <c r="G26" s="344"/>
      <c r="H26" s="327"/>
      <c r="I26" s="327"/>
      <c r="J26" s="327"/>
      <c r="K26" s="327"/>
      <c r="L26" s="327"/>
      <c r="M26" s="327"/>
      <c r="N26" s="327"/>
      <c r="O26" s="327"/>
      <c r="P26" s="327"/>
      <c r="Q26" s="327"/>
      <c r="R26" s="327"/>
      <c r="S26" s="327"/>
      <c r="T26" s="327"/>
      <c r="U26" s="344"/>
      <c r="V26" s="345"/>
      <c r="W26" s="344"/>
      <c r="X26" s="249"/>
      <c r="Y26" s="249"/>
      <c r="Z26" s="249"/>
      <c r="AA26" s="249"/>
      <c r="AB26" s="352">
        <v>44343</v>
      </c>
      <c r="AC26" s="351">
        <v>2020</v>
      </c>
      <c r="AD26" s="350" t="s">
        <v>628</v>
      </c>
      <c r="AE26" s="350">
        <v>12</v>
      </c>
      <c r="AF26" s="350" t="s">
        <v>312</v>
      </c>
    </row>
    <row r="27" spans="1:32" x14ac:dyDescent="0.2">
      <c r="A27" s="245">
        <v>2019</v>
      </c>
      <c r="B27" s="245" t="s">
        <v>72</v>
      </c>
      <c r="C27" s="245" t="s">
        <v>575</v>
      </c>
      <c r="D27" s="245">
        <v>22303</v>
      </c>
      <c r="E27" s="264">
        <v>9</v>
      </c>
      <c r="F27" s="268">
        <v>0</v>
      </c>
      <c r="G27" s="268">
        <v>0</v>
      </c>
      <c r="H27" s="267"/>
      <c r="I27" s="267"/>
      <c r="J27" s="267"/>
      <c r="K27" s="267"/>
      <c r="L27" s="267"/>
      <c r="M27" s="267"/>
      <c r="N27" s="267"/>
      <c r="O27" s="267"/>
      <c r="P27" s="267"/>
      <c r="Q27" s="267"/>
      <c r="R27" s="267"/>
      <c r="S27" s="267"/>
      <c r="T27" s="263">
        <f t="shared" ref="T27:T30" si="6">SUM(H27:S27)</f>
        <v>0</v>
      </c>
      <c r="U27" s="264">
        <f t="shared" si="0"/>
        <v>0</v>
      </c>
      <c r="V27" s="265">
        <f t="shared" ref="V27:V44" si="7">IFERROR(W27/U27,99)</f>
        <v>99</v>
      </c>
      <c r="W27" s="268">
        <f t="shared" ref="W27:W44" si="8">F27+G27-SUM(H27:S27)</f>
        <v>0</v>
      </c>
      <c r="X27" s="249"/>
      <c r="Y27" s="249"/>
      <c r="Z27" s="249"/>
      <c r="AA27" s="249"/>
      <c r="AB27" s="352">
        <v>44343</v>
      </c>
      <c r="AC27" s="351">
        <v>2020</v>
      </c>
      <c r="AD27" s="350" t="s">
        <v>629</v>
      </c>
      <c r="AE27" s="350">
        <v>23.5</v>
      </c>
      <c r="AF27" s="350" t="s">
        <v>312</v>
      </c>
    </row>
    <row r="28" spans="1:32" x14ac:dyDescent="0.2">
      <c r="A28" s="245">
        <v>2019</v>
      </c>
      <c r="B28" s="245" t="s">
        <v>72</v>
      </c>
      <c r="C28" s="245" t="s">
        <v>580</v>
      </c>
      <c r="D28" s="245">
        <v>152192</v>
      </c>
      <c r="E28" s="264">
        <v>9</v>
      </c>
      <c r="F28" s="268">
        <v>31</v>
      </c>
      <c r="G28" s="268">
        <v>0</v>
      </c>
      <c r="H28" s="262">
        <v>1</v>
      </c>
      <c r="I28" s="262">
        <v>3</v>
      </c>
      <c r="J28" s="262">
        <v>8</v>
      </c>
      <c r="K28" s="262">
        <v>7</v>
      </c>
      <c r="L28" s="262">
        <v>0</v>
      </c>
      <c r="M28" s="262">
        <v>5</v>
      </c>
      <c r="N28" s="262">
        <v>3</v>
      </c>
      <c r="O28" s="262">
        <v>2</v>
      </c>
      <c r="P28" s="262">
        <v>2</v>
      </c>
      <c r="Q28" s="267"/>
      <c r="R28" s="267"/>
      <c r="S28" s="267"/>
      <c r="T28" s="263">
        <f t="shared" si="6"/>
        <v>31</v>
      </c>
      <c r="U28" s="264">
        <f t="shared" si="0"/>
        <v>3.875</v>
      </c>
      <c r="V28" s="265">
        <f t="shared" si="7"/>
        <v>0</v>
      </c>
      <c r="W28" s="268">
        <f t="shared" si="8"/>
        <v>0</v>
      </c>
      <c r="X28" s="249"/>
      <c r="Y28" s="249"/>
      <c r="Z28" s="249"/>
      <c r="AA28" s="249"/>
      <c r="AB28" s="352">
        <v>44343</v>
      </c>
      <c r="AC28" s="351">
        <v>2019</v>
      </c>
      <c r="AD28" s="350" t="s">
        <v>636</v>
      </c>
      <c r="AE28" s="350">
        <v>104</v>
      </c>
      <c r="AF28" s="350" t="s">
        <v>312</v>
      </c>
    </row>
    <row r="29" spans="1:32" x14ac:dyDescent="0.2">
      <c r="A29" s="245">
        <v>2019</v>
      </c>
      <c r="B29" s="245" t="s">
        <v>469</v>
      </c>
      <c r="C29" s="245" t="s">
        <v>25</v>
      </c>
      <c r="D29" s="245">
        <v>111451</v>
      </c>
      <c r="E29" s="264">
        <v>7</v>
      </c>
      <c r="F29" s="373">
        <v>15</v>
      </c>
      <c r="G29" s="268">
        <v>0</v>
      </c>
      <c r="H29" s="262">
        <v>8</v>
      </c>
      <c r="I29" s="262">
        <v>3</v>
      </c>
      <c r="J29" s="262">
        <v>4</v>
      </c>
      <c r="K29" s="267"/>
      <c r="L29" s="267"/>
      <c r="M29" s="267"/>
      <c r="N29" s="267"/>
      <c r="O29" s="267"/>
      <c r="P29" s="267"/>
      <c r="Q29" s="267"/>
      <c r="R29" s="267"/>
      <c r="S29" s="267"/>
      <c r="T29" s="263">
        <f t="shared" si="6"/>
        <v>15</v>
      </c>
      <c r="U29" s="264">
        <f t="shared" si="0"/>
        <v>5</v>
      </c>
      <c r="V29" s="265">
        <f t="shared" si="7"/>
        <v>0</v>
      </c>
      <c r="W29" s="268">
        <f t="shared" si="8"/>
        <v>0</v>
      </c>
      <c r="X29" s="249"/>
      <c r="Y29" s="249"/>
      <c r="Z29" s="249"/>
      <c r="AA29" s="249"/>
      <c r="AB29" s="352"/>
      <c r="AC29" s="351"/>
      <c r="AD29" s="350"/>
      <c r="AE29" s="350"/>
      <c r="AF29" s="350"/>
    </row>
    <row r="30" spans="1:32" ht="18" x14ac:dyDescent="0.25">
      <c r="A30" s="245">
        <v>2019</v>
      </c>
      <c r="B30" s="245" t="s">
        <v>44</v>
      </c>
      <c r="C30" s="245" t="s">
        <v>383</v>
      </c>
      <c r="D30" s="245">
        <v>111454</v>
      </c>
      <c r="E30" s="264">
        <v>4</v>
      </c>
      <c r="F30" s="268">
        <v>15</v>
      </c>
      <c r="G30" s="268">
        <v>0</v>
      </c>
      <c r="H30" s="262">
        <v>8</v>
      </c>
      <c r="I30" s="262">
        <v>2</v>
      </c>
      <c r="J30" s="262">
        <v>5</v>
      </c>
      <c r="K30" s="267"/>
      <c r="L30" s="267"/>
      <c r="M30" s="267"/>
      <c r="N30" s="267"/>
      <c r="O30" s="267"/>
      <c r="P30" s="267"/>
      <c r="Q30" s="267"/>
      <c r="R30" s="267"/>
      <c r="S30" s="267"/>
      <c r="T30" s="263">
        <f t="shared" si="6"/>
        <v>15</v>
      </c>
      <c r="U30" s="264">
        <f t="shared" si="0"/>
        <v>5</v>
      </c>
      <c r="V30" s="265">
        <f t="shared" si="7"/>
        <v>0</v>
      </c>
      <c r="W30" s="268">
        <f t="shared" si="8"/>
        <v>0</v>
      </c>
      <c r="X30" s="249"/>
      <c r="Y30" s="249"/>
      <c r="Z30" s="249"/>
      <c r="AA30" s="249"/>
      <c r="AB30" s="352">
        <v>44343</v>
      </c>
      <c r="AC30" s="350">
        <v>2019</v>
      </c>
      <c r="AD30" s="368" t="s">
        <v>630</v>
      </c>
      <c r="AE30" s="367">
        <v>2</v>
      </c>
      <c r="AF30" s="366" t="s">
        <v>312</v>
      </c>
    </row>
    <row r="31" spans="1:32" ht="18" x14ac:dyDescent="0.25">
      <c r="A31" s="245">
        <v>2019</v>
      </c>
      <c r="B31" s="245" t="s">
        <v>344</v>
      </c>
      <c r="C31" s="245" t="s">
        <v>345</v>
      </c>
      <c r="D31" s="245">
        <v>81279</v>
      </c>
      <c r="E31" s="264">
        <v>7</v>
      </c>
      <c r="F31" s="268">
        <v>91</v>
      </c>
      <c r="G31" s="268">
        <v>0</v>
      </c>
      <c r="H31" s="262">
        <v>31</v>
      </c>
      <c r="I31" s="262">
        <v>8</v>
      </c>
      <c r="J31" s="262">
        <v>9</v>
      </c>
      <c r="K31" s="262">
        <v>10</v>
      </c>
      <c r="L31" s="262">
        <v>7</v>
      </c>
      <c r="M31" s="262">
        <v>10</v>
      </c>
      <c r="N31" s="262">
        <v>6</v>
      </c>
      <c r="O31" s="262">
        <v>7</v>
      </c>
      <c r="P31" s="262">
        <v>3</v>
      </c>
      <c r="Q31" s="267"/>
      <c r="R31" s="267"/>
      <c r="S31" s="267"/>
      <c r="T31" s="263">
        <f>SUM(H31:S31)</f>
        <v>91</v>
      </c>
      <c r="U31" s="264">
        <f t="shared" si="0"/>
        <v>10.111111111111111</v>
      </c>
      <c r="V31" s="265">
        <f t="shared" si="7"/>
        <v>0</v>
      </c>
      <c r="W31" s="268">
        <f t="shared" si="8"/>
        <v>0</v>
      </c>
      <c r="X31" s="249"/>
      <c r="Y31" s="249"/>
      <c r="Z31" s="249"/>
      <c r="AA31" s="249"/>
      <c r="AB31" s="352">
        <v>44364</v>
      </c>
      <c r="AC31" s="351">
        <v>2019</v>
      </c>
      <c r="AD31" s="368" t="s">
        <v>631</v>
      </c>
      <c r="AE31" s="350">
        <v>6</v>
      </c>
      <c r="AF31" s="366" t="s">
        <v>312</v>
      </c>
    </row>
    <row r="32" spans="1:32" ht="18" x14ac:dyDescent="0.25">
      <c r="A32" s="245">
        <v>2019</v>
      </c>
      <c r="B32" s="245" t="s">
        <v>470</v>
      </c>
      <c r="C32" s="245" t="s">
        <v>387</v>
      </c>
      <c r="D32" s="245">
        <v>111458</v>
      </c>
      <c r="E32" s="264">
        <v>5</v>
      </c>
      <c r="F32" s="268">
        <v>55</v>
      </c>
      <c r="G32" s="268">
        <v>0</v>
      </c>
      <c r="H32" s="262">
        <v>6</v>
      </c>
      <c r="I32" s="262">
        <v>1</v>
      </c>
      <c r="J32" s="262">
        <v>7</v>
      </c>
      <c r="K32" s="262">
        <v>5</v>
      </c>
      <c r="L32" s="262">
        <v>8</v>
      </c>
      <c r="M32" s="262">
        <v>5</v>
      </c>
      <c r="N32" s="361">
        <v>10</v>
      </c>
      <c r="O32" s="361">
        <v>3</v>
      </c>
      <c r="P32" s="361">
        <v>5</v>
      </c>
      <c r="Q32" s="361">
        <v>5</v>
      </c>
      <c r="R32" s="267"/>
      <c r="S32" s="267"/>
      <c r="T32" s="263">
        <f>SUM(H32:S32)</f>
        <v>55</v>
      </c>
      <c r="U32" s="264">
        <f t="shared" si="0"/>
        <v>5.5</v>
      </c>
      <c r="V32" s="265">
        <f t="shared" si="7"/>
        <v>0</v>
      </c>
      <c r="W32" s="268">
        <f t="shared" si="8"/>
        <v>0</v>
      </c>
      <c r="X32" s="249"/>
      <c r="Y32" s="249"/>
      <c r="Z32" s="249"/>
      <c r="AA32" s="249"/>
      <c r="AB32" s="352">
        <v>44364</v>
      </c>
      <c r="AC32" s="351">
        <v>2020</v>
      </c>
      <c r="AD32" s="368" t="s">
        <v>632</v>
      </c>
      <c r="AE32" s="350">
        <v>112</v>
      </c>
      <c r="AF32" s="366" t="s">
        <v>312</v>
      </c>
    </row>
    <row r="33" spans="1:32" x14ac:dyDescent="0.2">
      <c r="A33" s="245">
        <v>2019</v>
      </c>
      <c r="B33" s="245" t="s">
        <v>103</v>
      </c>
      <c r="C33" s="245" t="s">
        <v>389</v>
      </c>
      <c r="D33" s="245">
        <v>111452</v>
      </c>
      <c r="E33" s="264">
        <v>6</v>
      </c>
      <c r="F33" s="268">
        <v>164</v>
      </c>
      <c r="G33" s="268">
        <v>0</v>
      </c>
      <c r="H33" s="266">
        <v>0</v>
      </c>
      <c r="I33" s="266">
        <v>0</v>
      </c>
      <c r="J33" s="266">
        <v>0</v>
      </c>
      <c r="K33" s="266">
        <v>0</v>
      </c>
      <c r="L33" s="266">
        <v>0</v>
      </c>
      <c r="M33" s="266">
        <v>0</v>
      </c>
      <c r="N33" s="266">
        <v>0</v>
      </c>
      <c r="O33" s="266">
        <v>0</v>
      </c>
      <c r="P33" s="266">
        <v>0</v>
      </c>
      <c r="Q33" s="266">
        <v>0</v>
      </c>
      <c r="R33" s="266">
        <v>0</v>
      </c>
      <c r="S33" s="266">
        <v>0</v>
      </c>
      <c r="T33" s="263">
        <f t="shared" ref="T33:T36" si="9">SUM(H33:S33)</f>
        <v>0</v>
      </c>
      <c r="U33" s="264">
        <f t="shared" si="0"/>
        <v>0</v>
      </c>
      <c r="V33" s="265">
        <f t="shared" si="7"/>
        <v>99</v>
      </c>
      <c r="W33" s="268">
        <f t="shared" si="8"/>
        <v>164</v>
      </c>
      <c r="X33" s="249"/>
      <c r="Y33" s="249"/>
      <c r="Z33" s="249"/>
      <c r="AA33" s="249"/>
      <c r="AB33" s="352">
        <v>44364</v>
      </c>
      <c r="AC33" s="351">
        <v>2020</v>
      </c>
      <c r="AD33" s="368" t="s">
        <v>633</v>
      </c>
      <c r="AE33" s="350">
        <v>100</v>
      </c>
      <c r="AF33" s="350" t="s">
        <v>312</v>
      </c>
    </row>
    <row r="34" spans="1:32" x14ac:dyDescent="0.2">
      <c r="A34" s="245">
        <v>2019</v>
      </c>
      <c r="B34" s="245" t="s">
        <v>99</v>
      </c>
      <c r="C34" s="245" t="s">
        <v>51</v>
      </c>
      <c r="D34" s="245">
        <v>74542</v>
      </c>
      <c r="E34" s="264">
        <v>11</v>
      </c>
      <c r="F34" s="268">
        <v>143</v>
      </c>
      <c r="G34" s="268">
        <v>0</v>
      </c>
      <c r="H34" s="266">
        <v>0</v>
      </c>
      <c r="I34" s="266">
        <v>0</v>
      </c>
      <c r="J34" s="266">
        <v>0</v>
      </c>
      <c r="K34" s="275">
        <f>25</f>
        <v>25</v>
      </c>
      <c r="L34" s="275">
        <f>118-86-22</f>
        <v>10</v>
      </c>
      <c r="M34" s="275">
        <v>6</v>
      </c>
      <c r="N34" s="275">
        <v>9</v>
      </c>
      <c r="O34" s="275">
        <v>6</v>
      </c>
      <c r="P34" s="275">
        <v>11</v>
      </c>
      <c r="Q34" s="275">
        <v>15</v>
      </c>
      <c r="R34" s="275">
        <v>10</v>
      </c>
      <c r="S34" s="275">
        <v>5</v>
      </c>
      <c r="T34" s="263">
        <f t="shared" si="9"/>
        <v>97</v>
      </c>
      <c r="U34" s="264">
        <f t="shared" si="0"/>
        <v>10.777777777777779</v>
      </c>
      <c r="V34" s="265">
        <f t="shared" si="7"/>
        <v>4.268041237113402</v>
      </c>
      <c r="W34" s="268">
        <f t="shared" si="8"/>
        <v>46</v>
      </c>
      <c r="X34" s="249"/>
      <c r="Y34" s="249" t="s">
        <v>23</v>
      </c>
      <c r="Z34" s="249"/>
      <c r="AA34" s="249"/>
      <c r="AB34" s="352"/>
      <c r="AC34" s="351"/>
      <c r="AD34" s="350"/>
      <c r="AE34" s="350"/>
      <c r="AF34" s="350"/>
    </row>
    <row r="35" spans="1:32" x14ac:dyDescent="0.2">
      <c r="A35" s="245">
        <v>2019</v>
      </c>
      <c r="B35" s="245" t="s">
        <v>104</v>
      </c>
      <c r="C35" s="245" t="s">
        <v>499</v>
      </c>
      <c r="D35" s="245">
        <v>17288</v>
      </c>
      <c r="E35" s="264">
        <v>2</v>
      </c>
      <c r="F35" s="268">
        <v>98</v>
      </c>
      <c r="G35" s="268">
        <v>0</v>
      </c>
      <c r="H35" s="266">
        <v>0</v>
      </c>
      <c r="I35" s="266">
        <v>0</v>
      </c>
      <c r="J35" s="266">
        <v>0</v>
      </c>
      <c r="K35" s="266">
        <v>0</v>
      </c>
      <c r="L35" s="266">
        <v>0</v>
      </c>
      <c r="M35" s="266">
        <v>0</v>
      </c>
      <c r="N35" s="266">
        <v>0</v>
      </c>
      <c r="O35" s="266">
        <v>0</v>
      </c>
      <c r="P35" s="266">
        <v>0</v>
      </c>
      <c r="Q35" s="266">
        <v>0</v>
      </c>
      <c r="R35" s="266">
        <v>0</v>
      </c>
      <c r="S35" s="275">
        <v>6</v>
      </c>
      <c r="T35" s="263">
        <f t="shared" si="9"/>
        <v>6</v>
      </c>
      <c r="U35" s="264">
        <f t="shared" si="0"/>
        <v>6</v>
      </c>
      <c r="V35" s="265">
        <f t="shared" si="7"/>
        <v>15.333333333333334</v>
      </c>
      <c r="W35" s="268">
        <f t="shared" si="8"/>
        <v>92</v>
      </c>
      <c r="X35" s="249"/>
      <c r="Y35" s="249" t="s">
        <v>23</v>
      </c>
      <c r="Z35" s="249"/>
      <c r="AA35" s="249"/>
      <c r="AB35" s="352">
        <v>44370</v>
      </c>
      <c r="AC35" s="351">
        <v>2020</v>
      </c>
      <c r="AD35" s="368" t="s">
        <v>635</v>
      </c>
      <c r="AE35" s="350">
        <v>44</v>
      </c>
      <c r="AF35" s="350" t="s">
        <v>312</v>
      </c>
    </row>
    <row r="36" spans="1:32" x14ac:dyDescent="0.2">
      <c r="A36" s="245">
        <v>2019</v>
      </c>
      <c r="B36" s="245" t="s">
        <v>560</v>
      </c>
      <c r="C36" s="245"/>
      <c r="D36" s="245">
        <v>74543</v>
      </c>
      <c r="E36" s="264"/>
      <c r="F36" s="268">
        <v>24</v>
      </c>
      <c r="G36" s="268">
        <v>0</v>
      </c>
      <c r="H36" s="266">
        <v>0</v>
      </c>
      <c r="I36" s="266">
        <v>0</v>
      </c>
      <c r="J36" s="266">
        <v>0</v>
      </c>
      <c r="K36" s="266">
        <v>0</v>
      </c>
      <c r="L36" s="266">
        <v>2</v>
      </c>
      <c r="M36" s="266">
        <v>0</v>
      </c>
      <c r="N36" s="266">
        <v>0</v>
      </c>
      <c r="O36" s="266">
        <v>4</v>
      </c>
      <c r="P36" s="266">
        <v>3</v>
      </c>
      <c r="Q36" s="266">
        <v>0</v>
      </c>
      <c r="R36" s="266">
        <v>0</v>
      </c>
      <c r="S36" s="275">
        <v>2</v>
      </c>
      <c r="T36" s="263">
        <f t="shared" si="9"/>
        <v>11</v>
      </c>
      <c r="U36" s="264">
        <f t="shared" si="0"/>
        <v>2.75</v>
      </c>
      <c r="V36" s="265">
        <f t="shared" si="7"/>
        <v>4.7272727272727275</v>
      </c>
      <c r="W36" s="268">
        <f t="shared" si="8"/>
        <v>13</v>
      </c>
      <c r="X36" s="249"/>
      <c r="Y36" s="249" t="s">
        <v>23</v>
      </c>
      <c r="Z36" s="249"/>
      <c r="AA36" s="249"/>
      <c r="AB36" s="352">
        <v>44546</v>
      </c>
      <c r="AC36" s="351">
        <v>2020</v>
      </c>
      <c r="AD36" s="350" t="s">
        <v>104</v>
      </c>
      <c r="AE36" s="350">
        <v>99</v>
      </c>
      <c r="AF36" s="350" t="s">
        <v>312</v>
      </c>
    </row>
    <row r="37" spans="1:32" x14ac:dyDescent="0.2">
      <c r="A37" s="245">
        <v>2019</v>
      </c>
      <c r="B37" s="245" t="s">
        <v>101</v>
      </c>
      <c r="C37" s="245" t="s">
        <v>417</v>
      </c>
      <c r="D37" s="245">
        <v>122234</v>
      </c>
      <c r="E37" s="264">
        <v>11</v>
      </c>
      <c r="F37" s="268">
        <v>151</v>
      </c>
      <c r="G37" s="268">
        <v>0</v>
      </c>
      <c r="H37" s="266">
        <v>0</v>
      </c>
      <c r="I37" s="266">
        <v>0</v>
      </c>
      <c r="J37" s="266">
        <v>0</v>
      </c>
      <c r="K37" s="266">
        <v>0</v>
      </c>
      <c r="L37" s="266">
        <v>0</v>
      </c>
      <c r="M37" s="266">
        <v>0</v>
      </c>
      <c r="N37" s="266">
        <v>0</v>
      </c>
      <c r="O37" s="275">
        <v>8</v>
      </c>
      <c r="P37" s="275">
        <v>8</v>
      </c>
      <c r="Q37" s="275">
        <v>8</v>
      </c>
      <c r="R37" s="275">
        <v>4</v>
      </c>
      <c r="S37" s="275">
        <v>7</v>
      </c>
      <c r="T37" s="263">
        <f>SUM(H37:S37)</f>
        <v>35</v>
      </c>
      <c r="U37" s="264">
        <f t="shared" si="0"/>
        <v>7</v>
      </c>
      <c r="V37" s="265">
        <f t="shared" si="7"/>
        <v>16.571428571428573</v>
      </c>
      <c r="W37" s="268">
        <f t="shared" si="8"/>
        <v>116</v>
      </c>
      <c r="X37" s="249"/>
      <c r="Y37" s="249" t="s">
        <v>23</v>
      </c>
      <c r="Z37" s="249"/>
      <c r="AA37" s="249"/>
      <c r="AB37" s="352">
        <v>44546</v>
      </c>
      <c r="AC37" s="351">
        <v>2020</v>
      </c>
      <c r="AD37" s="350" t="s">
        <v>111</v>
      </c>
      <c r="AE37" s="350">
        <v>101</v>
      </c>
      <c r="AF37" s="350" t="s">
        <v>312</v>
      </c>
    </row>
    <row r="38" spans="1:32" x14ac:dyDescent="0.2">
      <c r="A38" s="245">
        <v>2019</v>
      </c>
      <c r="B38" s="245" t="s">
        <v>241</v>
      </c>
      <c r="C38" s="245" t="s">
        <v>30</v>
      </c>
      <c r="D38" s="245">
        <v>34906</v>
      </c>
      <c r="E38" s="264">
        <v>13</v>
      </c>
      <c r="F38" s="268">
        <v>198</v>
      </c>
      <c r="G38" s="268">
        <v>0</v>
      </c>
      <c r="H38" s="266">
        <v>0</v>
      </c>
      <c r="I38" s="266">
        <v>0</v>
      </c>
      <c r="J38" s="266">
        <v>0</v>
      </c>
      <c r="K38" s="266">
        <v>0</v>
      </c>
      <c r="L38" s="262">
        <v>14</v>
      </c>
      <c r="M38" s="262">
        <v>4</v>
      </c>
      <c r="N38" s="262">
        <v>40</v>
      </c>
      <c r="O38" s="262">
        <v>18</v>
      </c>
      <c r="P38" s="262">
        <v>10</v>
      </c>
      <c r="Q38" s="262">
        <v>11</v>
      </c>
      <c r="R38" s="262">
        <v>11</v>
      </c>
      <c r="S38" s="262">
        <v>7</v>
      </c>
      <c r="T38" s="263">
        <f t="shared" ref="T38:T44" si="10">SUM(H38:S38)</f>
        <v>115</v>
      </c>
      <c r="U38" s="264">
        <f t="shared" si="0"/>
        <v>14.375</v>
      </c>
      <c r="V38" s="265">
        <f t="shared" si="7"/>
        <v>5.7739130434782613</v>
      </c>
      <c r="W38" s="268">
        <f t="shared" si="8"/>
        <v>83</v>
      </c>
      <c r="X38" s="249"/>
      <c r="Y38" s="249" t="s">
        <v>23</v>
      </c>
      <c r="Z38" s="249"/>
      <c r="AA38" s="249"/>
      <c r="AB38" s="352">
        <v>44546</v>
      </c>
      <c r="AC38" s="351">
        <v>2020</v>
      </c>
      <c r="AD38" s="350" t="s">
        <v>639</v>
      </c>
      <c r="AE38" s="350">
        <v>25</v>
      </c>
      <c r="AF38" s="350" t="s">
        <v>312</v>
      </c>
    </row>
    <row r="39" spans="1:32" x14ac:dyDescent="0.2">
      <c r="A39" s="245">
        <v>2019</v>
      </c>
      <c r="B39" s="245" t="s">
        <v>419</v>
      </c>
      <c r="C39" s="245" t="s">
        <v>25</v>
      </c>
      <c r="D39" s="245">
        <v>122232</v>
      </c>
      <c r="E39" s="264">
        <v>6</v>
      </c>
      <c r="F39" s="268">
        <v>0</v>
      </c>
      <c r="G39" s="268">
        <v>98</v>
      </c>
      <c r="H39" s="266">
        <v>0</v>
      </c>
      <c r="I39" s="266">
        <v>0</v>
      </c>
      <c r="J39" s="266">
        <v>0</v>
      </c>
      <c r="K39" s="266">
        <v>0</v>
      </c>
      <c r="L39" s="266">
        <v>0</v>
      </c>
      <c r="M39" s="266">
        <v>0</v>
      </c>
      <c r="N39" s="266">
        <v>0</v>
      </c>
      <c r="O39" s="266">
        <v>0</v>
      </c>
      <c r="P39" s="266">
        <v>0</v>
      </c>
      <c r="Q39" s="275">
        <v>35</v>
      </c>
      <c r="R39" s="275">
        <v>3</v>
      </c>
      <c r="S39" s="275">
        <v>4</v>
      </c>
      <c r="T39" s="263">
        <f t="shared" ref="T39" si="11">SUM(H39:S39)</f>
        <v>42</v>
      </c>
      <c r="U39" s="264">
        <f t="shared" si="0"/>
        <v>14</v>
      </c>
      <c r="V39" s="265">
        <f t="shared" si="7"/>
        <v>4</v>
      </c>
      <c r="W39" s="268">
        <f t="shared" si="8"/>
        <v>56</v>
      </c>
      <c r="X39" s="249"/>
      <c r="Y39" s="249"/>
      <c r="Z39" s="249"/>
      <c r="AA39" s="249"/>
      <c r="AB39" s="352">
        <v>44547</v>
      </c>
      <c r="AC39" s="351">
        <v>2020</v>
      </c>
      <c r="AD39" s="350" t="s">
        <v>638</v>
      </c>
      <c r="AE39" s="350">
        <v>24</v>
      </c>
      <c r="AF39" s="350" t="s">
        <v>312</v>
      </c>
    </row>
    <row r="40" spans="1:32" x14ac:dyDescent="0.2">
      <c r="A40" s="245">
        <v>2019</v>
      </c>
      <c r="B40" s="245" t="s">
        <v>111</v>
      </c>
      <c r="C40" s="245" t="s">
        <v>408</v>
      </c>
      <c r="D40" s="245">
        <v>111455</v>
      </c>
      <c r="E40" s="264">
        <v>8</v>
      </c>
      <c r="F40" s="268">
        <v>0</v>
      </c>
      <c r="G40" s="268">
        <v>111</v>
      </c>
      <c r="H40" s="266">
        <v>0</v>
      </c>
      <c r="I40" s="266">
        <v>0</v>
      </c>
      <c r="J40" s="266">
        <v>0</v>
      </c>
      <c r="K40" s="266">
        <v>0</v>
      </c>
      <c r="L40" s="266">
        <v>0</v>
      </c>
      <c r="M40" s="266">
        <v>0</v>
      </c>
      <c r="N40" s="266">
        <v>0</v>
      </c>
      <c r="O40" s="266">
        <v>0</v>
      </c>
      <c r="P40" s="266">
        <v>0</v>
      </c>
      <c r="Q40" s="266"/>
      <c r="R40" s="266"/>
      <c r="S40" s="266"/>
      <c r="T40" s="263">
        <f t="shared" si="10"/>
        <v>0</v>
      </c>
      <c r="U40" s="264">
        <f t="shared" si="0"/>
        <v>0</v>
      </c>
      <c r="V40" s="265">
        <f t="shared" si="7"/>
        <v>99</v>
      </c>
      <c r="W40" s="268">
        <f t="shared" si="8"/>
        <v>111</v>
      </c>
      <c r="X40" s="249"/>
      <c r="Y40" s="249" t="s">
        <v>23</v>
      </c>
      <c r="Z40" s="249"/>
      <c r="AA40" s="249"/>
      <c r="AB40" s="352">
        <v>44547</v>
      </c>
      <c r="AC40" s="351">
        <v>2020</v>
      </c>
      <c r="AD40" s="350" t="s">
        <v>640</v>
      </c>
      <c r="AE40" s="350">
        <v>12</v>
      </c>
      <c r="AF40" s="350" t="s">
        <v>312</v>
      </c>
    </row>
    <row r="41" spans="1:32" x14ac:dyDescent="0.2">
      <c r="A41" s="245">
        <v>2019</v>
      </c>
      <c r="B41" s="245" t="s">
        <v>501</v>
      </c>
      <c r="C41" s="245" t="s">
        <v>25</v>
      </c>
      <c r="D41" s="245">
        <v>137522</v>
      </c>
      <c r="E41" s="264">
        <v>5</v>
      </c>
      <c r="F41" s="268">
        <v>0</v>
      </c>
      <c r="G41" s="268">
        <v>75</v>
      </c>
      <c r="H41" s="266">
        <v>0</v>
      </c>
      <c r="I41" s="266">
        <v>0</v>
      </c>
      <c r="J41" s="266">
        <v>0</v>
      </c>
      <c r="K41" s="266">
        <v>0</v>
      </c>
      <c r="L41" s="266">
        <v>0</v>
      </c>
      <c r="M41" s="266">
        <v>0</v>
      </c>
      <c r="N41" s="266">
        <v>0</v>
      </c>
      <c r="O41" s="266">
        <v>0</v>
      </c>
      <c r="P41" s="266">
        <v>1</v>
      </c>
      <c r="Q41" s="275">
        <v>38</v>
      </c>
      <c r="R41" s="275">
        <v>12</v>
      </c>
      <c r="S41" s="275">
        <v>7</v>
      </c>
      <c r="T41" s="263">
        <f t="shared" si="10"/>
        <v>58</v>
      </c>
      <c r="U41" s="264">
        <f t="shared" si="0"/>
        <v>14.5</v>
      </c>
      <c r="V41" s="265">
        <f t="shared" si="7"/>
        <v>1.1724137931034482</v>
      </c>
      <c r="W41" s="268">
        <f t="shared" si="8"/>
        <v>17</v>
      </c>
      <c r="X41" s="249"/>
      <c r="Y41" s="249"/>
      <c r="Z41" s="249"/>
      <c r="AA41" s="249"/>
      <c r="AB41" s="352">
        <v>44547</v>
      </c>
      <c r="AC41" s="351">
        <v>2020</v>
      </c>
      <c r="AD41" s="350" t="s">
        <v>641</v>
      </c>
      <c r="AE41" s="350">
        <v>12</v>
      </c>
      <c r="AF41" s="350" t="s">
        <v>312</v>
      </c>
    </row>
    <row r="42" spans="1:32" x14ac:dyDescent="0.2">
      <c r="A42" s="245">
        <v>2019</v>
      </c>
      <c r="B42" s="245" t="s">
        <v>607</v>
      </c>
      <c r="C42" s="245" t="s">
        <v>498</v>
      </c>
      <c r="D42" s="245">
        <v>137521</v>
      </c>
      <c r="E42" s="264">
        <v>10</v>
      </c>
      <c r="F42" s="268">
        <v>0</v>
      </c>
      <c r="G42" s="268">
        <v>147</v>
      </c>
      <c r="H42" s="266">
        <v>0</v>
      </c>
      <c r="I42" s="266">
        <v>0</v>
      </c>
      <c r="J42" s="266">
        <v>0</v>
      </c>
      <c r="K42" s="266">
        <v>0</v>
      </c>
      <c r="L42" s="266">
        <v>0</v>
      </c>
      <c r="M42" s="266">
        <v>0</v>
      </c>
      <c r="N42" s="266">
        <v>0</v>
      </c>
      <c r="O42" s="266">
        <v>0</v>
      </c>
      <c r="P42" s="266">
        <v>0</v>
      </c>
      <c r="Q42" s="266"/>
      <c r="R42" s="266"/>
      <c r="S42" s="266"/>
      <c r="T42" s="263">
        <f t="shared" si="10"/>
        <v>0</v>
      </c>
      <c r="U42" s="264">
        <f t="shared" si="0"/>
        <v>0</v>
      </c>
      <c r="V42" s="265">
        <f t="shared" si="7"/>
        <v>99</v>
      </c>
      <c r="W42" s="268">
        <f t="shared" si="8"/>
        <v>147</v>
      </c>
      <c r="X42" s="249"/>
      <c r="Y42" s="249"/>
      <c r="Z42" s="249"/>
      <c r="AA42" s="249"/>
      <c r="AB42" s="352">
        <v>44547</v>
      </c>
      <c r="AC42" s="351">
        <v>2020</v>
      </c>
      <c r="AD42" s="350" t="s">
        <v>99</v>
      </c>
      <c r="AE42" s="350">
        <v>202</v>
      </c>
      <c r="AF42" s="350" t="s">
        <v>312</v>
      </c>
    </row>
    <row r="43" spans="1:32" x14ac:dyDescent="0.2">
      <c r="A43" s="245">
        <v>2019</v>
      </c>
      <c r="B43" s="245" t="s">
        <v>610</v>
      </c>
      <c r="C43" s="245" t="s">
        <v>557</v>
      </c>
      <c r="D43" s="245">
        <v>111456</v>
      </c>
      <c r="E43" s="264"/>
      <c r="F43" s="268">
        <v>0</v>
      </c>
      <c r="G43" s="268">
        <v>42</v>
      </c>
      <c r="H43" s="266">
        <v>0</v>
      </c>
      <c r="I43" s="266">
        <v>0</v>
      </c>
      <c r="J43" s="266">
        <v>0</v>
      </c>
      <c r="K43" s="266">
        <v>0</v>
      </c>
      <c r="L43" s="266">
        <v>0</v>
      </c>
      <c r="M43" s="266">
        <v>0</v>
      </c>
      <c r="N43" s="266">
        <v>0</v>
      </c>
      <c r="O43" s="266">
        <v>0</v>
      </c>
      <c r="P43" s="266">
        <v>0</v>
      </c>
      <c r="Q43" s="266"/>
      <c r="R43" s="266"/>
      <c r="S43" s="266"/>
      <c r="T43" s="263">
        <f t="shared" si="10"/>
        <v>0</v>
      </c>
      <c r="U43" s="264">
        <f t="shared" si="0"/>
        <v>0</v>
      </c>
      <c r="V43" s="265">
        <f t="shared" si="7"/>
        <v>99</v>
      </c>
      <c r="W43" s="268">
        <f t="shared" si="8"/>
        <v>42</v>
      </c>
      <c r="X43" s="249"/>
      <c r="Y43" s="249"/>
      <c r="Z43" s="249"/>
      <c r="AA43" s="249"/>
      <c r="AB43" s="352">
        <v>44548</v>
      </c>
      <c r="AC43" s="351">
        <v>2020</v>
      </c>
      <c r="AD43" s="350" t="s">
        <v>642</v>
      </c>
      <c r="AE43" s="350">
        <v>12</v>
      </c>
      <c r="AF43" s="350" t="s">
        <v>312</v>
      </c>
    </row>
    <row r="44" spans="1:32" x14ac:dyDescent="0.2">
      <c r="A44" s="245" t="s">
        <v>434</v>
      </c>
      <c r="B44" s="245" t="s">
        <v>333</v>
      </c>
      <c r="C44" s="245" t="s">
        <v>262</v>
      </c>
      <c r="D44" s="245">
        <v>71251</v>
      </c>
      <c r="E44" s="264">
        <v>3</v>
      </c>
      <c r="F44" s="268">
        <v>0</v>
      </c>
      <c r="G44" s="268">
        <v>37</v>
      </c>
      <c r="H44" s="262">
        <v>3</v>
      </c>
      <c r="I44" s="262">
        <v>7</v>
      </c>
      <c r="J44" s="262">
        <v>0</v>
      </c>
      <c r="K44" s="262">
        <v>3</v>
      </c>
      <c r="L44" s="262">
        <v>3</v>
      </c>
      <c r="M44" s="262">
        <v>4</v>
      </c>
      <c r="N44" s="262">
        <v>1</v>
      </c>
      <c r="O44" s="262">
        <v>2</v>
      </c>
      <c r="P44" s="262">
        <v>0</v>
      </c>
      <c r="Q44" s="262">
        <v>8</v>
      </c>
      <c r="R44" s="262">
        <v>4</v>
      </c>
      <c r="S44" s="262">
        <v>2</v>
      </c>
      <c r="T44" s="263">
        <f t="shared" si="10"/>
        <v>37</v>
      </c>
      <c r="U44" s="264">
        <f t="shared" si="0"/>
        <v>3.7</v>
      </c>
      <c r="V44" s="265">
        <f t="shared" si="7"/>
        <v>0</v>
      </c>
      <c r="W44" s="268">
        <f t="shared" si="8"/>
        <v>0</v>
      </c>
      <c r="X44" s="249"/>
      <c r="Y44" s="249" t="s">
        <v>23</v>
      </c>
      <c r="Z44" s="249" t="s">
        <v>23</v>
      </c>
      <c r="AA44" s="249"/>
      <c r="AB44" s="352">
        <v>44548</v>
      </c>
      <c r="AC44" s="351">
        <v>2020</v>
      </c>
      <c r="AD44" s="350" t="s">
        <v>643</v>
      </c>
      <c r="AE44" s="350">
        <v>24</v>
      </c>
      <c r="AF44" s="350" t="s">
        <v>312</v>
      </c>
    </row>
    <row r="45" spans="1:32" x14ac:dyDescent="0.2">
      <c r="A45" s="343"/>
      <c r="B45" s="343"/>
      <c r="C45" s="343"/>
      <c r="D45" s="343"/>
      <c r="E45" s="344"/>
      <c r="F45" s="344"/>
      <c r="G45" s="344"/>
      <c r="H45" s="327"/>
      <c r="I45" s="327"/>
      <c r="J45" s="327"/>
      <c r="K45" s="327"/>
      <c r="L45" s="327"/>
      <c r="M45" s="327"/>
      <c r="N45" s="327"/>
      <c r="O45" s="327"/>
      <c r="P45" s="327"/>
      <c r="Q45" s="327"/>
      <c r="R45" s="327"/>
      <c r="S45" s="327"/>
      <c r="T45" s="327"/>
      <c r="U45" s="344"/>
      <c r="V45" s="345"/>
      <c r="W45" s="344"/>
      <c r="X45" s="249"/>
      <c r="Y45" s="249"/>
      <c r="Z45" s="249"/>
      <c r="AA45" s="249"/>
      <c r="AB45" s="352">
        <v>44548</v>
      </c>
      <c r="AC45" s="351">
        <v>2020</v>
      </c>
      <c r="AD45" s="350" t="s">
        <v>644</v>
      </c>
      <c r="AE45" s="350">
        <v>12</v>
      </c>
      <c r="AF45" s="350" t="s">
        <v>312</v>
      </c>
    </row>
    <row r="46" spans="1:32" x14ac:dyDescent="0.2">
      <c r="A46" s="245" t="s">
        <v>434</v>
      </c>
      <c r="B46" s="245" t="s">
        <v>620</v>
      </c>
      <c r="C46" s="245" t="s">
        <v>25</v>
      </c>
      <c r="D46" s="245" t="s">
        <v>23</v>
      </c>
      <c r="E46" s="264">
        <v>2</v>
      </c>
      <c r="F46" s="268">
        <v>20</v>
      </c>
      <c r="G46" s="268">
        <v>0</v>
      </c>
      <c r="H46" s="262">
        <v>0</v>
      </c>
      <c r="I46" s="262">
        <v>3</v>
      </c>
      <c r="J46" s="262">
        <v>0</v>
      </c>
      <c r="K46" s="262">
        <v>1</v>
      </c>
      <c r="L46" s="262">
        <v>0</v>
      </c>
      <c r="M46" s="262">
        <v>2</v>
      </c>
      <c r="N46" s="262">
        <v>1</v>
      </c>
      <c r="O46" s="262">
        <v>1</v>
      </c>
      <c r="P46" s="262">
        <v>0</v>
      </c>
      <c r="Q46" s="262">
        <v>1</v>
      </c>
      <c r="R46" s="262">
        <v>4</v>
      </c>
      <c r="S46" s="262">
        <v>3</v>
      </c>
      <c r="T46" s="263">
        <f>SUM(H46:S46)</f>
        <v>16</v>
      </c>
      <c r="U46" s="264">
        <f t="shared" si="0"/>
        <v>2</v>
      </c>
      <c r="V46" s="265">
        <f t="shared" ref="V46:V59" si="12">IFERROR(W46/U46,99)</f>
        <v>2</v>
      </c>
      <c r="W46" s="268">
        <f t="shared" ref="W46:W60" si="13">F46+G46-SUM(H46:S46)</f>
        <v>4</v>
      </c>
      <c r="X46" s="249"/>
      <c r="Y46" s="249"/>
      <c r="Z46" s="249"/>
      <c r="AA46" s="249"/>
      <c r="AB46" s="352" t="s">
        <v>646</v>
      </c>
      <c r="AC46" s="351">
        <v>2020</v>
      </c>
      <c r="AD46" s="350" t="s">
        <v>647</v>
      </c>
      <c r="AE46" s="350">
        <v>12</v>
      </c>
      <c r="AF46" s="350" t="s">
        <v>312</v>
      </c>
    </row>
    <row r="47" spans="1:32" x14ac:dyDescent="0.2">
      <c r="A47" s="245">
        <v>2020</v>
      </c>
      <c r="B47" s="245" t="s">
        <v>72</v>
      </c>
      <c r="C47" s="245" t="s">
        <v>393</v>
      </c>
      <c r="D47" s="245">
        <v>22303</v>
      </c>
      <c r="E47" s="264">
        <v>9</v>
      </c>
      <c r="F47" s="364">
        <v>0</v>
      </c>
      <c r="G47" s="364">
        <v>141</v>
      </c>
      <c r="H47" s="266">
        <v>0</v>
      </c>
      <c r="I47" s="266">
        <v>0</v>
      </c>
      <c r="J47" s="266">
        <v>0</v>
      </c>
      <c r="K47" s="262">
        <v>33</v>
      </c>
      <c r="L47" s="365">
        <v>18</v>
      </c>
      <c r="M47" s="369">
        <v>9</v>
      </c>
      <c r="N47" s="262">
        <v>13</v>
      </c>
      <c r="O47" s="262">
        <v>7</v>
      </c>
      <c r="P47" s="262">
        <v>9</v>
      </c>
      <c r="Q47" s="262">
        <v>8</v>
      </c>
      <c r="R47" s="365">
        <v>7</v>
      </c>
      <c r="S47" s="365">
        <v>1</v>
      </c>
      <c r="T47" s="263">
        <f t="shared" ref="T47:T49" si="14">SUM(H47:S47)</f>
        <v>105</v>
      </c>
      <c r="U47" s="264">
        <f t="shared" si="0"/>
        <v>11.666666666666666</v>
      </c>
      <c r="V47" s="265">
        <f t="shared" si="12"/>
        <v>3.0857142857142859</v>
      </c>
      <c r="W47" s="268">
        <f t="shared" si="13"/>
        <v>36</v>
      </c>
      <c r="X47" s="249"/>
      <c r="Y47" s="249"/>
      <c r="Z47" s="249"/>
      <c r="AA47" s="249"/>
      <c r="AB47" s="352">
        <v>44548</v>
      </c>
      <c r="AC47" s="351">
        <v>2020</v>
      </c>
      <c r="AD47" s="350" t="s">
        <v>645</v>
      </c>
      <c r="AE47" s="350">
        <v>24</v>
      </c>
      <c r="AF47" s="350" t="s">
        <v>312</v>
      </c>
    </row>
    <row r="48" spans="1:32" x14ac:dyDescent="0.2">
      <c r="A48" s="245">
        <v>2020</v>
      </c>
      <c r="B48" s="245" t="s">
        <v>469</v>
      </c>
      <c r="C48" s="245" t="s">
        <v>25</v>
      </c>
      <c r="D48" s="245">
        <v>111451</v>
      </c>
      <c r="E48" s="264">
        <v>7</v>
      </c>
      <c r="F48" s="323">
        <v>0</v>
      </c>
      <c r="G48" s="323">
        <v>138</v>
      </c>
      <c r="H48" s="266">
        <v>0</v>
      </c>
      <c r="I48" s="266">
        <v>0</v>
      </c>
      <c r="J48" s="266">
        <v>0</v>
      </c>
      <c r="K48" s="275">
        <v>30</v>
      </c>
      <c r="L48" s="262">
        <f>19</f>
        <v>19</v>
      </c>
      <c r="M48" s="262">
        <v>6</v>
      </c>
      <c r="N48" s="262">
        <v>11</v>
      </c>
      <c r="O48" s="262">
        <v>8</v>
      </c>
      <c r="P48" s="262">
        <v>5</v>
      </c>
      <c r="Q48" s="262">
        <v>7</v>
      </c>
      <c r="R48" s="262">
        <v>4</v>
      </c>
      <c r="S48" s="262">
        <v>3</v>
      </c>
      <c r="T48" s="263">
        <f t="shared" si="14"/>
        <v>93</v>
      </c>
      <c r="U48" s="264">
        <f t="shared" si="0"/>
        <v>10.333333333333334</v>
      </c>
      <c r="V48" s="265">
        <f t="shared" si="12"/>
        <v>4.354838709677419</v>
      </c>
      <c r="W48" s="268">
        <f t="shared" si="13"/>
        <v>45</v>
      </c>
      <c r="X48" s="249"/>
      <c r="Y48" s="249"/>
      <c r="Z48" s="249"/>
      <c r="AA48" s="249"/>
      <c r="AB48" s="352"/>
      <c r="AC48" s="351"/>
      <c r="AD48" s="350"/>
      <c r="AE48" s="350"/>
      <c r="AF48" s="350"/>
    </row>
    <row r="49" spans="1:32" x14ac:dyDescent="0.2">
      <c r="A49" s="245">
        <v>2020</v>
      </c>
      <c r="B49" s="245" t="s">
        <v>44</v>
      </c>
      <c r="C49" s="245" t="s">
        <v>383</v>
      </c>
      <c r="D49" s="245">
        <v>111454</v>
      </c>
      <c r="E49" s="264">
        <v>4</v>
      </c>
      <c r="F49" s="323">
        <v>0</v>
      </c>
      <c r="G49" s="323">
        <v>75</v>
      </c>
      <c r="H49" s="266">
        <v>0</v>
      </c>
      <c r="I49" s="266">
        <v>0</v>
      </c>
      <c r="J49" s="266">
        <v>0</v>
      </c>
      <c r="K49" s="266">
        <v>0</v>
      </c>
      <c r="L49" s="266">
        <v>0</v>
      </c>
      <c r="M49" s="266">
        <v>0</v>
      </c>
      <c r="N49" s="275">
        <v>40</v>
      </c>
      <c r="O49" s="275">
        <v>14</v>
      </c>
      <c r="P49" s="275">
        <v>7</v>
      </c>
      <c r="Q49" s="275">
        <v>8</v>
      </c>
      <c r="R49" s="275">
        <v>3</v>
      </c>
      <c r="S49" s="275">
        <v>3</v>
      </c>
      <c r="T49" s="263">
        <f t="shared" si="14"/>
        <v>75</v>
      </c>
      <c r="U49" s="264">
        <f t="shared" si="0"/>
        <v>12.5</v>
      </c>
      <c r="V49" s="265">
        <f t="shared" si="12"/>
        <v>0</v>
      </c>
      <c r="W49" s="268">
        <f t="shared" si="13"/>
        <v>0</v>
      </c>
      <c r="X49" s="249"/>
      <c r="Y49" s="249"/>
      <c r="Z49" s="249"/>
      <c r="AA49" s="249"/>
      <c r="AB49" s="352"/>
      <c r="AC49" s="351"/>
      <c r="AD49" s="350"/>
      <c r="AE49" s="350"/>
      <c r="AF49" s="350"/>
    </row>
    <row r="50" spans="1:32" x14ac:dyDescent="0.2">
      <c r="A50" s="245">
        <v>2020</v>
      </c>
      <c r="B50" s="245" t="s">
        <v>344</v>
      </c>
      <c r="C50" s="245" t="s">
        <v>345</v>
      </c>
      <c r="D50" s="245">
        <v>81279</v>
      </c>
      <c r="E50" s="264">
        <v>7</v>
      </c>
      <c r="F50" s="323">
        <v>0</v>
      </c>
      <c r="G50" s="323">
        <v>112</v>
      </c>
      <c r="H50" s="266">
        <v>0</v>
      </c>
      <c r="I50" s="266">
        <v>0</v>
      </c>
      <c r="J50" s="266">
        <v>0</v>
      </c>
      <c r="K50" s="266">
        <v>0</v>
      </c>
      <c r="L50" s="266">
        <v>0</v>
      </c>
      <c r="M50" s="266">
        <v>0</v>
      </c>
      <c r="N50" s="266">
        <v>0</v>
      </c>
      <c r="O50" s="266">
        <v>0</v>
      </c>
      <c r="P50" s="275">
        <v>4</v>
      </c>
      <c r="Q50" s="275">
        <v>10</v>
      </c>
      <c r="R50" s="275">
        <v>3</v>
      </c>
      <c r="S50" s="275">
        <v>8</v>
      </c>
      <c r="T50" s="263">
        <f>SUM(H50:S50)</f>
        <v>25</v>
      </c>
      <c r="U50" s="264">
        <f t="shared" si="0"/>
        <v>6.25</v>
      </c>
      <c r="V50" s="265">
        <f t="shared" si="12"/>
        <v>13.92</v>
      </c>
      <c r="W50" s="268">
        <f t="shared" si="13"/>
        <v>87</v>
      </c>
      <c r="X50" s="249"/>
      <c r="Y50" s="249"/>
      <c r="Z50" s="249"/>
      <c r="AA50" s="249"/>
      <c r="AB50" s="352"/>
      <c r="AC50" s="351"/>
      <c r="AD50" s="350"/>
      <c r="AE50" s="350"/>
      <c r="AF50" s="350"/>
    </row>
    <row r="51" spans="1:32" x14ac:dyDescent="0.2">
      <c r="A51" s="245">
        <v>2020</v>
      </c>
      <c r="B51" s="245" t="s">
        <v>470</v>
      </c>
      <c r="C51" s="245" t="s">
        <v>387</v>
      </c>
      <c r="D51" s="245">
        <v>111458</v>
      </c>
      <c r="E51" s="264">
        <v>9</v>
      </c>
      <c r="F51" s="323">
        <v>0</v>
      </c>
      <c r="G51" s="323">
        <v>100</v>
      </c>
      <c r="H51" s="266">
        <v>0</v>
      </c>
      <c r="I51" s="266">
        <v>0</v>
      </c>
      <c r="J51" s="266">
        <v>0</v>
      </c>
      <c r="K51" s="266">
        <v>0</v>
      </c>
      <c r="L51" s="266">
        <v>0</v>
      </c>
      <c r="M51" s="266">
        <v>0</v>
      </c>
      <c r="N51" s="266">
        <v>0</v>
      </c>
      <c r="O51" s="266">
        <v>0</v>
      </c>
      <c r="P51" s="266">
        <v>0</v>
      </c>
      <c r="Q51" s="275">
        <v>37</v>
      </c>
      <c r="R51" s="275">
        <v>6</v>
      </c>
      <c r="S51" s="275">
        <v>2</v>
      </c>
      <c r="T51" s="263">
        <f>SUM(H51:S51)</f>
        <v>45</v>
      </c>
      <c r="U51" s="264">
        <f t="shared" si="0"/>
        <v>15</v>
      </c>
      <c r="V51" s="265">
        <f t="shared" si="12"/>
        <v>3.6666666666666665</v>
      </c>
      <c r="W51" s="268">
        <f t="shared" si="13"/>
        <v>55</v>
      </c>
      <c r="X51" s="249"/>
      <c r="Y51" s="249"/>
      <c r="Z51" s="249"/>
      <c r="AA51" s="249"/>
      <c r="AB51" s="352"/>
      <c r="AC51" s="351"/>
      <c r="AD51" s="350"/>
      <c r="AE51" s="350"/>
      <c r="AF51" s="350"/>
    </row>
    <row r="52" spans="1:32" x14ac:dyDescent="0.2">
      <c r="A52" s="245">
        <v>2020</v>
      </c>
      <c r="B52" s="245" t="s">
        <v>99</v>
      </c>
      <c r="C52" s="245" t="s">
        <v>51</v>
      </c>
      <c r="D52" s="245">
        <v>74542</v>
      </c>
      <c r="E52" s="264">
        <v>12</v>
      </c>
      <c r="F52" s="323">
        <v>0</v>
      </c>
      <c r="G52" s="323">
        <v>202</v>
      </c>
      <c r="H52" s="266">
        <v>0</v>
      </c>
      <c r="I52" s="266">
        <v>0</v>
      </c>
      <c r="J52" s="266">
        <v>0</v>
      </c>
      <c r="K52" s="266">
        <v>0</v>
      </c>
      <c r="L52" s="266">
        <v>0</v>
      </c>
      <c r="M52" s="266">
        <v>0</v>
      </c>
      <c r="N52" s="266">
        <v>0</v>
      </c>
      <c r="O52" s="266">
        <v>0</v>
      </c>
      <c r="P52" s="266">
        <v>0</v>
      </c>
      <c r="Q52" s="266">
        <v>0</v>
      </c>
      <c r="R52" s="266">
        <v>0</v>
      </c>
      <c r="S52" s="266">
        <v>0</v>
      </c>
      <c r="T52" s="263">
        <f t="shared" ref="T52:T77" si="15">SUM(H52:S52)</f>
        <v>0</v>
      </c>
      <c r="U52" s="264">
        <f t="shared" si="0"/>
        <v>0</v>
      </c>
      <c r="V52" s="265">
        <f t="shared" si="12"/>
        <v>99</v>
      </c>
      <c r="W52" s="268">
        <f t="shared" si="13"/>
        <v>202</v>
      </c>
      <c r="X52" s="249"/>
      <c r="Y52" s="249"/>
      <c r="Z52" s="249"/>
      <c r="AA52" s="249"/>
      <c r="AB52" s="352"/>
      <c r="AC52" s="351"/>
      <c r="AD52" s="350"/>
      <c r="AE52" s="350"/>
      <c r="AF52" s="350"/>
    </row>
    <row r="53" spans="1:32" x14ac:dyDescent="0.2">
      <c r="A53" s="245">
        <v>2020</v>
      </c>
      <c r="B53" s="245" t="s">
        <v>104</v>
      </c>
      <c r="C53" s="245" t="s">
        <v>499</v>
      </c>
      <c r="D53" s="245">
        <v>17288</v>
      </c>
      <c r="E53" s="264">
        <v>6</v>
      </c>
      <c r="F53" s="323">
        <v>0</v>
      </c>
      <c r="G53" s="323">
        <v>99</v>
      </c>
      <c r="H53" s="266">
        <v>0</v>
      </c>
      <c r="I53" s="266">
        <v>0</v>
      </c>
      <c r="J53" s="266">
        <v>0</v>
      </c>
      <c r="K53" s="266">
        <v>0</v>
      </c>
      <c r="L53" s="266">
        <v>0</v>
      </c>
      <c r="M53" s="266">
        <v>0</v>
      </c>
      <c r="N53" s="266">
        <v>0</v>
      </c>
      <c r="O53" s="266">
        <v>0</v>
      </c>
      <c r="P53" s="266">
        <v>0</v>
      </c>
      <c r="Q53" s="266">
        <v>0</v>
      </c>
      <c r="R53" s="266">
        <v>0</v>
      </c>
      <c r="S53" s="266">
        <v>0</v>
      </c>
      <c r="T53" s="263">
        <f t="shared" si="15"/>
        <v>0</v>
      </c>
      <c r="U53" s="264">
        <f t="shared" si="0"/>
        <v>0</v>
      </c>
      <c r="V53" s="265">
        <f t="shared" si="12"/>
        <v>99</v>
      </c>
      <c r="W53" s="268">
        <f t="shared" si="13"/>
        <v>99</v>
      </c>
      <c r="X53" s="249"/>
      <c r="Y53" s="249"/>
      <c r="Z53" s="249"/>
      <c r="AA53" s="249"/>
      <c r="AB53" s="352"/>
      <c r="AC53" s="351"/>
      <c r="AD53" s="350"/>
      <c r="AE53" s="350"/>
      <c r="AF53" s="350"/>
    </row>
    <row r="54" spans="1:32" x14ac:dyDescent="0.2">
      <c r="A54" s="245">
        <v>2020</v>
      </c>
      <c r="B54" s="245" t="s">
        <v>111</v>
      </c>
      <c r="C54" s="245" t="s">
        <v>408</v>
      </c>
      <c r="D54" s="245">
        <v>111455</v>
      </c>
      <c r="E54" s="264">
        <v>5</v>
      </c>
      <c r="F54" s="323">
        <v>0</v>
      </c>
      <c r="G54" s="323">
        <v>101</v>
      </c>
      <c r="H54" s="266">
        <v>0</v>
      </c>
      <c r="I54" s="266">
        <v>0</v>
      </c>
      <c r="J54" s="266">
        <v>0</v>
      </c>
      <c r="K54" s="266">
        <v>0</v>
      </c>
      <c r="L54" s="266">
        <v>0</v>
      </c>
      <c r="M54" s="266">
        <v>0</v>
      </c>
      <c r="N54" s="266">
        <v>0</v>
      </c>
      <c r="O54" s="266">
        <v>0</v>
      </c>
      <c r="P54" s="266">
        <v>0</v>
      </c>
      <c r="Q54" s="266">
        <v>0</v>
      </c>
      <c r="R54" s="266">
        <v>0</v>
      </c>
      <c r="S54" s="266">
        <v>0</v>
      </c>
      <c r="T54" s="263">
        <f t="shared" si="15"/>
        <v>0</v>
      </c>
      <c r="U54" s="264">
        <f t="shared" si="0"/>
        <v>0</v>
      </c>
      <c r="V54" s="265">
        <f t="shared" si="12"/>
        <v>99</v>
      </c>
      <c r="W54" s="268">
        <f t="shared" si="13"/>
        <v>101</v>
      </c>
      <c r="X54" s="249"/>
      <c r="Y54" s="249"/>
      <c r="Z54" s="249"/>
      <c r="AA54" s="249"/>
    </row>
    <row r="55" spans="1:32" ht="15.75" x14ac:dyDescent="0.25">
      <c r="A55" s="245">
        <v>2020</v>
      </c>
      <c r="B55" s="245" t="s">
        <v>241</v>
      </c>
      <c r="C55" s="245" t="s">
        <v>30</v>
      </c>
      <c r="D55" s="245">
        <v>34906</v>
      </c>
      <c r="E55" s="264">
        <v>14</v>
      </c>
      <c r="F55" s="323">
        <v>0</v>
      </c>
      <c r="G55" s="363"/>
      <c r="H55" s="262"/>
      <c r="I55" s="262"/>
      <c r="J55" s="262"/>
      <c r="K55" s="262"/>
      <c r="L55" s="262"/>
      <c r="M55" s="262"/>
      <c r="N55" s="262"/>
      <c r="O55" s="262"/>
      <c r="P55" s="262"/>
      <c r="Q55" s="262"/>
      <c r="R55" s="262"/>
      <c r="S55" s="262"/>
      <c r="T55" s="263">
        <f t="shared" si="15"/>
        <v>0</v>
      </c>
      <c r="U55" s="264">
        <f t="shared" si="0"/>
        <v>0</v>
      </c>
      <c r="V55" s="265">
        <f t="shared" si="12"/>
        <v>99</v>
      </c>
      <c r="W55" s="268">
        <f t="shared" si="13"/>
        <v>0</v>
      </c>
      <c r="X55" s="249"/>
      <c r="Y55" s="303">
        <f>SUM(G52:G54)</f>
        <v>402</v>
      </c>
      <c r="Z55" s="249"/>
      <c r="AA55" s="249"/>
    </row>
    <row r="56" spans="1:32" ht="15.75" x14ac:dyDescent="0.25">
      <c r="A56" s="245">
        <v>2020</v>
      </c>
      <c r="B56" s="245" t="s">
        <v>607</v>
      </c>
      <c r="C56" s="245" t="s">
        <v>498</v>
      </c>
      <c r="D56" s="245">
        <v>137521</v>
      </c>
      <c r="E56" s="264">
        <v>7</v>
      </c>
      <c r="F56" s="323">
        <v>0</v>
      </c>
      <c r="G56" s="363"/>
      <c r="H56" s="262"/>
      <c r="I56" s="262"/>
      <c r="J56" s="262"/>
      <c r="K56" s="262"/>
      <c r="L56" s="262"/>
      <c r="M56" s="262"/>
      <c r="N56" s="262"/>
      <c r="O56" s="262"/>
      <c r="P56" s="262"/>
      <c r="Q56" s="262"/>
      <c r="R56" s="262"/>
      <c r="S56" s="262"/>
      <c r="T56" s="263">
        <f t="shared" si="15"/>
        <v>0</v>
      </c>
      <c r="U56" s="264">
        <f t="shared" si="0"/>
        <v>0</v>
      </c>
      <c r="V56" s="265">
        <f t="shared" si="12"/>
        <v>99</v>
      </c>
      <c r="W56" s="268">
        <f t="shared" si="13"/>
        <v>0</v>
      </c>
      <c r="X56" s="249"/>
      <c r="Y56" s="249"/>
      <c r="Z56" s="249"/>
      <c r="AA56" s="249"/>
    </row>
    <row r="57" spans="1:32" ht="15.75" x14ac:dyDescent="0.25">
      <c r="A57" s="245">
        <v>2020</v>
      </c>
      <c r="B57" s="245" t="s">
        <v>648</v>
      </c>
      <c r="C57" s="245" t="s">
        <v>557</v>
      </c>
      <c r="D57" s="245">
        <v>111456</v>
      </c>
      <c r="E57" s="264">
        <v>7</v>
      </c>
      <c r="F57" s="323">
        <v>0</v>
      </c>
      <c r="G57" s="363"/>
      <c r="H57" s="262"/>
      <c r="I57" s="262"/>
      <c r="J57" s="262"/>
      <c r="K57" s="262"/>
      <c r="L57" s="262"/>
      <c r="M57" s="262"/>
      <c r="N57" s="262"/>
      <c r="O57" s="262"/>
      <c r="P57" s="262"/>
      <c r="Q57" s="262"/>
      <c r="R57" s="262"/>
      <c r="S57" s="262"/>
      <c r="T57" s="263">
        <f t="shared" si="15"/>
        <v>0</v>
      </c>
      <c r="U57" s="264">
        <f t="shared" si="0"/>
        <v>0</v>
      </c>
      <c r="V57" s="265">
        <f t="shared" si="12"/>
        <v>99</v>
      </c>
      <c r="W57" s="268">
        <f t="shared" si="13"/>
        <v>0</v>
      </c>
      <c r="X57" s="249"/>
      <c r="Y57" s="249"/>
      <c r="Z57" s="249"/>
      <c r="AA57" s="249"/>
    </row>
    <row r="58" spans="1:32" ht="15.75" x14ac:dyDescent="0.25">
      <c r="A58" s="245">
        <v>2020</v>
      </c>
      <c r="B58" s="245" t="s">
        <v>43</v>
      </c>
      <c r="C58" s="245" t="s">
        <v>25</v>
      </c>
      <c r="D58" s="245">
        <v>147001</v>
      </c>
      <c r="E58" s="264">
        <v>5</v>
      </c>
      <c r="F58" s="323">
        <v>0</v>
      </c>
      <c r="G58" s="363"/>
      <c r="H58" s="262"/>
      <c r="I58" s="262"/>
      <c r="J58" s="262"/>
      <c r="K58" s="262"/>
      <c r="L58" s="262"/>
      <c r="M58" s="262"/>
      <c r="N58" s="262"/>
      <c r="O58" s="262"/>
      <c r="P58" s="262"/>
      <c r="Q58" s="262"/>
      <c r="R58" s="262"/>
      <c r="S58" s="262"/>
      <c r="T58" s="263">
        <f t="shared" si="15"/>
        <v>0</v>
      </c>
      <c r="U58" s="264">
        <f t="shared" si="0"/>
        <v>0</v>
      </c>
      <c r="V58" s="265">
        <f t="shared" si="12"/>
        <v>99</v>
      </c>
      <c r="W58" s="268">
        <f t="shared" si="13"/>
        <v>0</v>
      </c>
      <c r="X58" s="249"/>
      <c r="Y58" s="249"/>
      <c r="Z58" s="249"/>
      <c r="AA58" s="249"/>
      <c r="AD58" s="249"/>
      <c r="AF58" s="244"/>
    </row>
    <row r="59" spans="1:32" ht="15.75" x14ac:dyDescent="0.25">
      <c r="A59" s="245">
        <v>2020</v>
      </c>
      <c r="B59" s="245" t="s">
        <v>560</v>
      </c>
      <c r="C59" s="245"/>
      <c r="D59" s="245">
        <v>74543</v>
      </c>
      <c r="E59" s="264">
        <v>3</v>
      </c>
      <c r="F59" s="323">
        <v>0</v>
      </c>
      <c r="G59" s="363"/>
      <c r="H59" s="262"/>
      <c r="I59" s="262"/>
      <c r="J59" s="262"/>
      <c r="K59" s="262"/>
      <c r="L59" s="262"/>
      <c r="M59" s="262"/>
      <c r="N59" s="262"/>
      <c r="O59" s="262"/>
      <c r="P59" s="262"/>
      <c r="Q59" s="262"/>
      <c r="R59" s="262"/>
      <c r="S59" s="262"/>
      <c r="T59" s="263">
        <f t="shared" si="15"/>
        <v>0</v>
      </c>
      <c r="U59" s="264">
        <f t="shared" si="0"/>
        <v>0</v>
      </c>
      <c r="V59" s="265">
        <f t="shared" si="12"/>
        <v>99</v>
      </c>
      <c r="W59" s="268">
        <f t="shared" si="13"/>
        <v>0</v>
      </c>
      <c r="X59" s="249"/>
      <c r="Y59" s="249"/>
      <c r="Z59" s="249"/>
      <c r="AA59" s="249"/>
      <c r="AB59" s="401" t="s">
        <v>573</v>
      </c>
      <c r="AC59" s="402"/>
      <c r="AD59" s="402"/>
      <c r="AE59" s="402"/>
      <c r="AF59" s="403"/>
    </row>
    <row r="60" spans="1:32" ht="15.75" x14ac:dyDescent="0.25">
      <c r="A60" s="245">
        <v>2020</v>
      </c>
      <c r="B60" s="245" t="s">
        <v>101</v>
      </c>
      <c r="C60" s="245" t="s">
        <v>417</v>
      </c>
      <c r="D60" s="245">
        <v>122234</v>
      </c>
      <c r="E60" s="264">
        <v>11</v>
      </c>
      <c r="F60" s="323">
        <v>0</v>
      </c>
      <c r="G60" s="349"/>
      <c r="H60" s="262"/>
      <c r="I60" s="262"/>
      <c r="J60" s="262"/>
      <c r="K60" s="262"/>
      <c r="L60" s="262"/>
      <c r="M60" s="262"/>
      <c r="N60" s="262"/>
      <c r="O60" s="262"/>
      <c r="P60" s="262"/>
      <c r="Q60" s="262"/>
      <c r="R60" s="262"/>
      <c r="S60" s="262"/>
      <c r="T60" s="263">
        <f t="shared" si="15"/>
        <v>0</v>
      </c>
      <c r="U60" s="264">
        <f t="shared" si="0"/>
        <v>0</v>
      </c>
      <c r="V60" s="265">
        <f t="shared" ref="V60:V77" si="16">IFERROR(W60/U60,99)</f>
        <v>99</v>
      </c>
      <c r="W60" s="268">
        <f t="shared" si="13"/>
        <v>0</v>
      </c>
      <c r="X60" s="249"/>
      <c r="Y60" s="249"/>
      <c r="Z60" s="249"/>
      <c r="AA60" s="249"/>
      <c r="AB60" s="370"/>
      <c r="AC60" s="371"/>
      <c r="AD60" s="371"/>
      <c r="AE60" s="371"/>
      <c r="AF60" s="372"/>
    </row>
    <row r="61" spans="1:32" x14ac:dyDescent="0.2">
      <c r="A61" s="343"/>
      <c r="B61" s="343"/>
      <c r="C61" s="343"/>
      <c r="D61" s="343"/>
      <c r="E61" s="344"/>
      <c r="F61" s="344"/>
      <c r="G61" s="344"/>
      <c r="H61" s="327"/>
      <c r="I61" s="327"/>
      <c r="J61" s="327"/>
      <c r="K61" s="327"/>
      <c r="L61" s="327"/>
      <c r="M61" s="327"/>
      <c r="N61" s="327"/>
      <c r="O61" s="327"/>
      <c r="P61" s="327"/>
      <c r="Q61" s="327"/>
      <c r="R61" s="327"/>
      <c r="S61" s="327"/>
      <c r="T61" s="327"/>
      <c r="U61" s="344"/>
      <c r="V61" s="345"/>
      <c r="W61" s="344"/>
      <c r="X61" s="249"/>
      <c r="Y61" s="249"/>
      <c r="Z61" s="249"/>
      <c r="AA61" s="249"/>
      <c r="AB61" s="370"/>
      <c r="AC61" s="371"/>
      <c r="AD61" s="371"/>
      <c r="AE61" s="371"/>
      <c r="AF61" s="372"/>
    </row>
    <row r="62" spans="1:32" x14ac:dyDescent="0.2">
      <c r="A62" s="262">
        <v>2019</v>
      </c>
      <c r="B62" s="245" t="s">
        <v>661</v>
      </c>
      <c r="C62" s="245"/>
      <c r="D62" s="245"/>
      <c r="E62" s="264">
        <v>0</v>
      </c>
      <c r="F62" s="323">
        <v>24</v>
      </c>
      <c r="G62" s="323">
        <v>0</v>
      </c>
      <c r="H62" s="267"/>
      <c r="I62" s="267"/>
      <c r="J62" s="267"/>
      <c r="K62" s="267"/>
      <c r="L62" s="267"/>
      <c r="M62" s="267"/>
      <c r="N62" s="267"/>
      <c r="O62" s="267"/>
      <c r="P62" s="267"/>
      <c r="Q62" s="267"/>
      <c r="R62" s="267"/>
      <c r="S62" s="267"/>
      <c r="T62" s="263">
        <f t="shared" si="15"/>
        <v>0</v>
      </c>
      <c r="U62" s="264">
        <f t="shared" ref="U62:U77" si="17">IFERROR(AVERAGEIF(H62:S62,"&gt; 0"),0)</f>
        <v>0</v>
      </c>
      <c r="V62" s="265">
        <f t="shared" si="16"/>
        <v>99</v>
      </c>
      <c r="W62" s="268">
        <f t="shared" ref="W62:W77" si="18">F62+G62-SUM(H62:S62)</f>
        <v>24</v>
      </c>
      <c r="X62" s="249"/>
      <c r="Y62" s="249"/>
      <c r="Z62" s="249"/>
      <c r="AA62" s="249"/>
      <c r="AB62" s="370"/>
      <c r="AC62" s="371"/>
      <c r="AD62" s="371"/>
      <c r="AE62" s="371"/>
      <c r="AF62" s="372"/>
    </row>
    <row r="63" spans="1:32" x14ac:dyDescent="0.2">
      <c r="A63" s="244">
        <v>2019</v>
      </c>
      <c r="B63" s="245" t="s">
        <v>649</v>
      </c>
      <c r="C63" s="245"/>
      <c r="D63" s="245"/>
      <c r="E63" s="264">
        <v>0</v>
      </c>
      <c r="F63" s="323">
        <v>48</v>
      </c>
      <c r="G63" s="323">
        <v>0</v>
      </c>
      <c r="H63" s="267"/>
      <c r="I63" s="267"/>
      <c r="J63" s="267"/>
      <c r="K63" s="267"/>
      <c r="L63" s="267"/>
      <c r="M63" s="267"/>
      <c r="N63" s="267"/>
      <c r="O63" s="267"/>
      <c r="P63" s="267"/>
      <c r="Q63" s="267"/>
      <c r="R63" s="267"/>
      <c r="S63" s="267"/>
      <c r="T63" s="263">
        <f t="shared" si="15"/>
        <v>0</v>
      </c>
      <c r="U63" s="264">
        <f t="shared" si="17"/>
        <v>0</v>
      </c>
      <c r="V63" s="265">
        <f t="shared" si="16"/>
        <v>99</v>
      </c>
      <c r="W63" s="268">
        <f t="shared" si="18"/>
        <v>48</v>
      </c>
      <c r="X63" s="249"/>
      <c r="Y63" s="249"/>
      <c r="Z63" s="249"/>
      <c r="AA63" s="249"/>
      <c r="AB63" s="370"/>
      <c r="AC63" s="371"/>
      <c r="AD63" s="371"/>
      <c r="AE63" s="371"/>
      <c r="AF63" s="372"/>
    </row>
    <row r="64" spans="1:32" x14ac:dyDescent="0.2">
      <c r="A64" s="262">
        <v>2019</v>
      </c>
      <c r="B64" s="245" t="s">
        <v>650</v>
      </c>
      <c r="C64" s="245"/>
      <c r="D64" s="245"/>
      <c r="E64" s="264">
        <v>0</v>
      </c>
      <c r="F64" s="323">
        <v>50</v>
      </c>
      <c r="G64" s="323">
        <v>0</v>
      </c>
      <c r="H64" s="267"/>
      <c r="I64" s="267"/>
      <c r="J64" s="267"/>
      <c r="K64" s="267"/>
      <c r="L64" s="267"/>
      <c r="M64" s="267"/>
      <c r="N64" s="267"/>
      <c r="O64" s="267"/>
      <c r="P64" s="267"/>
      <c r="Q64" s="267"/>
      <c r="R64" s="267"/>
      <c r="S64" s="267"/>
      <c r="T64" s="263">
        <f t="shared" si="15"/>
        <v>0</v>
      </c>
      <c r="U64" s="264">
        <f t="shared" si="17"/>
        <v>0</v>
      </c>
      <c r="V64" s="265">
        <f t="shared" si="16"/>
        <v>99</v>
      </c>
      <c r="W64" s="268">
        <f t="shared" si="18"/>
        <v>50</v>
      </c>
      <c r="X64" s="249"/>
      <c r="Y64" s="249"/>
      <c r="Z64" s="249"/>
      <c r="AA64" s="249"/>
      <c r="AB64" s="370"/>
      <c r="AC64" s="371"/>
      <c r="AD64" s="371"/>
      <c r="AE64" s="371"/>
      <c r="AF64" s="372"/>
    </row>
    <row r="65" spans="1:32" x14ac:dyDescent="0.2">
      <c r="A65" s="262">
        <v>2019</v>
      </c>
      <c r="B65" s="249" t="s">
        <v>651</v>
      </c>
      <c r="C65" s="245"/>
      <c r="D65" s="245"/>
      <c r="E65" s="264">
        <v>0</v>
      </c>
      <c r="F65" s="249">
        <v>104</v>
      </c>
      <c r="G65" s="249">
        <v>0</v>
      </c>
      <c r="H65" s="267"/>
      <c r="I65" s="267"/>
      <c r="J65" s="267"/>
      <c r="K65" s="267"/>
      <c r="L65" s="267"/>
      <c r="M65" s="267"/>
      <c r="N65" s="267"/>
      <c r="O65" s="267"/>
      <c r="P65" s="267"/>
      <c r="Q65" s="267"/>
      <c r="R65" s="267"/>
      <c r="S65" s="267"/>
      <c r="T65" s="263">
        <f t="shared" si="15"/>
        <v>0</v>
      </c>
      <c r="U65" s="264">
        <f t="shared" si="17"/>
        <v>0</v>
      </c>
      <c r="V65" s="265">
        <f t="shared" si="16"/>
        <v>99</v>
      </c>
      <c r="W65" s="268">
        <f t="shared" si="18"/>
        <v>104</v>
      </c>
      <c r="X65" s="249"/>
      <c r="Y65" s="249"/>
      <c r="Z65" s="249"/>
      <c r="AA65" s="249"/>
      <c r="AB65" s="370"/>
      <c r="AC65" s="371"/>
      <c r="AD65" s="371"/>
      <c r="AE65" s="371"/>
      <c r="AF65" s="372"/>
    </row>
    <row r="66" spans="1:32" x14ac:dyDescent="0.2">
      <c r="A66" s="262">
        <v>2019</v>
      </c>
      <c r="B66" s="245" t="s">
        <v>652</v>
      </c>
      <c r="C66" s="245"/>
      <c r="D66" s="245"/>
      <c r="E66" s="264">
        <v>0</v>
      </c>
      <c r="F66" s="323">
        <v>0</v>
      </c>
      <c r="G66" s="323">
        <v>12</v>
      </c>
      <c r="H66" s="266">
        <v>12</v>
      </c>
      <c r="I66" s="267"/>
      <c r="J66" s="267"/>
      <c r="K66" s="267"/>
      <c r="L66" s="267"/>
      <c r="M66" s="267"/>
      <c r="N66" s="267"/>
      <c r="O66" s="267"/>
      <c r="P66" s="267"/>
      <c r="Q66" s="267"/>
      <c r="R66" s="267"/>
      <c r="S66" s="267"/>
      <c r="T66" s="263">
        <f t="shared" si="15"/>
        <v>12</v>
      </c>
      <c r="U66" s="264">
        <f t="shared" si="17"/>
        <v>12</v>
      </c>
      <c r="V66" s="265">
        <f t="shared" si="16"/>
        <v>0</v>
      </c>
      <c r="W66" s="268">
        <f t="shared" si="18"/>
        <v>0</v>
      </c>
      <c r="X66" s="249"/>
      <c r="Y66" s="249"/>
      <c r="Z66" s="249"/>
      <c r="AA66" s="249"/>
      <c r="AB66" s="370"/>
      <c r="AC66" s="371"/>
      <c r="AD66" s="371"/>
      <c r="AE66" s="371"/>
      <c r="AF66" s="372"/>
    </row>
    <row r="67" spans="1:32" x14ac:dyDescent="0.2">
      <c r="A67" s="262">
        <v>2020</v>
      </c>
      <c r="B67" s="245" t="s">
        <v>653</v>
      </c>
      <c r="C67" s="245"/>
      <c r="D67" s="245"/>
      <c r="E67" s="264">
        <v>0</v>
      </c>
      <c r="F67" s="323">
        <v>0</v>
      </c>
      <c r="G67" s="323">
        <v>12</v>
      </c>
      <c r="H67" s="267"/>
      <c r="I67" s="267"/>
      <c r="J67" s="267"/>
      <c r="K67" s="267"/>
      <c r="L67" s="266">
        <v>12</v>
      </c>
      <c r="M67" s="267"/>
      <c r="N67" s="267"/>
      <c r="O67" s="267"/>
      <c r="P67" s="267"/>
      <c r="Q67" s="267"/>
      <c r="R67" s="267"/>
      <c r="S67" s="267"/>
      <c r="T67" s="263">
        <f t="shared" si="15"/>
        <v>12</v>
      </c>
      <c r="U67" s="264">
        <f t="shared" si="17"/>
        <v>12</v>
      </c>
      <c r="V67" s="265">
        <f t="shared" si="16"/>
        <v>0</v>
      </c>
      <c r="W67" s="268">
        <f t="shared" si="18"/>
        <v>0</v>
      </c>
      <c r="X67" s="249"/>
      <c r="Y67" s="249"/>
      <c r="Z67" s="249"/>
      <c r="AA67" s="249"/>
      <c r="AB67" s="370"/>
      <c r="AC67" s="371"/>
      <c r="AD67" s="371"/>
      <c r="AE67" s="371"/>
      <c r="AF67" s="372"/>
    </row>
    <row r="68" spans="1:32" x14ac:dyDescent="0.2">
      <c r="A68" s="262">
        <v>2020</v>
      </c>
      <c r="B68" s="245" t="s">
        <v>654</v>
      </c>
      <c r="C68" s="245"/>
      <c r="D68" s="245"/>
      <c r="E68" s="264">
        <v>0</v>
      </c>
      <c r="F68" s="323">
        <v>0</v>
      </c>
      <c r="G68" s="323">
        <v>12</v>
      </c>
      <c r="H68" s="267"/>
      <c r="I68" s="267"/>
      <c r="J68" s="267"/>
      <c r="K68" s="267"/>
      <c r="L68" s="267"/>
      <c r="M68" s="267"/>
      <c r="N68" s="267"/>
      <c r="O68" s="267"/>
      <c r="P68" s="267"/>
      <c r="Q68" s="267"/>
      <c r="R68" s="267"/>
      <c r="S68" s="267"/>
      <c r="T68" s="263">
        <f t="shared" si="15"/>
        <v>0</v>
      </c>
      <c r="U68" s="264">
        <f t="shared" si="17"/>
        <v>0</v>
      </c>
      <c r="V68" s="265">
        <f t="shared" si="16"/>
        <v>99</v>
      </c>
      <c r="W68" s="268">
        <f t="shared" si="18"/>
        <v>12</v>
      </c>
      <c r="X68" s="249"/>
      <c r="Y68" s="249"/>
      <c r="Z68" s="249"/>
      <c r="AA68" s="249"/>
      <c r="AB68" s="370"/>
      <c r="AC68" s="371"/>
      <c r="AD68" s="371"/>
      <c r="AE68" s="371"/>
      <c r="AF68" s="372"/>
    </row>
    <row r="69" spans="1:32" x14ac:dyDescent="0.2">
      <c r="A69" s="262">
        <v>2020</v>
      </c>
      <c r="B69" s="245" t="s">
        <v>655</v>
      </c>
      <c r="C69" s="245"/>
      <c r="D69" s="245"/>
      <c r="E69" s="264">
        <v>0</v>
      </c>
      <c r="F69" s="323">
        <v>0</v>
      </c>
      <c r="G69" s="323">
        <v>24</v>
      </c>
      <c r="H69" s="267"/>
      <c r="I69" s="267"/>
      <c r="J69" s="267"/>
      <c r="K69" s="267"/>
      <c r="L69" s="267"/>
      <c r="M69" s="267"/>
      <c r="N69" s="267"/>
      <c r="O69" s="267"/>
      <c r="P69" s="267"/>
      <c r="Q69" s="267"/>
      <c r="R69" s="267"/>
      <c r="S69" s="266">
        <v>1</v>
      </c>
      <c r="T69" s="263">
        <f t="shared" si="15"/>
        <v>1</v>
      </c>
      <c r="U69" s="264">
        <f t="shared" si="17"/>
        <v>1</v>
      </c>
      <c r="V69" s="265">
        <f t="shared" si="16"/>
        <v>23</v>
      </c>
      <c r="W69" s="268">
        <f t="shared" si="18"/>
        <v>23</v>
      </c>
      <c r="X69" s="249"/>
      <c r="Y69" s="249"/>
      <c r="Z69" s="249"/>
      <c r="AA69" s="249"/>
      <c r="AB69" s="370"/>
      <c r="AC69" s="371"/>
      <c r="AD69" s="371"/>
      <c r="AE69" s="371"/>
      <c r="AF69" s="372"/>
    </row>
    <row r="70" spans="1:32" x14ac:dyDescent="0.2">
      <c r="A70" s="262">
        <v>2020</v>
      </c>
      <c r="B70" s="245" t="s">
        <v>656</v>
      </c>
      <c r="C70" s="245"/>
      <c r="D70" s="245"/>
      <c r="E70" s="264">
        <v>0</v>
      </c>
      <c r="F70" s="323">
        <v>0</v>
      </c>
      <c r="G70" s="323">
        <v>24</v>
      </c>
      <c r="H70" s="267"/>
      <c r="I70" s="267"/>
      <c r="J70" s="267"/>
      <c r="K70" s="267"/>
      <c r="L70" s="267"/>
      <c r="M70" s="267"/>
      <c r="N70" s="267"/>
      <c r="O70" s="267"/>
      <c r="P70" s="267"/>
      <c r="Q70" s="267"/>
      <c r="R70" s="267"/>
      <c r="S70" s="267"/>
      <c r="T70" s="263">
        <f t="shared" si="15"/>
        <v>0</v>
      </c>
      <c r="U70" s="264">
        <f t="shared" si="17"/>
        <v>0</v>
      </c>
      <c r="V70" s="265">
        <f t="shared" si="16"/>
        <v>99</v>
      </c>
      <c r="W70" s="268">
        <f t="shared" si="18"/>
        <v>24</v>
      </c>
      <c r="X70" s="249"/>
      <c r="Y70" s="249"/>
      <c r="Z70" s="249"/>
      <c r="AA70" s="249"/>
      <c r="AB70" s="370"/>
      <c r="AC70" s="371"/>
      <c r="AD70" s="371"/>
      <c r="AE70" s="371"/>
      <c r="AF70" s="372"/>
    </row>
    <row r="71" spans="1:32" x14ac:dyDescent="0.2">
      <c r="A71" s="262">
        <v>2020</v>
      </c>
      <c r="B71" s="245" t="s">
        <v>657</v>
      </c>
      <c r="C71" s="245"/>
      <c r="D71" s="245"/>
      <c r="E71" s="264">
        <v>0</v>
      </c>
      <c r="F71" s="323">
        <v>0</v>
      </c>
      <c r="G71" s="323">
        <v>24</v>
      </c>
      <c r="H71" s="267"/>
      <c r="I71" s="267"/>
      <c r="J71" s="267"/>
      <c r="K71" s="267"/>
      <c r="L71" s="267"/>
      <c r="M71" s="267"/>
      <c r="N71" s="267"/>
      <c r="O71" s="267"/>
      <c r="P71" s="267"/>
      <c r="Q71" s="267"/>
      <c r="R71" s="267"/>
      <c r="S71" s="267"/>
      <c r="T71" s="263">
        <f t="shared" si="15"/>
        <v>0</v>
      </c>
      <c r="U71" s="264">
        <f t="shared" si="17"/>
        <v>0</v>
      </c>
      <c r="V71" s="265">
        <f t="shared" si="16"/>
        <v>99</v>
      </c>
      <c r="W71" s="268">
        <f t="shared" si="18"/>
        <v>24</v>
      </c>
      <c r="X71" s="249"/>
      <c r="Y71" s="249"/>
      <c r="Z71" s="249"/>
      <c r="AA71" s="249"/>
      <c r="AB71" s="370"/>
      <c r="AC71" s="371"/>
      <c r="AD71" s="371"/>
      <c r="AE71" s="371"/>
      <c r="AF71" s="372"/>
    </row>
    <row r="72" spans="1:32" x14ac:dyDescent="0.2">
      <c r="A72" s="262">
        <v>2020</v>
      </c>
      <c r="B72" s="245" t="s">
        <v>658</v>
      </c>
      <c r="C72" s="245"/>
      <c r="D72" s="245"/>
      <c r="E72" s="264">
        <v>0</v>
      </c>
      <c r="F72" s="323">
        <v>0</v>
      </c>
      <c r="G72" s="323">
        <v>24</v>
      </c>
      <c r="H72" s="267"/>
      <c r="I72" s="267"/>
      <c r="J72" s="267"/>
      <c r="K72" s="267"/>
      <c r="L72" s="267"/>
      <c r="M72" s="267"/>
      <c r="N72" s="267"/>
      <c r="O72" s="267"/>
      <c r="P72" s="267"/>
      <c r="Q72" s="267"/>
      <c r="R72" s="267"/>
      <c r="S72" s="267"/>
      <c r="T72" s="263">
        <f t="shared" si="15"/>
        <v>0</v>
      </c>
      <c r="U72" s="264">
        <f t="shared" si="17"/>
        <v>0</v>
      </c>
      <c r="V72" s="265">
        <f t="shared" si="16"/>
        <v>99</v>
      </c>
      <c r="W72" s="268">
        <f t="shared" si="18"/>
        <v>24</v>
      </c>
      <c r="X72" s="249"/>
      <c r="Y72" s="249"/>
      <c r="Z72" s="249"/>
      <c r="AA72" s="249"/>
      <c r="AB72" s="370"/>
      <c r="AC72" s="371"/>
      <c r="AD72" s="371"/>
      <c r="AE72" s="371"/>
      <c r="AF72" s="372"/>
    </row>
    <row r="73" spans="1:32" x14ac:dyDescent="0.2">
      <c r="A73" s="262">
        <v>2020</v>
      </c>
      <c r="B73" s="245" t="s">
        <v>659</v>
      </c>
      <c r="C73" s="245"/>
      <c r="D73" s="245"/>
      <c r="E73" s="264">
        <v>0</v>
      </c>
      <c r="F73" s="323">
        <v>0</v>
      </c>
      <c r="G73" s="323">
        <v>24</v>
      </c>
      <c r="H73" s="267"/>
      <c r="I73" s="267"/>
      <c r="J73" s="267"/>
      <c r="K73" s="267"/>
      <c r="L73" s="267"/>
      <c r="M73" s="267"/>
      <c r="N73" s="267"/>
      <c r="O73" s="267"/>
      <c r="P73" s="267"/>
      <c r="Q73" s="267"/>
      <c r="R73" s="267"/>
      <c r="S73" s="266">
        <v>24</v>
      </c>
      <c r="T73" s="263">
        <f t="shared" si="15"/>
        <v>24</v>
      </c>
      <c r="U73" s="264">
        <f t="shared" si="17"/>
        <v>24</v>
      </c>
      <c r="V73" s="265">
        <f t="shared" si="16"/>
        <v>0</v>
      </c>
      <c r="W73" s="268">
        <f t="shared" si="18"/>
        <v>0</v>
      </c>
      <c r="X73" s="249"/>
      <c r="Y73" s="249"/>
      <c r="Z73" s="249"/>
      <c r="AA73" s="249"/>
      <c r="AB73" s="370"/>
      <c r="AC73" s="371"/>
      <c r="AD73" s="371"/>
      <c r="AE73" s="371"/>
      <c r="AF73" s="372"/>
    </row>
    <row r="74" spans="1:32" x14ac:dyDescent="0.2">
      <c r="A74" s="262">
        <v>2020</v>
      </c>
      <c r="B74" s="245" t="s">
        <v>660</v>
      </c>
      <c r="C74" s="245"/>
      <c r="D74" s="245"/>
      <c r="E74" s="264">
        <v>0</v>
      </c>
      <c r="F74" s="323">
        <v>0</v>
      </c>
      <c r="G74" s="323">
        <v>12</v>
      </c>
      <c r="H74" s="267"/>
      <c r="I74" s="267"/>
      <c r="J74" s="267"/>
      <c r="K74" s="267"/>
      <c r="L74" s="267"/>
      <c r="M74" s="267"/>
      <c r="N74" s="267"/>
      <c r="O74" s="267"/>
      <c r="P74" s="267"/>
      <c r="Q74" s="267"/>
      <c r="R74" s="267"/>
      <c r="S74" s="266">
        <v>12</v>
      </c>
      <c r="T74" s="263">
        <f t="shared" si="15"/>
        <v>12</v>
      </c>
      <c r="U74" s="264">
        <f t="shared" si="17"/>
        <v>12</v>
      </c>
      <c r="V74" s="265">
        <f t="shared" si="16"/>
        <v>0</v>
      </c>
      <c r="W74" s="268">
        <f t="shared" si="18"/>
        <v>0</v>
      </c>
      <c r="X74" s="249"/>
      <c r="Y74" s="249"/>
      <c r="Z74" s="249"/>
      <c r="AA74" s="249"/>
      <c r="AB74" s="370"/>
      <c r="AC74" s="371"/>
      <c r="AD74" s="371"/>
      <c r="AE74" s="371"/>
      <c r="AF74" s="372"/>
    </row>
    <row r="75" spans="1:32" x14ac:dyDescent="0.2">
      <c r="A75" s="245">
        <v>2020</v>
      </c>
      <c r="B75" s="245" t="s">
        <v>662</v>
      </c>
      <c r="C75" s="245"/>
      <c r="D75" s="245"/>
      <c r="E75" s="264">
        <v>0</v>
      </c>
      <c r="F75" s="323">
        <v>0</v>
      </c>
      <c r="G75" s="323">
        <v>0</v>
      </c>
      <c r="H75" s="267"/>
      <c r="I75" s="267"/>
      <c r="J75" s="267"/>
      <c r="K75" s="267"/>
      <c r="L75" s="267"/>
      <c r="M75" s="267"/>
      <c r="N75" s="267"/>
      <c r="O75" s="267"/>
      <c r="P75" s="267"/>
      <c r="Q75" s="267"/>
      <c r="R75" s="267"/>
      <c r="S75" s="267"/>
      <c r="T75" s="263">
        <f t="shared" si="15"/>
        <v>0</v>
      </c>
      <c r="U75" s="264">
        <f t="shared" si="17"/>
        <v>0</v>
      </c>
      <c r="V75" s="265">
        <f t="shared" si="16"/>
        <v>99</v>
      </c>
      <c r="W75" s="268">
        <f t="shared" si="18"/>
        <v>0</v>
      </c>
      <c r="X75" s="249"/>
      <c r="Y75" s="249"/>
      <c r="Z75" s="249"/>
      <c r="AA75" s="249"/>
      <c r="AB75" s="370"/>
      <c r="AC75" s="371"/>
      <c r="AD75" s="371"/>
      <c r="AE75" s="371"/>
      <c r="AF75" s="372"/>
    </row>
    <row r="76" spans="1:32" x14ac:dyDescent="0.2">
      <c r="A76" s="245">
        <v>2020</v>
      </c>
      <c r="B76" s="245" t="s">
        <v>685</v>
      </c>
      <c r="C76" s="245"/>
      <c r="D76" s="381" t="s">
        <v>23</v>
      </c>
      <c r="E76" s="264">
        <v>0</v>
      </c>
      <c r="F76" s="323">
        <v>0</v>
      </c>
      <c r="G76" s="323">
        <v>0</v>
      </c>
      <c r="H76" s="267"/>
      <c r="I76" s="267"/>
      <c r="J76" s="267"/>
      <c r="K76" s="267"/>
      <c r="L76" s="267"/>
      <c r="M76" s="267"/>
      <c r="N76" s="267"/>
      <c r="O76" s="267"/>
      <c r="P76" s="267"/>
      <c r="Q76" s="267"/>
      <c r="R76" s="267"/>
      <c r="S76" s="267"/>
      <c r="T76" s="263">
        <f t="shared" ref="T76" si="19">SUM(H76:S76)</f>
        <v>0</v>
      </c>
      <c r="U76" s="264">
        <f t="shared" ref="U76" si="20">IFERROR(AVERAGEIF(H76:S76,"&gt; 0"),0)</f>
        <v>0</v>
      </c>
      <c r="V76" s="265">
        <f t="shared" ref="V76" si="21">IFERROR(W76/U76,99)</f>
        <v>99</v>
      </c>
      <c r="W76" s="268">
        <f t="shared" si="18"/>
        <v>0</v>
      </c>
      <c r="X76" s="249"/>
      <c r="Y76" s="249"/>
      <c r="Z76" s="249"/>
      <c r="AA76" s="249"/>
      <c r="AB76" s="370"/>
      <c r="AC76" s="371"/>
      <c r="AD76" s="371"/>
      <c r="AE76" s="371"/>
      <c r="AF76" s="372"/>
    </row>
    <row r="77" spans="1:32" x14ac:dyDescent="0.2">
      <c r="A77" s="245">
        <v>2020</v>
      </c>
      <c r="B77" s="245" t="s">
        <v>663</v>
      </c>
      <c r="C77" s="245"/>
      <c r="D77" s="245"/>
      <c r="E77" s="264">
        <v>0</v>
      </c>
      <c r="F77" s="323">
        <v>0</v>
      </c>
      <c r="G77" s="323">
        <v>0</v>
      </c>
      <c r="H77" s="267"/>
      <c r="I77" s="267"/>
      <c r="J77" s="267"/>
      <c r="K77" s="267"/>
      <c r="L77" s="267"/>
      <c r="M77" s="267"/>
      <c r="N77" s="267"/>
      <c r="O77" s="267"/>
      <c r="P77" s="267"/>
      <c r="Q77" s="267"/>
      <c r="R77" s="267"/>
      <c r="S77" s="267"/>
      <c r="T77" s="263">
        <f t="shared" si="15"/>
        <v>0</v>
      </c>
      <c r="U77" s="264">
        <f t="shared" si="17"/>
        <v>0</v>
      </c>
      <c r="V77" s="265">
        <f t="shared" si="16"/>
        <v>99</v>
      </c>
      <c r="W77" s="268">
        <f t="shared" si="18"/>
        <v>0</v>
      </c>
      <c r="X77" s="249"/>
      <c r="Y77" s="249"/>
      <c r="Z77" s="249"/>
      <c r="AA77" s="249"/>
      <c r="AB77" s="370"/>
      <c r="AC77" s="371"/>
      <c r="AD77" s="371"/>
      <c r="AE77" s="371"/>
      <c r="AF77" s="372"/>
    </row>
    <row r="78" spans="1:32" ht="18" x14ac:dyDescent="0.25">
      <c r="A78" s="343"/>
      <c r="B78" s="343">
        <v>0</v>
      </c>
      <c r="C78" s="343"/>
      <c r="D78" s="343"/>
      <c r="E78" s="344" t="s">
        <v>23</v>
      </c>
      <c r="F78" s="344"/>
      <c r="G78" s="344"/>
      <c r="H78" s="327"/>
      <c r="I78" s="327"/>
      <c r="J78" s="327"/>
      <c r="K78" s="327"/>
      <c r="L78" s="327"/>
      <c r="M78" s="327"/>
      <c r="N78" s="327"/>
      <c r="O78" s="327"/>
      <c r="P78" s="327"/>
      <c r="Q78" s="327"/>
      <c r="R78" s="327"/>
      <c r="S78" s="327"/>
      <c r="T78" s="327"/>
      <c r="U78" s="344"/>
      <c r="V78" s="345"/>
      <c r="W78" s="344"/>
      <c r="X78" s="249"/>
      <c r="Y78" s="249"/>
      <c r="Z78" s="249"/>
      <c r="AA78" s="249"/>
      <c r="AB78" s="353">
        <v>44217</v>
      </c>
      <c r="AC78" s="355">
        <v>2020</v>
      </c>
      <c r="AD78" s="358" t="s">
        <v>622</v>
      </c>
      <c r="AE78" s="358">
        <v>330</v>
      </c>
      <c r="AF78" s="357" t="s">
        <v>315</v>
      </c>
    </row>
    <row r="79" spans="1:32" ht="18" x14ac:dyDescent="0.25">
      <c r="A79" s="262">
        <v>2017</v>
      </c>
      <c r="B79" s="262"/>
      <c r="C79" s="322"/>
      <c r="D79" s="322" t="s">
        <v>23</v>
      </c>
      <c r="E79" s="264"/>
      <c r="F79" s="323">
        <f t="shared" ref="F79:R79" si="22">SUM(F11)</f>
        <v>5</v>
      </c>
      <c r="G79" s="323">
        <f t="shared" si="22"/>
        <v>0</v>
      </c>
      <c r="H79" s="323">
        <f t="shared" si="22"/>
        <v>5</v>
      </c>
      <c r="I79" s="323">
        <f t="shared" si="22"/>
        <v>0</v>
      </c>
      <c r="J79" s="323">
        <f t="shared" si="22"/>
        <v>0</v>
      </c>
      <c r="K79" s="323">
        <f t="shared" si="22"/>
        <v>0</v>
      </c>
      <c r="L79" s="323">
        <f t="shared" si="22"/>
        <v>0</v>
      </c>
      <c r="M79" s="323">
        <f t="shared" si="22"/>
        <v>0</v>
      </c>
      <c r="N79" s="323">
        <f t="shared" si="22"/>
        <v>0</v>
      </c>
      <c r="O79" s="323">
        <f t="shared" si="22"/>
        <v>0</v>
      </c>
      <c r="P79" s="323">
        <f t="shared" si="22"/>
        <v>0</v>
      </c>
      <c r="Q79" s="323">
        <f t="shared" si="22"/>
        <v>0</v>
      </c>
      <c r="R79" s="323">
        <f t="shared" si="22"/>
        <v>0</v>
      </c>
      <c r="S79" s="323">
        <f>SUM(S11)</f>
        <v>0</v>
      </c>
      <c r="T79" s="263">
        <f t="shared" ref="T79:T82" si="23">SUM(H79:S79)</f>
        <v>5</v>
      </c>
      <c r="U79" s="264">
        <f>AVERAGE(H79:S79)</f>
        <v>0.41666666666666669</v>
      </c>
      <c r="V79" s="265">
        <f>W79/U79</f>
        <v>0</v>
      </c>
      <c r="W79" s="323">
        <f>W11</f>
        <v>0</v>
      </c>
      <c r="X79" s="249"/>
      <c r="Y79" s="249"/>
      <c r="Z79" s="249"/>
      <c r="AB79" s="353">
        <v>44217</v>
      </c>
      <c r="AC79" s="355">
        <v>2020</v>
      </c>
      <c r="AD79" s="358" t="s">
        <v>623</v>
      </c>
      <c r="AE79" s="358">
        <v>330</v>
      </c>
      <c r="AF79" s="357" t="s">
        <v>315</v>
      </c>
    </row>
    <row r="80" spans="1:32" ht="18" x14ac:dyDescent="0.25">
      <c r="A80" s="262">
        <v>2018</v>
      </c>
      <c r="B80" s="262"/>
      <c r="C80" s="322"/>
      <c r="D80" s="322"/>
      <c r="E80" s="264"/>
      <c r="F80" s="323">
        <f t="shared" ref="F80:R80" si="24">SUM(F13:F25)</f>
        <v>631</v>
      </c>
      <c r="G80" s="323">
        <f t="shared" si="24"/>
        <v>0</v>
      </c>
      <c r="H80" s="323">
        <f t="shared" si="24"/>
        <v>115</v>
      </c>
      <c r="I80" s="323">
        <f t="shared" si="24"/>
        <v>59</v>
      </c>
      <c r="J80" s="323">
        <f t="shared" si="24"/>
        <v>64</v>
      </c>
      <c r="K80" s="323">
        <f t="shared" si="24"/>
        <v>55</v>
      </c>
      <c r="L80" s="323">
        <f t="shared" si="24"/>
        <v>56</v>
      </c>
      <c r="M80" s="323">
        <f t="shared" si="24"/>
        <v>31</v>
      </c>
      <c r="N80" s="323">
        <f t="shared" si="24"/>
        <v>76</v>
      </c>
      <c r="O80" s="323">
        <f t="shared" si="24"/>
        <v>30</v>
      </c>
      <c r="P80" s="323">
        <f t="shared" si="24"/>
        <v>26</v>
      </c>
      <c r="Q80" s="323">
        <f t="shared" si="24"/>
        <v>36</v>
      </c>
      <c r="R80" s="323">
        <f t="shared" si="24"/>
        <v>26</v>
      </c>
      <c r="S80" s="323">
        <f>SUM(S13:S25)</f>
        <v>15</v>
      </c>
      <c r="T80" s="263">
        <f t="shared" si="23"/>
        <v>589</v>
      </c>
      <c r="U80" s="264">
        <f>AVERAGE(H80:S80)</f>
        <v>49.083333333333336</v>
      </c>
      <c r="V80" s="265">
        <f t="shared" ref="V80:V85" si="25">W80/U80</f>
        <v>0.8556876061120543</v>
      </c>
      <c r="W80" s="323">
        <f>SUM(W13:W25)</f>
        <v>42</v>
      </c>
      <c r="X80" s="249"/>
      <c r="Y80" s="249"/>
      <c r="Z80" s="249"/>
      <c r="AA80" s="303" t="s">
        <v>23</v>
      </c>
      <c r="AB80" s="353" t="s">
        <v>23</v>
      </c>
      <c r="AC80" s="355" t="s">
        <v>23</v>
      </c>
      <c r="AD80" s="358" t="s">
        <v>23</v>
      </c>
      <c r="AE80" s="358" t="s">
        <v>23</v>
      </c>
      <c r="AF80" s="357" t="s">
        <v>23</v>
      </c>
    </row>
    <row r="81" spans="1:32" ht="18" customHeight="1" x14ac:dyDescent="0.25">
      <c r="A81" s="262">
        <v>2019</v>
      </c>
      <c r="B81" s="262"/>
      <c r="C81" s="322"/>
      <c r="D81" s="322"/>
      <c r="E81" s="264"/>
      <c r="F81" s="323">
        <f t="shared" ref="F81:R81" si="26">SUM(F27:F44)</f>
        <v>985</v>
      </c>
      <c r="G81" s="323">
        <f t="shared" si="26"/>
        <v>510</v>
      </c>
      <c r="H81" s="323">
        <f t="shared" si="26"/>
        <v>57</v>
      </c>
      <c r="I81" s="323">
        <f t="shared" si="26"/>
        <v>24</v>
      </c>
      <c r="J81" s="323">
        <f t="shared" si="26"/>
        <v>33</v>
      </c>
      <c r="K81" s="323">
        <f t="shared" si="26"/>
        <v>50</v>
      </c>
      <c r="L81" s="323">
        <f t="shared" si="26"/>
        <v>44</v>
      </c>
      <c r="M81" s="323">
        <f t="shared" si="26"/>
        <v>34</v>
      </c>
      <c r="N81" s="323">
        <f t="shared" si="26"/>
        <v>69</v>
      </c>
      <c r="O81" s="323">
        <f t="shared" si="26"/>
        <v>50</v>
      </c>
      <c r="P81" s="323">
        <f t="shared" si="26"/>
        <v>43</v>
      </c>
      <c r="Q81" s="323">
        <f t="shared" si="26"/>
        <v>120</v>
      </c>
      <c r="R81" s="323">
        <f t="shared" si="26"/>
        <v>44</v>
      </c>
      <c r="S81" s="323">
        <f>SUM(S27:S44)</f>
        <v>40</v>
      </c>
      <c r="T81" s="263">
        <f t="shared" si="23"/>
        <v>608</v>
      </c>
      <c r="U81" s="264">
        <f>AVERAGE(H81:S81)</f>
        <v>50.666666666666664</v>
      </c>
      <c r="V81" s="265">
        <f t="shared" si="25"/>
        <v>4.1447368421052637</v>
      </c>
      <c r="W81" s="323">
        <f>SUM(W27:W34)</f>
        <v>210</v>
      </c>
      <c r="X81" s="249"/>
      <c r="Y81" s="249"/>
      <c r="Z81" s="249"/>
      <c r="AB81" s="353" t="s">
        <v>23</v>
      </c>
      <c r="AC81" s="355" t="s">
        <v>23</v>
      </c>
      <c r="AD81" s="358" t="s">
        <v>23</v>
      </c>
      <c r="AE81" s="358" t="s">
        <v>23</v>
      </c>
      <c r="AF81" s="357" t="s">
        <v>23</v>
      </c>
    </row>
    <row r="82" spans="1:32" ht="18" x14ac:dyDescent="0.25">
      <c r="A82" s="262">
        <v>2020</v>
      </c>
      <c r="B82" s="262"/>
      <c r="C82" s="322"/>
      <c r="D82" s="322"/>
      <c r="E82" s="264"/>
      <c r="F82" s="323">
        <f>SUM(F46:F73)</f>
        <v>246</v>
      </c>
      <c r="G82" s="323">
        <f>SUM(G46:G60)</f>
        <v>968</v>
      </c>
      <c r="H82" s="323">
        <f>SUM(H46:H60)</f>
        <v>0</v>
      </c>
      <c r="I82" s="323">
        <f t="shared" ref="I82:R82" si="27">SUM(I46:I60)</f>
        <v>3</v>
      </c>
      <c r="J82" s="323">
        <f t="shared" si="27"/>
        <v>0</v>
      </c>
      <c r="K82" s="323">
        <f t="shared" si="27"/>
        <v>64</v>
      </c>
      <c r="L82" s="323">
        <f t="shared" si="27"/>
        <v>37</v>
      </c>
      <c r="M82" s="323">
        <f t="shared" si="27"/>
        <v>17</v>
      </c>
      <c r="N82" s="323">
        <f t="shared" si="27"/>
        <v>65</v>
      </c>
      <c r="O82" s="323">
        <f t="shared" si="27"/>
        <v>30</v>
      </c>
      <c r="P82" s="323">
        <f t="shared" si="27"/>
        <v>25</v>
      </c>
      <c r="Q82" s="323">
        <f t="shared" si="27"/>
        <v>71</v>
      </c>
      <c r="R82" s="323">
        <f t="shared" si="27"/>
        <v>27</v>
      </c>
      <c r="S82" s="323">
        <f>SUM(S46:S60)</f>
        <v>20</v>
      </c>
      <c r="T82" s="263">
        <f t="shared" si="23"/>
        <v>359</v>
      </c>
      <c r="U82" s="264">
        <f>AVERAGE(H82:S82)</f>
        <v>29.916666666666668</v>
      </c>
      <c r="V82" s="265">
        <f t="shared" si="25"/>
        <v>32.155988857938716</v>
      </c>
      <c r="W82" s="323">
        <f>SUM(W46:W73)</f>
        <v>962</v>
      </c>
      <c r="X82" s="249"/>
      <c r="Y82" s="249"/>
      <c r="Z82" s="249"/>
      <c r="AB82" s="353" t="s">
        <v>23</v>
      </c>
      <c r="AC82" s="355" t="s">
        <v>23</v>
      </c>
      <c r="AD82" s="355" t="s">
        <v>23</v>
      </c>
      <c r="AE82" s="356" t="s">
        <v>23</v>
      </c>
      <c r="AF82" s="357" t="s">
        <v>23</v>
      </c>
    </row>
    <row r="83" spans="1:32" ht="18" x14ac:dyDescent="0.25">
      <c r="A83" s="262" t="s">
        <v>664</v>
      </c>
      <c r="B83" s="262"/>
      <c r="C83" s="322"/>
      <c r="D83" s="322"/>
      <c r="E83" s="264"/>
      <c r="F83" s="323">
        <f t="shared" ref="F83:T83" si="28">SUM(F62:F77)</f>
        <v>226</v>
      </c>
      <c r="G83" s="323">
        <f t="shared" si="28"/>
        <v>168</v>
      </c>
      <c r="H83" s="323">
        <f t="shared" si="28"/>
        <v>12</v>
      </c>
      <c r="I83" s="323">
        <f t="shared" si="28"/>
        <v>0</v>
      </c>
      <c r="J83" s="323">
        <f t="shared" si="28"/>
        <v>0</v>
      </c>
      <c r="K83" s="323">
        <f t="shared" si="28"/>
        <v>0</v>
      </c>
      <c r="L83" s="323">
        <f t="shared" si="28"/>
        <v>12</v>
      </c>
      <c r="M83" s="323">
        <f t="shared" si="28"/>
        <v>0</v>
      </c>
      <c r="N83" s="323">
        <f t="shared" si="28"/>
        <v>0</v>
      </c>
      <c r="O83" s="323">
        <f t="shared" si="28"/>
        <v>0</v>
      </c>
      <c r="P83" s="323">
        <f t="shared" si="28"/>
        <v>0</v>
      </c>
      <c r="Q83" s="323">
        <f t="shared" si="28"/>
        <v>0</v>
      </c>
      <c r="R83" s="323">
        <f t="shared" si="28"/>
        <v>0</v>
      </c>
      <c r="S83" s="323">
        <f>SUM(S62:S77)</f>
        <v>37</v>
      </c>
      <c r="T83" s="263">
        <f t="shared" si="28"/>
        <v>61</v>
      </c>
      <c r="U83" s="264">
        <f>AVERAGE(H83:S83)</f>
        <v>5.083333333333333</v>
      </c>
      <c r="V83" s="265">
        <f t="shared" si="25"/>
        <v>65.508196721311478</v>
      </c>
      <c r="W83" s="323">
        <f>SUM(W62:W77)</f>
        <v>333</v>
      </c>
      <c r="X83" s="249"/>
      <c r="Y83" s="249"/>
      <c r="Z83" s="249"/>
      <c r="AB83" s="353"/>
      <c r="AC83" s="355"/>
      <c r="AD83" s="355"/>
      <c r="AE83" s="356"/>
      <c r="AF83" s="357"/>
    </row>
    <row r="84" spans="1:32" ht="18" x14ac:dyDescent="0.25">
      <c r="A84" s="262" t="s">
        <v>23</v>
      </c>
      <c r="B84" s="262"/>
      <c r="C84" s="322"/>
      <c r="D84" s="322"/>
      <c r="E84" s="264"/>
      <c r="F84" s="323"/>
      <c r="G84" s="323"/>
      <c r="H84" s="262"/>
      <c r="I84" s="262"/>
      <c r="J84" s="262"/>
      <c r="K84" s="262"/>
      <c r="L84" s="262"/>
      <c r="M84" s="262"/>
      <c r="N84" s="262"/>
      <c r="O84" s="262"/>
      <c r="P84" s="262"/>
      <c r="Q84" s="262"/>
      <c r="R84" s="262"/>
      <c r="S84" s="262"/>
      <c r="T84" s="263" t="s">
        <v>23</v>
      </c>
      <c r="U84" s="264" t="s">
        <v>23</v>
      </c>
      <c r="V84" s="265" t="s">
        <v>23</v>
      </c>
      <c r="W84" s="323" t="s">
        <v>23</v>
      </c>
      <c r="X84" s="249"/>
      <c r="Y84" s="249"/>
      <c r="Z84" s="249"/>
      <c r="AB84" s="353" t="s">
        <v>23</v>
      </c>
      <c r="AC84" s="355" t="s">
        <v>23</v>
      </c>
      <c r="AD84" s="355" t="s">
        <v>23</v>
      </c>
      <c r="AE84" s="356" t="s">
        <v>23</v>
      </c>
      <c r="AF84" s="357" t="s">
        <v>23</v>
      </c>
    </row>
    <row r="85" spans="1:32" ht="18" x14ac:dyDescent="0.25">
      <c r="A85" s="262" t="s">
        <v>310</v>
      </c>
      <c r="B85" s="262"/>
      <c r="C85" s="322"/>
      <c r="D85" s="322"/>
      <c r="E85" s="348"/>
      <c r="F85" s="323">
        <f>SUM(F79:F83)</f>
        <v>2093</v>
      </c>
      <c r="G85" s="323">
        <f>SUM(G79:G83)</f>
        <v>1646</v>
      </c>
      <c r="H85" s="323">
        <f>SUM(H79:H83)</f>
        <v>189</v>
      </c>
      <c r="I85" s="323">
        <f t="shared" ref="I85:R85" si="29">SUM(I79:I83)</f>
        <v>86</v>
      </c>
      <c r="J85" s="323">
        <f t="shared" si="29"/>
        <v>97</v>
      </c>
      <c r="K85" s="323">
        <f t="shared" si="29"/>
        <v>169</v>
      </c>
      <c r="L85" s="323">
        <f t="shared" si="29"/>
        <v>149</v>
      </c>
      <c r="M85" s="323">
        <f t="shared" si="29"/>
        <v>82</v>
      </c>
      <c r="N85" s="323">
        <f t="shared" si="29"/>
        <v>210</v>
      </c>
      <c r="O85" s="323">
        <f t="shared" si="29"/>
        <v>110</v>
      </c>
      <c r="P85" s="323">
        <f t="shared" si="29"/>
        <v>94</v>
      </c>
      <c r="Q85" s="323">
        <f t="shared" si="29"/>
        <v>227</v>
      </c>
      <c r="R85" s="323">
        <f t="shared" si="29"/>
        <v>97</v>
      </c>
      <c r="S85" s="323">
        <f>SUM(S79:S83)</f>
        <v>112</v>
      </c>
      <c r="T85" s="263">
        <f>SUM(H85:S85)</f>
        <v>1622</v>
      </c>
      <c r="U85" s="348">
        <f>SUM(U79:U83)</f>
        <v>135.16666666666666</v>
      </c>
      <c r="V85" s="265">
        <f t="shared" si="25"/>
        <v>11.445129469790382</v>
      </c>
      <c r="W85" s="323">
        <f>SUM(W79:W84)</f>
        <v>1547</v>
      </c>
      <c r="X85" s="249"/>
      <c r="Y85" s="249"/>
      <c r="Z85" s="249"/>
      <c r="AB85" s="353" t="s">
        <v>23</v>
      </c>
      <c r="AC85" s="355" t="s">
        <v>23</v>
      </c>
      <c r="AD85" s="355" t="s">
        <v>23</v>
      </c>
      <c r="AE85" s="356" t="s">
        <v>23</v>
      </c>
      <c r="AF85" s="357" t="s">
        <v>609</v>
      </c>
    </row>
    <row r="86" spans="1:32" ht="18" x14ac:dyDescent="0.25">
      <c r="A86" s="249"/>
      <c r="B86" s="249"/>
      <c r="C86" s="249"/>
      <c r="D86" s="249"/>
      <c r="E86" s="249"/>
      <c r="F86" s="249"/>
      <c r="G86" s="249"/>
      <c r="I86" s="249"/>
      <c r="J86" s="249"/>
      <c r="K86" s="249"/>
      <c r="L86" s="249"/>
      <c r="M86" s="249"/>
      <c r="N86" s="249"/>
      <c r="O86" s="249"/>
      <c r="P86" s="249"/>
      <c r="Q86" s="249"/>
      <c r="R86" s="249"/>
      <c r="S86" s="249"/>
      <c r="T86" s="249"/>
      <c r="U86" s="249"/>
      <c r="V86" s="249"/>
      <c r="W86" s="303"/>
      <c r="X86" s="249"/>
      <c r="Y86" s="249"/>
      <c r="Z86" s="249"/>
      <c r="AA86" s="249"/>
      <c r="AB86" s="353" t="s">
        <v>23</v>
      </c>
      <c r="AC86" s="354" t="s">
        <v>23</v>
      </c>
      <c r="AD86" s="355" t="s">
        <v>23</v>
      </c>
      <c r="AE86" s="356" t="s">
        <v>23</v>
      </c>
      <c r="AF86" s="357" t="s">
        <v>23</v>
      </c>
    </row>
    <row r="87" spans="1:32" x14ac:dyDescent="0.2">
      <c r="A87" s="249"/>
      <c r="B87" s="249" t="s">
        <v>684</v>
      </c>
      <c r="C87" s="249"/>
      <c r="D87" s="249"/>
      <c r="E87" s="249"/>
      <c r="F87" s="303" t="s">
        <v>23</v>
      </c>
      <c r="G87" s="303"/>
      <c r="H87" s="249">
        <f>H85</f>
        <v>189</v>
      </c>
      <c r="I87" s="249">
        <f t="shared" ref="I87:S87" si="30">H87+I85</f>
        <v>275</v>
      </c>
      <c r="J87" s="249">
        <f t="shared" si="30"/>
        <v>372</v>
      </c>
      <c r="K87" s="249">
        <f t="shared" si="30"/>
        <v>541</v>
      </c>
      <c r="L87" s="249">
        <f t="shared" si="30"/>
        <v>690</v>
      </c>
      <c r="M87" s="249">
        <f t="shared" si="30"/>
        <v>772</v>
      </c>
      <c r="N87" s="249">
        <f t="shared" si="30"/>
        <v>982</v>
      </c>
      <c r="O87" s="249">
        <f t="shared" si="30"/>
        <v>1092</v>
      </c>
      <c r="P87" s="249">
        <f t="shared" si="30"/>
        <v>1186</v>
      </c>
      <c r="Q87" s="249">
        <f t="shared" si="30"/>
        <v>1413</v>
      </c>
      <c r="R87" s="249">
        <f t="shared" si="30"/>
        <v>1510</v>
      </c>
      <c r="S87" s="249">
        <f t="shared" si="30"/>
        <v>1622</v>
      </c>
      <c r="T87" s="249" t="s">
        <v>23</v>
      </c>
      <c r="U87" s="249"/>
      <c r="V87" s="249"/>
      <c r="W87" s="303"/>
      <c r="X87" s="249"/>
      <c r="Y87" s="249"/>
      <c r="Z87" s="249"/>
      <c r="AA87" s="249"/>
      <c r="AB87" s="353"/>
      <c r="AC87" s="354"/>
      <c r="AD87" s="355"/>
      <c r="AE87" s="356"/>
      <c r="AF87" s="353"/>
    </row>
    <row r="88" spans="1:32" x14ac:dyDescent="0.2">
      <c r="A88" s="249"/>
      <c r="B88" s="249"/>
      <c r="C88" s="249"/>
      <c r="D88" s="249"/>
      <c r="E88" s="249"/>
      <c r="F88" s="249"/>
      <c r="G88" s="249"/>
      <c r="H88" s="249" t="s">
        <v>23</v>
      </c>
      <c r="I88" s="249" t="s">
        <v>23</v>
      </c>
      <c r="J88" s="249" t="s">
        <v>23</v>
      </c>
      <c r="K88" s="249" t="s">
        <v>23</v>
      </c>
      <c r="L88" s="249" t="s">
        <v>23</v>
      </c>
      <c r="M88" s="249"/>
      <c r="N88" s="249"/>
      <c r="O88" s="249"/>
      <c r="P88" s="249"/>
      <c r="Q88" s="249"/>
      <c r="R88" s="249"/>
      <c r="S88" s="249"/>
      <c r="T88" s="249"/>
      <c r="U88" s="249"/>
      <c r="V88" s="249" t="s">
        <v>23</v>
      </c>
      <c r="W88" s="303"/>
      <c r="X88" s="249"/>
      <c r="Y88" s="249"/>
      <c r="Z88" s="249"/>
      <c r="AA88" s="249"/>
      <c r="AB88" s="353"/>
      <c r="AC88" s="354"/>
      <c r="AD88" s="355"/>
      <c r="AE88" s="356"/>
      <c r="AF88" s="353"/>
    </row>
    <row r="89" spans="1:32" x14ac:dyDescent="0.2">
      <c r="A89" s="249"/>
      <c r="B89" s="249"/>
      <c r="C89" s="249"/>
      <c r="D89" s="249"/>
      <c r="E89" s="249"/>
      <c r="F89" s="249"/>
      <c r="G89" s="249"/>
      <c r="H89" s="249"/>
      <c r="I89" s="249"/>
      <c r="J89" s="249"/>
      <c r="K89" s="249"/>
      <c r="L89" s="249"/>
      <c r="M89" s="249"/>
      <c r="N89" s="249"/>
      <c r="O89" s="249"/>
      <c r="P89" s="249"/>
      <c r="Q89" s="249"/>
      <c r="R89" s="249"/>
      <c r="S89" s="249"/>
      <c r="T89" s="249"/>
      <c r="U89" s="249"/>
      <c r="V89" s="249" t="s">
        <v>23</v>
      </c>
      <c r="W89" s="249" t="s">
        <v>23</v>
      </c>
      <c r="X89" s="249"/>
      <c r="Y89" s="249"/>
      <c r="Z89" s="249"/>
      <c r="AA89" s="249"/>
      <c r="AB89" s="353"/>
      <c r="AC89" s="354"/>
      <c r="AD89" s="355" t="s">
        <v>23</v>
      </c>
      <c r="AE89" s="356"/>
      <c r="AF89" s="353"/>
    </row>
    <row r="90" spans="1:32" ht="15.75" x14ac:dyDescent="0.25">
      <c r="A90" s="249"/>
      <c r="B90" s="318" t="s">
        <v>526</v>
      </c>
      <c r="C90" s="262"/>
      <c r="D90" s="262"/>
      <c r="E90" s="249"/>
      <c r="F90" s="262"/>
      <c r="G90" s="262"/>
      <c r="H90" s="262"/>
      <c r="I90" s="262"/>
      <c r="J90" s="262"/>
      <c r="K90" s="262"/>
      <c r="L90" s="262"/>
      <c r="M90" s="262"/>
      <c r="N90" s="262"/>
      <c r="O90" s="262"/>
      <c r="P90" s="262"/>
      <c r="Q90" s="262"/>
      <c r="R90" s="262"/>
      <c r="S90" s="249"/>
      <c r="T90" s="249"/>
      <c r="U90" s="249"/>
      <c r="V90" s="249"/>
      <c r="W90" s="249"/>
      <c r="X90" s="249"/>
      <c r="Y90" s="249"/>
      <c r="Z90" s="249"/>
      <c r="AA90" s="249"/>
      <c r="AB90" s="353"/>
      <c r="AC90" s="354"/>
      <c r="AD90" s="355" t="s">
        <v>23</v>
      </c>
      <c r="AE90" s="356"/>
      <c r="AF90" s="353"/>
    </row>
    <row r="91" spans="1:32" ht="18" x14ac:dyDescent="0.25">
      <c r="A91" s="316"/>
      <c r="B91" s="319" t="s">
        <v>511</v>
      </c>
      <c r="C91" s="318" t="s">
        <v>512</v>
      </c>
      <c r="D91" s="318" t="s">
        <v>513</v>
      </c>
      <c r="E91" s="249"/>
      <c r="F91" s="320" t="s">
        <v>7</v>
      </c>
      <c r="G91" s="320"/>
      <c r="H91" s="318" t="s">
        <v>8</v>
      </c>
      <c r="I91" s="318" t="s">
        <v>9</v>
      </c>
      <c r="J91" s="318" t="s">
        <v>10</v>
      </c>
      <c r="K91" s="318" t="s">
        <v>11</v>
      </c>
      <c r="L91" s="318" t="s">
        <v>12</v>
      </c>
      <c r="M91" s="318" t="s">
        <v>13</v>
      </c>
      <c r="N91" s="318" t="s">
        <v>14</v>
      </c>
      <c r="O91" s="318" t="s">
        <v>15</v>
      </c>
      <c r="P91" s="318" t="s">
        <v>16</v>
      </c>
      <c r="Q91" s="318" t="s">
        <v>17</v>
      </c>
      <c r="R91" s="318" t="s">
        <v>18</v>
      </c>
      <c r="S91" s="249"/>
      <c r="T91" s="249"/>
      <c r="U91" s="249"/>
      <c r="V91" s="249"/>
      <c r="W91" s="249"/>
      <c r="X91" s="249"/>
      <c r="Y91" s="249"/>
      <c r="Z91" s="249"/>
      <c r="AA91" s="249"/>
      <c r="AB91" s="353" t="s">
        <v>23</v>
      </c>
      <c r="AC91" s="354" t="s">
        <v>23</v>
      </c>
      <c r="AD91" s="355" t="s">
        <v>23</v>
      </c>
      <c r="AE91" s="356" t="s">
        <v>23</v>
      </c>
      <c r="AF91" s="357" t="s">
        <v>23</v>
      </c>
    </row>
    <row r="92" spans="1:32" ht="18" x14ac:dyDescent="0.25">
      <c r="A92" s="316"/>
      <c r="B92" s="338"/>
      <c r="C92" s="338" t="s">
        <v>23</v>
      </c>
      <c r="D92" s="339" t="s">
        <v>23</v>
      </c>
      <c r="E92" s="249"/>
      <c r="F92" s="340"/>
      <c r="G92" s="340"/>
      <c r="H92" s="340"/>
      <c r="I92" s="340"/>
      <c r="J92" s="340"/>
      <c r="K92" s="336"/>
      <c r="L92" s="340"/>
      <c r="M92" s="340"/>
      <c r="N92" s="340"/>
      <c r="O92" s="340"/>
      <c r="P92" s="340"/>
      <c r="Q92" s="340"/>
      <c r="R92" s="340"/>
      <c r="S92" s="249"/>
      <c r="T92" s="249"/>
      <c r="U92" s="249"/>
      <c r="V92" s="249"/>
      <c r="W92" s="249"/>
      <c r="X92" s="249"/>
      <c r="Y92" s="249"/>
      <c r="Z92" s="249"/>
      <c r="AA92" s="249"/>
      <c r="AB92" s="353"/>
      <c r="AC92" s="354"/>
      <c r="AD92" s="355"/>
      <c r="AE92" s="356"/>
      <c r="AF92" s="357"/>
    </row>
    <row r="93" spans="1:32" ht="18" x14ac:dyDescent="0.25">
      <c r="A93" s="316"/>
      <c r="B93" s="319">
        <v>2018</v>
      </c>
      <c r="C93" s="324" t="s">
        <v>333</v>
      </c>
      <c r="D93" s="262" t="s">
        <v>23</v>
      </c>
      <c r="E93" s="249"/>
      <c r="F93" s="262" t="s">
        <v>23</v>
      </c>
      <c r="G93" s="262"/>
      <c r="H93" s="262"/>
      <c r="I93" s="262" t="s">
        <v>23</v>
      </c>
      <c r="J93" s="262"/>
      <c r="K93" s="321"/>
      <c r="L93" s="262"/>
      <c r="M93" s="262"/>
      <c r="N93" s="262"/>
      <c r="O93" s="262"/>
      <c r="P93" s="262"/>
      <c r="Q93" s="262"/>
      <c r="R93" s="318">
        <v>180</v>
      </c>
      <c r="S93" s="249"/>
      <c r="T93" s="249"/>
      <c r="U93" s="249"/>
      <c r="V93" s="249"/>
      <c r="W93" s="249"/>
      <c r="X93" s="249"/>
      <c r="Y93" s="249"/>
      <c r="Z93" s="249"/>
      <c r="AA93" s="249"/>
      <c r="AB93" s="353"/>
      <c r="AC93" s="354"/>
      <c r="AD93" s="355"/>
      <c r="AE93" s="356"/>
      <c r="AF93" s="357"/>
    </row>
    <row r="94" spans="1:32" x14ac:dyDescent="0.2">
      <c r="B94" s="340" t="s">
        <v>667</v>
      </c>
      <c r="C94" s="337"/>
      <c r="D94" s="336"/>
      <c r="F94" s="336"/>
      <c r="G94" s="336"/>
      <c r="H94" s="336"/>
      <c r="I94" s="336"/>
      <c r="J94" s="336"/>
      <c r="K94" s="336"/>
      <c r="L94" s="336"/>
      <c r="M94" s="336"/>
      <c r="N94" s="336"/>
      <c r="O94" s="336"/>
      <c r="P94" s="336"/>
      <c r="Q94" s="336"/>
      <c r="R94" s="336">
        <f>R93</f>
        <v>180</v>
      </c>
      <c r="AB94" s="280"/>
      <c r="AC94" s="306"/>
      <c r="AD94" s="279"/>
      <c r="AE94" s="279"/>
    </row>
    <row r="95" spans="1:32" x14ac:dyDescent="0.2">
      <c r="B95" s="322">
        <v>2020</v>
      </c>
      <c r="C95" s="271" t="s">
        <v>608</v>
      </c>
      <c r="D95" s="262"/>
      <c r="F95" s="262"/>
      <c r="G95" s="262"/>
      <c r="H95" s="262"/>
      <c r="I95" s="262"/>
      <c r="J95" s="262"/>
      <c r="K95" s="321"/>
      <c r="L95" s="262"/>
      <c r="M95" s="262"/>
      <c r="N95" s="262"/>
      <c r="O95" s="262"/>
      <c r="P95" s="262"/>
      <c r="Q95" s="262"/>
      <c r="R95" s="321">
        <v>120</v>
      </c>
      <c r="V95" s="249">
        <f>968+810</f>
        <v>1778</v>
      </c>
    </row>
    <row r="96" spans="1:32" x14ac:dyDescent="0.2">
      <c r="B96" s="322"/>
      <c r="C96" s="271" t="s">
        <v>666</v>
      </c>
      <c r="D96" s="262"/>
      <c r="F96" s="262"/>
      <c r="G96" s="262"/>
      <c r="H96" s="262"/>
      <c r="I96" s="262"/>
      <c r="J96" s="262"/>
      <c r="K96" s="321"/>
      <c r="L96" s="262"/>
      <c r="M96" s="262"/>
      <c r="N96" s="262"/>
      <c r="O96" s="262"/>
      <c r="P96" s="262"/>
      <c r="Q96" s="262"/>
      <c r="R96" s="321">
        <v>60</v>
      </c>
    </row>
    <row r="97" spans="2:18" x14ac:dyDescent="0.2">
      <c r="B97" s="322"/>
      <c r="C97" s="271" t="s">
        <v>648</v>
      </c>
      <c r="D97" s="262"/>
      <c r="F97" s="262"/>
      <c r="G97" s="262"/>
      <c r="H97" s="262"/>
      <c r="I97" s="262"/>
      <c r="J97" s="262"/>
      <c r="K97" s="321"/>
      <c r="L97" s="262"/>
      <c r="M97" s="262"/>
      <c r="N97" s="262"/>
      <c r="O97" s="262"/>
      <c r="P97" s="262"/>
      <c r="Q97" s="262"/>
      <c r="R97" s="262">
        <v>180</v>
      </c>
    </row>
    <row r="98" spans="2:18" x14ac:dyDescent="0.2">
      <c r="B98" s="322"/>
      <c r="C98" s="271" t="s">
        <v>607</v>
      </c>
      <c r="D98" s="262"/>
      <c r="F98" s="262"/>
      <c r="G98" s="262"/>
      <c r="H98" s="262"/>
      <c r="I98" s="262"/>
      <c r="J98" s="262"/>
      <c r="K98" s="321"/>
      <c r="L98" s="262"/>
      <c r="M98" s="262"/>
      <c r="N98" s="262"/>
      <c r="O98" s="262"/>
      <c r="P98" s="262"/>
      <c r="Q98" s="262"/>
      <c r="R98" s="262">
        <v>490</v>
      </c>
    </row>
    <row r="99" spans="2:18" x14ac:dyDescent="0.2">
      <c r="B99" s="322"/>
      <c r="C99" s="271" t="s">
        <v>43</v>
      </c>
      <c r="D99" s="262"/>
      <c r="F99" s="262"/>
      <c r="G99" s="262"/>
      <c r="H99" s="262"/>
      <c r="I99" s="262"/>
      <c r="J99" s="262"/>
      <c r="K99" s="321"/>
      <c r="L99" s="262"/>
      <c r="M99" s="262"/>
      <c r="N99" s="262"/>
      <c r="O99" s="262"/>
      <c r="P99" s="262"/>
      <c r="Q99" s="262"/>
      <c r="R99" s="262">
        <v>240</v>
      </c>
    </row>
    <row r="100" spans="2:18" x14ac:dyDescent="0.2">
      <c r="B100" s="322"/>
      <c r="C100" s="271" t="s">
        <v>419</v>
      </c>
      <c r="D100" s="262"/>
      <c r="F100" s="262"/>
      <c r="G100" s="262"/>
      <c r="H100" s="262"/>
      <c r="I100" s="262"/>
      <c r="J100" s="262"/>
      <c r="K100" s="321"/>
      <c r="L100" s="262"/>
      <c r="M100" s="262"/>
      <c r="N100" s="262"/>
      <c r="O100" s="262"/>
      <c r="P100" s="262"/>
      <c r="Q100" s="262"/>
      <c r="R100" s="262">
        <v>300</v>
      </c>
    </row>
    <row r="101" spans="2:18" x14ac:dyDescent="0.2">
      <c r="B101" s="322"/>
      <c r="C101" s="271" t="s">
        <v>101</v>
      </c>
      <c r="D101" s="262"/>
      <c r="F101" s="262"/>
      <c r="G101" s="262"/>
      <c r="H101" s="262"/>
      <c r="I101" s="262"/>
      <c r="J101" s="262"/>
      <c r="K101" s="321"/>
      <c r="L101" s="262"/>
      <c r="M101" s="262"/>
      <c r="N101" s="262"/>
      <c r="O101" s="262"/>
      <c r="P101" s="262"/>
      <c r="Q101" s="262"/>
      <c r="R101" s="262">
        <v>300</v>
      </c>
    </row>
    <row r="102" spans="2:18" x14ac:dyDescent="0.2">
      <c r="B102" s="322"/>
      <c r="C102" s="271" t="s">
        <v>665</v>
      </c>
      <c r="D102" s="262"/>
      <c r="F102" s="262"/>
      <c r="G102" s="262"/>
      <c r="H102" s="262"/>
      <c r="I102" s="262"/>
      <c r="J102" s="262"/>
      <c r="K102" s="321"/>
      <c r="L102" s="262"/>
      <c r="M102" s="262"/>
      <c r="N102" s="262"/>
      <c r="O102" s="262"/>
      <c r="P102" s="262"/>
      <c r="Q102" s="262"/>
      <c r="R102" s="262">
        <v>230</v>
      </c>
    </row>
    <row r="103" spans="2:18" x14ac:dyDescent="0.2">
      <c r="B103" s="322"/>
      <c r="C103" s="271" t="s">
        <v>30</v>
      </c>
      <c r="D103" s="262"/>
      <c r="F103" s="262"/>
      <c r="G103" s="262"/>
      <c r="H103" s="262"/>
      <c r="I103" s="262"/>
      <c r="J103" s="262"/>
      <c r="K103" s="321"/>
      <c r="L103" s="262"/>
      <c r="M103" s="262"/>
      <c r="N103" s="262"/>
      <c r="O103" s="262"/>
      <c r="P103" s="262"/>
      <c r="Q103" s="262"/>
      <c r="R103" s="262">
        <v>475</v>
      </c>
    </row>
    <row r="104" spans="2:18" x14ac:dyDescent="0.2">
      <c r="B104" s="322"/>
      <c r="C104" s="271" t="s">
        <v>333</v>
      </c>
      <c r="D104" s="262"/>
      <c r="F104" s="262"/>
      <c r="G104" s="262"/>
      <c r="H104" s="262"/>
      <c r="I104" s="262"/>
      <c r="J104" s="262"/>
      <c r="K104" s="321"/>
      <c r="L104" s="262"/>
      <c r="M104" s="262"/>
      <c r="N104" s="262"/>
      <c r="O104" s="262"/>
      <c r="P104" s="262"/>
      <c r="Q104" s="262"/>
      <c r="R104" s="262">
        <v>780</v>
      </c>
    </row>
    <row r="105" spans="2:18" x14ac:dyDescent="0.2">
      <c r="B105" s="340" t="s">
        <v>668</v>
      </c>
      <c r="C105" s="337"/>
      <c r="D105" s="336"/>
      <c r="F105" s="336"/>
      <c r="G105" s="336"/>
      <c r="H105" s="336"/>
      <c r="I105" s="336"/>
      <c r="J105" s="336"/>
      <c r="K105" s="336"/>
      <c r="L105" s="336"/>
      <c r="M105" s="336"/>
      <c r="N105" s="336"/>
      <c r="O105" s="336"/>
      <c r="P105" s="336"/>
      <c r="Q105" s="336"/>
      <c r="R105" s="336">
        <f>SUM(R95:R104)</f>
        <v>3175</v>
      </c>
    </row>
    <row r="106" spans="2:18" x14ac:dyDescent="0.2">
      <c r="B106" s="322">
        <v>2021</v>
      </c>
      <c r="C106" s="271" t="s">
        <v>103</v>
      </c>
      <c r="D106" s="262"/>
      <c r="F106" s="262"/>
      <c r="G106" s="262"/>
      <c r="H106" s="262"/>
      <c r="I106" s="262"/>
      <c r="J106" s="262"/>
      <c r="K106" s="321"/>
      <c r="L106" s="262"/>
      <c r="M106" s="262"/>
      <c r="N106" s="262"/>
      <c r="O106" s="262"/>
      <c r="P106" s="262"/>
      <c r="Q106" s="262"/>
      <c r="R106" s="321">
        <v>130</v>
      </c>
    </row>
    <row r="107" spans="2:18" x14ac:dyDescent="0.2">
      <c r="B107" s="322"/>
      <c r="C107" s="271" t="s">
        <v>608</v>
      </c>
      <c r="D107" s="262"/>
      <c r="F107" s="262"/>
      <c r="G107" s="262"/>
      <c r="H107" s="262"/>
      <c r="I107" s="262"/>
      <c r="J107" s="262"/>
      <c r="K107" s="321"/>
      <c r="L107" s="262"/>
      <c r="M107" s="262"/>
      <c r="N107" s="262"/>
      <c r="O107" s="262"/>
      <c r="P107" s="262"/>
      <c r="Q107" s="262"/>
      <c r="R107" s="262">
        <v>270</v>
      </c>
    </row>
    <row r="108" spans="2:18" x14ac:dyDescent="0.2">
      <c r="B108" s="322"/>
      <c r="C108" s="271" t="s">
        <v>43</v>
      </c>
      <c r="D108" s="262"/>
      <c r="F108" s="262"/>
      <c r="G108" s="262"/>
      <c r="H108" s="262"/>
      <c r="I108" s="262"/>
      <c r="J108" s="262"/>
      <c r="K108" s="321"/>
      <c r="L108" s="262"/>
      <c r="M108" s="262"/>
      <c r="N108" s="262"/>
      <c r="O108" s="262"/>
      <c r="P108" s="262"/>
      <c r="Q108" s="262"/>
      <c r="R108" s="262">
        <v>180</v>
      </c>
    </row>
    <row r="109" spans="2:18" x14ac:dyDescent="0.2">
      <c r="B109" s="322"/>
      <c r="C109" s="271" t="s">
        <v>31</v>
      </c>
      <c r="D109" s="262"/>
      <c r="F109" s="262"/>
      <c r="G109" s="262"/>
      <c r="H109" s="262"/>
      <c r="I109" s="262"/>
      <c r="J109" s="262"/>
      <c r="K109" s="321"/>
      <c r="L109" s="262"/>
      <c r="M109" s="262"/>
      <c r="N109" s="262"/>
      <c r="O109" s="262"/>
      <c r="P109" s="262"/>
      <c r="Q109" s="262"/>
      <c r="R109" s="262">
        <v>635</v>
      </c>
    </row>
    <row r="110" spans="2:18" x14ac:dyDescent="0.2">
      <c r="B110" s="322"/>
      <c r="C110" s="271" t="s">
        <v>501</v>
      </c>
      <c r="D110" s="262"/>
      <c r="F110" s="262"/>
      <c r="G110" s="262"/>
      <c r="H110" s="262"/>
      <c r="I110" s="262"/>
      <c r="J110" s="262"/>
      <c r="K110" s="321"/>
      <c r="L110" s="262"/>
      <c r="M110" s="262"/>
      <c r="N110" s="262"/>
      <c r="O110" s="262"/>
      <c r="P110" s="262"/>
      <c r="Q110" s="262"/>
      <c r="R110" s="262">
        <v>60</v>
      </c>
    </row>
    <row r="111" spans="2:18" x14ac:dyDescent="0.2">
      <c r="B111" s="322"/>
      <c r="C111" s="271" t="s">
        <v>550</v>
      </c>
      <c r="D111" s="262"/>
      <c r="F111" s="262"/>
      <c r="G111" s="262"/>
      <c r="H111" s="262"/>
      <c r="I111" s="262"/>
      <c r="J111" s="262"/>
      <c r="K111" s="321"/>
      <c r="L111" s="262"/>
      <c r="M111" s="262"/>
      <c r="N111" s="262"/>
      <c r="O111" s="262"/>
      <c r="P111" s="262"/>
      <c r="Q111" s="262"/>
      <c r="R111" s="262">
        <v>180</v>
      </c>
    </row>
    <row r="112" spans="2:18" x14ac:dyDescent="0.2">
      <c r="B112" s="322"/>
      <c r="C112" s="271" t="s">
        <v>99</v>
      </c>
      <c r="D112" s="262"/>
      <c r="F112" s="262"/>
      <c r="G112" s="262"/>
      <c r="H112" s="262"/>
      <c r="I112" s="262"/>
      <c r="J112" s="262"/>
      <c r="K112" s="321"/>
      <c r="L112" s="262"/>
      <c r="M112" s="262"/>
      <c r="N112" s="262"/>
      <c r="O112" s="262"/>
      <c r="P112" s="262"/>
      <c r="Q112" s="262"/>
      <c r="R112" s="262">
        <v>900</v>
      </c>
    </row>
    <row r="113" spans="2:18" x14ac:dyDescent="0.2">
      <c r="B113" s="322"/>
      <c r="C113" s="271" t="s">
        <v>104</v>
      </c>
      <c r="D113" s="262"/>
      <c r="F113" s="262"/>
      <c r="G113" s="262"/>
      <c r="H113" s="262"/>
      <c r="I113" s="262"/>
      <c r="J113" s="262"/>
      <c r="K113" s="321"/>
      <c r="L113" s="262"/>
      <c r="M113" s="262"/>
      <c r="N113" s="262"/>
      <c r="O113" s="262"/>
      <c r="P113" s="262"/>
      <c r="Q113" s="262"/>
      <c r="R113" s="262">
        <v>580</v>
      </c>
    </row>
    <row r="114" spans="2:18" x14ac:dyDescent="0.2">
      <c r="B114" s="322"/>
      <c r="C114" s="271" t="s">
        <v>669</v>
      </c>
      <c r="D114" s="262"/>
      <c r="F114" s="262"/>
      <c r="G114" s="262"/>
      <c r="H114" s="262"/>
      <c r="I114" s="262"/>
      <c r="J114" s="262"/>
      <c r="K114" s="321"/>
      <c r="L114" s="262"/>
      <c r="M114" s="262"/>
      <c r="N114" s="262"/>
      <c r="O114" s="262"/>
      <c r="P114" s="262"/>
      <c r="Q114" s="262"/>
      <c r="R114" s="262">
        <v>670</v>
      </c>
    </row>
    <row r="115" spans="2:18" x14ac:dyDescent="0.2">
      <c r="B115" s="322"/>
      <c r="C115" s="271" t="s">
        <v>111</v>
      </c>
      <c r="D115" s="262"/>
      <c r="F115" s="262"/>
      <c r="G115" s="262"/>
      <c r="H115" s="262"/>
      <c r="I115" s="262"/>
      <c r="J115" s="262"/>
      <c r="K115" s="321"/>
      <c r="L115" s="262"/>
      <c r="M115" s="262"/>
      <c r="N115" s="262"/>
      <c r="O115" s="262"/>
      <c r="P115" s="262"/>
      <c r="Q115" s="262"/>
      <c r="R115" s="262">
        <v>760</v>
      </c>
    </row>
    <row r="116" spans="2:18" x14ac:dyDescent="0.2">
      <c r="B116" s="322"/>
      <c r="C116" s="271" t="s">
        <v>241</v>
      </c>
      <c r="D116" s="262"/>
      <c r="F116" s="262"/>
      <c r="G116" s="262"/>
      <c r="H116" s="262"/>
      <c r="I116" s="262"/>
      <c r="J116" s="262"/>
      <c r="K116" s="321"/>
      <c r="L116" s="262"/>
      <c r="M116" s="262"/>
      <c r="N116" s="262"/>
      <c r="O116" s="262"/>
      <c r="P116" s="262"/>
      <c r="Q116" s="262"/>
      <c r="R116" s="262">
        <v>240</v>
      </c>
    </row>
    <row r="117" spans="2:18" x14ac:dyDescent="0.2">
      <c r="B117" s="322"/>
      <c r="C117" s="271" t="s">
        <v>419</v>
      </c>
      <c r="D117" s="262"/>
      <c r="F117" s="262"/>
      <c r="G117" s="262"/>
      <c r="H117" s="262"/>
      <c r="I117" s="262"/>
      <c r="J117" s="262"/>
      <c r="K117" s="321"/>
      <c r="L117" s="262"/>
      <c r="M117" s="262"/>
      <c r="N117" s="262"/>
      <c r="O117" s="262"/>
      <c r="P117" s="262"/>
      <c r="Q117" s="262"/>
      <c r="R117" s="262">
        <v>130</v>
      </c>
    </row>
    <row r="118" spans="2:18" x14ac:dyDescent="0.2">
      <c r="B118" s="340" t="s">
        <v>670</v>
      </c>
      <c r="C118" s="337"/>
      <c r="D118" s="336"/>
      <c r="F118" s="336"/>
      <c r="G118" s="336"/>
      <c r="H118" s="336"/>
      <c r="I118" s="336"/>
      <c r="J118" s="336"/>
      <c r="K118" s="336"/>
      <c r="L118" s="336"/>
      <c r="M118" s="336"/>
      <c r="N118" s="336"/>
      <c r="O118" s="336"/>
      <c r="P118" s="336"/>
      <c r="Q118" s="336"/>
      <c r="R118" s="336">
        <f>SUM(R106:R117)</f>
        <v>4735</v>
      </c>
    </row>
    <row r="120" spans="2:18" x14ac:dyDescent="0.2">
      <c r="B120" s="249" t="s">
        <v>671</v>
      </c>
      <c r="R120" s="244">
        <f>R118+R105+R94</f>
        <v>8090</v>
      </c>
    </row>
  </sheetData>
  <mergeCells count="2">
    <mergeCell ref="AB9:AF9"/>
    <mergeCell ref="AB59:AF5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0E6E2-3030-4BED-A5F9-7006F1DF54F2}">
  <dimension ref="A1:AF115"/>
  <sheetViews>
    <sheetView tabSelected="1" zoomScale="90" zoomScaleNormal="90" workbookViewId="0">
      <selection activeCell="L19" sqref="L19"/>
    </sheetView>
  </sheetViews>
  <sheetFormatPr defaultColWidth="9.28515625" defaultRowHeight="15" x14ac:dyDescent="0.2"/>
  <cols>
    <col min="1" max="1" width="10.28515625" style="244" customWidth="1"/>
    <col min="2" max="2" width="34.7109375" style="244" customWidth="1"/>
    <col min="3" max="3" width="18.5703125" style="244" customWidth="1"/>
    <col min="4" max="4" width="15.42578125" style="244" customWidth="1"/>
    <col min="5" max="5" width="10.5703125" style="244" customWidth="1"/>
    <col min="6" max="6" width="10.85546875" style="244" customWidth="1"/>
    <col min="7" max="7" width="9.42578125" style="244" customWidth="1"/>
    <col min="8" max="8" width="8.42578125" style="244" customWidth="1"/>
    <col min="9" max="9" width="8.28515625" style="244" customWidth="1"/>
    <col min="10" max="10" width="7.28515625" style="244" customWidth="1"/>
    <col min="11" max="11" width="6.28515625" style="244" customWidth="1"/>
    <col min="12" max="12" width="8.7109375" style="244" customWidth="1"/>
    <col min="13" max="13" width="7.28515625" style="244" customWidth="1"/>
    <col min="14" max="14" width="6.7109375" style="244" customWidth="1"/>
    <col min="15" max="15" width="6.28515625" style="244" customWidth="1"/>
    <col min="16" max="16" width="6.42578125" style="244" customWidth="1"/>
    <col min="17" max="17" width="7.28515625" style="244" customWidth="1"/>
    <col min="18" max="19" width="6.5703125" style="244" customWidth="1"/>
    <col min="20" max="20" width="6.42578125" style="244" customWidth="1"/>
    <col min="21" max="21" width="10.5703125" style="244" customWidth="1"/>
    <col min="22" max="22" width="12" style="244" customWidth="1"/>
    <col min="23" max="23" width="14.28515625" style="244" customWidth="1"/>
    <col min="24" max="24" width="9.42578125" style="244" customWidth="1"/>
    <col min="25" max="26" width="9.28515625" style="244" customWidth="1"/>
    <col min="27" max="27" width="6.42578125" style="244" customWidth="1"/>
    <col min="28" max="28" width="13.5703125" style="244" customWidth="1"/>
    <col min="29" max="29" width="10.42578125" style="307" customWidth="1"/>
    <col min="30" max="30" width="49.7109375" style="244" customWidth="1"/>
    <col min="31" max="31" width="12" style="244" bestFit="1" customWidth="1"/>
    <col min="32" max="32" width="10.42578125" style="290" bestFit="1" customWidth="1"/>
    <col min="33" max="16384" width="9.28515625" style="244"/>
  </cols>
  <sheetData>
    <row r="1" spans="1:32" x14ac:dyDescent="0.2">
      <c r="C1" s="312">
        <v>43830</v>
      </c>
      <c r="D1" s="271" t="s">
        <v>502</v>
      </c>
    </row>
    <row r="2" spans="1:32" ht="15.75" customHeight="1" x14ac:dyDescent="0.2"/>
    <row r="3" spans="1:32" s="313" customFormat="1" ht="15.75" customHeight="1" x14ac:dyDescent="0.2">
      <c r="AC3" s="314"/>
      <c r="AF3" s="315"/>
    </row>
    <row r="4" spans="1:32" ht="15.75" customHeight="1" x14ac:dyDescent="0.2"/>
    <row r="5" spans="1:32" ht="23.25" x14ac:dyDescent="0.35">
      <c r="B5" s="328"/>
      <c r="AD5" s="249" t="s">
        <v>23</v>
      </c>
    </row>
    <row r="6" spans="1:32" ht="15.75" customHeight="1" x14ac:dyDescent="0.2"/>
    <row r="7" spans="1:32" ht="15.75" thickBot="1" x14ac:dyDescent="0.25">
      <c r="A7" s="249"/>
      <c r="B7" s="249"/>
      <c r="C7" s="249"/>
      <c r="D7" s="249"/>
      <c r="E7" s="249"/>
      <c r="F7" s="249"/>
      <c r="G7" s="249"/>
      <c r="H7" s="249"/>
      <c r="I7" s="249"/>
      <c r="J7" s="249"/>
      <c r="K7" s="249"/>
      <c r="L7" s="249"/>
      <c r="M7" s="249"/>
      <c r="N7" s="249"/>
      <c r="O7" s="249"/>
      <c r="P7" s="249"/>
      <c r="Q7" s="249"/>
      <c r="R7" s="249"/>
      <c r="S7" s="249"/>
      <c r="T7" s="249"/>
      <c r="U7" s="249"/>
      <c r="V7" s="249"/>
      <c r="W7" s="249"/>
      <c r="X7" s="249"/>
      <c r="Y7" s="249"/>
      <c r="Z7" s="249"/>
      <c r="AA7" s="249"/>
      <c r="AB7" s="249"/>
      <c r="AC7" s="303"/>
      <c r="AD7" s="249"/>
      <c r="AE7" s="249"/>
      <c r="AF7" s="271"/>
    </row>
    <row r="8" spans="1:32" ht="15.75" x14ac:dyDescent="0.25">
      <c r="A8" s="250"/>
      <c r="B8" s="251" t="s">
        <v>0</v>
      </c>
      <c r="C8" s="252"/>
      <c r="D8" s="252"/>
      <c r="E8" s="254"/>
      <c r="F8" s="252"/>
      <c r="G8" s="252"/>
      <c r="H8" s="252"/>
      <c r="I8" s="252"/>
      <c r="J8" s="252"/>
      <c r="K8" s="252"/>
      <c r="L8" s="252"/>
      <c r="M8" s="252"/>
      <c r="N8" s="252"/>
      <c r="O8" s="252"/>
      <c r="P8" s="252"/>
      <c r="Q8" s="252"/>
      <c r="R8" s="252"/>
      <c r="S8" s="252"/>
      <c r="T8" s="253"/>
      <c r="U8" s="254"/>
      <c r="V8" s="255"/>
      <c r="W8" s="256"/>
      <c r="X8" s="249"/>
      <c r="Y8" s="249"/>
      <c r="Z8" s="249"/>
      <c r="AA8" s="249"/>
      <c r="AB8" s="249"/>
      <c r="AC8" s="303"/>
      <c r="AD8" s="249"/>
      <c r="AE8" s="249"/>
      <c r="AF8" s="271"/>
    </row>
    <row r="9" spans="1:32" ht="48" thickBot="1" x14ac:dyDescent="0.3">
      <c r="A9" s="86" t="s">
        <v>1</v>
      </c>
      <c r="B9" s="34" t="s">
        <v>2</v>
      </c>
      <c r="C9" s="79" t="s">
        <v>3</v>
      </c>
      <c r="D9" s="81" t="s">
        <v>4</v>
      </c>
      <c r="E9" s="39" t="s">
        <v>686</v>
      </c>
      <c r="F9" s="36">
        <v>2021</v>
      </c>
      <c r="G9" s="36" t="s">
        <v>672</v>
      </c>
      <c r="H9" s="37" t="s">
        <v>7</v>
      </c>
      <c r="I9" s="37" t="s">
        <v>8</v>
      </c>
      <c r="J9" s="37" t="s">
        <v>9</v>
      </c>
      <c r="K9" s="37" t="s">
        <v>10</v>
      </c>
      <c r="L9" s="37" t="s">
        <v>11</v>
      </c>
      <c r="M9" s="37" t="s">
        <v>12</v>
      </c>
      <c r="N9" s="37" t="s">
        <v>13</v>
      </c>
      <c r="O9" s="37" t="s">
        <v>14</v>
      </c>
      <c r="P9" s="37" t="s">
        <v>15</v>
      </c>
      <c r="Q9" s="37" t="s">
        <v>16</v>
      </c>
      <c r="R9" s="37" t="s">
        <v>17</v>
      </c>
      <c r="S9" s="37" t="s">
        <v>18</v>
      </c>
      <c r="T9" s="38" t="s">
        <v>294</v>
      </c>
      <c r="U9" s="39" t="s">
        <v>687</v>
      </c>
      <c r="V9" s="36" t="s">
        <v>21</v>
      </c>
      <c r="W9" s="40" t="s">
        <v>22</v>
      </c>
      <c r="X9" s="249"/>
      <c r="Y9" s="249"/>
      <c r="Z9" s="249"/>
      <c r="AA9" s="249"/>
      <c r="AB9" s="399" t="s">
        <v>700</v>
      </c>
      <c r="AC9" s="399"/>
      <c r="AD9" s="399"/>
      <c r="AE9" s="399"/>
      <c r="AF9" s="399"/>
    </row>
    <row r="10" spans="1:32" ht="15.75" x14ac:dyDescent="0.25">
      <c r="A10" s="257"/>
      <c r="B10" s="257"/>
      <c r="C10" s="257"/>
      <c r="D10" s="258"/>
      <c r="E10" s="259"/>
      <c r="F10" s="257"/>
      <c r="G10" s="257"/>
      <c r="H10" s="257"/>
      <c r="I10" s="257"/>
      <c r="J10" s="257"/>
      <c r="K10" s="257"/>
      <c r="L10" s="257"/>
      <c r="M10" s="257"/>
      <c r="N10" s="257"/>
      <c r="O10" s="257"/>
      <c r="P10" s="257"/>
      <c r="Q10" s="257"/>
      <c r="R10" s="257"/>
      <c r="S10" s="257"/>
      <c r="T10" s="257"/>
      <c r="U10" s="259"/>
      <c r="V10" s="260" t="s">
        <v>23</v>
      </c>
      <c r="W10" s="261"/>
      <c r="X10" s="262"/>
      <c r="Y10" s="249"/>
      <c r="Z10" s="249"/>
      <c r="AA10" s="249"/>
      <c r="AB10" s="350" t="s">
        <v>568</v>
      </c>
      <c r="AC10" s="351" t="s">
        <v>569</v>
      </c>
      <c r="AD10" s="350" t="s">
        <v>570</v>
      </c>
      <c r="AE10" s="350" t="s">
        <v>571</v>
      </c>
      <c r="AF10" s="350" t="s">
        <v>572</v>
      </c>
    </row>
    <row r="11" spans="1:32" x14ac:dyDescent="0.2">
      <c r="A11" s="245">
        <v>2018</v>
      </c>
      <c r="B11" s="245" t="s">
        <v>522</v>
      </c>
      <c r="C11" s="245" t="s">
        <v>389</v>
      </c>
      <c r="D11" s="245">
        <v>111452</v>
      </c>
      <c r="E11" s="264">
        <v>6</v>
      </c>
      <c r="F11" s="268">
        <v>6</v>
      </c>
      <c r="G11" s="268">
        <v>0</v>
      </c>
      <c r="H11" s="262">
        <v>6</v>
      </c>
      <c r="I11" s="267" t="s">
        <v>23</v>
      </c>
      <c r="J11" s="267" t="s">
        <v>23</v>
      </c>
      <c r="K11" s="267" t="s">
        <v>23</v>
      </c>
      <c r="L11" s="267" t="s">
        <v>23</v>
      </c>
      <c r="M11" s="267" t="s">
        <v>23</v>
      </c>
      <c r="N11" s="267" t="s">
        <v>23</v>
      </c>
      <c r="O11" s="267" t="s">
        <v>23</v>
      </c>
      <c r="P11" s="267" t="s">
        <v>23</v>
      </c>
      <c r="Q11" s="267" t="s">
        <v>23</v>
      </c>
      <c r="R11" s="267" t="s">
        <v>23</v>
      </c>
      <c r="S11" s="267" t="s">
        <v>23</v>
      </c>
      <c r="T11" s="263">
        <f>SUM(H11:S11)</f>
        <v>6</v>
      </c>
      <c r="U11" s="264">
        <f t="shared" ref="U11:U45" si="0">IFERROR(AVERAGEIF(H11:S11,"&gt; 0"),0)</f>
        <v>6</v>
      </c>
      <c r="V11" s="265">
        <f t="shared" ref="V11" si="1">IFERROR(W11/U11,99)</f>
        <v>0</v>
      </c>
      <c r="W11" s="268">
        <f t="shared" ref="W11" si="2">F11+G11-SUM(H11:S11)</f>
        <v>0</v>
      </c>
      <c r="X11" s="249"/>
      <c r="Y11" s="249"/>
      <c r="Z11" s="249"/>
      <c r="AA11" s="249"/>
      <c r="AB11" s="352" t="s">
        <v>23</v>
      </c>
      <c r="AC11" s="351" t="s">
        <v>23</v>
      </c>
      <c r="AD11" s="350" t="s">
        <v>23</v>
      </c>
      <c r="AE11" s="350" t="s">
        <v>23</v>
      </c>
      <c r="AF11" s="350" t="s">
        <v>23</v>
      </c>
    </row>
    <row r="12" spans="1:32" x14ac:dyDescent="0.2">
      <c r="A12" s="245">
        <v>2018</v>
      </c>
      <c r="B12" s="245" t="s">
        <v>547</v>
      </c>
      <c r="C12" s="245" t="s">
        <v>25</v>
      </c>
      <c r="D12" s="245">
        <v>125614</v>
      </c>
      <c r="E12" s="264">
        <v>7</v>
      </c>
      <c r="F12" s="268">
        <v>16</v>
      </c>
      <c r="G12" s="268">
        <v>0</v>
      </c>
      <c r="H12" s="262">
        <v>5</v>
      </c>
      <c r="I12" s="262">
        <v>4</v>
      </c>
      <c r="J12" s="262">
        <v>7</v>
      </c>
      <c r="K12" s="267" t="s">
        <v>23</v>
      </c>
      <c r="L12" s="267" t="s">
        <v>23</v>
      </c>
      <c r="M12" s="267" t="s">
        <v>23</v>
      </c>
      <c r="N12" s="267" t="s">
        <v>23</v>
      </c>
      <c r="O12" s="267" t="s">
        <v>23</v>
      </c>
      <c r="P12" s="267" t="s">
        <v>23</v>
      </c>
      <c r="Q12" s="267" t="s">
        <v>23</v>
      </c>
      <c r="R12" s="267" t="s">
        <v>23</v>
      </c>
      <c r="S12" s="267" t="s">
        <v>23</v>
      </c>
      <c r="T12" s="263">
        <f>SUM(H12:S12)</f>
        <v>16</v>
      </c>
      <c r="U12" s="264">
        <f t="shared" si="0"/>
        <v>5.333333333333333</v>
      </c>
      <c r="V12" s="265">
        <f t="shared" ref="V12:V13" si="3">IFERROR(W12/U12,99)</f>
        <v>0</v>
      </c>
      <c r="W12" s="268">
        <f t="shared" ref="W12:W13" si="4">F12+G12-SUM(H12:S12)</f>
        <v>0</v>
      </c>
      <c r="X12" s="249"/>
      <c r="Y12" s="249"/>
      <c r="Z12" s="249"/>
      <c r="AA12" s="249"/>
      <c r="AB12" s="352" t="s">
        <v>689</v>
      </c>
      <c r="AC12" s="351">
        <v>2020</v>
      </c>
      <c r="AD12" s="350" t="s">
        <v>30</v>
      </c>
      <c r="AE12" s="350">
        <v>197</v>
      </c>
      <c r="AF12" s="350" t="s">
        <v>312</v>
      </c>
    </row>
    <row r="13" spans="1:32" x14ac:dyDescent="0.2">
      <c r="A13" s="245">
        <v>2018</v>
      </c>
      <c r="B13" s="245" t="s">
        <v>111</v>
      </c>
      <c r="C13" s="245" t="s">
        <v>408</v>
      </c>
      <c r="D13" s="245">
        <v>111455</v>
      </c>
      <c r="E13" s="264">
        <v>5</v>
      </c>
      <c r="F13" s="268">
        <v>20</v>
      </c>
      <c r="G13" s="268">
        <v>0</v>
      </c>
      <c r="H13" s="262">
        <v>6</v>
      </c>
      <c r="I13" s="262">
        <v>4</v>
      </c>
      <c r="J13" s="262">
        <v>3</v>
      </c>
      <c r="K13" s="262">
        <v>7</v>
      </c>
      <c r="L13" s="267" t="s">
        <v>23</v>
      </c>
      <c r="M13" s="267" t="s">
        <v>23</v>
      </c>
      <c r="N13" s="267" t="s">
        <v>23</v>
      </c>
      <c r="O13" s="267" t="s">
        <v>23</v>
      </c>
      <c r="P13" s="267" t="s">
        <v>23</v>
      </c>
      <c r="Q13" s="267" t="s">
        <v>23</v>
      </c>
      <c r="R13" s="267" t="s">
        <v>23</v>
      </c>
      <c r="S13" s="267" t="s">
        <v>23</v>
      </c>
      <c r="T13" s="263">
        <f>SUM(H13:S13)</f>
        <v>20</v>
      </c>
      <c r="U13" s="264">
        <f t="shared" si="0"/>
        <v>5</v>
      </c>
      <c r="V13" s="265">
        <f t="shared" si="3"/>
        <v>0</v>
      </c>
      <c r="W13" s="268">
        <f t="shared" si="4"/>
        <v>0</v>
      </c>
      <c r="X13" s="249"/>
      <c r="Y13" s="249"/>
      <c r="Z13" s="249"/>
      <c r="AA13" s="249"/>
      <c r="AB13" s="352">
        <v>44566</v>
      </c>
      <c r="AC13" s="351">
        <v>2020</v>
      </c>
      <c r="AD13" s="350" t="s">
        <v>547</v>
      </c>
      <c r="AE13" s="350">
        <v>97</v>
      </c>
      <c r="AF13" s="350" t="s">
        <v>312</v>
      </c>
    </row>
    <row r="14" spans="1:32" x14ac:dyDescent="0.2">
      <c r="A14" s="343"/>
      <c r="B14" s="343"/>
      <c r="C14" s="343"/>
      <c r="D14" s="343"/>
      <c r="E14" s="344"/>
      <c r="F14" s="344"/>
      <c r="G14" s="344"/>
      <c r="H14" s="327"/>
      <c r="I14" s="327"/>
      <c r="J14" s="327"/>
      <c r="K14" s="327"/>
      <c r="L14" s="327"/>
      <c r="M14" s="327"/>
      <c r="N14" s="327"/>
      <c r="O14" s="327"/>
      <c r="P14" s="327"/>
      <c r="Q14" s="327"/>
      <c r="R14" s="327"/>
      <c r="S14" s="327"/>
      <c r="T14" s="327"/>
      <c r="U14" s="344"/>
      <c r="V14" s="345"/>
      <c r="W14" s="344"/>
      <c r="X14" s="249"/>
      <c r="Y14" s="249"/>
      <c r="Z14" s="249"/>
      <c r="AA14" s="249"/>
      <c r="AB14" s="352">
        <v>44567</v>
      </c>
      <c r="AC14" s="351">
        <v>2020</v>
      </c>
      <c r="AD14" s="350" t="s">
        <v>416</v>
      </c>
      <c r="AE14" s="350">
        <v>126</v>
      </c>
      <c r="AF14" s="350" t="s">
        <v>312</v>
      </c>
    </row>
    <row r="15" spans="1:32" x14ac:dyDescent="0.2">
      <c r="A15" s="245">
        <v>2019</v>
      </c>
      <c r="B15" s="245" t="s">
        <v>103</v>
      </c>
      <c r="C15" s="245" t="s">
        <v>389</v>
      </c>
      <c r="D15" s="245">
        <v>111452</v>
      </c>
      <c r="E15" s="264">
        <v>6</v>
      </c>
      <c r="F15" s="268">
        <v>164</v>
      </c>
      <c r="G15" s="268">
        <v>0</v>
      </c>
      <c r="H15" s="275">
        <v>0</v>
      </c>
      <c r="I15" s="262">
        <v>0</v>
      </c>
      <c r="J15" s="262">
        <v>6</v>
      </c>
      <c r="K15" s="262">
        <v>40</v>
      </c>
      <c r="L15" s="262">
        <v>7</v>
      </c>
      <c r="M15" s="262">
        <v>7</v>
      </c>
      <c r="N15" s="262">
        <v>8</v>
      </c>
      <c r="O15" s="262" t="s">
        <v>23</v>
      </c>
      <c r="P15" s="262" t="s">
        <v>23</v>
      </c>
      <c r="Q15" s="262" t="s">
        <v>23</v>
      </c>
      <c r="R15" s="262" t="s">
        <v>23</v>
      </c>
      <c r="S15" s="262" t="s">
        <v>23</v>
      </c>
      <c r="T15" s="263">
        <f t="shared" ref="T15:T25" si="5">SUM(H15:S15)</f>
        <v>68</v>
      </c>
      <c r="U15" s="264">
        <f t="shared" si="0"/>
        <v>13.6</v>
      </c>
      <c r="V15" s="265">
        <f t="shared" ref="V15:V25" si="6">IFERROR(W15/U15,99)</f>
        <v>7.0588235294117645</v>
      </c>
      <c r="W15" s="268">
        <f t="shared" ref="W15:W25" si="7">F15+G15-SUM(H15:S15)</f>
        <v>96</v>
      </c>
      <c r="X15" s="249"/>
      <c r="Y15" s="249"/>
      <c r="Z15" s="249"/>
      <c r="AA15" s="249"/>
      <c r="AB15" s="352">
        <v>44567</v>
      </c>
      <c r="AC15" s="351">
        <v>2020</v>
      </c>
      <c r="AD15" s="350" t="s">
        <v>688</v>
      </c>
      <c r="AE15" s="350">
        <v>39</v>
      </c>
      <c r="AF15" s="350" t="s">
        <v>312</v>
      </c>
    </row>
    <row r="16" spans="1:32" x14ac:dyDescent="0.2">
      <c r="A16" s="245">
        <v>2019</v>
      </c>
      <c r="B16" s="245" t="s">
        <v>99</v>
      </c>
      <c r="C16" s="245" t="s">
        <v>51</v>
      </c>
      <c r="D16" s="245">
        <v>74542</v>
      </c>
      <c r="E16" s="264">
        <v>10.777777777777779</v>
      </c>
      <c r="F16" s="268">
        <v>46</v>
      </c>
      <c r="G16" s="268">
        <v>0</v>
      </c>
      <c r="H16" s="262">
        <v>5</v>
      </c>
      <c r="I16" s="262">
        <v>4</v>
      </c>
      <c r="J16" s="262">
        <v>6</v>
      </c>
      <c r="K16" s="262">
        <v>9</v>
      </c>
      <c r="L16" s="262">
        <v>4</v>
      </c>
      <c r="M16" s="262">
        <v>6</v>
      </c>
      <c r="N16" s="262">
        <v>5</v>
      </c>
      <c r="O16" s="262"/>
      <c r="P16" s="262"/>
      <c r="Q16" s="262"/>
      <c r="R16" s="262"/>
      <c r="S16" s="262"/>
      <c r="T16" s="263">
        <f t="shared" si="5"/>
        <v>39</v>
      </c>
      <c r="U16" s="264">
        <f t="shared" si="0"/>
        <v>5.5714285714285712</v>
      </c>
      <c r="V16" s="265">
        <f t="shared" si="6"/>
        <v>1.2564102564102564</v>
      </c>
      <c r="W16" s="268">
        <f t="shared" si="7"/>
        <v>7</v>
      </c>
      <c r="X16" s="249"/>
      <c r="Y16" s="249" t="s">
        <v>23</v>
      </c>
      <c r="Z16" s="249"/>
      <c r="AA16" s="249"/>
      <c r="AB16" s="352"/>
      <c r="AC16" s="351"/>
      <c r="AD16" s="350"/>
      <c r="AE16" s="350"/>
      <c r="AF16" s="350"/>
    </row>
    <row r="17" spans="1:32" x14ac:dyDescent="0.2">
      <c r="A17" s="245">
        <v>2019</v>
      </c>
      <c r="B17" s="245" t="s">
        <v>104</v>
      </c>
      <c r="C17" s="245" t="s">
        <v>499</v>
      </c>
      <c r="D17" s="245">
        <v>17288</v>
      </c>
      <c r="E17" s="264">
        <v>6</v>
      </c>
      <c r="F17" s="268">
        <v>92</v>
      </c>
      <c r="G17" s="268">
        <v>0</v>
      </c>
      <c r="H17" s="262">
        <v>5</v>
      </c>
      <c r="I17" s="262">
        <v>0</v>
      </c>
      <c r="J17" s="262">
        <v>0</v>
      </c>
      <c r="K17" s="262">
        <v>6</v>
      </c>
      <c r="L17" s="262">
        <v>3</v>
      </c>
      <c r="M17" s="262">
        <v>3</v>
      </c>
      <c r="N17" s="262">
        <v>4</v>
      </c>
      <c r="O17" s="262"/>
      <c r="P17" s="262"/>
      <c r="Q17" s="262"/>
      <c r="R17" s="262"/>
      <c r="S17" s="262"/>
      <c r="T17" s="263">
        <f t="shared" si="5"/>
        <v>21</v>
      </c>
      <c r="U17" s="264">
        <f t="shared" si="0"/>
        <v>4.2</v>
      </c>
      <c r="V17" s="265">
        <f t="shared" si="6"/>
        <v>16.904761904761905</v>
      </c>
      <c r="W17" s="268">
        <f t="shared" si="7"/>
        <v>71</v>
      </c>
      <c r="X17" s="249"/>
      <c r="Y17" s="249" t="s">
        <v>23</v>
      </c>
      <c r="Z17" s="249"/>
      <c r="AA17" s="249"/>
      <c r="AB17" s="352">
        <v>44573</v>
      </c>
      <c r="AC17" s="351">
        <v>2020</v>
      </c>
      <c r="AD17" s="350" t="s">
        <v>690</v>
      </c>
      <c r="AE17" s="350">
        <v>24</v>
      </c>
      <c r="AF17" s="350" t="s">
        <v>312</v>
      </c>
    </row>
    <row r="18" spans="1:32" x14ac:dyDescent="0.2">
      <c r="A18" s="245">
        <v>2019</v>
      </c>
      <c r="B18" s="245" t="s">
        <v>560</v>
      </c>
      <c r="C18" s="245"/>
      <c r="D18" s="245">
        <v>74543</v>
      </c>
      <c r="E18" s="264">
        <v>2.75</v>
      </c>
      <c r="F18" s="268">
        <v>13</v>
      </c>
      <c r="G18" s="268">
        <v>0</v>
      </c>
      <c r="H18" s="262">
        <v>1</v>
      </c>
      <c r="I18" s="262">
        <v>2</v>
      </c>
      <c r="J18" s="262">
        <v>0</v>
      </c>
      <c r="K18" s="262">
        <v>10</v>
      </c>
      <c r="L18" s="267" t="s">
        <v>23</v>
      </c>
      <c r="M18" s="267" t="s">
        <v>23</v>
      </c>
      <c r="N18" s="267" t="s">
        <v>23</v>
      </c>
      <c r="O18" s="267" t="s">
        <v>23</v>
      </c>
      <c r="P18" s="267" t="s">
        <v>23</v>
      </c>
      <c r="Q18" s="267" t="s">
        <v>23</v>
      </c>
      <c r="R18" s="267" t="s">
        <v>23</v>
      </c>
      <c r="S18" s="267" t="s">
        <v>23</v>
      </c>
      <c r="T18" s="263">
        <f t="shared" si="5"/>
        <v>13</v>
      </c>
      <c r="U18" s="264">
        <f t="shared" si="0"/>
        <v>4.333333333333333</v>
      </c>
      <c r="V18" s="265">
        <f t="shared" si="6"/>
        <v>0</v>
      </c>
      <c r="W18" s="268">
        <f t="shared" si="7"/>
        <v>0</v>
      </c>
      <c r="X18" s="249"/>
      <c r="Y18" s="249" t="s">
        <v>23</v>
      </c>
      <c r="Z18" s="249"/>
      <c r="AA18" s="249"/>
      <c r="AB18" s="352">
        <v>44573</v>
      </c>
      <c r="AC18" s="351">
        <v>2020</v>
      </c>
      <c r="AD18" s="350" t="s">
        <v>691</v>
      </c>
      <c r="AE18" s="350">
        <v>12</v>
      </c>
      <c r="AF18" s="350" t="s">
        <v>312</v>
      </c>
    </row>
    <row r="19" spans="1:32" x14ac:dyDescent="0.2">
      <c r="A19" s="245">
        <v>2019</v>
      </c>
      <c r="B19" s="245" t="s">
        <v>101</v>
      </c>
      <c r="C19" s="245" t="s">
        <v>417</v>
      </c>
      <c r="D19" s="245">
        <v>122234</v>
      </c>
      <c r="E19" s="264">
        <v>7</v>
      </c>
      <c r="F19" s="268">
        <v>116</v>
      </c>
      <c r="G19" s="268">
        <v>0</v>
      </c>
      <c r="H19" s="262">
        <v>7</v>
      </c>
      <c r="I19" s="262">
        <v>5</v>
      </c>
      <c r="J19" s="262">
        <v>7</v>
      </c>
      <c r="K19" s="262">
        <v>9</v>
      </c>
      <c r="L19" s="262">
        <v>7</v>
      </c>
      <c r="M19" s="262">
        <v>6</v>
      </c>
      <c r="N19" s="262">
        <v>12</v>
      </c>
      <c r="O19" s="262"/>
      <c r="P19" s="262"/>
      <c r="Q19" s="262"/>
      <c r="R19" s="262"/>
      <c r="S19" s="262"/>
      <c r="T19" s="263">
        <f t="shared" si="5"/>
        <v>53</v>
      </c>
      <c r="U19" s="264">
        <f t="shared" si="0"/>
        <v>7.5714285714285712</v>
      </c>
      <c r="V19" s="265">
        <f t="shared" si="6"/>
        <v>8.3207547169811331</v>
      </c>
      <c r="W19" s="268">
        <f t="shared" si="7"/>
        <v>63</v>
      </c>
      <c r="X19" s="249"/>
      <c r="Y19" s="249" t="s">
        <v>23</v>
      </c>
      <c r="Z19" s="249"/>
      <c r="AA19" s="249"/>
      <c r="AB19" s="352">
        <v>44573</v>
      </c>
      <c r="AC19" s="351">
        <v>2020</v>
      </c>
      <c r="AD19" s="350" t="s">
        <v>692</v>
      </c>
      <c r="AE19" s="350">
        <v>181</v>
      </c>
      <c r="AF19" s="350" t="s">
        <v>312</v>
      </c>
    </row>
    <row r="20" spans="1:32" x14ac:dyDescent="0.2">
      <c r="A20" s="245">
        <v>2019</v>
      </c>
      <c r="B20" s="245" t="s">
        <v>241</v>
      </c>
      <c r="C20" s="245" t="s">
        <v>30</v>
      </c>
      <c r="D20" s="245">
        <v>34906</v>
      </c>
      <c r="E20" s="264">
        <v>14.375</v>
      </c>
      <c r="F20" s="268">
        <v>83</v>
      </c>
      <c r="G20" s="268">
        <v>0</v>
      </c>
      <c r="H20" s="262">
        <v>2</v>
      </c>
      <c r="I20" s="262">
        <v>6</v>
      </c>
      <c r="J20" s="262">
        <v>11</v>
      </c>
      <c r="K20" s="262">
        <v>12</v>
      </c>
      <c r="L20" s="262">
        <v>9</v>
      </c>
      <c r="M20" s="262">
        <v>7</v>
      </c>
      <c r="N20" s="262">
        <v>16</v>
      </c>
      <c r="O20" s="262"/>
      <c r="P20" s="262"/>
      <c r="Q20" s="262"/>
      <c r="R20" s="262"/>
      <c r="S20" s="262"/>
      <c r="T20" s="263">
        <f t="shared" si="5"/>
        <v>63</v>
      </c>
      <c r="U20" s="264">
        <f t="shared" si="0"/>
        <v>9</v>
      </c>
      <c r="V20" s="265">
        <f t="shared" si="6"/>
        <v>2.2222222222222223</v>
      </c>
      <c r="W20" s="268">
        <f t="shared" si="7"/>
        <v>20</v>
      </c>
      <c r="X20" s="249"/>
      <c r="Y20" s="249" t="s">
        <v>23</v>
      </c>
      <c r="Z20" s="249"/>
      <c r="AA20" s="249"/>
      <c r="AB20" s="352">
        <v>44573</v>
      </c>
      <c r="AC20" s="351">
        <v>2020</v>
      </c>
      <c r="AD20" s="350" t="s">
        <v>693</v>
      </c>
      <c r="AE20" s="350">
        <v>36</v>
      </c>
      <c r="AF20" s="350" t="s">
        <v>312</v>
      </c>
    </row>
    <row r="21" spans="1:32" x14ac:dyDescent="0.2">
      <c r="A21" s="245">
        <v>2019</v>
      </c>
      <c r="B21" s="245" t="s">
        <v>419</v>
      </c>
      <c r="C21" s="245" t="s">
        <v>25</v>
      </c>
      <c r="D21" s="245">
        <v>122232</v>
      </c>
      <c r="E21" s="264">
        <v>14</v>
      </c>
      <c r="F21" s="268">
        <v>56</v>
      </c>
      <c r="G21" s="268">
        <v>0</v>
      </c>
      <c r="H21" s="262">
        <v>0</v>
      </c>
      <c r="I21" s="262">
        <v>2</v>
      </c>
      <c r="J21" s="262">
        <v>3</v>
      </c>
      <c r="K21" s="262">
        <v>6</v>
      </c>
      <c r="L21" s="262">
        <v>4</v>
      </c>
      <c r="M21" s="262">
        <v>2</v>
      </c>
      <c r="N21" s="262">
        <v>6</v>
      </c>
      <c r="O21" s="262"/>
      <c r="P21" s="262"/>
      <c r="Q21" s="262"/>
      <c r="R21" s="262"/>
      <c r="S21" s="262"/>
      <c r="T21" s="263">
        <f t="shared" si="5"/>
        <v>23</v>
      </c>
      <c r="U21" s="264">
        <f t="shared" si="0"/>
        <v>3.8333333333333335</v>
      </c>
      <c r="V21" s="265">
        <f t="shared" si="6"/>
        <v>8.6086956521739122</v>
      </c>
      <c r="W21" s="268">
        <f t="shared" si="7"/>
        <v>33</v>
      </c>
      <c r="X21" s="249"/>
      <c r="Y21" s="249"/>
      <c r="Z21" s="249"/>
      <c r="AA21" s="249"/>
      <c r="AB21" s="352">
        <v>44573</v>
      </c>
      <c r="AC21" s="351">
        <v>2020</v>
      </c>
      <c r="AD21" s="350" t="s">
        <v>694</v>
      </c>
      <c r="AE21" s="350">
        <v>13</v>
      </c>
      <c r="AF21" s="350" t="s">
        <v>312</v>
      </c>
    </row>
    <row r="22" spans="1:32" x14ac:dyDescent="0.2">
      <c r="A22" s="245">
        <v>2019</v>
      </c>
      <c r="B22" s="245" t="s">
        <v>111</v>
      </c>
      <c r="C22" s="245" t="s">
        <v>408</v>
      </c>
      <c r="D22" s="245">
        <v>111455</v>
      </c>
      <c r="E22" s="264">
        <v>0</v>
      </c>
      <c r="F22" s="268">
        <v>111</v>
      </c>
      <c r="G22" s="268">
        <v>0</v>
      </c>
      <c r="H22" s="266">
        <v>34</v>
      </c>
      <c r="I22" s="266">
        <v>5</v>
      </c>
      <c r="J22" s="266">
        <v>1</v>
      </c>
      <c r="K22" s="266">
        <v>3</v>
      </c>
      <c r="L22" s="262">
        <v>6</v>
      </c>
      <c r="M22" s="262">
        <v>3</v>
      </c>
      <c r="N22" s="262">
        <v>6</v>
      </c>
      <c r="O22" s="262"/>
      <c r="P22" s="262"/>
      <c r="Q22" s="262"/>
      <c r="R22" s="262"/>
      <c r="S22" s="262"/>
      <c r="T22" s="263">
        <f t="shared" si="5"/>
        <v>58</v>
      </c>
      <c r="U22" s="264">
        <f t="shared" si="0"/>
        <v>8.2857142857142865</v>
      </c>
      <c r="V22" s="265">
        <f t="shared" si="6"/>
        <v>6.3965517241379306</v>
      </c>
      <c r="W22" s="268">
        <f t="shared" si="7"/>
        <v>53</v>
      </c>
      <c r="X22" s="249"/>
      <c r="Y22" s="249" t="s">
        <v>23</v>
      </c>
      <c r="Z22" s="249"/>
      <c r="AA22" s="249"/>
      <c r="AB22" s="352"/>
      <c r="AC22" s="351" t="s">
        <v>23</v>
      </c>
      <c r="AD22" s="350" t="s">
        <v>23</v>
      </c>
      <c r="AE22" s="350"/>
      <c r="AF22" s="350" t="s">
        <v>23</v>
      </c>
    </row>
    <row r="23" spans="1:32" x14ac:dyDescent="0.2">
      <c r="A23" s="245">
        <v>2019</v>
      </c>
      <c r="B23" s="245" t="s">
        <v>501</v>
      </c>
      <c r="C23" s="245" t="s">
        <v>25</v>
      </c>
      <c r="D23" s="245">
        <v>137522</v>
      </c>
      <c r="E23" s="264">
        <v>14.5</v>
      </c>
      <c r="F23" s="268">
        <v>17</v>
      </c>
      <c r="G23" s="268">
        <v>0</v>
      </c>
      <c r="H23" s="262">
        <v>3</v>
      </c>
      <c r="I23" s="262">
        <v>4</v>
      </c>
      <c r="J23" s="262">
        <v>1</v>
      </c>
      <c r="K23" s="262">
        <v>6</v>
      </c>
      <c r="L23" s="262">
        <v>3</v>
      </c>
      <c r="M23" s="267" t="s">
        <v>23</v>
      </c>
      <c r="N23" s="267" t="s">
        <v>23</v>
      </c>
      <c r="O23" s="267" t="s">
        <v>23</v>
      </c>
      <c r="P23" s="267" t="s">
        <v>23</v>
      </c>
      <c r="Q23" s="267" t="s">
        <v>23</v>
      </c>
      <c r="R23" s="267" t="s">
        <v>23</v>
      </c>
      <c r="S23" s="267" t="s">
        <v>23</v>
      </c>
      <c r="T23" s="263">
        <f t="shared" si="5"/>
        <v>17</v>
      </c>
      <c r="U23" s="264">
        <f t="shared" si="0"/>
        <v>3.4</v>
      </c>
      <c r="V23" s="265">
        <f t="shared" si="6"/>
        <v>0</v>
      </c>
      <c r="W23" s="268">
        <f t="shared" si="7"/>
        <v>0</v>
      </c>
      <c r="X23" s="249"/>
      <c r="Y23" s="249"/>
      <c r="Z23" s="249"/>
      <c r="AA23" s="249"/>
      <c r="AB23" s="352">
        <v>44574</v>
      </c>
      <c r="AC23" s="351">
        <v>2020</v>
      </c>
      <c r="AD23" s="350" t="s">
        <v>695</v>
      </c>
      <c r="AE23" s="350">
        <v>75</v>
      </c>
      <c r="AF23" s="350" t="s">
        <v>312</v>
      </c>
    </row>
    <row r="24" spans="1:32" x14ac:dyDescent="0.2">
      <c r="A24" s="245">
        <v>2019</v>
      </c>
      <c r="B24" s="245" t="s">
        <v>607</v>
      </c>
      <c r="C24" s="245" t="s">
        <v>498</v>
      </c>
      <c r="D24" s="245">
        <v>137521</v>
      </c>
      <c r="E24" s="264">
        <v>0</v>
      </c>
      <c r="F24" s="268">
        <v>147</v>
      </c>
      <c r="G24" s="268">
        <v>0</v>
      </c>
      <c r="H24" s="262">
        <v>46</v>
      </c>
      <c r="I24" s="262">
        <v>6</v>
      </c>
      <c r="J24" s="262">
        <v>5</v>
      </c>
      <c r="K24" s="262">
        <v>8</v>
      </c>
      <c r="L24" s="262">
        <v>6</v>
      </c>
      <c r="M24" s="262">
        <v>6</v>
      </c>
      <c r="N24" s="262">
        <v>7</v>
      </c>
      <c r="O24" s="262"/>
      <c r="P24" s="262"/>
      <c r="Q24" s="262"/>
      <c r="R24" s="262"/>
      <c r="S24" s="262"/>
      <c r="T24" s="263">
        <f t="shared" si="5"/>
        <v>84</v>
      </c>
      <c r="U24" s="264">
        <f t="shared" si="0"/>
        <v>12</v>
      </c>
      <c r="V24" s="265">
        <f t="shared" si="6"/>
        <v>5.25</v>
      </c>
      <c r="W24" s="268">
        <f t="shared" si="7"/>
        <v>63</v>
      </c>
      <c r="X24" s="249"/>
      <c r="Y24" s="249"/>
      <c r="Z24" s="249"/>
      <c r="AA24" s="249"/>
      <c r="AB24" s="352">
        <v>44574</v>
      </c>
      <c r="AC24" s="351">
        <v>2020</v>
      </c>
      <c r="AD24" s="350" t="s">
        <v>696</v>
      </c>
      <c r="AE24" s="350">
        <v>95</v>
      </c>
      <c r="AF24" s="350" t="s">
        <v>312</v>
      </c>
    </row>
    <row r="25" spans="1:32" x14ac:dyDescent="0.2">
      <c r="A25" s="245">
        <v>2019</v>
      </c>
      <c r="B25" s="245" t="s">
        <v>610</v>
      </c>
      <c r="C25" s="245" t="s">
        <v>557</v>
      </c>
      <c r="D25" s="245">
        <v>111456</v>
      </c>
      <c r="E25" s="264">
        <v>0</v>
      </c>
      <c r="F25" s="268">
        <v>42</v>
      </c>
      <c r="G25" s="268">
        <v>0</v>
      </c>
      <c r="H25" s="262">
        <v>42</v>
      </c>
      <c r="I25" s="267" t="s">
        <v>23</v>
      </c>
      <c r="J25" s="267" t="s">
        <v>23</v>
      </c>
      <c r="K25" s="267" t="s">
        <v>23</v>
      </c>
      <c r="L25" s="267" t="s">
        <v>23</v>
      </c>
      <c r="M25" s="267" t="s">
        <v>23</v>
      </c>
      <c r="N25" s="267" t="s">
        <v>23</v>
      </c>
      <c r="O25" s="267" t="s">
        <v>23</v>
      </c>
      <c r="P25" s="267" t="s">
        <v>23</v>
      </c>
      <c r="Q25" s="267" t="s">
        <v>23</v>
      </c>
      <c r="R25" s="267" t="s">
        <v>23</v>
      </c>
      <c r="S25" s="267" t="s">
        <v>23</v>
      </c>
      <c r="T25" s="263">
        <f t="shared" si="5"/>
        <v>42</v>
      </c>
      <c r="U25" s="264">
        <f t="shared" si="0"/>
        <v>42</v>
      </c>
      <c r="V25" s="265">
        <f t="shared" si="6"/>
        <v>0</v>
      </c>
      <c r="W25" s="268">
        <f t="shared" si="7"/>
        <v>0</v>
      </c>
      <c r="X25" s="249"/>
      <c r="Y25" s="303" t="s">
        <v>23</v>
      </c>
      <c r="Z25" s="249"/>
      <c r="AA25" s="249"/>
      <c r="AB25" s="352">
        <v>44574</v>
      </c>
      <c r="AC25" s="351">
        <v>2018</v>
      </c>
      <c r="AD25" s="350" t="s">
        <v>697</v>
      </c>
      <c r="AE25" s="350">
        <v>35</v>
      </c>
      <c r="AF25" s="350" t="s">
        <v>312</v>
      </c>
    </row>
    <row r="26" spans="1:32" x14ac:dyDescent="0.2">
      <c r="A26" s="343"/>
      <c r="B26" s="343"/>
      <c r="C26" s="343"/>
      <c r="D26" s="343"/>
      <c r="E26" s="344"/>
      <c r="F26" s="344"/>
      <c r="G26" s="344"/>
      <c r="H26" s="327"/>
      <c r="I26" s="327"/>
      <c r="J26" s="327"/>
      <c r="K26" s="327"/>
      <c r="L26" s="327"/>
      <c r="M26" s="327"/>
      <c r="N26" s="327"/>
      <c r="O26" s="327"/>
      <c r="P26" s="327"/>
      <c r="Q26" s="327"/>
      <c r="R26" s="327"/>
      <c r="S26" s="327"/>
      <c r="T26" s="327"/>
      <c r="U26" s="344"/>
      <c r="V26" s="345"/>
      <c r="W26" s="344"/>
      <c r="X26" s="249"/>
      <c r="Y26" s="249"/>
      <c r="Z26" s="249"/>
      <c r="AA26" s="249"/>
      <c r="AB26" s="352">
        <v>44574</v>
      </c>
      <c r="AC26" s="351">
        <v>2018</v>
      </c>
      <c r="AD26" s="350" t="s">
        <v>262</v>
      </c>
      <c r="AE26" s="350">
        <v>31</v>
      </c>
      <c r="AF26" s="350" t="s">
        <v>312</v>
      </c>
    </row>
    <row r="27" spans="1:32" x14ac:dyDescent="0.2">
      <c r="A27" s="245" t="s">
        <v>434</v>
      </c>
      <c r="B27" s="245" t="s">
        <v>620</v>
      </c>
      <c r="C27" s="245" t="s">
        <v>25</v>
      </c>
      <c r="D27" s="245" t="s">
        <v>23</v>
      </c>
      <c r="E27" s="264">
        <v>2</v>
      </c>
      <c r="F27" s="268">
        <v>4</v>
      </c>
      <c r="G27" s="268">
        <v>5</v>
      </c>
      <c r="H27" s="262">
        <v>1</v>
      </c>
      <c r="I27" s="262">
        <v>0</v>
      </c>
      <c r="J27" s="262">
        <v>1</v>
      </c>
      <c r="K27" s="262">
        <v>1</v>
      </c>
      <c r="L27" s="262">
        <v>1</v>
      </c>
      <c r="M27" s="262">
        <v>1</v>
      </c>
      <c r="N27" s="262">
        <v>1</v>
      </c>
      <c r="O27" s="262"/>
      <c r="P27" s="262"/>
      <c r="Q27" s="262"/>
      <c r="R27" s="262"/>
      <c r="S27" s="262"/>
      <c r="T27" s="263">
        <f t="shared" ref="T27:T45" si="8">SUM(H27:S27)</f>
        <v>6</v>
      </c>
      <c r="U27" s="264">
        <f t="shared" si="0"/>
        <v>1</v>
      </c>
      <c r="V27" s="265">
        <f t="shared" ref="V27:V67" si="9">IFERROR(W27/U27,99)</f>
        <v>3</v>
      </c>
      <c r="W27" s="268">
        <f t="shared" ref="W27:W43" si="10">F27+G27-SUM(H27:S27)</f>
        <v>3</v>
      </c>
      <c r="X27" s="249"/>
      <c r="Y27" s="249"/>
      <c r="Z27" s="249"/>
      <c r="AA27" s="249"/>
      <c r="AB27" s="352">
        <v>44574</v>
      </c>
      <c r="AC27" s="351">
        <v>2018</v>
      </c>
      <c r="AD27" s="350" t="s">
        <v>698</v>
      </c>
      <c r="AE27" s="350">
        <v>39</v>
      </c>
      <c r="AF27" s="350" t="s">
        <v>312</v>
      </c>
    </row>
    <row r="28" spans="1:32" x14ac:dyDescent="0.2">
      <c r="A28" s="245">
        <v>2020</v>
      </c>
      <c r="B28" s="245" t="s">
        <v>72</v>
      </c>
      <c r="C28" s="245" t="s">
        <v>393</v>
      </c>
      <c r="D28" s="245">
        <v>22303</v>
      </c>
      <c r="E28" s="264">
        <v>9</v>
      </c>
      <c r="F28" s="364">
        <v>36</v>
      </c>
      <c r="G28" s="268">
        <v>0</v>
      </c>
      <c r="H28" s="262">
        <v>9</v>
      </c>
      <c r="I28" s="262">
        <v>3</v>
      </c>
      <c r="J28" s="262">
        <v>5</v>
      </c>
      <c r="K28" s="262">
        <v>13</v>
      </c>
      <c r="L28" s="365">
        <v>6</v>
      </c>
      <c r="M28" s="267" t="s">
        <v>23</v>
      </c>
      <c r="N28" s="267" t="s">
        <v>23</v>
      </c>
      <c r="O28" s="267" t="s">
        <v>23</v>
      </c>
      <c r="P28" s="267" t="s">
        <v>23</v>
      </c>
      <c r="Q28" s="267" t="s">
        <v>23</v>
      </c>
      <c r="R28" s="267" t="s">
        <v>23</v>
      </c>
      <c r="S28" s="267" t="s">
        <v>23</v>
      </c>
      <c r="T28" s="263">
        <f t="shared" si="8"/>
        <v>36</v>
      </c>
      <c r="U28" s="264">
        <f t="shared" si="0"/>
        <v>7.2</v>
      </c>
      <c r="V28" s="265">
        <f t="shared" si="9"/>
        <v>0</v>
      </c>
      <c r="W28" s="268">
        <f t="shared" si="10"/>
        <v>0</v>
      </c>
      <c r="X28" s="249"/>
      <c r="Y28" s="249"/>
      <c r="Z28" s="249"/>
      <c r="AA28" s="249"/>
      <c r="AB28" s="352"/>
      <c r="AC28" s="351"/>
      <c r="AD28" s="350"/>
      <c r="AE28" s="350"/>
      <c r="AF28" s="350" t="s">
        <v>23</v>
      </c>
    </row>
    <row r="29" spans="1:32" x14ac:dyDescent="0.2">
      <c r="A29" s="245">
        <v>2020</v>
      </c>
      <c r="B29" s="245" t="s">
        <v>469</v>
      </c>
      <c r="C29" s="245" t="s">
        <v>25</v>
      </c>
      <c r="D29" s="245">
        <v>111451</v>
      </c>
      <c r="E29" s="264">
        <v>7</v>
      </c>
      <c r="F29" s="323">
        <v>45</v>
      </c>
      <c r="G29" s="268">
        <v>0</v>
      </c>
      <c r="H29" s="262">
        <v>4</v>
      </c>
      <c r="I29" s="262">
        <v>6</v>
      </c>
      <c r="J29" s="262">
        <v>7</v>
      </c>
      <c r="K29" s="262">
        <v>6</v>
      </c>
      <c r="L29" s="262">
        <v>7</v>
      </c>
      <c r="M29" s="262">
        <v>6</v>
      </c>
      <c r="N29" s="262">
        <v>8</v>
      </c>
      <c r="O29" s="262"/>
      <c r="P29" s="262"/>
      <c r="Q29" s="262"/>
      <c r="R29" s="262"/>
      <c r="S29" s="262"/>
      <c r="T29" s="263">
        <f t="shared" si="8"/>
        <v>44</v>
      </c>
      <c r="U29" s="264">
        <f t="shared" si="0"/>
        <v>6.2857142857142856</v>
      </c>
      <c r="V29" s="265">
        <f t="shared" si="9"/>
        <v>0.15909090909090909</v>
      </c>
      <c r="W29" s="268">
        <f t="shared" si="10"/>
        <v>1</v>
      </c>
      <c r="X29" s="249"/>
      <c r="Y29" s="249"/>
      <c r="Z29" s="249"/>
      <c r="AA29" s="249"/>
      <c r="AB29" s="352">
        <v>44623</v>
      </c>
      <c r="AC29" s="351">
        <v>2021</v>
      </c>
      <c r="AD29" s="368" t="s">
        <v>701</v>
      </c>
      <c r="AE29" s="350">
        <v>115</v>
      </c>
      <c r="AF29" s="350" t="s">
        <v>312</v>
      </c>
    </row>
    <row r="30" spans="1:32" x14ac:dyDescent="0.2">
      <c r="A30" s="245">
        <v>2020</v>
      </c>
      <c r="B30" s="245" t="s">
        <v>44</v>
      </c>
      <c r="C30" s="245" t="s">
        <v>383</v>
      </c>
      <c r="D30" s="245">
        <v>111454</v>
      </c>
      <c r="E30" s="264">
        <v>4</v>
      </c>
      <c r="F30" s="323">
        <v>0</v>
      </c>
      <c r="G30" s="268">
        <v>0</v>
      </c>
      <c r="H30" s="267" t="s">
        <v>23</v>
      </c>
      <c r="I30" s="267"/>
      <c r="J30" s="267"/>
      <c r="K30" s="267"/>
      <c r="L30" s="267"/>
      <c r="M30" s="267"/>
      <c r="N30" s="267"/>
      <c r="O30" s="267"/>
      <c r="P30" s="267"/>
      <c r="Q30" s="267"/>
      <c r="R30" s="267"/>
      <c r="S30" s="267"/>
      <c r="T30" s="263">
        <f t="shared" si="8"/>
        <v>0</v>
      </c>
      <c r="U30" s="264">
        <f t="shared" si="0"/>
        <v>0</v>
      </c>
      <c r="V30" s="265">
        <f t="shared" si="9"/>
        <v>99</v>
      </c>
      <c r="W30" s="268">
        <f t="shared" si="10"/>
        <v>0</v>
      </c>
      <c r="X30" s="249"/>
      <c r="Y30" s="249"/>
      <c r="Z30" s="249"/>
      <c r="AA30" s="249"/>
      <c r="AB30" s="352">
        <v>44623</v>
      </c>
      <c r="AC30" s="351">
        <v>2021</v>
      </c>
      <c r="AD30" s="368" t="s">
        <v>702</v>
      </c>
      <c r="AE30" s="350">
        <v>97</v>
      </c>
      <c r="AF30" s="350" t="s">
        <v>312</v>
      </c>
    </row>
    <row r="31" spans="1:32" x14ac:dyDescent="0.2">
      <c r="A31" s="245">
        <v>2020</v>
      </c>
      <c r="B31" s="245" t="s">
        <v>344</v>
      </c>
      <c r="C31" s="245" t="s">
        <v>345</v>
      </c>
      <c r="D31" s="245">
        <v>81279</v>
      </c>
      <c r="E31" s="264">
        <v>7</v>
      </c>
      <c r="F31" s="323">
        <v>87</v>
      </c>
      <c r="G31" s="268">
        <v>0</v>
      </c>
      <c r="H31" s="262">
        <v>2</v>
      </c>
      <c r="I31" s="262">
        <v>7</v>
      </c>
      <c r="J31" s="262">
        <v>5</v>
      </c>
      <c r="K31" s="262">
        <f>73-32</f>
        <v>41</v>
      </c>
      <c r="L31" s="262">
        <v>8</v>
      </c>
      <c r="M31" s="262">
        <v>10</v>
      </c>
      <c r="N31" s="262">
        <v>12</v>
      </c>
      <c r="O31" s="262"/>
      <c r="P31" s="262"/>
      <c r="Q31" s="262"/>
      <c r="R31" s="262"/>
      <c r="S31" s="262"/>
      <c r="T31" s="263">
        <f t="shared" si="8"/>
        <v>85</v>
      </c>
      <c r="U31" s="264">
        <f t="shared" si="0"/>
        <v>12.142857142857142</v>
      </c>
      <c r="V31" s="265">
        <f t="shared" si="9"/>
        <v>0.16470588235294117</v>
      </c>
      <c r="W31" s="268">
        <f t="shared" si="10"/>
        <v>2</v>
      </c>
      <c r="X31" s="249"/>
      <c r="Y31" s="249"/>
      <c r="Z31" s="249"/>
      <c r="AA31" s="249"/>
      <c r="AB31" s="352"/>
      <c r="AC31" s="351"/>
      <c r="AD31" s="350"/>
      <c r="AE31" s="350"/>
      <c r="AF31" s="350"/>
    </row>
    <row r="32" spans="1:32" x14ac:dyDescent="0.2">
      <c r="A32" s="245">
        <v>2020</v>
      </c>
      <c r="B32" s="245" t="s">
        <v>470</v>
      </c>
      <c r="C32" s="245" t="s">
        <v>387</v>
      </c>
      <c r="D32" s="245">
        <v>111458</v>
      </c>
      <c r="E32" s="264">
        <v>9</v>
      </c>
      <c r="F32" s="323">
        <v>55</v>
      </c>
      <c r="G32" s="268">
        <v>0</v>
      </c>
      <c r="H32" s="262">
        <v>2</v>
      </c>
      <c r="I32" s="262">
        <v>3</v>
      </c>
      <c r="J32" s="262">
        <v>3</v>
      </c>
      <c r="K32" s="262">
        <f>47-38</f>
        <v>9</v>
      </c>
      <c r="L32" s="262">
        <v>3</v>
      </c>
      <c r="M32" s="262">
        <v>4</v>
      </c>
      <c r="N32" s="262">
        <v>4</v>
      </c>
      <c r="O32" s="262"/>
      <c r="P32" s="262"/>
      <c r="Q32" s="262"/>
      <c r="R32" s="262"/>
      <c r="S32" s="262"/>
      <c r="T32" s="263">
        <f t="shared" si="8"/>
        <v>28</v>
      </c>
      <c r="U32" s="264">
        <f t="shared" si="0"/>
        <v>4</v>
      </c>
      <c r="V32" s="265">
        <f t="shared" si="9"/>
        <v>6.75</v>
      </c>
      <c r="W32" s="268">
        <f t="shared" si="10"/>
        <v>27</v>
      </c>
      <c r="X32" s="249"/>
      <c r="Y32" s="249"/>
      <c r="Z32" s="249"/>
      <c r="AA32" s="249"/>
      <c r="AB32" s="352"/>
      <c r="AC32" s="351"/>
      <c r="AD32" s="350"/>
      <c r="AE32" s="350"/>
      <c r="AF32" s="350"/>
    </row>
    <row r="33" spans="1:32" x14ac:dyDescent="0.2">
      <c r="A33" s="245">
        <v>2020</v>
      </c>
      <c r="B33" s="245" t="s">
        <v>99</v>
      </c>
      <c r="C33" s="245" t="s">
        <v>51</v>
      </c>
      <c r="D33" s="245">
        <v>74542</v>
      </c>
      <c r="E33" s="264">
        <v>6</v>
      </c>
      <c r="F33" s="323">
        <v>202</v>
      </c>
      <c r="G33" s="268">
        <v>0</v>
      </c>
      <c r="H33" s="266" t="s">
        <v>23</v>
      </c>
      <c r="I33" s="266" t="s">
        <v>23</v>
      </c>
      <c r="J33" s="266" t="s">
        <v>23</v>
      </c>
      <c r="K33" s="266">
        <v>31</v>
      </c>
      <c r="L33" s="266">
        <v>4</v>
      </c>
      <c r="M33" s="266">
        <v>1</v>
      </c>
      <c r="N33" s="266">
        <v>3</v>
      </c>
      <c r="O33" s="262" t="s">
        <v>23</v>
      </c>
      <c r="P33" s="262" t="s">
        <v>23</v>
      </c>
      <c r="Q33" s="262" t="s">
        <v>23</v>
      </c>
      <c r="R33" s="262" t="s">
        <v>23</v>
      </c>
      <c r="S33" s="262" t="s">
        <v>23</v>
      </c>
      <c r="T33" s="263">
        <f t="shared" si="8"/>
        <v>39</v>
      </c>
      <c r="U33" s="264">
        <f t="shared" si="0"/>
        <v>9.75</v>
      </c>
      <c r="V33" s="265">
        <f t="shared" si="9"/>
        <v>16.717948717948719</v>
      </c>
      <c r="W33" s="268">
        <f t="shared" si="10"/>
        <v>163</v>
      </c>
      <c r="X33" s="249"/>
      <c r="Y33" s="249"/>
      <c r="Z33" s="249"/>
      <c r="AA33" s="249"/>
      <c r="AB33" s="352"/>
      <c r="AC33" s="351"/>
      <c r="AD33" s="350"/>
      <c r="AE33" s="350"/>
      <c r="AF33" s="350"/>
    </row>
    <row r="34" spans="1:32" x14ac:dyDescent="0.2">
      <c r="A34" s="245">
        <v>2020</v>
      </c>
      <c r="B34" s="245" t="s">
        <v>104</v>
      </c>
      <c r="C34" s="245" t="s">
        <v>499</v>
      </c>
      <c r="D34" s="245">
        <v>17288</v>
      </c>
      <c r="E34" s="264">
        <v>6</v>
      </c>
      <c r="F34" s="323">
        <v>99</v>
      </c>
      <c r="G34" s="268">
        <v>0</v>
      </c>
      <c r="H34" s="266" t="s">
        <v>23</v>
      </c>
      <c r="I34" s="266" t="s">
        <v>23</v>
      </c>
      <c r="J34" s="266" t="s">
        <v>23</v>
      </c>
      <c r="K34" s="266" t="s">
        <v>23</v>
      </c>
      <c r="L34" s="266" t="s">
        <v>23</v>
      </c>
      <c r="M34" s="266" t="s">
        <v>23</v>
      </c>
      <c r="N34" s="266" t="s">
        <v>23</v>
      </c>
      <c r="O34" s="266" t="s">
        <v>23</v>
      </c>
      <c r="P34" s="266" t="s">
        <v>23</v>
      </c>
      <c r="Q34" s="266" t="s">
        <v>23</v>
      </c>
      <c r="R34" s="266" t="s">
        <v>23</v>
      </c>
      <c r="S34" s="266" t="s">
        <v>23</v>
      </c>
      <c r="T34" s="263">
        <f t="shared" si="8"/>
        <v>0</v>
      </c>
      <c r="U34" s="264">
        <f t="shared" si="0"/>
        <v>0</v>
      </c>
      <c r="V34" s="265">
        <f t="shared" si="9"/>
        <v>99</v>
      </c>
      <c r="W34" s="268">
        <f t="shared" si="10"/>
        <v>99</v>
      </c>
      <c r="X34" s="249"/>
      <c r="Y34" s="249"/>
      <c r="Z34" s="249"/>
      <c r="AA34" s="249"/>
      <c r="AB34" s="352"/>
      <c r="AC34" s="351"/>
      <c r="AD34" s="350"/>
      <c r="AE34" s="350"/>
      <c r="AF34" s="350"/>
    </row>
    <row r="35" spans="1:32" x14ac:dyDescent="0.2">
      <c r="A35" s="245">
        <v>2020</v>
      </c>
      <c r="B35" s="245" t="s">
        <v>111</v>
      </c>
      <c r="C35" s="245" t="s">
        <v>408</v>
      </c>
      <c r="D35" s="245">
        <v>111455</v>
      </c>
      <c r="E35" s="264">
        <v>5</v>
      </c>
      <c r="F35" s="323">
        <v>101</v>
      </c>
      <c r="G35" s="268">
        <v>0</v>
      </c>
      <c r="H35" s="266" t="s">
        <v>23</v>
      </c>
      <c r="I35" s="266" t="s">
        <v>23</v>
      </c>
      <c r="J35" s="266" t="s">
        <v>23</v>
      </c>
      <c r="K35" s="266" t="s">
        <v>23</v>
      </c>
      <c r="L35" s="266" t="s">
        <v>23</v>
      </c>
      <c r="M35" s="266" t="s">
        <v>23</v>
      </c>
      <c r="N35" s="266" t="s">
        <v>23</v>
      </c>
      <c r="O35" s="266" t="s">
        <v>23</v>
      </c>
      <c r="P35" s="266" t="s">
        <v>23</v>
      </c>
      <c r="Q35" s="266" t="s">
        <v>23</v>
      </c>
      <c r="R35" s="266" t="s">
        <v>23</v>
      </c>
      <c r="S35" s="266" t="s">
        <v>23</v>
      </c>
      <c r="T35" s="263">
        <f t="shared" si="8"/>
        <v>0</v>
      </c>
      <c r="U35" s="264">
        <f t="shared" si="0"/>
        <v>0</v>
      </c>
      <c r="V35" s="265">
        <f t="shared" si="9"/>
        <v>99</v>
      </c>
      <c r="W35" s="268">
        <f t="shared" si="10"/>
        <v>101</v>
      </c>
      <c r="X35" s="249"/>
      <c r="Y35" s="249"/>
      <c r="Z35" s="249"/>
      <c r="AA35" s="249"/>
    </row>
    <row r="36" spans="1:32" ht="15.75" x14ac:dyDescent="0.25">
      <c r="A36" s="245">
        <v>2020</v>
      </c>
      <c r="B36" s="245" t="s">
        <v>241</v>
      </c>
      <c r="C36" s="245" t="s">
        <v>30</v>
      </c>
      <c r="D36" s="245">
        <v>34906</v>
      </c>
      <c r="E36" s="264">
        <v>14</v>
      </c>
      <c r="F36" s="363">
        <v>0</v>
      </c>
      <c r="G36" s="323">
        <v>197</v>
      </c>
      <c r="H36" s="266">
        <v>0</v>
      </c>
      <c r="I36" s="266">
        <v>18</v>
      </c>
      <c r="J36" s="266">
        <v>0</v>
      </c>
      <c r="K36" s="266">
        <v>2</v>
      </c>
      <c r="L36" s="266">
        <v>0</v>
      </c>
      <c r="M36" s="266">
        <v>3</v>
      </c>
      <c r="N36" s="266" t="s">
        <v>23</v>
      </c>
      <c r="O36" s="266" t="s">
        <v>23</v>
      </c>
      <c r="P36" s="266" t="s">
        <v>23</v>
      </c>
      <c r="Q36" s="266" t="s">
        <v>23</v>
      </c>
      <c r="R36" s="266" t="s">
        <v>23</v>
      </c>
      <c r="S36" s="266" t="s">
        <v>23</v>
      </c>
      <c r="T36" s="263">
        <f t="shared" si="8"/>
        <v>23</v>
      </c>
      <c r="U36" s="264">
        <f t="shared" si="0"/>
        <v>7.666666666666667</v>
      </c>
      <c r="V36" s="265">
        <f t="shared" si="9"/>
        <v>22.695652173913043</v>
      </c>
      <c r="W36" s="268">
        <f t="shared" si="10"/>
        <v>174</v>
      </c>
      <c r="X36" s="249"/>
      <c r="Y36" s="249" t="s">
        <v>23</v>
      </c>
      <c r="Z36" s="249"/>
      <c r="AA36" s="249"/>
    </row>
    <row r="37" spans="1:32" x14ac:dyDescent="0.2">
      <c r="A37" s="245">
        <v>2020</v>
      </c>
      <c r="B37" s="245" t="s">
        <v>419</v>
      </c>
      <c r="C37" s="245" t="s">
        <v>25</v>
      </c>
      <c r="D37" s="245">
        <v>122232</v>
      </c>
      <c r="E37" s="264">
        <v>14</v>
      </c>
      <c r="F37" s="268">
        <v>0</v>
      </c>
      <c r="G37" s="268">
        <v>125</v>
      </c>
      <c r="H37" s="266" t="s">
        <v>23</v>
      </c>
      <c r="I37" s="266" t="s">
        <v>23</v>
      </c>
      <c r="J37" s="266" t="s">
        <v>23</v>
      </c>
      <c r="K37" s="266" t="s">
        <v>23</v>
      </c>
      <c r="L37" s="266" t="s">
        <v>23</v>
      </c>
      <c r="M37" s="266" t="s">
        <v>23</v>
      </c>
      <c r="N37" s="266" t="s">
        <v>23</v>
      </c>
      <c r="O37" s="266" t="s">
        <v>23</v>
      </c>
      <c r="P37" s="266" t="s">
        <v>23</v>
      </c>
      <c r="Q37" s="266" t="s">
        <v>23</v>
      </c>
      <c r="R37" s="266" t="s">
        <v>23</v>
      </c>
      <c r="S37" s="266" t="s">
        <v>23</v>
      </c>
      <c r="T37" s="263">
        <f t="shared" si="8"/>
        <v>0</v>
      </c>
      <c r="U37" s="264">
        <f t="shared" si="0"/>
        <v>0</v>
      </c>
      <c r="V37" s="265">
        <f t="shared" si="9"/>
        <v>99</v>
      </c>
      <c r="W37" s="268">
        <f t="shared" si="10"/>
        <v>125</v>
      </c>
      <c r="X37" s="249"/>
      <c r="Y37" s="249"/>
      <c r="Z37" s="249"/>
      <c r="AA37" s="249"/>
    </row>
    <row r="38" spans="1:32" ht="15.75" x14ac:dyDescent="0.25">
      <c r="A38" s="245">
        <v>2020</v>
      </c>
      <c r="B38" s="245" t="s">
        <v>607</v>
      </c>
      <c r="C38" s="245" t="s">
        <v>498</v>
      </c>
      <c r="D38" s="245">
        <v>137521</v>
      </c>
      <c r="E38" s="264">
        <v>7</v>
      </c>
      <c r="F38" s="363">
        <v>0</v>
      </c>
      <c r="G38" s="323">
        <v>181</v>
      </c>
      <c r="H38" s="266" t="s">
        <v>23</v>
      </c>
      <c r="I38" s="266" t="s">
        <v>23</v>
      </c>
      <c r="J38" s="266" t="s">
        <v>23</v>
      </c>
      <c r="K38" s="266" t="s">
        <v>23</v>
      </c>
      <c r="L38" s="266" t="s">
        <v>23</v>
      </c>
      <c r="M38" s="266" t="s">
        <v>23</v>
      </c>
      <c r="N38" s="266" t="s">
        <v>23</v>
      </c>
      <c r="O38" s="266" t="s">
        <v>23</v>
      </c>
      <c r="P38" s="266" t="s">
        <v>23</v>
      </c>
      <c r="Q38" s="266" t="s">
        <v>23</v>
      </c>
      <c r="R38" s="266" t="s">
        <v>23</v>
      </c>
      <c r="S38" s="266" t="s">
        <v>23</v>
      </c>
      <c r="T38" s="263">
        <f t="shared" si="8"/>
        <v>0</v>
      </c>
      <c r="U38" s="264">
        <f t="shared" si="0"/>
        <v>0</v>
      </c>
      <c r="V38" s="265">
        <f t="shared" si="9"/>
        <v>99</v>
      </c>
      <c r="W38" s="268">
        <f t="shared" si="10"/>
        <v>181</v>
      </c>
      <c r="X38" s="249"/>
      <c r="Y38" s="249"/>
      <c r="Z38" s="249"/>
      <c r="AA38" s="249"/>
    </row>
    <row r="39" spans="1:32" ht="15.75" x14ac:dyDescent="0.25">
      <c r="A39" s="245">
        <v>2020</v>
      </c>
      <c r="B39" s="245" t="s">
        <v>648</v>
      </c>
      <c r="C39" s="245" t="s">
        <v>557</v>
      </c>
      <c r="D39" s="245">
        <v>111456</v>
      </c>
      <c r="E39" s="264">
        <v>7</v>
      </c>
      <c r="F39" s="363">
        <v>0</v>
      </c>
      <c r="G39" s="323">
        <v>75</v>
      </c>
      <c r="H39" s="266" t="s">
        <v>23</v>
      </c>
      <c r="I39" s="266" t="s">
        <v>23</v>
      </c>
      <c r="J39" s="266" t="s">
        <v>23</v>
      </c>
      <c r="K39" s="266" t="s">
        <v>23</v>
      </c>
      <c r="L39" s="266" t="s">
        <v>23</v>
      </c>
      <c r="M39" s="266" t="s">
        <v>23</v>
      </c>
      <c r="N39" s="266" t="s">
        <v>23</v>
      </c>
      <c r="O39" s="266" t="s">
        <v>23</v>
      </c>
      <c r="P39" s="266" t="s">
        <v>23</v>
      </c>
      <c r="Q39" s="266" t="s">
        <v>23</v>
      </c>
      <c r="R39" s="266" t="s">
        <v>23</v>
      </c>
      <c r="S39" s="266" t="s">
        <v>23</v>
      </c>
      <c r="T39" s="263">
        <f t="shared" si="8"/>
        <v>0</v>
      </c>
      <c r="U39" s="264">
        <f t="shared" si="0"/>
        <v>0</v>
      </c>
      <c r="V39" s="265">
        <f t="shared" si="9"/>
        <v>99</v>
      </c>
      <c r="W39" s="268">
        <f t="shared" si="10"/>
        <v>75</v>
      </c>
      <c r="X39" s="249"/>
      <c r="Y39" s="249"/>
      <c r="Z39" s="249"/>
      <c r="AA39" s="249"/>
    </row>
    <row r="40" spans="1:32" ht="15.75" x14ac:dyDescent="0.25">
      <c r="A40" s="245">
        <v>2020</v>
      </c>
      <c r="B40" s="245" t="s">
        <v>43</v>
      </c>
      <c r="C40" s="245" t="s">
        <v>25</v>
      </c>
      <c r="D40" s="245">
        <v>147001</v>
      </c>
      <c r="E40" s="264">
        <v>5</v>
      </c>
      <c r="F40" s="363">
        <v>0</v>
      </c>
      <c r="G40" s="323">
        <v>95</v>
      </c>
      <c r="H40" s="266" t="s">
        <v>23</v>
      </c>
      <c r="I40" s="266" t="s">
        <v>23</v>
      </c>
      <c r="J40" s="266" t="s">
        <v>23</v>
      </c>
      <c r="K40" s="266" t="s">
        <v>23</v>
      </c>
      <c r="L40" s="266" t="s">
        <v>23</v>
      </c>
      <c r="M40" s="266" t="s">
        <v>23</v>
      </c>
      <c r="N40" s="275">
        <v>34</v>
      </c>
      <c r="O40" s="275" t="s">
        <v>23</v>
      </c>
      <c r="P40" s="275" t="s">
        <v>23</v>
      </c>
      <c r="Q40" s="275" t="s">
        <v>23</v>
      </c>
      <c r="R40" s="275" t="s">
        <v>23</v>
      </c>
      <c r="S40" s="275" t="s">
        <v>23</v>
      </c>
      <c r="T40" s="263">
        <f t="shared" si="8"/>
        <v>34</v>
      </c>
      <c r="U40" s="264">
        <f t="shared" si="0"/>
        <v>34</v>
      </c>
      <c r="V40" s="265">
        <f t="shared" si="9"/>
        <v>1.7941176470588236</v>
      </c>
      <c r="W40" s="268">
        <f t="shared" si="10"/>
        <v>61</v>
      </c>
      <c r="X40" s="249"/>
      <c r="Y40" s="249"/>
      <c r="Z40" s="249"/>
      <c r="AA40" s="249"/>
      <c r="AD40" s="249"/>
      <c r="AF40" s="244"/>
    </row>
    <row r="41" spans="1:32" ht="15.75" x14ac:dyDescent="0.25">
      <c r="A41" s="245">
        <v>2020</v>
      </c>
      <c r="B41" s="245" t="s">
        <v>560</v>
      </c>
      <c r="C41" s="245"/>
      <c r="D41" s="245">
        <v>74543</v>
      </c>
      <c r="E41" s="264">
        <v>3</v>
      </c>
      <c r="F41" s="363">
        <v>0</v>
      </c>
      <c r="G41" s="323">
        <v>39</v>
      </c>
      <c r="H41" s="266" t="s">
        <v>23</v>
      </c>
      <c r="I41" s="266" t="s">
        <v>23</v>
      </c>
      <c r="J41" s="266" t="s">
        <v>23</v>
      </c>
      <c r="K41" s="266" t="s">
        <v>23</v>
      </c>
      <c r="L41" s="266" t="s">
        <v>23</v>
      </c>
      <c r="M41" s="266">
        <v>4</v>
      </c>
      <c r="N41" s="266" t="s">
        <v>23</v>
      </c>
      <c r="O41" s="266" t="s">
        <v>23</v>
      </c>
      <c r="P41" s="266" t="s">
        <v>23</v>
      </c>
      <c r="Q41" s="266" t="s">
        <v>23</v>
      </c>
      <c r="R41" s="266" t="s">
        <v>23</v>
      </c>
      <c r="S41" s="266" t="s">
        <v>23</v>
      </c>
      <c r="T41" s="263">
        <f t="shared" si="8"/>
        <v>4</v>
      </c>
      <c r="U41" s="264">
        <f t="shared" si="0"/>
        <v>4</v>
      </c>
      <c r="V41" s="265">
        <f t="shared" si="9"/>
        <v>8.75</v>
      </c>
      <c r="W41" s="268">
        <f t="shared" si="10"/>
        <v>35</v>
      </c>
      <c r="X41" s="249"/>
      <c r="Y41" s="249"/>
      <c r="Z41" s="249"/>
      <c r="AA41" s="249"/>
      <c r="AB41" s="401" t="s">
        <v>699</v>
      </c>
      <c r="AC41" s="402"/>
      <c r="AD41" s="402"/>
      <c r="AE41" s="402"/>
      <c r="AF41" s="403"/>
    </row>
    <row r="42" spans="1:32" ht="15.75" x14ac:dyDescent="0.25">
      <c r="A42" s="245">
        <v>2020</v>
      </c>
      <c r="B42" s="245" t="s">
        <v>547</v>
      </c>
      <c r="C42" s="245" t="s">
        <v>25</v>
      </c>
      <c r="D42" s="245">
        <v>125614</v>
      </c>
      <c r="E42" s="264">
        <v>7</v>
      </c>
      <c r="F42" s="363">
        <v>0</v>
      </c>
      <c r="G42" s="323">
        <v>97</v>
      </c>
      <c r="H42" s="266" t="s">
        <v>23</v>
      </c>
      <c r="I42" s="266" t="s">
        <v>23</v>
      </c>
      <c r="J42" s="266" t="s">
        <v>23</v>
      </c>
      <c r="K42" s="266" t="s">
        <v>23</v>
      </c>
      <c r="L42" s="266" t="s">
        <v>23</v>
      </c>
      <c r="M42" s="266" t="s">
        <v>23</v>
      </c>
      <c r="N42" s="266" t="s">
        <v>23</v>
      </c>
      <c r="O42" s="266" t="s">
        <v>23</v>
      </c>
      <c r="P42" s="266" t="s">
        <v>23</v>
      </c>
      <c r="Q42" s="266" t="s">
        <v>23</v>
      </c>
      <c r="R42" s="266" t="s">
        <v>23</v>
      </c>
      <c r="S42" s="266" t="s">
        <v>23</v>
      </c>
      <c r="T42" s="263">
        <f t="shared" si="8"/>
        <v>0</v>
      </c>
      <c r="U42" s="264">
        <f t="shared" si="0"/>
        <v>0</v>
      </c>
      <c r="V42" s="265">
        <f t="shared" ref="V42" si="11">IFERROR(W42/U42,99)</f>
        <v>99</v>
      </c>
      <c r="W42" s="268">
        <f t="shared" ref="W42" si="12">F42+G42-SUM(H42:S42)</f>
        <v>97</v>
      </c>
      <c r="X42" s="249"/>
      <c r="Y42" s="249"/>
      <c r="Z42" s="249"/>
      <c r="AA42" s="249"/>
      <c r="AB42" s="370"/>
      <c r="AC42" s="371"/>
      <c r="AD42" s="371"/>
      <c r="AE42" s="371"/>
      <c r="AF42" s="372"/>
    </row>
    <row r="43" spans="1:32" ht="15.75" x14ac:dyDescent="0.25">
      <c r="A43" s="245">
        <v>2020</v>
      </c>
      <c r="B43" s="245" t="s">
        <v>101</v>
      </c>
      <c r="C43" s="245" t="s">
        <v>417</v>
      </c>
      <c r="D43" s="245">
        <v>122234</v>
      </c>
      <c r="E43" s="264">
        <v>11</v>
      </c>
      <c r="F43" s="349">
        <v>0</v>
      </c>
      <c r="G43" s="268">
        <v>126</v>
      </c>
      <c r="H43" s="266" t="s">
        <v>23</v>
      </c>
      <c r="I43" s="266" t="s">
        <v>23</v>
      </c>
      <c r="J43" s="266" t="s">
        <v>23</v>
      </c>
      <c r="K43" s="266" t="s">
        <v>23</v>
      </c>
      <c r="L43" s="266" t="s">
        <v>23</v>
      </c>
      <c r="M43" s="266" t="s">
        <v>23</v>
      </c>
      <c r="N43" s="266" t="s">
        <v>23</v>
      </c>
      <c r="O43" s="266" t="s">
        <v>23</v>
      </c>
      <c r="P43" s="266" t="s">
        <v>23</v>
      </c>
      <c r="Q43" s="266" t="s">
        <v>23</v>
      </c>
      <c r="R43" s="266" t="s">
        <v>23</v>
      </c>
      <c r="S43" s="266" t="s">
        <v>23</v>
      </c>
      <c r="T43" s="263">
        <f t="shared" si="8"/>
        <v>0</v>
      </c>
      <c r="U43" s="264">
        <f t="shared" si="0"/>
        <v>0</v>
      </c>
      <c r="V43" s="265">
        <f t="shared" si="9"/>
        <v>99</v>
      </c>
      <c r="W43" s="268">
        <f t="shared" si="10"/>
        <v>126</v>
      </c>
      <c r="X43" s="249"/>
      <c r="Y43" s="249"/>
      <c r="Z43" s="249"/>
      <c r="AA43" s="249"/>
      <c r="AB43" s="370"/>
      <c r="AC43" s="371"/>
      <c r="AD43" s="371"/>
      <c r="AE43" s="371"/>
      <c r="AF43" s="372"/>
    </row>
    <row r="44" spans="1:32" ht="15.75" x14ac:dyDescent="0.25">
      <c r="A44" s="245">
        <v>2020</v>
      </c>
      <c r="B44" s="245" t="s">
        <v>608</v>
      </c>
      <c r="C44" s="245" t="s">
        <v>706</v>
      </c>
      <c r="D44" s="245"/>
      <c r="E44" s="264"/>
      <c r="F44" s="349">
        <v>0</v>
      </c>
      <c r="G44" s="268">
        <v>13</v>
      </c>
      <c r="H44" s="266"/>
      <c r="I44" s="266"/>
      <c r="J44" s="266"/>
      <c r="K44" s="266"/>
      <c r="L44" s="266"/>
      <c r="M44" s="266"/>
      <c r="N44" s="266"/>
      <c r="O44" s="266"/>
      <c r="P44" s="266"/>
      <c r="Q44" s="266"/>
      <c r="R44" s="266"/>
      <c r="S44" s="266"/>
      <c r="T44" s="263">
        <f t="shared" ref="T44" si="13">SUM(H44:S44)</f>
        <v>0</v>
      </c>
      <c r="U44" s="264">
        <f t="shared" ref="U44" si="14">IFERROR(AVERAGEIF(H44:S44,"&gt; 0"),0)</f>
        <v>0</v>
      </c>
      <c r="V44" s="265">
        <f t="shared" ref="V44" si="15">IFERROR(W44/U44,99)</f>
        <v>99</v>
      </c>
      <c r="W44" s="268">
        <f t="shared" ref="W44" si="16">F44+G44-SUM(H44:S44)</f>
        <v>13</v>
      </c>
      <c r="X44" s="249"/>
      <c r="Y44" s="249"/>
      <c r="Z44" s="249"/>
      <c r="AA44" s="249"/>
      <c r="AB44" s="370"/>
      <c r="AC44" s="371"/>
      <c r="AD44" s="371"/>
      <c r="AE44" s="371"/>
      <c r="AF44" s="372"/>
    </row>
    <row r="45" spans="1:32" ht="15.75" x14ac:dyDescent="0.25">
      <c r="A45" s="245" t="s">
        <v>434</v>
      </c>
      <c r="B45" s="245" t="s">
        <v>333</v>
      </c>
      <c r="C45" s="245" t="s">
        <v>262</v>
      </c>
      <c r="D45" s="245">
        <v>71251</v>
      </c>
      <c r="E45" s="264">
        <v>4</v>
      </c>
      <c r="F45" s="349">
        <v>0</v>
      </c>
      <c r="G45" s="268">
        <v>34</v>
      </c>
      <c r="H45" s="266" t="s">
        <v>23</v>
      </c>
      <c r="I45" s="382" t="s">
        <v>23</v>
      </c>
      <c r="J45" s="266" t="s">
        <v>23</v>
      </c>
      <c r="K45" s="262">
        <v>4</v>
      </c>
      <c r="L45" s="262">
        <v>5</v>
      </c>
      <c r="M45" s="262">
        <v>2</v>
      </c>
      <c r="N45" s="262">
        <v>1</v>
      </c>
      <c r="O45" s="262" t="s">
        <v>23</v>
      </c>
      <c r="P45" s="262" t="s">
        <v>23</v>
      </c>
      <c r="Q45" s="262" t="s">
        <v>23</v>
      </c>
      <c r="R45" s="262" t="s">
        <v>23</v>
      </c>
      <c r="S45" s="262" t="s">
        <v>23</v>
      </c>
      <c r="T45" s="263">
        <f t="shared" si="8"/>
        <v>12</v>
      </c>
      <c r="U45" s="264">
        <f t="shared" si="0"/>
        <v>3</v>
      </c>
      <c r="V45" s="265">
        <f t="shared" ref="V45" si="17">IFERROR(W45/U45,99)</f>
        <v>7.333333333333333</v>
      </c>
      <c r="W45" s="268">
        <f t="shared" ref="W45" si="18">F45+G45-SUM(H45:S45)</f>
        <v>22</v>
      </c>
      <c r="X45" s="249"/>
      <c r="Y45" s="249"/>
      <c r="Z45" s="249"/>
      <c r="AA45" s="249"/>
      <c r="AB45" s="370"/>
      <c r="AC45" s="371"/>
      <c r="AD45" s="371"/>
      <c r="AE45" s="371"/>
      <c r="AF45" s="372"/>
    </row>
    <row r="46" spans="1:32" x14ac:dyDescent="0.2">
      <c r="A46" s="343"/>
      <c r="B46" s="343"/>
      <c r="C46" s="343"/>
      <c r="D46" s="343"/>
      <c r="E46" s="344"/>
      <c r="F46" s="344"/>
      <c r="G46" s="344"/>
      <c r="H46" s="327"/>
      <c r="I46" s="327"/>
      <c r="J46" s="327"/>
      <c r="K46" s="327"/>
      <c r="L46" s="327"/>
      <c r="M46" s="327"/>
      <c r="N46" s="327"/>
      <c r="O46" s="327"/>
      <c r="P46" s="327"/>
      <c r="Q46" s="327"/>
      <c r="R46" s="327"/>
      <c r="S46" s="327"/>
      <c r="T46" s="327"/>
      <c r="U46" s="344"/>
      <c r="V46" s="345"/>
      <c r="W46" s="344"/>
      <c r="X46" s="249"/>
      <c r="Y46" s="249"/>
      <c r="Z46" s="249"/>
      <c r="AA46" s="249"/>
      <c r="AB46" s="370"/>
      <c r="AC46" s="371"/>
      <c r="AD46" s="371"/>
      <c r="AE46" s="371"/>
      <c r="AF46" s="372"/>
    </row>
    <row r="47" spans="1:32" x14ac:dyDescent="0.2">
      <c r="A47" s="343"/>
      <c r="B47" s="343"/>
      <c r="C47" s="343"/>
      <c r="D47" s="343"/>
      <c r="E47" s="344"/>
      <c r="F47" s="344"/>
      <c r="G47" s="344"/>
      <c r="H47" s="327"/>
      <c r="I47" s="327"/>
      <c r="J47" s="327"/>
      <c r="K47" s="327"/>
      <c r="L47" s="327"/>
      <c r="M47" s="327"/>
      <c r="N47" s="327"/>
      <c r="O47" s="327"/>
      <c r="P47" s="327"/>
      <c r="Q47" s="327"/>
      <c r="R47" s="327"/>
      <c r="S47" s="327"/>
      <c r="T47" s="327"/>
      <c r="U47" s="344"/>
      <c r="V47" s="345"/>
      <c r="W47" s="344"/>
      <c r="X47" s="249"/>
      <c r="Y47" s="249"/>
      <c r="Z47" s="249"/>
      <c r="AA47" s="249"/>
      <c r="AB47" s="370"/>
      <c r="AC47" s="371"/>
      <c r="AD47" s="371"/>
      <c r="AE47" s="371"/>
      <c r="AF47" s="372"/>
    </row>
    <row r="48" spans="1:32" ht="15.75" x14ac:dyDescent="0.25">
      <c r="A48" s="245">
        <v>2021</v>
      </c>
      <c r="B48" s="245" t="s">
        <v>72</v>
      </c>
      <c r="C48" s="245" t="s">
        <v>393</v>
      </c>
      <c r="D48" s="245">
        <v>22303</v>
      </c>
      <c r="E48" s="264">
        <v>7</v>
      </c>
      <c r="F48" s="349">
        <v>0</v>
      </c>
      <c r="G48" s="323">
        <v>116</v>
      </c>
      <c r="H48" s="266" t="s">
        <v>23</v>
      </c>
      <c r="I48" s="266" t="s">
        <v>23</v>
      </c>
      <c r="J48" s="266" t="s">
        <v>23</v>
      </c>
      <c r="K48" s="266" t="s">
        <v>23</v>
      </c>
      <c r="L48" s="262">
        <v>9</v>
      </c>
      <c r="M48" s="262">
        <v>12</v>
      </c>
      <c r="N48" s="262">
        <v>35</v>
      </c>
      <c r="O48" s="262" t="s">
        <v>23</v>
      </c>
      <c r="P48" s="262" t="s">
        <v>23</v>
      </c>
      <c r="Q48" s="262" t="s">
        <v>23</v>
      </c>
      <c r="R48" s="262" t="s">
        <v>23</v>
      </c>
      <c r="S48" s="262" t="s">
        <v>23</v>
      </c>
      <c r="T48" s="263">
        <f>SUM(H48:S48)</f>
        <v>56</v>
      </c>
      <c r="U48" s="264">
        <f t="shared" ref="U48:U54" si="19">IFERROR(AVERAGEIF(H48:S48,"&gt; 0"),0)</f>
        <v>18.666666666666668</v>
      </c>
      <c r="V48" s="265">
        <f t="shared" ref="V48:V54" si="20">IFERROR(W48/U48,99)</f>
        <v>3.214285714285714</v>
      </c>
      <c r="W48" s="268">
        <f t="shared" ref="W48:W54" si="21">F48+G48-SUM(H48:S48)</f>
        <v>60</v>
      </c>
      <c r="X48" s="249"/>
      <c r="Y48" s="249"/>
      <c r="Z48" s="249"/>
      <c r="AA48" s="249"/>
      <c r="AB48" s="370"/>
      <c r="AC48" s="371"/>
      <c r="AD48" s="371"/>
      <c r="AE48" s="371"/>
      <c r="AF48" s="372"/>
    </row>
    <row r="49" spans="1:32" ht="15.75" x14ac:dyDescent="0.25">
      <c r="A49" s="245">
        <v>2021</v>
      </c>
      <c r="B49" s="245" t="s">
        <v>469</v>
      </c>
      <c r="C49" s="245" t="s">
        <v>25</v>
      </c>
      <c r="D49" s="245">
        <v>111451</v>
      </c>
      <c r="E49" s="264">
        <v>6</v>
      </c>
      <c r="F49" s="349">
        <v>0</v>
      </c>
      <c r="G49" s="323">
        <v>115</v>
      </c>
      <c r="H49" s="266" t="s">
        <v>23</v>
      </c>
      <c r="I49" s="266" t="s">
        <v>23</v>
      </c>
      <c r="J49" s="266" t="s">
        <v>23</v>
      </c>
      <c r="K49" s="266" t="s">
        <v>23</v>
      </c>
      <c r="L49" s="266" t="s">
        <v>23</v>
      </c>
      <c r="M49" s="266" t="s">
        <v>23</v>
      </c>
      <c r="N49" s="266">
        <v>30</v>
      </c>
      <c r="O49" s="275" t="s">
        <v>23</v>
      </c>
      <c r="P49" s="275" t="s">
        <v>23</v>
      </c>
      <c r="Q49" s="275" t="s">
        <v>23</v>
      </c>
      <c r="R49" s="275" t="s">
        <v>23</v>
      </c>
      <c r="S49" s="275" t="s">
        <v>23</v>
      </c>
      <c r="T49" s="263">
        <f>SUM(H49:S49)</f>
        <v>30</v>
      </c>
      <c r="U49" s="264">
        <f t="shared" si="19"/>
        <v>30</v>
      </c>
      <c r="V49" s="265">
        <f t="shared" si="20"/>
        <v>2.8333333333333335</v>
      </c>
      <c r="W49" s="268">
        <f t="shared" si="21"/>
        <v>85</v>
      </c>
      <c r="X49" s="249"/>
      <c r="Y49" s="249"/>
      <c r="Z49" s="249"/>
      <c r="AA49" s="249"/>
      <c r="AB49" s="370"/>
      <c r="AC49" s="371"/>
      <c r="AD49" s="371"/>
      <c r="AE49" s="371"/>
      <c r="AF49" s="372"/>
    </row>
    <row r="50" spans="1:32" ht="15.75" x14ac:dyDescent="0.25">
      <c r="A50" s="245">
        <v>2021</v>
      </c>
      <c r="B50" s="245" t="s">
        <v>44</v>
      </c>
      <c r="C50" s="245" t="s">
        <v>383</v>
      </c>
      <c r="D50" s="245">
        <v>111454</v>
      </c>
      <c r="E50" s="264">
        <v>13</v>
      </c>
      <c r="F50" s="349">
        <v>0</v>
      </c>
      <c r="G50" s="323">
        <v>97</v>
      </c>
      <c r="H50" s="266" t="s">
        <v>23</v>
      </c>
      <c r="I50" s="266" t="s">
        <v>23</v>
      </c>
      <c r="J50" s="266" t="s">
        <v>23</v>
      </c>
      <c r="K50" s="262">
        <v>8</v>
      </c>
      <c r="L50" s="262">
        <v>7</v>
      </c>
      <c r="M50" s="262">
        <v>7</v>
      </c>
      <c r="N50" s="262">
        <v>11</v>
      </c>
      <c r="O50" s="262" t="s">
        <v>23</v>
      </c>
      <c r="P50" s="262" t="s">
        <v>23</v>
      </c>
      <c r="Q50" s="262" t="s">
        <v>23</v>
      </c>
      <c r="R50" s="262" t="s">
        <v>23</v>
      </c>
      <c r="S50" s="262" t="s">
        <v>23</v>
      </c>
      <c r="T50" s="263">
        <f t="shared" ref="T50:T54" si="22">SUM(H50:S50)</f>
        <v>33</v>
      </c>
      <c r="U50" s="264">
        <f t="shared" si="19"/>
        <v>8.25</v>
      </c>
      <c r="V50" s="265">
        <f t="shared" si="20"/>
        <v>7.7575757575757578</v>
      </c>
      <c r="W50" s="268">
        <f t="shared" si="21"/>
        <v>64</v>
      </c>
      <c r="X50" s="249"/>
      <c r="Y50" s="249"/>
      <c r="Z50" s="249"/>
      <c r="AA50" s="249"/>
      <c r="AB50" s="370"/>
      <c r="AC50" s="371"/>
      <c r="AD50" s="371"/>
      <c r="AE50" s="371"/>
      <c r="AF50" s="372"/>
    </row>
    <row r="51" spans="1:32" ht="15.75" x14ac:dyDescent="0.25">
      <c r="A51" s="245">
        <v>2021</v>
      </c>
      <c r="B51" s="245" t="s">
        <v>344</v>
      </c>
      <c r="C51" s="245" t="s">
        <v>345</v>
      </c>
      <c r="D51" s="245">
        <v>81279</v>
      </c>
      <c r="E51" s="264">
        <v>6</v>
      </c>
      <c r="F51" s="349">
        <v>0</v>
      </c>
      <c r="G51" s="323">
        <v>56</v>
      </c>
      <c r="H51" s="266" t="s">
        <v>23</v>
      </c>
      <c r="I51" s="266" t="s">
        <v>23</v>
      </c>
      <c r="J51" s="266" t="s">
        <v>23</v>
      </c>
      <c r="K51" s="266" t="s">
        <v>23</v>
      </c>
      <c r="L51" s="266" t="s">
        <v>23</v>
      </c>
      <c r="M51" s="266" t="s">
        <v>23</v>
      </c>
      <c r="N51" s="266" t="s">
        <v>23</v>
      </c>
      <c r="O51" s="266" t="s">
        <v>23</v>
      </c>
      <c r="P51" s="266" t="s">
        <v>23</v>
      </c>
      <c r="Q51" s="266" t="s">
        <v>23</v>
      </c>
      <c r="R51" s="266" t="s">
        <v>23</v>
      </c>
      <c r="S51" s="266" t="s">
        <v>23</v>
      </c>
      <c r="T51" s="263">
        <f t="shared" si="22"/>
        <v>0</v>
      </c>
      <c r="U51" s="264">
        <f t="shared" si="19"/>
        <v>0</v>
      </c>
      <c r="V51" s="265">
        <f t="shared" si="20"/>
        <v>99</v>
      </c>
      <c r="W51" s="268">
        <f t="shared" si="21"/>
        <v>56</v>
      </c>
      <c r="X51" s="249"/>
      <c r="Y51" s="249"/>
      <c r="Z51" s="249"/>
      <c r="AA51" s="249"/>
      <c r="AB51" s="370"/>
      <c r="AC51" s="371"/>
      <c r="AD51" s="371"/>
      <c r="AE51" s="371"/>
      <c r="AF51" s="372"/>
    </row>
    <row r="52" spans="1:32" ht="15.75" x14ac:dyDescent="0.25">
      <c r="A52" s="245">
        <v>2021</v>
      </c>
      <c r="B52" s="245" t="s">
        <v>470</v>
      </c>
      <c r="C52" s="245" t="s">
        <v>387</v>
      </c>
      <c r="D52" s="245">
        <v>111458</v>
      </c>
      <c r="E52" s="264">
        <v>5</v>
      </c>
      <c r="F52" s="349">
        <v>0</v>
      </c>
      <c r="G52" s="323">
        <v>110</v>
      </c>
      <c r="H52" s="266" t="s">
        <v>23</v>
      </c>
      <c r="I52" s="266" t="s">
        <v>23</v>
      </c>
      <c r="J52" s="266" t="s">
        <v>23</v>
      </c>
      <c r="K52" s="266" t="s">
        <v>23</v>
      </c>
      <c r="L52" s="266" t="s">
        <v>23</v>
      </c>
      <c r="M52" s="266" t="s">
        <v>23</v>
      </c>
      <c r="N52" s="266" t="s">
        <v>23</v>
      </c>
      <c r="O52" s="266" t="s">
        <v>23</v>
      </c>
      <c r="P52" s="266" t="s">
        <v>23</v>
      </c>
      <c r="Q52" s="266" t="s">
        <v>23</v>
      </c>
      <c r="R52" s="266" t="s">
        <v>23</v>
      </c>
      <c r="S52" s="266" t="s">
        <v>23</v>
      </c>
      <c r="T52" s="263">
        <f t="shared" si="22"/>
        <v>0</v>
      </c>
      <c r="U52" s="264">
        <f t="shared" si="19"/>
        <v>0</v>
      </c>
      <c r="V52" s="265">
        <f t="shared" si="20"/>
        <v>99</v>
      </c>
      <c r="W52" s="268">
        <f t="shared" si="21"/>
        <v>110</v>
      </c>
      <c r="X52" s="249"/>
      <c r="Y52" s="249"/>
      <c r="Z52" s="249"/>
      <c r="AA52" s="249"/>
      <c r="AB52" s="370"/>
      <c r="AC52" s="371"/>
      <c r="AD52" s="371"/>
      <c r="AE52" s="371"/>
      <c r="AF52" s="372"/>
    </row>
    <row r="53" spans="1:32" ht="15.75" x14ac:dyDescent="0.25">
      <c r="A53" s="245">
        <v>2021</v>
      </c>
      <c r="B53" s="245" t="s">
        <v>103</v>
      </c>
      <c r="C53" s="245" t="s">
        <v>389</v>
      </c>
      <c r="D53" s="245">
        <v>111452</v>
      </c>
      <c r="E53" s="264">
        <v>6</v>
      </c>
      <c r="F53" s="349">
        <v>0</v>
      </c>
      <c r="G53" s="323">
        <v>115</v>
      </c>
      <c r="H53" s="266"/>
      <c r="I53" s="266"/>
      <c r="J53" s="266"/>
      <c r="K53" s="266"/>
      <c r="L53" s="266"/>
      <c r="M53" s="266"/>
      <c r="N53" s="266"/>
      <c r="O53" s="266"/>
      <c r="P53" s="266"/>
      <c r="Q53" s="266"/>
      <c r="R53" s="266"/>
      <c r="S53" s="266"/>
      <c r="T53" s="263">
        <f t="shared" ref="T53" si="23">SUM(H53:S53)</f>
        <v>0</v>
      </c>
      <c r="U53" s="264">
        <f t="shared" si="19"/>
        <v>0</v>
      </c>
      <c r="V53" s="265">
        <f t="shared" ref="V53" si="24">IFERROR(W53/U53,99)</f>
        <v>99</v>
      </c>
      <c r="W53" s="268">
        <f t="shared" ref="W53" si="25">F53+G53-SUM(H53:S53)</f>
        <v>115</v>
      </c>
      <c r="X53" s="249"/>
      <c r="Y53" s="249"/>
      <c r="Z53" s="249"/>
      <c r="AA53" s="249"/>
      <c r="AB53" s="370"/>
      <c r="AC53" s="371"/>
      <c r="AD53" s="371"/>
      <c r="AE53" s="371"/>
      <c r="AF53" s="372"/>
    </row>
    <row r="54" spans="1:32" x14ac:dyDescent="0.2">
      <c r="A54" s="245"/>
      <c r="B54" s="245"/>
      <c r="C54" s="245"/>
      <c r="D54" s="245"/>
      <c r="E54" s="264"/>
      <c r="F54" s="323"/>
      <c r="G54" s="323"/>
      <c r="H54" s="266" t="s">
        <v>23</v>
      </c>
      <c r="I54" s="266" t="s">
        <v>23</v>
      </c>
      <c r="J54" s="266" t="s">
        <v>23</v>
      </c>
      <c r="K54" s="266" t="s">
        <v>23</v>
      </c>
      <c r="L54" s="266" t="s">
        <v>23</v>
      </c>
      <c r="M54" s="266" t="s">
        <v>23</v>
      </c>
      <c r="N54" s="266" t="s">
        <v>23</v>
      </c>
      <c r="O54" s="266" t="s">
        <v>23</v>
      </c>
      <c r="P54" s="266" t="s">
        <v>23</v>
      </c>
      <c r="Q54" s="266" t="s">
        <v>23</v>
      </c>
      <c r="R54" s="266" t="s">
        <v>23</v>
      </c>
      <c r="S54" s="266" t="s">
        <v>23</v>
      </c>
      <c r="T54" s="263">
        <f t="shared" si="22"/>
        <v>0</v>
      </c>
      <c r="U54" s="264">
        <f t="shared" si="19"/>
        <v>0</v>
      </c>
      <c r="V54" s="265">
        <f t="shared" si="20"/>
        <v>99</v>
      </c>
      <c r="W54" s="268">
        <f t="shared" si="21"/>
        <v>0</v>
      </c>
      <c r="X54" s="249"/>
      <c r="Y54" s="249"/>
      <c r="Z54" s="249"/>
      <c r="AA54" s="249"/>
      <c r="AB54" s="370"/>
      <c r="AC54" s="371"/>
      <c r="AD54" s="371"/>
      <c r="AE54" s="371"/>
      <c r="AF54" s="372"/>
    </row>
    <row r="55" spans="1:32" x14ac:dyDescent="0.2">
      <c r="A55" s="343"/>
      <c r="B55" s="343"/>
      <c r="C55" s="343"/>
      <c r="D55" s="343"/>
      <c r="E55" s="344"/>
      <c r="F55" s="344"/>
      <c r="G55" s="344"/>
      <c r="H55" s="327"/>
      <c r="I55" s="327"/>
      <c r="J55" s="327"/>
      <c r="K55" s="327"/>
      <c r="L55" s="327"/>
      <c r="M55" s="327"/>
      <c r="N55" s="327"/>
      <c r="O55" s="327"/>
      <c r="P55" s="327"/>
      <c r="Q55" s="327"/>
      <c r="R55" s="327"/>
      <c r="S55" s="327"/>
      <c r="T55" s="327"/>
      <c r="U55" s="344"/>
      <c r="V55" s="345"/>
      <c r="W55" s="344"/>
      <c r="X55" s="249"/>
      <c r="Y55" s="249"/>
      <c r="Z55" s="249"/>
      <c r="AA55" s="249"/>
      <c r="AB55" s="370"/>
      <c r="AC55" s="371"/>
      <c r="AD55" s="371"/>
      <c r="AE55" s="371"/>
      <c r="AF55" s="372"/>
    </row>
    <row r="56" spans="1:32" x14ac:dyDescent="0.2">
      <c r="A56" s="262">
        <v>2019</v>
      </c>
      <c r="B56" s="245" t="s">
        <v>661</v>
      </c>
      <c r="C56" s="245"/>
      <c r="D56" s="245"/>
      <c r="E56" s="264">
        <v>0</v>
      </c>
      <c r="F56" s="323">
        <v>24</v>
      </c>
      <c r="G56" s="323">
        <v>0</v>
      </c>
      <c r="H56" s="266">
        <v>24</v>
      </c>
      <c r="I56" s="267"/>
      <c r="J56" s="267"/>
      <c r="K56" s="267"/>
      <c r="L56" s="267"/>
      <c r="M56" s="267"/>
      <c r="N56" s="267"/>
      <c r="O56" s="267"/>
      <c r="P56" s="267"/>
      <c r="Q56" s="267"/>
      <c r="R56" s="267"/>
      <c r="S56" s="267"/>
      <c r="T56" s="263">
        <f t="shared" ref="T56:T67" si="26">SUM(H56:S56)</f>
        <v>24</v>
      </c>
      <c r="U56" s="264">
        <f t="shared" ref="U56:U67" si="27">IFERROR(AVERAGEIF(H56:S56,"&gt; 0"),0)</f>
        <v>24</v>
      </c>
      <c r="V56" s="265">
        <f t="shared" si="9"/>
        <v>0</v>
      </c>
      <c r="W56" s="268">
        <f t="shared" ref="W56:W67" si="28">F56+G56-SUM(H56:S56)</f>
        <v>0</v>
      </c>
      <c r="X56" s="249"/>
      <c r="Y56" s="249"/>
      <c r="Z56" s="249"/>
      <c r="AA56" s="249"/>
      <c r="AB56" s="370"/>
      <c r="AC56" s="371"/>
      <c r="AD56" s="371"/>
      <c r="AE56" s="371"/>
      <c r="AF56" s="372"/>
    </row>
    <row r="57" spans="1:32" x14ac:dyDescent="0.2">
      <c r="A57" s="244">
        <v>2019</v>
      </c>
      <c r="B57" s="245" t="s">
        <v>649</v>
      </c>
      <c r="C57" s="245"/>
      <c r="D57" s="245"/>
      <c r="E57" s="264">
        <v>0</v>
      </c>
      <c r="F57" s="323">
        <v>48</v>
      </c>
      <c r="G57" s="323">
        <v>0</v>
      </c>
      <c r="H57" s="267"/>
      <c r="I57" s="267"/>
      <c r="J57" s="267"/>
      <c r="K57" s="267"/>
      <c r="L57" s="267"/>
      <c r="M57" s="267"/>
      <c r="N57" s="267"/>
      <c r="O57" s="267"/>
      <c r="P57" s="267"/>
      <c r="Q57" s="267"/>
      <c r="R57" s="267"/>
      <c r="S57" s="267"/>
      <c r="T57" s="263">
        <f t="shared" si="26"/>
        <v>0</v>
      </c>
      <c r="U57" s="264">
        <f t="shared" si="27"/>
        <v>0</v>
      </c>
      <c r="V57" s="265">
        <f t="shared" si="9"/>
        <v>99</v>
      </c>
      <c r="W57" s="268">
        <f t="shared" si="28"/>
        <v>48</v>
      </c>
      <c r="X57" s="249"/>
      <c r="Y57" s="249"/>
      <c r="Z57" s="249"/>
      <c r="AA57" s="249"/>
      <c r="AB57" s="370"/>
      <c r="AC57" s="371"/>
      <c r="AD57" s="371"/>
      <c r="AE57" s="371"/>
      <c r="AF57" s="372"/>
    </row>
    <row r="58" spans="1:32" x14ac:dyDescent="0.2">
      <c r="A58" s="262">
        <v>2019</v>
      </c>
      <c r="B58" s="245" t="s">
        <v>650</v>
      </c>
      <c r="C58" s="245"/>
      <c r="D58" s="245"/>
      <c r="E58" s="264">
        <v>0</v>
      </c>
      <c r="F58" s="323">
        <v>50</v>
      </c>
      <c r="G58" s="323">
        <v>0</v>
      </c>
      <c r="H58" s="267"/>
      <c r="I58" s="267"/>
      <c r="J58" s="267"/>
      <c r="K58" s="267"/>
      <c r="L58" s="267"/>
      <c r="M58" s="267"/>
      <c r="N58" s="267"/>
      <c r="O58" s="267"/>
      <c r="P58" s="267"/>
      <c r="Q58" s="267"/>
      <c r="R58" s="267"/>
      <c r="S58" s="267"/>
      <c r="T58" s="263">
        <f t="shared" si="26"/>
        <v>0</v>
      </c>
      <c r="U58" s="264">
        <f t="shared" si="27"/>
        <v>0</v>
      </c>
      <c r="V58" s="265">
        <f t="shared" si="9"/>
        <v>99</v>
      </c>
      <c r="W58" s="268">
        <f t="shared" si="28"/>
        <v>50</v>
      </c>
      <c r="X58" s="249"/>
      <c r="Y58" s="249"/>
      <c r="Z58" s="249"/>
      <c r="AA58" s="249"/>
      <c r="AB58" s="370"/>
      <c r="AC58" s="371"/>
      <c r="AD58" s="371"/>
      <c r="AE58" s="371"/>
      <c r="AF58" s="372"/>
    </row>
    <row r="59" spans="1:32" x14ac:dyDescent="0.2">
      <c r="A59" s="262">
        <v>2019</v>
      </c>
      <c r="B59" s="249" t="s">
        <v>651</v>
      </c>
      <c r="C59" s="245"/>
      <c r="D59" s="245"/>
      <c r="E59" s="264">
        <v>0</v>
      </c>
      <c r="F59" s="249">
        <v>104</v>
      </c>
      <c r="G59" s="249">
        <v>0</v>
      </c>
      <c r="H59" s="267"/>
      <c r="I59" s="267"/>
      <c r="J59" s="267"/>
      <c r="K59" s="267"/>
      <c r="L59" s="267"/>
      <c r="M59" s="267"/>
      <c r="N59" s="267"/>
      <c r="O59" s="267"/>
      <c r="P59" s="267"/>
      <c r="Q59" s="267"/>
      <c r="R59" s="267"/>
      <c r="S59" s="267"/>
      <c r="T59" s="263">
        <f t="shared" si="26"/>
        <v>0</v>
      </c>
      <c r="U59" s="264">
        <f t="shared" si="27"/>
        <v>0</v>
      </c>
      <c r="V59" s="265">
        <f t="shared" si="9"/>
        <v>99</v>
      </c>
      <c r="W59" s="268">
        <f t="shared" si="28"/>
        <v>104</v>
      </c>
      <c r="X59" s="249"/>
      <c r="Y59" s="249"/>
      <c r="Z59" s="249"/>
      <c r="AA59" s="249"/>
      <c r="AB59" s="370"/>
      <c r="AC59" s="371"/>
      <c r="AD59" s="371"/>
      <c r="AE59" s="371"/>
      <c r="AF59" s="372"/>
    </row>
    <row r="60" spans="1:32" x14ac:dyDescent="0.2">
      <c r="A60" s="262">
        <v>2020</v>
      </c>
      <c r="B60" s="245" t="s">
        <v>654</v>
      </c>
      <c r="C60" s="245"/>
      <c r="D60" s="245"/>
      <c r="E60" s="264">
        <v>0</v>
      </c>
      <c r="F60" s="323">
        <v>12</v>
      </c>
      <c r="G60" s="323">
        <v>0</v>
      </c>
      <c r="H60" s="266">
        <v>12</v>
      </c>
      <c r="I60" s="267"/>
      <c r="J60" s="267"/>
      <c r="K60" s="267"/>
      <c r="L60" s="267"/>
      <c r="M60" s="267"/>
      <c r="N60" s="267"/>
      <c r="O60" s="267"/>
      <c r="P60" s="267"/>
      <c r="Q60" s="267"/>
      <c r="R60" s="267"/>
      <c r="S60" s="267"/>
      <c r="T60" s="263">
        <f t="shared" si="26"/>
        <v>12</v>
      </c>
      <c r="U60" s="264">
        <f t="shared" si="27"/>
        <v>12</v>
      </c>
      <c r="V60" s="265">
        <f t="shared" si="9"/>
        <v>0</v>
      </c>
      <c r="W60" s="268">
        <f t="shared" si="28"/>
        <v>0</v>
      </c>
      <c r="X60" s="249"/>
      <c r="Y60" s="249"/>
      <c r="Z60" s="249"/>
      <c r="AA60" s="249"/>
      <c r="AB60" s="370"/>
      <c r="AC60" s="371"/>
      <c r="AD60" s="371"/>
      <c r="AE60" s="371"/>
      <c r="AF60" s="372"/>
    </row>
    <row r="61" spans="1:32" x14ac:dyDescent="0.2">
      <c r="A61" s="262">
        <v>2020</v>
      </c>
      <c r="B61" s="245" t="s">
        <v>655</v>
      </c>
      <c r="C61" s="245"/>
      <c r="D61" s="245"/>
      <c r="E61" s="264">
        <v>0</v>
      </c>
      <c r="F61" s="323">
        <v>23</v>
      </c>
      <c r="G61" s="323">
        <v>0</v>
      </c>
      <c r="H61" s="266">
        <v>23</v>
      </c>
      <c r="I61" s="267"/>
      <c r="J61" s="267"/>
      <c r="K61" s="267"/>
      <c r="L61" s="267"/>
      <c r="M61" s="267"/>
      <c r="N61" s="267"/>
      <c r="O61" s="267"/>
      <c r="P61" s="267"/>
      <c r="Q61" s="267"/>
      <c r="R61" s="267"/>
      <c r="S61" s="267"/>
      <c r="T61" s="263">
        <f t="shared" si="26"/>
        <v>23</v>
      </c>
      <c r="U61" s="264">
        <f t="shared" si="27"/>
        <v>23</v>
      </c>
      <c r="V61" s="265">
        <f t="shared" si="9"/>
        <v>0</v>
      </c>
      <c r="W61" s="268">
        <f t="shared" si="28"/>
        <v>0</v>
      </c>
      <c r="X61" s="249"/>
      <c r="Y61" s="249"/>
      <c r="Z61" s="249"/>
      <c r="AA61" s="249"/>
      <c r="AB61" s="370"/>
      <c r="AC61" s="371"/>
      <c r="AD61" s="371"/>
      <c r="AE61" s="371"/>
      <c r="AF61" s="372"/>
    </row>
    <row r="62" spans="1:32" x14ac:dyDescent="0.2">
      <c r="A62" s="262">
        <v>2020</v>
      </c>
      <c r="B62" s="245" t="s">
        <v>656</v>
      </c>
      <c r="C62" s="245"/>
      <c r="D62" s="245"/>
      <c r="E62" s="264">
        <v>0</v>
      </c>
      <c r="F62" s="323">
        <v>24</v>
      </c>
      <c r="G62" s="323">
        <v>0</v>
      </c>
      <c r="H62" s="266">
        <v>10</v>
      </c>
      <c r="I62" s="266">
        <v>14</v>
      </c>
      <c r="J62" s="267"/>
      <c r="K62" s="267"/>
      <c r="L62" s="267"/>
      <c r="M62" s="267"/>
      <c r="N62" s="267"/>
      <c r="O62" s="267"/>
      <c r="P62" s="267"/>
      <c r="Q62" s="267"/>
      <c r="R62" s="267"/>
      <c r="S62" s="267"/>
      <c r="T62" s="263">
        <f t="shared" si="26"/>
        <v>24</v>
      </c>
      <c r="U62" s="264">
        <f t="shared" si="27"/>
        <v>12</v>
      </c>
      <c r="V62" s="265">
        <f t="shared" si="9"/>
        <v>0</v>
      </c>
      <c r="W62" s="268">
        <f t="shared" si="28"/>
        <v>0</v>
      </c>
      <c r="X62" s="249"/>
      <c r="Y62" s="249"/>
      <c r="Z62" s="249"/>
      <c r="AA62" s="249"/>
      <c r="AB62" s="370"/>
      <c r="AC62" s="371"/>
      <c r="AD62" s="371"/>
      <c r="AE62" s="371"/>
      <c r="AF62" s="372"/>
    </row>
    <row r="63" spans="1:32" x14ac:dyDescent="0.2">
      <c r="A63" s="262">
        <v>2020</v>
      </c>
      <c r="B63" s="245" t="s">
        <v>657</v>
      </c>
      <c r="C63" s="245"/>
      <c r="D63" s="245"/>
      <c r="E63" s="264">
        <v>0</v>
      </c>
      <c r="F63" s="323">
        <v>24</v>
      </c>
      <c r="G63" s="323">
        <v>0</v>
      </c>
      <c r="H63" s="266">
        <v>5</v>
      </c>
      <c r="I63" s="267"/>
      <c r="J63" s="266">
        <v>12</v>
      </c>
      <c r="K63" s="267"/>
      <c r="L63" s="266">
        <v>1</v>
      </c>
      <c r="M63" s="267"/>
      <c r="N63" s="267"/>
      <c r="O63" s="267"/>
      <c r="P63" s="267"/>
      <c r="Q63" s="267"/>
      <c r="R63" s="267"/>
      <c r="S63" s="267"/>
      <c r="T63" s="263">
        <f t="shared" si="26"/>
        <v>18</v>
      </c>
      <c r="U63" s="264">
        <f t="shared" si="27"/>
        <v>6</v>
      </c>
      <c r="V63" s="265">
        <f t="shared" si="9"/>
        <v>1</v>
      </c>
      <c r="W63" s="268">
        <f t="shared" si="28"/>
        <v>6</v>
      </c>
      <c r="X63" s="249"/>
      <c r="Y63" s="249"/>
      <c r="Z63" s="249"/>
      <c r="AA63" s="249"/>
      <c r="AB63" s="370"/>
      <c r="AC63" s="371"/>
      <c r="AD63" s="371"/>
      <c r="AE63" s="371"/>
      <c r="AF63" s="372"/>
    </row>
    <row r="64" spans="1:32" x14ac:dyDescent="0.2">
      <c r="A64" s="262">
        <v>2020</v>
      </c>
      <c r="B64" s="245" t="s">
        <v>658</v>
      </c>
      <c r="C64" s="245"/>
      <c r="D64" s="245"/>
      <c r="E64" s="264">
        <v>0</v>
      </c>
      <c r="F64" s="323">
        <v>24</v>
      </c>
      <c r="G64" s="323">
        <v>0</v>
      </c>
      <c r="H64" s="266">
        <v>24</v>
      </c>
      <c r="I64" s="267"/>
      <c r="J64" s="267"/>
      <c r="K64" s="267"/>
      <c r="L64" s="267"/>
      <c r="M64" s="267"/>
      <c r="N64" s="267"/>
      <c r="O64" s="267"/>
      <c r="P64" s="267"/>
      <c r="Q64" s="267"/>
      <c r="R64" s="267"/>
      <c r="S64" s="267"/>
      <c r="T64" s="263">
        <f t="shared" si="26"/>
        <v>24</v>
      </c>
      <c r="U64" s="264">
        <f t="shared" si="27"/>
        <v>24</v>
      </c>
      <c r="V64" s="265">
        <f t="shared" si="9"/>
        <v>0</v>
      </c>
      <c r="W64" s="268">
        <f t="shared" si="28"/>
        <v>0</v>
      </c>
      <c r="X64" s="249"/>
      <c r="Y64" s="249"/>
      <c r="Z64" s="249"/>
      <c r="AA64" s="249"/>
      <c r="AB64" s="370"/>
      <c r="AC64" s="371"/>
      <c r="AD64" s="371"/>
      <c r="AE64" s="371"/>
      <c r="AF64" s="372"/>
    </row>
    <row r="65" spans="1:32" x14ac:dyDescent="0.2">
      <c r="A65" s="245">
        <v>2020</v>
      </c>
      <c r="B65" s="245" t="s">
        <v>662</v>
      </c>
      <c r="C65" s="245"/>
      <c r="D65" s="245"/>
      <c r="E65" s="264">
        <v>0</v>
      </c>
      <c r="F65" s="323">
        <v>0</v>
      </c>
      <c r="G65" s="323">
        <v>36</v>
      </c>
      <c r="H65" s="266">
        <v>36</v>
      </c>
      <c r="I65" s="267"/>
      <c r="J65" s="267"/>
      <c r="K65" s="267"/>
      <c r="L65" s="267"/>
      <c r="M65" s="267"/>
      <c r="N65" s="267"/>
      <c r="O65" s="267"/>
      <c r="P65" s="267"/>
      <c r="Q65" s="267"/>
      <c r="R65" s="267"/>
      <c r="S65" s="267"/>
      <c r="T65" s="263">
        <f t="shared" si="26"/>
        <v>36</v>
      </c>
      <c r="U65" s="264">
        <f t="shared" si="27"/>
        <v>36</v>
      </c>
      <c r="V65" s="265">
        <f t="shared" si="9"/>
        <v>0</v>
      </c>
      <c r="W65" s="268">
        <f t="shared" si="28"/>
        <v>0</v>
      </c>
      <c r="X65" s="249"/>
      <c r="Y65" s="249"/>
      <c r="Z65" s="249"/>
      <c r="AA65" s="249"/>
      <c r="AB65" s="370"/>
      <c r="AC65" s="371"/>
      <c r="AD65" s="371"/>
      <c r="AE65" s="371"/>
      <c r="AF65" s="372"/>
    </row>
    <row r="66" spans="1:32" x14ac:dyDescent="0.2">
      <c r="A66" s="245">
        <v>2020</v>
      </c>
      <c r="B66" s="245" t="s">
        <v>685</v>
      </c>
      <c r="C66" s="245"/>
      <c r="D66" s="245"/>
      <c r="E66" s="264">
        <v>0</v>
      </c>
      <c r="F66" s="323">
        <v>0</v>
      </c>
      <c r="G66" s="323">
        <v>24</v>
      </c>
      <c r="H66" s="266">
        <v>24</v>
      </c>
      <c r="I66" s="267"/>
      <c r="J66" s="267"/>
      <c r="K66" s="267"/>
      <c r="L66" s="267"/>
      <c r="M66" s="267"/>
      <c r="N66" s="267"/>
      <c r="O66" s="267"/>
      <c r="P66" s="267"/>
      <c r="Q66" s="267"/>
      <c r="R66" s="267"/>
      <c r="S66" s="267"/>
      <c r="T66" s="263">
        <f t="shared" si="26"/>
        <v>24</v>
      </c>
      <c r="U66" s="264">
        <f t="shared" si="27"/>
        <v>24</v>
      </c>
      <c r="V66" s="265">
        <f t="shared" si="9"/>
        <v>0</v>
      </c>
      <c r="W66" s="268">
        <f t="shared" si="28"/>
        <v>0</v>
      </c>
      <c r="X66" s="249"/>
      <c r="Y66" s="249"/>
      <c r="Z66" s="249"/>
      <c r="AA66" s="249"/>
      <c r="AB66" s="370"/>
      <c r="AC66" s="371"/>
      <c r="AD66" s="371"/>
      <c r="AE66" s="371"/>
      <c r="AF66" s="372"/>
    </row>
    <row r="67" spans="1:32" x14ac:dyDescent="0.2">
      <c r="A67" s="245">
        <v>2020</v>
      </c>
      <c r="B67" s="245" t="s">
        <v>663</v>
      </c>
      <c r="C67" s="245"/>
      <c r="D67" s="245"/>
      <c r="E67" s="264">
        <v>0</v>
      </c>
      <c r="F67" s="323">
        <v>0</v>
      </c>
      <c r="G67" s="323">
        <v>12</v>
      </c>
      <c r="H67" s="266">
        <v>12</v>
      </c>
      <c r="I67" s="267"/>
      <c r="J67" s="267"/>
      <c r="K67" s="267"/>
      <c r="L67" s="267"/>
      <c r="M67" s="267"/>
      <c r="N67" s="267"/>
      <c r="O67" s="267"/>
      <c r="P67" s="267"/>
      <c r="Q67" s="267"/>
      <c r="R67" s="267"/>
      <c r="S67" s="267"/>
      <c r="T67" s="263">
        <f t="shared" si="26"/>
        <v>12</v>
      </c>
      <c r="U67" s="264">
        <f t="shared" si="27"/>
        <v>12</v>
      </c>
      <c r="V67" s="265">
        <f t="shared" si="9"/>
        <v>0</v>
      </c>
      <c r="W67" s="268">
        <f t="shared" si="28"/>
        <v>0</v>
      </c>
      <c r="X67" s="249"/>
      <c r="Y67" s="249"/>
      <c r="Z67" s="249"/>
      <c r="AA67" s="249"/>
      <c r="AB67" s="370"/>
      <c r="AC67" s="371"/>
      <c r="AD67" s="371"/>
      <c r="AE67" s="371"/>
      <c r="AF67" s="372"/>
    </row>
    <row r="68" spans="1:32" ht="18" x14ac:dyDescent="0.25">
      <c r="A68" s="343"/>
      <c r="B68" s="343">
        <v>0</v>
      </c>
      <c r="C68" s="343"/>
      <c r="D68" s="343"/>
      <c r="E68" s="344" t="s">
        <v>23</v>
      </c>
      <c r="F68" s="344"/>
      <c r="G68" s="344"/>
      <c r="H68" s="327"/>
      <c r="I68" s="327"/>
      <c r="J68" s="327"/>
      <c r="K68" s="327"/>
      <c r="L68" s="327"/>
      <c r="M68" s="327"/>
      <c r="N68" s="327"/>
      <c r="O68" s="327"/>
      <c r="P68" s="327"/>
      <c r="Q68" s="327"/>
      <c r="R68" s="327"/>
      <c r="S68" s="327"/>
      <c r="T68" s="327"/>
      <c r="U68" s="344"/>
      <c r="V68" s="345"/>
      <c r="W68" s="344"/>
      <c r="X68" s="249"/>
      <c r="Y68" s="249"/>
      <c r="Z68" s="249"/>
      <c r="AA68" s="249"/>
      <c r="AB68" s="353"/>
      <c r="AC68" s="355"/>
      <c r="AD68" s="358"/>
      <c r="AE68" s="358"/>
      <c r="AF68" s="357"/>
    </row>
    <row r="69" spans="1:32" ht="18" x14ac:dyDescent="0.25">
      <c r="A69" s="262">
        <v>2018</v>
      </c>
      <c r="B69" s="262"/>
      <c r="C69" s="322"/>
      <c r="D69" s="322"/>
      <c r="E69" s="264"/>
      <c r="F69" s="323">
        <f t="shared" ref="F69:S69" si="29">SUM(F12:F13)</f>
        <v>36</v>
      </c>
      <c r="G69" s="323">
        <f t="shared" si="29"/>
        <v>0</v>
      </c>
      <c r="H69" s="323">
        <f t="shared" si="29"/>
        <v>11</v>
      </c>
      <c r="I69" s="323">
        <f t="shared" si="29"/>
        <v>8</v>
      </c>
      <c r="J69" s="323">
        <f t="shared" si="29"/>
        <v>10</v>
      </c>
      <c r="K69" s="323">
        <f t="shared" si="29"/>
        <v>7</v>
      </c>
      <c r="L69" s="323">
        <f t="shared" si="29"/>
        <v>0</v>
      </c>
      <c r="M69" s="323">
        <f t="shared" si="29"/>
        <v>0</v>
      </c>
      <c r="N69" s="323">
        <f>SUM(N11:N13)</f>
        <v>0</v>
      </c>
      <c r="O69" s="323">
        <f t="shared" si="29"/>
        <v>0</v>
      </c>
      <c r="P69" s="323">
        <f t="shared" si="29"/>
        <v>0</v>
      </c>
      <c r="Q69" s="323">
        <f t="shared" si="29"/>
        <v>0</v>
      </c>
      <c r="R69" s="323">
        <f t="shared" si="29"/>
        <v>0</v>
      </c>
      <c r="S69" s="323">
        <f t="shared" si="29"/>
        <v>0</v>
      </c>
      <c r="T69" s="263">
        <f t="shared" ref="T69:T72" si="30">SUM(H69:S69)</f>
        <v>36</v>
      </c>
      <c r="U69" s="264">
        <f t="shared" ref="U69:U73" si="31">IFERROR(AVERAGEIF(H69:S69,"&gt; 0"),0)</f>
        <v>9</v>
      </c>
      <c r="V69" s="265">
        <f t="shared" ref="V69:V75" si="32">W69/U69</f>
        <v>0</v>
      </c>
      <c r="W69" s="323">
        <f>SUM(W11:W13)</f>
        <v>0</v>
      </c>
      <c r="X69" s="249"/>
      <c r="Y69" s="249"/>
      <c r="Z69" s="249"/>
      <c r="AA69" s="303" t="s">
        <v>23</v>
      </c>
      <c r="AB69" s="353" t="s">
        <v>23</v>
      </c>
      <c r="AC69" s="355" t="s">
        <v>23</v>
      </c>
      <c r="AD69" s="358" t="s">
        <v>23</v>
      </c>
      <c r="AE69" s="358" t="s">
        <v>23</v>
      </c>
      <c r="AF69" s="357" t="s">
        <v>23</v>
      </c>
    </row>
    <row r="70" spans="1:32" ht="18" customHeight="1" x14ac:dyDescent="0.25">
      <c r="A70" s="262">
        <v>2019</v>
      </c>
      <c r="B70" s="262"/>
      <c r="C70" s="322"/>
      <c r="D70" s="322"/>
      <c r="E70" s="264"/>
      <c r="F70" s="323">
        <f t="shared" ref="F70:S70" si="33">SUM(F15:F25)</f>
        <v>887</v>
      </c>
      <c r="G70" s="323">
        <f t="shared" si="33"/>
        <v>0</v>
      </c>
      <c r="H70" s="323">
        <f t="shared" si="33"/>
        <v>145</v>
      </c>
      <c r="I70" s="323">
        <f t="shared" si="33"/>
        <v>34</v>
      </c>
      <c r="J70" s="323">
        <f t="shared" si="33"/>
        <v>40</v>
      </c>
      <c r="K70" s="323">
        <f t="shared" si="33"/>
        <v>109</v>
      </c>
      <c r="L70" s="323">
        <f t="shared" si="33"/>
        <v>49</v>
      </c>
      <c r="M70" s="323">
        <f t="shared" si="33"/>
        <v>40</v>
      </c>
      <c r="N70" s="323">
        <f>SUM(N15:N25)</f>
        <v>64</v>
      </c>
      <c r="O70" s="323">
        <f t="shared" si="33"/>
        <v>0</v>
      </c>
      <c r="P70" s="323">
        <f t="shared" si="33"/>
        <v>0</v>
      </c>
      <c r="Q70" s="323">
        <f t="shared" si="33"/>
        <v>0</v>
      </c>
      <c r="R70" s="323">
        <f t="shared" si="33"/>
        <v>0</v>
      </c>
      <c r="S70" s="323">
        <f t="shared" si="33"/>
        <v>0</v>
      </c>
      <c r="T70" s="263">
        <f t="shared" si="30"/>
        <v>481</v>
      </c>
      <c r="U70" s="264">
        <f t="shared" si="31"/>
        <v>68.714285714285708</v>
      </c>
      <c r="V70" s="265">
        <f t="shared" si="32"/>
        <v>5.9085239085239092</v>
      </c>
      <c r="W70" s="323">
        <f>SUM(W15:W25)</f>
        <v>406</v>
      </c>
      <c r="X70" s="249"/>
      <c r="Y70" s="249"/>
      <c r="Z70" s="249"/>
      <c r="AB70" s="353" t="s">
        <v>23</v>
      </c>
      <c r="AC70" s="355" t="s">
        <v>23</v>
      </c>
      <c r="AD70" s="358" t="s">
        <v>23</v>
      </c>
      <c r="AE70" s="358" t="s">
        <v>23</v>
      </c>
      <c r="AF70" s="357" t="s">
        <v>23</v>
      </c>
    </row>
    <row r="71" spans="1:32" ht="18" x14ac:dyDescent="0.25">
      <c r="A71" s="262">
        <v>2020</v>
      </c>
      <c r="B71" s="262"/>
      <c r="C71" s="322"/>
      <c r="D71" s="322"/>
      <c r="E71" s="264"/>
      <c r="F71" s="323">
        <f>SUM(F27:F64)</f>
        <v>962</v>
      </c>
      <c r="G71" s="323">
        <f t="shared" ref="G71:S71" si="34">SUM(G27:G43)</f>
        <v>940</v>
      </c>
      <c r="H71" s="323">
        <f t="shared" si="34"/>
        <v>18</v>
      </c>
      <c r="I71" s="323">
        <f t="shared" si="34"/>
        <v>37</v>
      </c>
      <c r="J71" s="323">
        <f t="shared" si="34"/>
        <v>21</v>
      </c>
      <c r="K71" s="323">
        <f t="shared" si="34"/>
        <v>103</v>
      </c>
      <c r="L71" s="323">
        <f t="shared" si="34"/>
        <v>29</v>
      </c>
      <c r="M71" s="323">
        <f t="shared" si="34"/>
        <v>29</v>
      </c>
      <c r="N71" s="323">
        <f>SUM(N27:N45)</f>
        <v>63</v>
      </c>
      <c r="O71" s="323">
        <f t="shared" si="34"/>
        <v>0</v>
      </c>
      <c r="P71" s="323">
        <f t="shared" si="34"/>
        <v>0</v>
      </c>
      <c r="Q71" s="323">
        <f t="shared" si="34"/>
        <v>0</v>
      </c>
      <c r="R71" s="323">
        <f t="shared" si="34"/>
        <v>0</v>
      </c>
      <c r="S71" s="323">
        <f t="shared" si="34"/>
        <v>0</v>
      </c>
      <c r="T71" s="263">
        <f t="shared" si="30"/>
        <v>300</v>
      </c>
      <c r="U71" s="264">
        <f t="shared" si="31"/>
        <v>42.857142857142854</v>
      </c>
      <c r="V71" s="265">
        <f t="shared" si="32"/>
        <v>30.450000000000003</v>
      </c>
      <c r="W71" s="323">
        <f>SUM(W27:W45)</f>
        <v>1305</v>
      </c>
      <c r="X71" s="249"/>
      <c r="Y71" s="249"/>
      <c r="Z71" s="249"/>
      <c r="AB71" s="353" t="s">
        <v>23</v>
      </c>
      <c r="AC71" s="355" t="s">
        <v>23</v>
      </c>
      <c r="AD71" s="355" t="s">
        <v>23</v>
      </c>
      <c r="AE71" s="356" t="s">
        <v>23</v>
      </c>
      <c r="AF71" s="357" t="s">
        <v>23</v>
      </c>
    </row>
    <row r="72" spans="1:32" ht="18" x14ac:dyDescent="0.25">
      <c r="A72" s="262">
        <v>2021</v>
      </c>
      <c r="B72" s="262"/>
      <c r="C72" s="322"/>
      <c r="D72" s="322"/>
      <c r="E72" s="264"/>
      <c r="F72" s="323">
        <f t="shared" ref="F72:S72" si="35">SUM(F48:F54)</f>
        <v>0</v>
      </c>
      <c r="G72" s="323">
        <f t="shared" si="35"/>
        <v>609</v>
      </c>
      <c r="H72" s="323">
        <f t="shared" si="35"/>
        <v>0</v>
      </c>
      <c r="I72" s="323">
        <f t="shared" si="35"/>
        <v>0</v>
      </c>
      <c r="J72" s="323">
        <f t="shared" si="35"/>
        <v>0</v>
      </c>
      <c r="K72" s="323">
        <f t="shared" si="35"/>
        <v>8</v>
      </c>
      <c r="L72" s="323">
        <f t="shared" si="35"/>
        <v>16</v>
      </c>
      <c r="M72" s="323">
        <f t="shared" si="35"/>
        <v>19</v>
      </c>
      <c r="N72" s="323">
        <f>SUM(N48:N54)</f>
        <v>76</v>
      </c>
      <c r="O72" s="323">
        <f t="shared" si="35"/>
        <v>0</v>
      </c>
      <c r="P72" s="323">
        <f t="shared" si="35"/>
        <v>0</v>
      </c>
      <c r="Q72" s="323">
        <f t="shared" si="35"/>
        <v>0</v>
      </c>
      <c r="R72" s="323">
        <f t="shared" si="35"/>
        <v>0</v>
      </c>
      <c r="S72" s="323">
        <f t="shared" si="35"/>
        <v>0</v>
      </c>
      <c r="T72" s="263">
        <f t="shared" si="30"/>
        <v>119</v>
      </c>
      <c r="U72" s="264">
        <f t="shared" si="31"/>
        <v>29.75</v>
      </c>
      <c r="V72" s="265">
        <f t="shared" ref="V72" si="36">W72/U72</f>
        <v>16.470588235294116</v>
      </c>
      <c r="W72" s="323">
        <f>SUM(W48:W54)</f>
        <v>490</v>
      </c>
      <c r="X72" s="249"/>
      <c r="Y72" s="249"/>
      <c r="Z72" s="249"/>
      <c r="AB72" s="353"/>
      <c r="AC72" s="355"/>
      <c r="AD72" s="355"/>
      <c r="AE72" s="356"/>
      <c r="AF72" s="357"/>
    </row>
    <row r="73" spans="1:32" ht="18" x14ac:dyDescent="0.25">
      <c r="A73" s="262" t="s">
        <v>664</v>
      </c>
      <c r="B73" s="262"/>
      <c r="C73" s="322"/>
      <c r="D73" s="322"/>
      <c r="E73" s="264"/>
      <c r="F73" s="323">
        <f t="shared" ref="F73:T73" si="37">SUM(F56:F67)</f>
        <v>333</v>
      </c>
      <c r="G73" s="323">
        <f t="shared" si="37"/>
        <v>72</v>
      </c>
      <c r="H73" s="323">
        <f t="shared" si="37"/>
        <v>170</v>
      </c>
      <c r="I73" s="323">
        <f t="shared" si="37"/>
        <v>14</v>
      </c>
      <c r="J73" s="323">
        <f t="shared" si="37"/>
        <v>12</v>
      </c>
      <c r="K73" s="323">
        <f t="shared" si="37"/>
        <v>0</v>
      </c>
      <c r="L73" s="323">
        <f t="shared" si="37"/>
        <v>1</v>
      </c>
      <c r="M73" s="323">
        <f t="shared" si="37"/>
        <v>0</v>
      </c>
      <c r="N73" s="323">
        <f t="shared" si="37"/>
        <v>0</v>
      </c>
      <c r="O73" s="323">
        <f t="shared" si="37"/>
        <v>0</v>
      </c>
      <c r="P73" s="323">
        <f t="shared" si="37"/>
        <v>0</v>
      </c>
      <c r="Q73" s="323">
        <f t="shared" si="37"/>
        <v>0</v>
      </c>
      <c r="R73" s="323">
        <f t="shared" si="37"/>
        <v>0</v>
      </c>
      <c r="S73" s="323">
        <f t="shared" si="37"/>
        <v>0</v>
      </c>
      <c r="T73" s="263">
        <f t="shared" si="37"/>
        <v>197</v>
      </c>
      <c r="U73" s="264">
        <f t="shared" si="31"/>
        <v>49.25</v>
      </c>
      <c r="V73" s="265">
        <f t="shared" si="32"/>
        <v>4.2233502538071068</v>
      </c>
      <c r="W73" s="323">
        <f>SUM(W56:W67)</f>
        <v>208</v>
      </c>
      <c r="X73" s="249"/>
      <c r="Y73" s="249"/>
      <c r="Z73" s="249"/>
      <c r="AB73" s="353"/>
      <c r="AC73" s="355"/>
      <c r="AD73" s="355"/>
      <c r="AE73" s="356"/>
      <c r="AF73" s="357"/>
    </row>
    <row r="74" spans="1:32" ht="18" x14ac:dyDescent="0.25">
      <c r="A74" s="262" t="s">
        <v>23</v>
      </c>
      <c r="B74" s="262"/>
      <c r="C74" s="322"/>
      <c r="D74" s="322"/>
      <c r="E74" s="264"/>
      <c r="F74" s="323"/>
      <c r="G74" s="323"/>
      <c r="H74" s="262"/>
      <c r="I74" s="262"/>
      <c r="J74" s="262"/>
      <c r="K74" s="262"/>
      <c r="L74" s="262"/>
      <c r="M74" s="262"/>
      <c r="N74" s="262"/>
      <c r="O74" s="262"/>
      <c r="P74" s="262"/>
      <c r="Q74" s="262"/>
      <c r="R74" s="262"/>
      <c r="S74" s="262"/>
      <c r="T74" s="263" t="s">
        <v>23</v>
      </c>
      <c r="U74" s="264" t="s">
        <v>23</v>
      </c>
      <c r="V74" s="265" t="s">
        <v>23</v>
      </c>
      <c r="W74" s="323" t="s">
        <v>23</v>
      </c>
      <c r="X74" s="249"/>
      <c r="Y74" s="249"/>
      <c r="Z74" s="249"/>
      <c r="AB74" s="353" t="s">
        <v>23</v>
      </c>
      <c r="AC74" s="355" t="s">
        <v>23</v>
      </c>
      <c r="AD74" s="355" t="s">
        <v>23</v>
      </c>
      <c r="AE74" s="356" t="s">
        <v>23</v>
      </c>
      <c r="AF74" s="357" t="s">
        <v>23</v>
      </c>
    </row>
    <row r="75" spans="1:32" ht="18" x14ac:dyDescent="0.25">
      <c r="A75" s="262" t="s">
        <v>310</v>
      </c>
      <c r="B75" s="262"/>
      <c r="C75" s="322"/>
      <c r="D75" s="322"/>
      <c r="E75" s="348"/>
      <c r="F75" s="323">
        <f t="shared" ref="F75:S75" si="38">SUM(F69:F73)</f>
        <v>2218</v>
      </c>
      <c r="G75" s="323">
        <f t="shared" si="38"/>
        <v>1621</v>
      </c>
      <c r="H75" s="323">
        <f t="shared" si="38"/>
        <v>344</v>
      </c>
      <c r="I75" s="323">
        <f t="shared" si="38"/>
        <v>93</v>
      </c>
      <c r="J75" s="323">
        <f t="shared" si="38"/>
        <v>83</v>
      </c>
      <c r="K75" s="323">
        <f t="shared" si="38"/>
        <v>227</v>
      </c>
      <c r="L75" s="323">
        <f t="shared" si="38"/>
        <v>95</v>
      </c>
      <c r="M75" s="323">
        <f t="shared" si="38"/>
        <v>88</v>
      </c>
      <c r="N75" s="323">
        <f>SUM(N69:N73)</f>
        <v>203</v>
      </c>
      <c r="O75" s="323">
        <f t="shared" si="38"/>
        <v>0</v>
      </c>
      <c r="P75" s="323">
        <f t="shared" si="38"/>
        <v>0</v>
      </c>
      <c r="Q75" s="323">
        <f t="shared" si="38"/>
        <v>0</v>
      </c>
      <c r="R75" s="323">
        <f t="shared" si="38"/>
        <v>0</v>
      </c>
      <c r="S75" s="323">
        <f t="shared" si="38"/>
        <v>0</v>
      </c>
      <c r="T75" s="263">
        <f>SUM(H75:S75)</f>
        <v>1133</v>
      </c>
      <c r="U75" s="348">
        <f>SUM(U69:U73)</f>
        <v>199.57142857142856</v>
      </c>
      <c r="V75" s="265">
        <f t="shared" si="32"/>
        <v>12.070866141732285</v>
      </c>
      <c r="W75" s="323">
        <f>SUM(W69:W74)</f>
        <v>2409</v>
      </c>
      <c r="X75" s="249"/>
      <c r="Y75" s="249"/>
      <c r="Z75" s="249"/>
      <c r="AB75" s="353" t="s">
        <v>23</v>
      </c>
      <c r="AC75" s="355" t="s">
        <v>23</v>
      </c>
      <c r="AD75" s="355" t="s">
        <v>23</v>
      </c>
      <c r="AE75" s="356" t="s">
        <v>23</v>
      </c>
      <c r="AF75" s="357" t="s">
        <v>609</v>
      </c>
    </row>
    <row r="76" spans="1:32" ht="18" x14ac:dyDescent="0.25">
      <c r="A76" s="249"/>
      <c r="B76" s="249"/>
      <c r="C76" s="249"/>
      <c r="D76" s="249"/>
      <c r="E76" s="249"/>
      <c r="F76" s="249"/>
      <c r="G76" s="249"/>
      <c r="I76" s="249"/>
      <c r="J76" s="249"/>
      <c r="K76" s="249"/>
      <c r="L76" s="249"/>
      <c r="M76" s="249"/>
      <c r="N76" s="249"/>
      <c r="O76" s="249"/>
      <c r="P76" s="249"/>
      <c r="Q76" s="249"/>
      <c r="R76" s="249"/>
      <c r="S76" s="249"/>
      <c r="T76" s="249"/>
      <c r="U76" s="249"/>
      <c r="V76" s="249"/>
      <c r="W76" s="303"/>
      <c r="X76" s="249"/>
      <c r="Y76" s="249"/>
      <c r="Z76" s="249"/>
      <c r="AA76" s="249"/>
      <c r="AB76" s="353" t="s">
        <v>23</v>
      </c>
      <c r="AC76" s="354" t="s">
        <v>23</v>
      </c>
      <c r="AD76" s="355" t="s">
        <v>23</v>
      </c>
      <c r="AE76" s="356" t="s">
        <v>23</v>
      </c>
      <c r="AF76" s="357" t="s">
        <v>23</v>
      </c>
    </row>
    <row r="77" spans="1:32" x14ac:dyDescent="0.2">
      <c r="A77" s="249"/>
      <c r="B77" s="249" t="s">
        <v>684</v>
      </c>
      <c r="C77" s="249"/>
      <c r="D77" s="249"/>
      <c r="E77" s="249"/>
      <c r="F77" s="303" t="s">
        <v>23</v>
      </c>
      <c r="G77" s="303"/>
      <c r="H77" s="249">
        <f>H75</f>
        <v>344</v>
      </c>
      <c r="I77" s="249">
        <f t="shared" ref="I77:S77" si="39">H77+I75</f>
        <v>437</v>
      </c>
      <c r="J77" s="249">
        <f t="shared" si="39"/>
        <v>520</v>
      </c>
      <c r="K77" s="249">
        <f t="shared" si="39"/>
        <v>747</v>
      </c>
      <c r="L77" s="249">
        <f t="shared" si="39"/>
        <v>842</v>
      </c>
      <c r="M77" s="249">
        <f t="shared" si="39"/>
        <v>930</v>
      </c>
      <c r="N77" s="249">
        <f t="shared" si="39"/>
        <v>1133</v>
      </c>
      <c r="O77" s="249">
        <f t="shared" si="39"/>
        <v>1133</v>
      </c>
      <c r="P77" s="249">
        <f t="shared" si="39"/>
        <v>1133</v>
      </c>
      <c r="Q77" s="249">
        <f t="shared" si="39"/>
        <v>1133</v>
      </c>
      <c r="R77" s="249">
        <f t="shared" si="39"/>
        <v>1133</v>
      </c>
      <c r="S77" s="249">
        <f t="shared" si="39"/>
        <v>1133</v>
      </c>
      <c r="T77" s="249">
        <f>T75-T73</f>
        <v>936</v>
      </c>
      <c r="U77" s="249"/>
      <c r="V77" s="249"/>
      <c r="W77" s="303"/>
      <c r="X77" s="249"/>
      <c r="Y77" s="249"/>
      <c r="Z77" s="249"/>
      <c r="AA77" s="249"/>
      <c r="AB77" s="353"/>
      <c r="AC77" s="354"/>
      <c r="AD77" s="355"/>
      <c r="AE77" s="356"/>
      <c r="AF77" s="353"/>
    </row>
    <row r="78" spans="1:32" x14ac:dyDescent="0.2">
      <c r="A78" s="249"/>
      <c r="B78" s="249"/>
      <c r="C78" s="249"/>
      <c r="D78" s="249"/>
      <c r="E78" s="249"/>
      <c r="F78" s="249"/>
      <c r="G78" s="249"/>
      <c r="H78" s="303" t="s">
        <v>23</v>
      </c>
      <c r="I78" s="249" t="s">
        <v>23</v>
      </c>
      <c r="J78" s="249" t="s">
        <v>23</v>
      </c>
      <c r="K78" s="249" t="s">
        <v>23</v>
      </c>
      <c r="L78" s="249" t="s">
        <v>23</v>
      </c>
      <c r="M78" s="249"/>
      <c r="N78" s="249"/>
      <c r="O78" s="249"/>
      <c r="P78" s="249"/>
      <c r="Q78" s="249"/>
      <c r="R78" s="249"/>
      <c r="S78" s="249"/>
      <c r="T78" s="249"/>
      <c r="U78" s="249"/>
      <c r="V78" s="249" t="s">
        <v>23</v>
      </c>
      <c r="W78" s="303" t="s">
        <v>23</v>
      </c>
      <c r="X78" s="249"/>
      <c r="Y78" s="249"/>
      <c r="Z78" s="249"/>
      <c r="AA78" s="249"/>
      <c r="AB78" s="353"/>
      <c r="AC78" s="354"/>
      <c r="AD78" s="355"/>
      <c r="AE78" s="356"/>
      <c r="AF78" s="353"/>
    </row>
    <row r="79" spans="1:32" x14ac:dyDescent="0.2">
      <c r="A79" s="249"/>
      <c r="B79" s="249" t="s">
        <v>703</v>
      </c>
      <c r="C79" s="249"/>
      <c r="D79" s="249"/>
      <c r="E79" s="249"/>
      <c r="F79" s="249"/>
      <c r="G79" s="249"/>
      <c r="H79" s="303">
        <f>H77-H73</f>
        <v>174</v>
      </c>
      <c r="I79" s="303">
        <f>H79+ (I75-I73)</f>
        <v>253</v>
      </c>
      <c r="J79" s="303">
        <f t="shared" ref="J79:T79" si="40">I79+ (J75-J73)</f>
        <v>324</v>
      </c>
      <c r="K79" s="303">
        <f t="shared" si="40"/>
        <v>551</v>
      </c>
      <c r="L79" s="303">
        <f t="shared" si="40"/>
        <v>645</v>
      </c>
      <c r="M79" s="303">
        <f t="shared" si="40"/>
        <v>733</v>
      </c>
      <c r="N79" s="303">
        <f t="shared" si="40"/>
        <v>936</v>
      </c>
      <c r="O79" s="303">
        <f t="shared" si="40"/>
        <v>936</v>
      </c>
      <c r="P79" s="303">
        <f t="shared" si="40"/>
        <v>936</v>
      </c>
      <c r="Q79" s="303">
        <f t="shared" si="40"/>
        <v>936</v>
      </c>
      <c r="R79" s="303">
        <f t="shared" si="40"/>
        <v>936</v>
      </c>
      <c r="S79" s="303">
        <f t="shared" si="40"/>
        <v>936</v>
      </c>
      <c r="T79" s="303">
        <f t="shared" si="40"/>
        <v>1872</v>
      </c>
      <c r="U79" s="249"/>
      <c r="V79" s="249"/>
      <c r="W79" s="303"/>
      <c r="X79" s="249"/>
      <c r="Y79" s="249"/>
      <c r="Z79" s="249"/>
      <c r="AA79" s="249"/>
      <c r="AB79" s="353"/>
      <c r="AC79" s="354"/>
      <c r="AD79" s="355"/>
      <c r="AE79" s="356"/>
      <c r="AF79" s="353"/>
    </row>
    <row r="80" spans="1:32" x14ac:dyDescent="0.2">
      <c r="A80" s="249"/>
      <c r="B80" s="249"/>
      <c r="C80" s="249"/>
      <c r="D80" s="249"/>
      <c r="E80" s="249"/>
      <c r="F80" s="249"/>
      <c r="G80" s="249"/>
      <c r="H80" s="303"/>
      <c r="I80" s="249"/>
      <c r="J80" s="249"/>
      <c r="K80" s="249"/>
      <c r="L80" s="249"/>
      <c r="M80" s="249"/>
      <c r="N80" s="249"/>
      <c r="O80" s="249"/>
      <c r="P80" s="249"/>
      <c r="Q80" s="249"/>
      <c r="R80" s="249"/>
      <c r="S80" s="249"/>
      <c r="T80" s="249"/>
      <c r="U80" s="249"/>
      <c r="V80" s="249"/>
      <c r="W80" s="303"/>
      <c r="X80" s="249"/>
      <c r="Y80" s="249"/>
      <c r="Z80" s="249"/>
      <c r="AA80" s="249"/>
      <c r="AB80" s="353"/>
      <c r="AC80" s="354"/>
      <c r="AD80" s="355"/>
      <c r="AE80" s="356"/>
      <c r="AF80" s="353"/>
    </row>
    <row r="81" spans="1:32" x14ac:dyDescent="0.2">
      <c r="A81" s="249"/>
      <c r="B81" s="249" t="s">
        <v>704</v>
      </c>
      <c r="C81" s="249"/>
      <c r="D81" s="249"/>
      <c r="E81" s="249"/>
      <c r="F81" s="249"/>
      <c r="G81" s="249"/>
      <c r="H81" s="249">
        <f>'2021'!H87</f>
        <v>189</v>
      </c>
      <c r="I81" s="249">
        <f>'2021'!I87</f>
        <v>275</v>
      </c>
      <c r="J81" s="249">
        <f>'2021'!J87</f>
        <v>372</v>
      </c>
      <c r="K81" s="249">
        <f>'2021'!K87</f>
        <v>541</v>
      </c>
      <c r="L81" s="249">
        <f>'2021'!L87</f>
        <v>690</v>
      </c>
      <c r="M81" s="249">
        <f>'2021'!M87</f>
        <v>772</v>
      </c>
      <c r="N81" s="249">
        <f>'2021'!N87</f>
        <v>982</v>
      </c>
      <c r="O81" s="249">
        <f>'2021'!O87</f>
        <v>1092</v>
      </c>
      <c r="P81" s="249">
        <f>'2021'!P87</f>
        <v>1186</v>
      </c>
      <c r="Q81" s="249">
        <f>'2021'!Q87</f>
        <v>1413</v>
      </c>
      <c r="R81" s="249">
        <f>'2021'!R87</f>
        <v>1510</v>
      </c>
      <c r="S81" s="249">
        <f>'2021'!S87</f>
        <v>1622</v>
      </c>
      <c r="T81" s="249"/>
      <c r="U81" s="249"/>
      <c r="V81" s="249"/>
      <c r="W81" s="303"/>
      <c r="X81" s="249"/>
      <c r="Y81" s="249"/>
      <c r="Z81" s="249"/>
      <c r="AA81" s="249"/>
      <c r="AB81" s="353"/>
      <c r="AC81" s="354"/>
      <c r="AD81" s="355"/>
      <c r="AE81" s="356"/>
      <c r="AF81" s="353"/>
    </row>
    <row r="82" spans="1:32" x14ac:dyDescent="0.2">
      <c r="A82" s="249"/>
      <c r="B82" s="249"/>
      <c r="C82" s="249"/>
      <c r="D82" s="249"/>
      <c r="E82" s="249"/>
      <c r="F82" s="249"/>
      <c r="G82" s="249"/>
      <c r="H82" s="249"/>
      <c r="I82" s="249"/>
      <c r="J82" s="249"/>
      <c r="K82" s="249"/>
      <c r="L82" s="249"/>
      <c r="M82" s="249"/>
      <c r="N82" s="249"/>
      <c r="O82" s="249"/>
      <c r="P82" s="249"/>
      <c r="Q82" s="249"/>
      <c r="R82" s="249"/>
      <c r="S82" s="249"/>
      <c r="T82" s="249"/>
      <c r="U82" s="249"/>
      <c r="V82" s="249"/>
      <c r="W82" s="303"/>
      <c r="X82" s="249"/>
      <c r="Y82" s="249"/>
      <c r="Z82" s="249"/>
      <c r="AA82" s="249"/>
      <c r="AB82" s="353"/>
      <c r="AC82" s="354"/>
      <c r="AD82" s="355"/>
      <c r="AE82" s="356"/>
      <c r="AF82" s="353"/>
    </row>
    <row r="83" spans="1:32" x14ac:dyDescent="0.2">
      <c r="A83" s="249"/>
      <c r="B83" s="249" t="s">
        <v>705</v>
      </c>
      <c r="C83" s="249"/>
      <c r="D83" s="249"/>
      <c r="E83" s="249"/>
      <c r="F83" s="249"/>
      <c r="G83" s="249"/>
      <c r="H83" s="303">
        <f>H79-H81</f>
        <v>-15</v>
      </c>
      <c r="I83" s="303">
        <f t="shared" ref="I83:N83" si="41">I79-I81</f>
        <v>-22</v>
      </c>
      <c r="J83" s="303">
        <f t="shared" si="41"/>
        <v>-48</v>
      </c>
      <c r="K83" s="303">
        <f t="shared" si="41"/>
        <v>10</v>
      </c>
      <c r="L83" s="303">
        <f t="shared" si="41"/>
        <v>-45</v>
      </c>
      <c r="M83" s="303">
        <f t="shared" si="41"/>
        <v>-39</v>
      </c>
      <c r="N83" s="303">
        <f t="shared" si="41"/>
        <v>-46</v>
      </c>
      <c r="O83" s="249"/>
      <c r="P83" s="249"/>
      <c r="Q83" s="249"/>
      <c r="R83" s="249"/>
      <c r="S83" s="249"/>
      <c r="T83" s="249"/>
      <c r="U83" s="249" t="s">
        <v>23</v>
      </c>
      <c r="V83" s="249"/>
      <c r="W83" s="303"/>
      <c r="X83" s="249"/>
      <c r="Y83" s="249"/>
      <c r="Z83" s="249"/>
      <c r="AA83" s="249"/>
      <c r="AB83" s="353"/>
      <c r="AC83" s="354"/>
      <c r="AD83" s="355"/>
      <c r="AE83" s="356"/>
      <c r="AF83" s="353"/>
    </row>
    <row r="84" spans="1:32" x14ac:dyDescent="0.2">
      <c r="A84" s="249"/>
      <c r="B84" s="249"/>
      <c r="C84" s="249"/>
      <c r="D84" s="249"/>
      <c r="E84" s="249"/>
      <c r="F84" s="249"/>
      <c r="G84" s="249"/>
      <c r="H84" s="249" t="s">
        <v>23</v>
      </c>
      <c r="I84" s="249"/>
      <c r="J84" s="249"/>
      <c r="K84" s="249"/>
      <c r="L84" s="249"/>
      <c r="M84" s="249"/>
      <c r="N84" s="249"/>
      <c r="O84" s="249"/>
      <c r="P84" s="249"/>
      <c r="Q84" s="249"/>
      <c r="R84" s="249"/>
      <c r="S84" s="249"/>
      <c r="T84" s="249"/>
      <c r="U84" s="249"/>
      <c r="V84" s="249" t="s">
        <v>23</v>
      </c>
      <c r="W84" s="249" t="s">
        <v>23</v>
      </c>
      <c r="X84" s="249"/>
      <c r="Y84" s="249"/>
      <c r="Z84" s="249"/>
      <c r="AA84" s="249"/>
      <c r="AB84" s="353"/>
      <c r="AC84" s="354"/>
      <c r="AD84" s="355" t="s">
        <v>23</v>
      </c>
      <c r="AE84" s="356"/>
      <c r="AF84" s="353"/>
    </row>
    <row r="85" spans="1:32" ht="15.75" x14ac:dyDescent="0.25">
      <c r="A85" s="249"/>
      <c r="B85" s="318" t="s">
        <v>526</v>
      </c>
      <c r="C85" s="262"/>
      <c r="D85" s="262"/>
      <c r="E85" s="249"/>
      <c r="F85" s="262"/>
      <c r="G85" s="262"/>
      <c r="H85" s="262"/>
      <c r="I85" s="262"/>
      <c r="J85" s="262"/>
      <c r="K85" s="262"/>
      <c r="L85" s="262"/>
      <c r="M85" s="262"/>
      <c r="N85" s="262"/>
      <c r="O85" s="262"/>
      <c r="P85" s="262"/>
      <c r="Q85" s="262"/>
      <c r="R85" s="262"/>
      <c r="S85" s="249"/>
      <c r="T85" s="249"/>
      <c r="U85" s="249"/>
      <c r="V85" s="249"/>
      <c r="W85" s="249"/>
      <c r="X85" s="249"/>
      <c r="Y85" s="249"/>
      <c r="Z85" s="249"/>
      <c r="AA85" s="249"/>
      <c r="AB85" s="353"/>
      <c r="AC85" s="354"/>
      <c r="AD85" s="355" t="s">
        <v>23</v>
      </c>
      <c r="AE85" s="356"/>
      <c r="AF85" s="353"/>
    </row>
    <row r="86" spans="1:32" ht="18" x14ac:dyDescent="0.25">
      <c r="A86" s="316"/>
      <c r="B86" s="319" t="s">
        <v>511</v>
      </c>
      <c r="C86" s="318" t="s">
        <v>512</v>
      </c>
      <c r="D86" s="318" t="s">
        <v>513</v>
      </c>
      <c r="E86" s="249"/>
      <c r="F86" s="320" t="s">
        <v>7</v>
      </c>
      <c r="G86" s="320"/>
      <c r="H86" s="318" t="s">
        <v>8</v>
      </c>
      <c r="I86" s="318" t="s">
        <v>9</v>
      </c>
      <c r="J86" s="318" t="s">
        <v>10</v>
      </c>
      <c r="K86" s="318" t="s">
        <v>11</v>
      </c>
      <c r="L86" s="318" t="s">
        <v>12</v>
      </c>
      <c r="M86" s="318" t="s">
        <v>13</v>
      </c>
      <c r="N86" s="318" t="s">
        <v>14</v>
      </c>
      <c r="O86" s="318" t="s">
        <v>15</v>
      </c>
      <c r="P86" s="318" t="s">
        <v>16</v>
      </c>
      <c r="Q86" s="318" t="s">
        <v>17</v>
      </c>
      <c r="R86" s="318" t="s">
        <v>18</v>
      </c>
      <c r="S86" s="249"/>
      <c r="T86" s="249"/>
      <c r="U86" s="249"/>
      <c r="V86" s="249"/>
      <c r="W86" s="249" t="s">
        <v>23</v>
      </c>
      <c r="X86" s="249"/>
      <c r="Y86" s="249"/>
      <c r="Z86" s="249"/>
      <c r="AA86" s="249"/>
      <c r="AB86" s="353" t="s">
        <v>23</v>
      </c>
      <c r="AC86" s="354" t="s">
        <v>23</v>
      </c>
      <c r="AD86" s="355" t="s">
        <v>23</v>
      </c>
      <c r="AE86" s="356" t="s">
        <v>23</v>
      </c>
      <c r="AF86" s="357" t="s">
        <v>23</v>
      </c>
    </row>
    <row r="87" spans="1:32" ht="18" x14ac:dyDescent="0.25">
      <c r="A87" s="316"/>
      <c r="B87" s="338"/>
      <c r="C87" s="338" t="s">
        <v>23</v>
      </c>
      <c r="D87" s="339" t="s">
        <v>23</v>
      </c>
      <c r="E87" s="249"/>
      <c r="F87" s="340"/>
      <c r="G87" s="340"/>
      <c r="H87" s="340"/>
      <c r="I87" s="340"/>
      <c r="J87" s="340"/>
      <c r="K87" s="336"/>
      <c r="L87" s="340"/>
      <c r="M87" s="340"/>
      <c r="N87" s="340"/>
      <c r="O87" s="340"/>
      <c r="P87" s="340"/>
      <c r="Q87" s="340"/>
      <c r="R87" s="340"/>
      <c r="S87" s="249"/>
      <c r="T87" s="249"/>
      <c r="U87" s="249"/>
      <c r="V87" s="249"/>
      <c r="W87" s="249"/>
      <c r="X87" s="249"/>
      <c r="Y87" s="249"/>
      <c r="Z87" s="249"/>
      <c r="AA87" s="249"/>
      <c r="AB87" s="353"/>
      <c r="AC87" s="354"/>
      <c r="AD87" s="355"/>
      <c r="AE87" s="356"/>
      <c r="AF87" s="357"/>
    </row>
    <row r="88" spans="1:32" ht="18" x14ac:dyDescent="0.25">
      <c r="A88" s="316"/>
      <c r="B88" s="319">
        <v>2018</v>
      </c>
      <c r="C88" s="324" t="s">
        <v>333</v>
      </c>
      <c r="D88" s="262" t="s">
        <v>23</v>
      </c>
      <c r="E88" s="249"/>
      <c r="F88" s="262" t="s">
        <v>23</v>
      </c>
      <c r="G88" s="262"/>
      <c r="H88" s="262"/>
      <c r="I88" s="262" t="s">
        <v>23</v>
      </c>
      <c r="J88" s="262"/>
      <c r="K88" s="321"/>
      <c r="L88" s="262"/>
      <c r="M88" s="262"/>
      <c r="N88" s="262"/>
      <c r="O88" s="262"/>
      <c r="P88" s="262"/>
      <c r="Q88" s="262"/>
      <c r="R88" s="318">
        <v>180</v>
      </c>
      <c r="S88" s="249"/>
      <c r="T88" s="249"/>
      <c r="U88" s="249"/>
      <c r="V88" s="249"/>
      <c r="W88" s="249"/>
      <c r="X88" s="249"/>
      <c r="Y88" s="249"/>
      <c r="Z88" s="249"/>
      <c r="AA88" s="249"/>
      <c r="AB88" s="353"/>
      <c r="AC88" s="354"/>
      <c r="AD88" s="355"/>
      <c r="AE88" s="356"/>
      <c r="AF88" s="357"/>
    </row>
    <row r="89" spans="1:32" x14ac:dyDescent="0.2">
      <c r="B89" s="340" t="s">
        <v>667</v>
      </c>
      <c r="C89" s="337"/>
      <c r="D89" s="336"/>
      <c r="F89" s="336"/>
      <c r="G89" s="336"/>
      <c r="H89" s="336"/>
      <c r="I89" s="336"/>
      <c r="J89" s="336"/>
      <c r="K89" s="336"/>
      <c r="L89" s="336"/>
      <c r="M89" s="336"/>
      <c r="N89" s="336"/>
      <c r="O89" s="336"/>
      <c r="P89" s="336"/>
      <c r="Q89" s="336"/>
      <c r="R89" s="336">
        <f>R88</f>
        <v>180</v>
      </c>
      <c r="V89" s="244">
        <f>716-T11</f>
        <v>710</v>
      </c>
      <c r="AB89" s="280"/>
      <c r="AC89" s="306"/>
      <c r="AD89" s="279"/>
      <c r="AE89" s="279"/>
    </row>
    <row r="90" spans="1:32" x14ac:dyDescent="0.2">
      <c r="B90" s="322">
        <v>2020</v>
      </c>
      <c r="C90" s="271" t="s">
        <v>608</v>
      </c>
      <c r="D90" s="262"/>
      <c r="F90" s="262"/>
      <c r="G90" s="262"/>
      <c r="H90" s="262"/>
      <c r="I90" s="262"/>
      <c r="J90" s="262"/>
      <c r="K90" s="321"/>
      <c r="L90" s="262"/>
      <c r="M90" s="262"/>
      <c r="N90" s="262"/>
      <c r="O90" s="262"/>
      <c r="P90" s="262"/>
      <c r="Q90" s="262"/>
      <c r="R90" s="321">
        <v>120</v>
      </c>
    </row>
    <row r="91" spans="1:32" x14ac:dyDescent="0.2">
      <c r="B91" s="322"/>
      <c r="C91" s="271" t="s">
        <v>666</v>
      </c>
      <c r="D91" s="262"/>
      <c r="F91" s="262"/>
      <c r="G91" s="262"/>
      <c r="H91" s="262"/>
      <c r="I91" s="262"/>
      <c r="J91" s="262"/>
      <c r="K91" s="321"/>
      <c r="L91" s="262"/>
      <c r="M91" s="262"/>
      <c r="N91" s="262"/>
      <c r="O91" s="262"/>
      <c r="P91" s="262"/>
      <c r="Q91" s="262"/>
      <c r="R91" s="321">
        <v>60</v>
      </c>
    </row>
    <row r="92" spans="1:32" x14ac:dyDescent="0.2">
      <c r="B92" s="322"/>
      <c r="C92" s="271" t="s">
        <v>648</v>
      </c>
      <c r="D92" s="262"/>
      <c r="F92" s="262"/>
      <c r="G92" s="262"/>
      <c r="H92" s="262"/>
      <c r="I92" s="262"/>
      <c r="J92" s="262"/>
      <c r="K92" s="321"/>
      <c r="L92" s="262"/>
      <c r="M92" s="262"/>
      <c r="N92" s="262"/>
      <c r="O92" s="262"/>
      <c r="P92" s="262"/>
      <c r="Q92" s="262"/>
      <c r="R92" s="262">
        <v>180</v>
      </c>
    </row>
    <row r="93" spans="1:32" x14ac:dyDescent="0.2">
      <c r="B93" s="322"/>
      <c r="C93" s="271" t="s">
        <v>607</v>
      </c>
      <c r="D93" s="262"/>
      <c r="F93" s="262"/>
      <c r="G93" s="262"/>
      <c r="H93" s="262"/>
      <c r="I93" s="262"/>
      <c r="J93" s="262"/>
      <c r="K93" s="321"/>
      <c r="L93" s="262"/>
      <c r="M93" s="262"/>
      <c r="N93" s="262"/>
      <c r="O93" s="262"/>
      <c r="P93" s="262"/>
      <c r="Q93" s="262"/>
      <c r="R93" s="262">
        <v>490</v>
      </c>
    </row>
    <row r="94" spans="1:32" x14ac:dyDescent="0.2">
      <c r="B94" s="322"/>
      <c r="C94" s="271" t="s">
        <v>43</v>
      </c>
      <c r="D94" s="262"/>
      <c r="F94" s="262"/>
      <c r="G94" s="262"/>
      <c r="H94" s="262"/>
      <c r="I94" s="262"/>
      <c r="J94" s="262"/>
      <c r="K94" s="321"/>
      <c r="L94" s="262"/>
      <c r="M94" s="262"/>
      <c r="N94" s="262"/>
      <c r="O94" s="262"/>
      <c r="P94" s="262"/>
      <c r="Q94" s="262"/>
      <c r="R94" s="262">
        <v>240</v>
      </c>
    </row>
    <row r="95" spans="1:32" x14ac:dyDescent="0.2">
      <c r="B95" s="322"/>
      <c r="C95" s="271" t="s">
        <v>419</v>
      </c>
      <c r="D95" s="262"/>
      <c r="F95" s="262"/>
      <c r="G95" s="262"/>
      <c r="H95" s="262"/>
      <c r="I95" s="262"/>
      <c r="J95" s="262"/>
      <c r="K95" s="321"/>
      <c r="L95" s="262"/>
      <c r="M95" s="262"/>
      <c r="N95" s="262"/>
      <c r="O95" s="262"/>
      <c r="P95" s="262"/>
      <c r="Q95" s="262"/>
      <c r="R95" s="262">
        <v>300</v>
      </c>
    </row>
    <row r="96" spans="1:32" x14ac:dyDescent="0.2">
      <c r="B96" s="322"/>
      <c r="C96" s="271" t="s">
        <v>101</v>
      </c>
      <c r="D96" s="262"/>
      <c r="F96" s="262"/>
      <c r="G96" s="262"/>
      <c r="H96" s="262"/>
      <c r="I96" s="262"/>
      <c r="J96" s="262"/>
      <c r="K96" s="321"/>
      <c r="L96" s="262"/>
      <c r="M96" s="262"/>
      <c r="N96" s="262"/>
      <c r="O96" s="262"/>
      <c r="P96" s="262"/>
      <c r="Q96" s="262"/>
      <c r="R96" s="262">
        <v>300</v>
      </c>
    </row>
    <row r="97" spans="2:18" x14ac:dyDescent="0.2">
      <c r="B97" s="322"/>
      <c r="C97" s="271" t="s">
        <v>665</v>
      </c>
      <c r="D97" s="262"/>
      <c r="F97" s="262"/>
      <c r="G97" s="262"/>
      <c r="H97" s="262"/>
      <c r="I97" s="262"/>
      <c r="J97" s="262"/>
      <c r="K97" s="321"/>
      <c r="L97" s="262"/>
      <c r="M97" s="262"/>
      <c r="N97" s="262"/>
      <c r="O97" s="262"/>
      <c r="P97" s="262"/>
      <c r="Q97" s="262"/>
      <c r="R97" s="262">
        <v>230</v>
      </c>
    </row>
    <row r="98" spans="2:18" x14ac:dyDescent="0.2">
      <c r="B98" s="322"/>
      <c r="C98" s="271" t="s">
        <v>30</v>
      </c>
      <c r="D98" s="262"/>
      <c r="F98" s="262"/>
      <c r="G98" s="262"/>
      <c r="H98" s="262"/>
      <c r="I98" s="262"/>
      <c r="J98" s="262"/>
      <c r="K98" s="321"/>
      <c r="L98" s="262"/>
      <c r="M98" s="262"/>
      <c r="N98" s="262"/>
      <c r="O98" s="262"/>
      <c r="P98" s="262"/>
      <c r="Q98" s="262"/>
      <c r="R98" s="262">
        <v>475</v>
      </c>
    </row>
    <row r="99" spans="2:18" x14ac:dyDescent="0.2">
      <c r="B99" s="322"/>
      <c r="C99" s="271" t="s">
        <v>333</v>
      </c>
      <c r="D99" s="262"/>
      <c r="F99" s="262"/>
      <c r="G99" s="262"/>
      <c r="H99" s="262"/>
      <c r="I99" s="262"/>
      <c r="J99" s="262"/>
      <c r="K99" s="321"/>
      <c r="L99" s="262"/>
      <c r="M99" s="262"/>
      <c r="N99" s="262"/>
      <c r="O99" s="262"/>
      <c r="P99" s="262"/>
      <c r="Q99" s="262"/>
      <c r="R99" s="262">
        <v>780</v>
      </c>
    </row>
    <row r="100" spans="2:18" x14ac:dyDescent="0.2">
      <c r="B100" s="340" t="s">
        <v>668</v>
      </c>
      <c r="C100" s="337"/>
      <c r="D100" s="336"/>
      <c r="F100" s="336"/>
      <c r="G100" s="336"/>
      <c r="H100" s="336"/>
      <c r="I100" s="336"/>
      <c r="J100" s="336"/>
      <c r="K100" s="336"/>
      <c r="L100" s="336"/>
      <c r="M100" s="336"/>
      <c r="N100" s="336"/>
      <c r="O100" s="336"/>
      <c r="P100" s="336"/>
      <c r="Q100" s="336"/>
      <c r="R100" s="336">
        <f>SUM(R90:R99)</f>
        <v>3175</v>
      </c>
    </row>
    <row r="101" spans="2:18" x14ac:dyDescent="0.2">
      <c r="B101" s="322">
        <v>2021</v>
      </c>
      <c r="C101" s="271" t="s">
        <v>103</v>
      </c>
      <c r="D101" s="262"/>
      <c r="F101" s="262"/>
      <c r="G101" s="262"/>
      <c r="H101" s="262"/>
      <c r="I101" s="262"/>
      <c r="J101" s="262"/>
      <c r="K101" s="321"/>
      <c r="L101" s="262"/>
      <c r="M101" s="262"/>
      <c r="N101" s="262"/>
      <c r="O101" s="262"/>
      <c r="P101" s="262"/>
      <c r="Q101" s="262"/>
      <c r="R101" s="321">
        <v>130</v>
      </c>
    </row>
    <row r="102" spans="2:18" x14ac:dyDescent="0.2">
      <c r="B102" s="322"/>
      <c r="C102" s="271" t="s">
        <v>608</v>
      </c>
      <c r="D102" s="262"/>
      <c r="F102" s="262"/>
      <c r="G102" s="262"/>
      <c r="H102" s="262"/>
      <c r="I102" s="262"/>
      <c r="J102" s="262"/>
      <c r="K102" s="321"/>
      <c r="L102" s="262"/>
      <c r="M102" s="262"/>
      <c r="N102" s="262"/>
      <c r="O102" s="262"/>
      <c r="P102" s="262"/>
      <c r="Q102" s="262"/>
      <c r="R102" s="262">
        <v>270</v>
      </c>
    </row>
    <row r="103" spans="2:18" x14ac:dyDescent="0.2">
      <c r="B103" s="322"/>
      <c r="C103" s="271" t="s">
        <v>43</v>
      </c>
      <c r="D103" s="262"/>
      <c r="F103" s="262"/>
      <c r="G103" s="262"/>
      <c r="H103" s="262"/>
      <c r="I103" s="262"/>
      <c r="J103" s="262"/>
      <c r="K103" s="321"/>
      <c r="L103" s="262"/>
      <c r="M103" s="262"/>
      <c r="N103" s="262"/>
      <c r="O103" s="262"/>
      <c r="P103" s="262"/>
      <c r="Q103" s="262"/>
      <c r="R103" s="262">
        <v>180</v>
      </c>
    </row>
    <row r="104" spans="2:18" x14ac:dyDescent="0.2">
      <c r="B104" s="322"/>
      <c r="C104" s="271" t="s">
        <v>31</v>
      </c>
      <c r="D104" s="262"/>
      <c r="F104" s="262"/>
      <c r="G104" s="262"/>
      <c r="H104" s="262"/>
      <c r="I104" s="262"/>
      <c r="J104" s="262"/>
      <c r="K104" s="321"/>
      <c r="L104" s="262"/>
      <c r="M104" s="262"/>
      <c r="N104" s="262"/>
      <c r="O104" s="262"/>
      <c r="P104" s="262"/>
      <c r="Q104" s="262"/>
      <c r="R104" s="262">
        <v>635</v>
      </c>
    </row>
    <row r="105" spans="2:18" x14ac:dyDescent="0.2">
      <c r="B105" s="322"/>
      <c r="C105" s="271" t="s">
        <v>501</v>
      </c>
      <c r="D105" s="262"/>
      <c r="F105" s="262"/>
      <c r="G105" s="262"/>
      <c r="H105" s="262"/>
      <c r="I105" s="262"/>
      <c r="J105" s="262"/>
      <c r="K105" s="321"/>
      <c r="L105" s="262"/>
      <c r="M105" s="262"/>
      <c r="N105" s="262"/>
      <c r="O105" s="262"/>
      <c r="P105" s="262"/>
      <c r="Q105" s="262"/>
      <c r="R105" s="262">
        <v>60</v>
      </c>
    </row>
    <row r="106" spans="2:18" x14ac:dyDescent="0.2">
      <c r="B106" s="322"/>
      <c r="C106" s="271" t="s">
        <v>550</v>
      </c>
      <c r="D106" s="262"/>
      <c r="F106" s="262"/>
      <c r="G106" s="262"/>
      <c r="H106" s="262"/>
      <c r="I106" s="262"/>
      <c r="J106" s="262"/>
      <c r="K106" s="321"/>
      <c r="L106" s="262"/>
      <c r="M106" s="262"/>
      <c r="N106" s="262"/>
      <c r="O106" s="262"/>
      <c r="P106" s="262"/>
      <c r="Q106" s="262"/>
      <c r="R106" s="262">
        <v>180</v>
      </c>
    </row>
    <row r="107" spans="2:18" x14ac:dyDescent="0.2">
      <c r="B107" s="322"/>
      <c r="C107" s="271" t="s">
        <v>99</v>
      </c>
      <c r="D107" s="262"/>
      <c r="F107" s="262"/>
      <c r="G107" s="262"/>
      <c r="H107" s="262"/>
      <c r="I107" s="262"/>
      <c r="J107" s="262"/>
      <c r="K107" s="321"/>
      <c r="L107" s="262"/>
      <c r="M107" s="262"/>
      <c r="N107" s="262"/>
      <c r="O107" s="262"/>
      <c r="P107" s="262"/>
      <c r="Q107" s="262"/>
      <c r="R107" s="262">
        <v>900</v>
      </c>
    </row>
    <row r="108" spans="2:18" x14ac:dyDescent="0.2">
      <c r="B108" s="322"/>
      <c r="C108" s="271" t="s">
        <v>104</v>
      </c>
      <c r="D108" s="262"/>
      <c r="F108" s="262"/>
      <c r="G108" s="262"/>
      <c r="H108" s="262"/>
      <c r="I108" s="262"/>
      <c r="J108" s="262"/>
      <c r="K108" s="321"/>
      <c r="L108" s="262"/>
      <c r="M108" s="262"/>
      <c r="N108" s="262"/>
      <c r="O108" s="262"/>
      <c r="P108" s="262"/>
      <c r="Q108" s="262"/>
      <c r="R108" s="262">
        <v>580</v>
      </c>
    </row>
    <row r="109" spans="2:18" x14ac:dyDescent="0.2">
      <c r="B109" s="322"/>
      <c r="C109" s="271" t="s">
        <v>669</v>
      </c>
      <c r="D109" s="262"/>
      <c r="F109" s="262"/>
      <c r="G109" s="262"/>
      <c r="H109" s="262"/>
      <c r="I109" s="262"/>
      <c r="J109" s="262"/>
      <c r="K109" s="321"/>
      <c r="L109" s="262"/>
      <c r="M109" s="262"/>
      <c r="N109" s="262"/>
      <c r="O109" s="262"/>
      <c r="P109" s="262"/>
      <c r="Q109" s="262"/>
      <c r="R109" s="262">
        <v>670</v>
      </c>
    </row>
    <row r="110" spans="2:18" x14ac:dyDescent="0.2">
      <c r="B110" s="322"/>
      <c r="C110" s="271" t="s">
        <v>111</v>
      </c>
      <c r="D110" s="262"/>
      <c r="F110" s="262"/>
      <c r="G110" s="262"/>
      <c r="H110" s="262"/>
      <c r="I110" s="262"/>
      <c r="J110" s="262"/>
      <c r="K110" s="321"/>
      <c r="L110" s="262"/>
      <c r="M110" s="262"/>
      <c r="N110" s="262"/>
      <c r="O110" s="262"/>
      <c r="P110" s="262"/>
      <c r="Q110" s="262"/>
      <c r="R110" s="262">
        <v>760</v>
      </c>
    </row>
    <row r="111" spans="2:18" x14ac:dyDescent="0.2">
      <c r="B111" s="322"/>
      <c r="C111" s="271" t="s">
        <v>241</v>
      </c>
      <c r="D111" s="262"/>
      <c r="F111" s="262"/>
      <c r="G111" s="262"/>
      <c r="H111" s="262"/>
      <c r="I111" s="262"/>
      <c r="J111" s="262"/>
      <c r="K111" s="321"/>
      <c r="L111" s="262"/>
      <c r="M111" s="262"/>
      <c r="N111" s="262"/>
      <c r="O111" s="262"/>
      <c r="P111" s="262"/>
      <c r="Q111" s="262"/>
      <c r="R111" s="262">
        <v>240</v>
      </c>
    </row>
    <row r="112" spans="2:18" x14ac:dyDescent="0.2">
      <c r="B112" s="322"/>
      <c r="C112" s="271" t="s">
        <v>419</v>
      </c>
      <c r="D112" s="262"/>
      <c r="F112" s="262"/>
      <c r="G112" s="262"/>
      <c r="H112" s="262"/>
      <c r="I112" s="262"/>
      <c r="J112" s="262"/>
      <c r="K112" s="321"/>
      <c r="L112" s="262"/>
      <c r="M112" s="262"/>
      <c r="N112" s="262"/>
      <c r="O112" s="262"/>
      <c r="P112" s="262"/>
      <c r="Q112" s="262"/>
      <c r="R112" s="262">
        <v>130</v>
      </c>
    </row>
    <row r="113" spans="2:18" x14ac:dyDescent="0.2">
      <c r="B113" s="340" t="s">
        <v>670</v>
      </c>
      <c r="C113" s="337"/>
      <c r="D113" s="336"/>
      <c r="F113" s="336"/>
      <c r="G113" s="336"/>
      <c r="H113" s="336"/>
      <c r="I113" s="336"/>
      <c r="J113" s="336"/>
      <c r="K113" s="336"/>
      <c r="L113" s="336"/>
      <c r="M113" s="336"/>
      <c r="N113" s="336"/>
      <c r="O113" s="336"/>
      <c r="P113" s="336"/>
      <c r="Q113" s="336"/>
      <c r="R113" s="336">
        <f>SUM(R101:R112)</f>
        <v>4735</v>
      </c>
    </row>
    <row r="115" spans="2:18" x14ac:dyDescent="0.2">
      <c r="B115" s="249" t="s">
        <v>671</v>
      </c>
      <c r="R115" s="244">
        <f>R113+R100+R89</f>
        <v>8090</v>
      </c>
    </row>
  </sheetData>
  <mergeCells count="2">
    <mergeCell ref="AB9:AF9"/>
    <mergeCell ref="AB41:AF41"/>
  </mergeCells>
  <conditionalFormatting sqref="H83:N83">
    <cfRule type="cellIs" dxfId="2" priority="1" operator="greaterThan">
      <formula>0</formula>
    </cfRule>
    <cfRule type="cellIs" dxfId="1" priority="2" operator="lessThan">
      <formula>0</formula>
    </cfRule>
    <cfRule type="cellIs" dxfId="0" priority="3" operator="greaterThan">
      <formula>0</formula>
    </cfRule>
  </conditionalFormatting>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A3FED-090B-45CD-97A9-361377513020}">
  <dimension ref="A1:E21"/>
  <sheetViews>
    <sheetView workbookViewId="0">
      <selection activeCell="B25" sqref="B25"/>
    </sheetView>
  </sheetViews>
  <sheetFormatPr defaultRowHeight="12.75" x14ac:dyDescent="0.2"/>
  <cols>
    <col min="1" max="1" width="8.85546875" style="27"/>
    <col min="2" max="2" width="28.28515625" customWidth="1"/>
    <col min="3" max="3" width="8.28515625" customWidth="1"/>
  </cols>
  <sheetData>
    <row r="1" spans="1:5" x14ac:dyDescent="0.2">
      <c r="C1" s="105" t="s">
        <v>311</v>
      </c>
      <c r="D1" s="105" t="s">
        <v>312</v>
      </c>
      <c r="E1" s="105" t="s">
        <v>315</v>
      </c>
    </row>
    <row r="2" spans="1:5" ht="15.75" x14ac:dyDescent="0.2">
      <c r="A2" s="379">
        <v>2018</v>
      </c>
      <c r="B2" s="380" t="s">
        <v>103</v>
      </c>
      <c r="C2" s="377">
        <v>44</v>
      </c>
      <c r="D2" s="375">
        <f>C2/12</f>
        <v>3.6666666666666665</v>
      </c>
      <c r="E2" s="376">
        <f>(C2*750)/1000/3.785</f>
        <v>8.7186261558784679</v>
      </c>
    </row>
    <row r="3" spans="1:5" ht="15.75" x14ac:dyDescent="0.2">
      <c r="A3" s="379">
        <v>2018</v>
      </c>
      <c r="B3" s="380" t="s">
        <v>677</v>
      </c>
      <c r="C3" s="377">
        <v>25</v>
      </c>
      <c r="D3" s="375">
        <f>C3/12</f>
        <v>2.0833333333333335</v>
      </c>
      <c r="E3" s="376">
        <f t="shared" ref="E3" si="0">(C3*750)/1000/3.785</f>
        <v>4.9537648612945837</v>
      </c>
    </row>
    <row r="4" spans="1:5" ht="15.75" x14ac:dyDescent="0.2">
      <c r="A4" s="379"/>
      <c r="B4" s="380"/>
      <c r="C4" s="377"/>
      <c r="D4" s="377"/>
      <c r="E4" s="376"/>
    </row>
    <row r="5" spans="1:5" ht="15.75" x14ac:dyDescent="0.2">
      <c r="A5" s="379">
        <v>2019</v>
      </c>
      <c r="B5" s="380" t="s">
        <v>500</v>
      </c>
      <c r="C5" s="378">
        <v>25</v>
      </c>
      <c r="D5" s="375">
        <f t="shared" ref="D5:D12" si="1">C5/12</f>
        <v>2.0833333333333335</v>
      </c>
      <c r="E5" s="376">
        <f t="shared" ref="E5:E12" si="2">(C5*750)/1000/3.785</f>
        <v>4.9537648612945837</v>
      </c>
    </row>
    <row r="6" spans="1:5" ht="19.899999999999999" customHeight="1" x14ac:dyDescent="0.2">
      <c r="A6" s="379">
        <v>2019</v>
      </c>
      <c r="B6" s="380" t="s">
        <v>104</v>
      </c>
      <c r="C6" s="378">
        <v>22</v>
      </c>
      <c r="D6" s="375">
        <f t="shared" si="1"/>
        <v>1.8333333333333333</v>
      </c>
      <c r="E6" s="376">
        <f t="shared" si="2"/>
        <v>4.3593130779392339</v>
      </c>
    </row>
    <row r="7" spans="1:5" ht="15.75" x14ac:dyDescent="0.2">
      <c r="A7" s="379">
        <v>2019</v>
      </c>
      <c r="B7" s="380" t="s">
        <v>676</v>
      </c>
      <c r="C7" s="378">
        <v>27</v>
      </c>
      <c r="D7" s="375">
        <f t="shared" si="1"/>
        <v>2.25</v>
      </c>
      <c r="E7" s="376">
        <f t="shared" si="2"/>
        <v>5.3500660501981505</v>
      </c>
    </row>
    <row r="8" spans="1:5" ht="15.75" x14ac:dyDescent="0.2">
      <c r="A8" s="379">
        <v>2019</v>
      </c>
      <c r="B8" s="380" t="s">
        <v>678</v>
      </c>
      <c r="C8" s="378">
        <v>13</v>
      </c>
      <c r="D8" s="375">
        <f t="shared" si="1"/>
        <v>1.0833333333333333</v>
      </c>
      <c r="E8" s="376">
        <f t="shared" si="2"/>
        <v>2.5759577278731833</v>
      </c>
    </row>
    <row r="9" spans="1:5" ht="15.75" x14ac:dyDescent="0.2">
      <c r="A9" s="379">
        <v>2019</v>
      </c>
      <c r="B9" s="380" t="s">
        <v>679</v>
      </c>
      <c r="C9" s="378">
        <v>30</v>
      </c>
      <c r="D9" s="375">
        <f t="shared" si="1"/>
        <v>2.5</v>
      </c>
      <c r="E9" s="376">
        <f t="shared" si="2"/>
        <v>5.9445178335535003</v>
      </c>
    </row>
    <row r="10" spans="1:5" ht="15.75" x14ac:dyDescent="0.2">
      <c r="A10" s="379">
        <v>2019</v>
      </c>
      <c r="B10" s="380" t="s">
        <v>683</v>
      </c>
      <c r="C10" s="378">
        <v>12</v>
      </c>
      <c r="D10" s="375">
        <f t="shared" si="1"/>
        <v>1</v>
      </c>
      <c r="E10" s="376">
        <f t="shared" si="2"/>
        <v>2.3778071334214004</v>
      </c>
    </row>
    <row r="11" spans="1:5" ht="15.75" x14ac:dyDescent="0.2">
      <c r="A11" s="379">
        <v>2019</v>
      </c>
      <c r="B11" s="380" t="s">
        <v>597</v>
      </c>
      <c r="C11" s="378">
        <v>10</v>
      </c>
      <c r="D11" s="375">
        <f t="shared" si="1"/>
        <v>0.83333333333333337</v>
      </c>
      <c r="E11" s="376">
        <f t="shared" si="2"/>
        <v>1.9815059445178336</v>
      </c>
    </row>
    <row r="12" spans="1:5" ht="15.75" x14ac:dyDescent="0.2">
      <c r="A12" s="379">
        <v>2019</v>
      </c>
      <c r="B12" s="380" t="s">
        <v>681</v>
      </c>
      <c r="C12" s="378">
        <v>12</v>
      </c>
      <c r="D12" s="375">
        <f t="shared" si="1"/>
        <v>1</v>
      </c>
      <c r="E12" s="376">
        <f t="shared" si="2"/>
        <v>2.3778071334214004</v>
      </c>
    </row>
    <row r="13" spans="1:5" ht="15.75" x14ac:dyDescent="0.2">
      <c r="A13" s="379"/>
      <c r="B13" s="380"/>
      <c r="C13" s="378"/>
      <c r="D13" s="378"/>
      <c r="E13" s="376"/>
    </row>
    <row r="14" spans="1:5" ht="15.75" x14ac:dyDescent="0.2">
      <c r="A14" s="27">
        <v>2020</v>
      </c>
      <c r="B14" s="374" t="s">
        <v>674</v>
      </c>
      <c r="C14" s="378">
        <v>41</v>
      </c>
      <c r="D14" s="375">
        <f t="shared" ref="D14:D18" si="3">C14/12</f>
        <v>3.4166666666666665</v>
      </c>
      <c r="E14" s="376">
        <f>(C14*750)/1000/3.785</f>
        <v>8.1241743725231181</v>
      </c>
    </row>
    <row r="15" spans="1:5" ht="15.75" x14ac:dyDescent="0.2">
      <c r="A15" s="27">
        <v>2020</v>
      </c>
      <c r="B15" s="374" t="s">
        <v>469</v>
      </c>
      <c r="C15" s="378">
        <v>36</v>
      </c>
      <c r="D15" s="375">
        <f t="shared" si="3"/>
        <v>3</v>
      </c>
      <c r="E15" s="376">
        <f>(C15*750)/1000/3.785</f>
        <v>7.1334214002642007</v>
      </c>
    </row>
    <row r="16" spans="1:5" ht="15.75" x14ac:dyDescent="0.2">
      <c r="A16" s="27">
        <v>2020</v>
      </c>
      <c r="B16" s="374" t="s">
        <v>673</v>
      </c>
      <c r="C16" s="378">
        <v>37</v>
      </c>
      <c r="D16" s="375">
        <f t="shared" si="3"/>
        <v>3.0833333333333335</v>
      </c>
      <c r="E16" s="376">
        <f>(C16*750)/1000/3.785</f>
        <v>7.3315719947159836</v>
      </c>
    </row>
    <row r="17" spans="1:5" ht="15.75" x14ac:dyDescent="0.2">
      <c r="A17" s="27">
        <v>2020</v>
      </c>
      <c r="B17" s="374" t="s">
        <v>470</v>
      </c>
      <c r="C17" s="378">
        <v>41</v>
      </c>
      <c r="D17" s="375">
        <f t="shared" si="3"/>
        <v>3.4166666666666665</v>
      </c>
      <c r="E17" s="376">
        <f>(C17*750)/1000/3.785</f>
        <v>8.1241743725231181</v>
      </c>
    </row>
    <row r="18" spans="1:5" ht="15.75" x14ac:dyDescent="0.2">
      <c r="A18" s="27">
        <v>2020</v>
      </c>
      <c r="B18" s="374" t="s">
        <v>682</v>
      </c>
      <c r="C18" s="378">
        <v>29</v>
      </c>
      <c r="D18" s="375">
        <f t="shared" si="3"/>
        <v>2.4166666666666665</v>
      </c>
      <c r="E18" s="376">
        <f>(C18*750)/1000/3.785</f>
        <v>5.7463672391017173</v>
      </c>
    </row>
    <row r="19" spans="1:5" x14ac:dyDescent="0.2">
      <c r="C19" s="378"/>
      <c r="D19" s="378"/>
    </row>
    <row r="20" spans="1:5" ht="15.75" x14ac:dyDescent="0.2">
      <c r="A20" s="293" t="s">
        <v>434</v>
      </c>
      <c r="B20" s="374" t="s">
        <v>675</v>
      </c>
      <c r="C20" s="378">
        <v>21</v>
      </c>
      <c r="D20" s="375">
        <f t="shared" ref="D20:D21" si="4">C20/12</f>
        <v>1.75</v>
      </c>
      <c r="E20" s="376">
        <f t="shared" ref="E20:E21" si="5">(C20*750)/1000/3.785</f>
        <v>4.1611624834874501</v>
      </c>
    </row>
    <row r="21" spans="1:5" ht="15.75" x14ac:dyDescent="0.2">
      <c r="A21" s="293" t="s">
        <v>434</v>
      </c>
      <c r="B21" s="374" t="s">
        <v>680</v>
      </c>
      <c r="C21" s="378">
        <v>10</v>
      </c>
      <c r="D21" s="375">
        <f t="shared" si="4"/>
        <v>0.83333333333333337</v>
      </c>
      <c r="E21" s="376">
        <f t="shared" si="5"/>
        <v>1.9815059445178336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12"/>
  <sheetViews>
    <sheetView workbookViewId="0">
      <pane xSplit="1" topLeftCell="C1" activePane="topRight" state="frozen"/>
      <selection pane="topRight" activeCell="V3" sqref="V3:V7"/>
    </sheetView>
  </sheetViews>
  <sheetFormatPr defaultColWidth="8.7109375" defaultRowHeight="12.75" x14ac:dyDescent="0.2"/>
  <cols>
    <col min="1" max="1" width="16.28515625" customWidth="1"/>
    <col min="2" max="2" width="5.7109375" customWidth="1"/>
    <col min="3" max="3" width="5" customWidth="1"/>
    <col min="4" max="4" width="5.28515625" customWidth="1"/>
    <col min="5" max="5" width="5" customWidth="1"/>
    <col min="6" max="7" width="5.28515625" customWidth="1"/>
    <col min="8" max="8" width="4.7109375" customWidth="1"/>
    <col min="9" max="9" width="4.28515625" customWidth="1"/>
    <col min="10" max="11" width="5.28515625" customWidth="1"/>
    <col min="12" max="12" width="5" customWidth="1"/>
    <col min="13" max="13" width="5.42578125" customWidth="1"/>
    <col min="14" max="14" width="5.7109375" customWidth="1"/>
    <col min="15" max="15" width="7.42578125" customWidth="1"/>
    <col min="16" max="16" width="6" customWidth="1"/>
    <col min="17" max="17" width="16.7109375" customWidth="1"/>
    <col min="18" max="18" width="14.28515625" customWidth="1"/>
    <col min="19" max="19" width="14.7109375" customWidth="1"/>
    <col min="20" max="20" width="9.42578125" customWidth="1"/>
    <col min="21" max="21" width="19.7109375" customWidth="1"/>
    <col min="22" max="22" width="14.42578125" customWidth="1"/>
  </cols>
  <sheetData>
    <row r="1" spans="1:22" ht="21" thickBot="1" x14ac:dyDescent="0.35">
      <c r="A1" s="383" t="s">
        <v>0</v>
      </c>
      <c r="B1" s="384"/>
      <c r="C1" s="384"/>
      <c r="D1" s="384"/>
      <c r="E1" s="384"/>
      <c r="F1" s="384"/>
      <c r="G1" s="384"/>
      <c r="H1" s="384"/>
      <c r="I1" s="384"/>
      <c r="J1" s="384"/>
      <c r="K1" s="384"/>
      <c r="L1" s="384"/>
      <c r="M1" s="384"/>
      <c r="N1" s="384"/>
      <c r="O1" s="385"/>
      <c r="P1" s="4"/>
      <c r="Q1" s="11" t="s">
        <v>91</v>
      </c>
      <c r="R1" s="4"/>
      <c r="S1" s="5"/>
      <c r="T1" s="30"/>
      <c r="U1" s="4"/>
      <c r="V1" s="5"/>
    </row>
    <row r="2" spans="1:22" s="1" customFormat="1" ht="15.75" x14ac:dyDescent="0.25">
      <c r="A2" s="6" t="s">
        <v>2</v>
      </c>
      <c r="B2" s="1" t="s">
        <v>92</v>
      </c>
      <c r="C2" s="6" t="s">
        <v>7</v>
      </c>
      <c r="D2" s="1" t="s">
        <v>8</v>
      </c>
      <c r="E2" s="6" t="s">
        <v>9</v>
      </c>
      <c r="F2" s="7" t="s">
        <v>10</v>
      </c>
      <c r="G2" s="7" t="s">
        <v>11</v>
      </c>
      <c r="H2" s="7" t="s">
        <v>12</v>
      </c>
      <c r="I2" s="7" t="s">
        <v>13</v>
      </c>
      <c r="J2" s="7" t="s">
        <v>14</v>
      </c>
      <c r="K2" s="7" t="s">
        <v>15</v>
      </c>
      <c r="L2" s="7" t="s">
        <v>16</v>
      </c>
      <c r="M2" s="7" t="s">
        <v>17</v>
      </c>
      <c r="N2" s="1" t="s">
        <v>18</v>
      </c>
      <c r="O2" s="8" t="s">
        <v>19</v>
      </c>
      <c r="P2" s="1" t="s">
        <v>93</v>
      </c>
      <c r="Q2" s="1" t="s">
        <v>94</v>
      </c>
      <c r="R2" s="1" t="s">
        <v>21</v>
      </c>
      <c r="S2" s="7" t="s">
        <v>95</v>
      </c>
      <c r="T2" s="31" t="s">
        <v>96</v>
      </c>
      <c r="U2" s="1" t="s">
        <v>97</v>
      </c>
      <c r="V2" s="7" t="s">
        <v>98</v>
      </c>
    </row>
    <row r="3" spans="1:22" x14ac:dyDescent="0.2">
      <c r="A3" s="2" t="s">
        <v>99</v>
      </c>
      <c r="B3" s="13">
        <v>2008</v>
      </c>
      <c r="C3" s="26"/>
      <c r="D3" s="26"/>
      <c r="E3" s="26"/>
      <c r="F3" s="26"/>
      <c r="G3" s="26"/>
      <c r="H3" s="26"/>
      <c r="I3" s="26"/>
      <c r="J3" s="13">
        <v>7</v>
      </c>
      <c r="K3" s="13">
        <v>4</v>
      </c>
      <c r="L3" s="13">
        <v>4</v>
      </c>
      <c r="M3" s="13">
        <v>7</v>
      </c>
      <c r="N3" s="13">
        <v>2</v>
      </c>
      <c r="O3" s="14">
        <f>SUM(C3:N3)</f>
        <v>24</v>
      </c>
      <c r="P3" s="15">
        <f>AVERAGE(C3:N3)</f>
        <v>4.8</v>
      </c>
      <c r="Q3" s="16">
        <v>106</v>
      </c>
      <c r="R3" s="24">
        <f>S3/P3</f>
        <v>17.083333333333336</v>
      </c>
      <c r="S3" s="25">
        <f>SUM(Q3-O3)</f>
        <v>82</v>
      </c>
      <c r="T3" s="28" t="s">
        <v>100</v>
      </c>
      <c r="U3" s="29">
        <v>106</v>
      </c>
      <c r="V3" s="2">
        <f>SUM(U3-Q3)</f>
        <v>0</v>
      </c>
    </row>
    <row r="4" spans="1:22" x14ac:dyDescent="0.2">
      <c r="A4" s="2" t="s">
        <v>101</v>
      </c>
      <c r="B4" s="13">
        <v>2008</v>
      </c>
      <c r="C4" s="26"/>
      <c r="D4" s="26"/>
      <c r="E4" s="26"/>
      <c r="F4" s="26"/>
      <c r="G4" s="26"/>
      <c r="H4" s="26"/>
      <c r="I4" s="26"/>
      <c r="J4" s="13">
        <v>3</v>
      </c>
      <c r="K4" s="13">
        <v>5</v>
      </c>
      <c r="L4" s="13">
        <v>3</v>
      </c>
      <c r="M4" s="13">
        <v>8</v>
      </c>
      <c r="N4" s="13">
        <v>2</v>
      </c>
      <c r="O4" s="14">
        <f>SUM(C4:N4)</f>
        <v>21</v>
      </c>
      <c r="P4" s="15">
        <f>AVERAGE(C4:N4)</f>
        <v>4.2</v>
      </c>
      <c r="Q4" s="16">
        <v>154</v>
      </c>
      <c r="R4" s="24">
        <f>S4/P4</f>
        <v>31.666666666666664</v>
      </c>
      <c r="S4" s="25">
        <f>SUM(Q4-O4)</f>
        <v>133</v>
      </c>
      <c r="T4" s="28" t="s">
        <v>102</v>
      </c>
      <c r="U4" s="29">
        <v>154</v>
      </c>
      <c r="V4" s="2">
        <f>SUM(U4-Q4)</f>
        <v>0</v>
      </c>
    </row>
    <row r="5" spans="1:22" x14ac:dyDescent="0.2">
      <c r="A5" s="2" t="s">
        <v>103</v>
      </c>
      <c r="B5" s="13">
        <v>2008</v>
      </c>
      <c r="C5" s="26"/>
      <c r="D5" s="26"/>
      <c r="E5" s="26"/>
      <c r="F5" s="26"/>
      <c r="G5" s="26"/>
      <c r="H5" s="26"/>
      <c r="I5" s="26"/>
      <c r="J5" s="13">
        <v>13</v>
      </c>
      <c r="K5" s="13">
        <v>7</v>
      </c>
      <c r="L5" s="13">
        <v>4</v>
      </c>
      <c r="M5" s="13">
        <v>6</v>
      </c>
      <c r="N5" s="13">
        <v>7</v>
      </c>
      <c r="O5" s="14">
        <f>SUM(C5:N5)</f>
        <v>37</v>
      </c>
      <c r="P5" s="15">
        <f>AVERAGE(C5:N5)</f>
        <v>7.4</v>
      </c>
      <c r="Q5" s="16">
        <v>150</v>
      </c>
      <c r="R5" s="24">
        <f>S5/P5</f>
        <v>15.27027027027027</v>
      </c>
      <c r="S5" s="25">
        <f>SUM(Q5-O5)</f>
        <v>113</v>
      </c>
      <c r="T5" s="28" t="s">
        <v>102</v>
      </c>
      <c r="U5" s="29">
        <v>150</v>
      </c>
      <c r="V5" s="2">
        <f>SUM(U5-Q5)</f>
        <v>0</v>
      </c>
    </row>
    <row r="6" spans="1:22" x14ac:dyDescent="0.2">
      <c r="A6" s="2" t="s">
        <v>104</v>
      </c>
      <c r="B6" s="13">
        <v>2008</v>
      </c>
      <c r="C6" s="26"/>
      <c r="D6" s="26"/>
      <c r="E6" s="26"/>
      <c r="F6" s="26"/>
      <c r="G6" s="26"/>
      <c r="H6" s="26"/>
      <c r="I6" s="26"/>
      <c r="J6" s="13">
        <v>3</v>
      </c>
      <c r="K6" s="13">
        <v>4</v>
      </c>
      <c r="L6" s="13">
        <v>3</v>
      </c>
      <c r="M6" s="13">
        <v>3</v>
      </c>
      <c r="N6" s="13">
        <v>5</v>
      </c>
      <c r="O6" s="14">
        <f>SUM(C6:N6)</f>
        <v>18</v>
      </c>
      <c r="P6" s="15">
        <f>AVERAGE(C6:N6)</f>
        <v>3.6</v>
      </c>
      <c r="Q6" s="16">
        <v>21</v>
      </c>
      <c r="R6" s="24">
        <f>S6/P6</f>
        <v>0.83333333333333326</v>
      </c>
      <c r="S6" s="25">
        <f>SUM(Q6-O6)</f>
        <v>3</v>
      </c>
      <c r="T6" s="28" t="s">
        <v>100</v>
      </c>
      <c r="U6" s="29">
        <v>204</v>
      </c>
      <c r="V6" s="2">
        <f>SUM(U6-Q6)</f>
        <v>183</v>
      </c>
    </row>
    <row r="7" spans="1:22" x14ac:dyDescent="0.2">
      <c r="A7" s="2" t="s">
        <v>64</v>
      </c>
      <c r="B7" s="13">
        <v>2008</v>
      </c>
      <c r="C7" s="26"/>
      <c r="D7" s="26"/>
      <c r="E7" s="26"/>
      <c r="F7" s="26"/>
      <c r="G7" s="26"/>
      <c r="H7" s="26"/>
      <c r="I7" s="26"/>
      <c r="J7" s="13">
        <v>3</v>
      </c>
      <c r="K7" s="13">
        <v>6</v>
      </c>
      <c r="L7" s="13">
        <v>6</v>
      </c>
      <c r="M7" s="13">
        <v>6</v>
      </c>
      <c r="N7" s="13">
        <v>1</v>
      </c>
      <c r="O7" s="14">
        <f>SUM(C7:N7)</f>
        <v>22</v>
      </c>
      <c r="P7" s="15">
        <f>AVERAGE(C7:N7)</f>
        <v>4.4000000000000004</v>
      </c>
      <c r="Q7" s="16">
        <v>35</v>
      </c>
      <c r="R7" s="24">
        <f>S7/P7</f>
        <v>2.9545454545454541</v>
      </c>
      <c r="S7" s="25">
        <f>SUM(Q7-O7)</f>
        <v>13</v>
      </c>
      <c r="T7" s="28" t="s">
        <v>100</v>
      </c>
      <c r="U7" s="29">
        <v>91</v>
      </c>
      <c r="V7" s="2">
        <f>SUM(U7-Q7)</f>
        <v>56</v>
      </c>
    </row>
    <row r="8" spans="1:22" x14ac:dyDescent="0.2">
      <c r="A8" s="12"/>
      <c r="B8" s="21"/>
      <c r="C8" s="21"/>
      <c r="D8" s="21"/>
      <c r="E8" s="21"/>
      <c r="F8" s="21"/>
      <c r="G8" s="21"/>
      <c r="H8" s="21"/>
      <c r="I8" s="21"/>
      <c r="J8" s="21"/>
      <c r="K8" s="21"/>
      <c r="L8" s="21"/>
      <c r="M8" s="21"/>
      <c r="N8" s="21"/>
      <c r="O8" s="21"/>
      <c r="P8" s="22"/>
      <c r="Q8" s="21"/>
      <c r="R8" s="225" t="s">
        <v>23</v>
      </c>
      <c r="S8" s="23"/>
      <c r="T8" s="27"/>
    </row>
    <row r="9" spans="1:22" x14ac:dyDescent="0.2">
      <c r="A9" s="2" t="s">
        <v>19</v>
      </c>
      <c r="B9" s="2">
        <v>2008</v>
      </c>
      <c r="C9" s="2">
        <f>SUM(C3:C7)</f>
        <v>0</v>
      </c>
      <c r="D9" s="2">
        <f t="shared" ref="D9:N9" si="0">SUM(D3:D7)</f>
        <v>0</v>
      </c>
      <c r="E9" s="2">
        <f t="shared" si="0"/>
        <v>0</v>
      </c>
      <c r="F9" s="2">
        <f t="shared" si="0"/>
        <v>0</v>
      </c>
      <c r="G9" s="2">
        <f t="shared" si="0"/>
        <v>0</v>
      </c>
      <c r="H9" s="2">
        <f t="shared" si="0"/>
        <v>0</v>
      </c>
      <c r="I9" s="2">
        <f t="shared" si="0"/>
        <v>0</v>
      </c>
      <c r="J9" s="2">
        <f t="shared" si="0"/>
        <v>29</v>
      </c>
      <c r="K9" s="2">
        <f t="shared" si="0"/>
        <v>26</v>
      </c>
      <c r="L9" s="2">
        <f t="shared" si="0"/>
        <v>20</v>
      </c>
      <c r="M9" s="2">
        <f t="shared" si="0"/>
        <v>30</v>
      </c>
      <c r="N9" s="2">
        <f t="shared" si="0"/>
        <v>17</v>
      </c>
      <c r="O9" s="3">
        <f>SUM(C9:N9)</f>
        <v>122</v>
      </c>
      <c r="P9" s="10">
        <f>O9/4</f>
        <v>30.5</v>
      </c>
      <c r="Q9" s="2">
        <f>SUM(Q3:Q7)</f>
        <v>466</v>
      </c>
      <c r="R9" s="9">
        <f>Q9/P9</f>
        <v>15.278688524590164</v>
      </c>
      <c r="S9" s="2"/>
    </row>
    <row r="10" spans="1:22" x14ac:dyDescent="0.2">
      <c r="A10" s="21"/>
      <c r="B10" s="21"/>
      <c r="C10" s="21"/>
      <c r="D10" s="21"/>
      <c r="E10" s="21"/>
      <c r="F10" s="21"/>
      <c r="G10" s="21"/>
      <c r="H10" s="21"/>
      <c r="I10" s="21"/>
      <c r="J10" s="21"/>
      <c r="K10" s="21"/>
      <c r="L10" s="21"/>
      <c r="M10" s="21"/>
      <c r="N10" s="21"/>
      <c r="O10" s="21"/>
      <c r="P10" s="22"/>
      <c r="Q10" s="21"/>
      <c r="R10" s="225"/>
      <c r="S10" s="21"/>
    </row>
    <row r="11" spans="1:22" x14ac:dyDescent="0.2">
      <c r="A11" s="17" t="s">
        <v>89</v>
      </c>
      <c r="B11" s="17"/>
      <c r="C11" s="17">
        <f xml:space="preserve"> SUM(C3, C4, C6, C7)</f>
        <v>0</v>
      </c>
      <c r="D11" s="17">
        <f t="shared" ref="D11:N11" si="1" xml:space="preserve"> SUM(D3, D4, D6, D7)</f>
        <v>0</v>
      </c>
      <c r="E11" s="17">
        <f t="shared" si="1"/>
        <v>0</v>
      </c>
      <c r="F11" s="17">
        <f t="shared" si="1"/>
        <v>0</v>
      </c>
      <c r="G11" s="17">
        <f t="shared" si="1"/>
        <v>0</v>
      </c>
      <c r="H11" s="17">
        <f t="shared" si="1"/>
        <v>0</v>
      </c>
      <c r="I11" s="17">
        <f t="shared" si="1"/>
        <v>0</v>
      </c>
      <c r="J11" s="17">
        <f t="shared" si="1"/>
        <v>16</v>
      </c>
      <c r="K11" s="17">
        <f t="shared" si="1"/>
        <v>19</v>
      </c>
      <c r="L11" s="17">
        <f t="shared" si="1"/>
        <v>16</v>
      </c>
      <c r="M11" s="17">
        <f t="shared" si="1"/>
        <v>24</v>
      </c>
      <c r="N11" s="17">
        <f t="shared" si="1"/>
        <v>10</v>
      </c>
      <c r="O11" s="18">
        <f>SUM(C11:N11)</f>
        <v>85</v>
      </c>
      <c r="P11" s="19">
        <f>O11/4</f>
        <v>21.25</v>
      </c>
      <c r="Q11" s="17">
        <f>SUM(Q3, Q4, Q6, Q7)</f>
        <v>316</v>
      </c>
      <c r="R11" s="20">
        <f>Q11/P11</f>
        <v>14.870588235294118</v>
      </c>
      <c r="S11" s="17"/>
    </row>
    <row r="12" spans="1:22" x14ac:dyDescent="0.2">
      <c r="A12" s="2" t="s">
        <v>90</v>
      </c>
      <c r="B12" s="2"/>
      <c r="C12" s="2">
        <f>SUM(C5)</f>
        <v>0</v>
      </c>
      <c r="D12" s="2">
        <f t="shared" ref="D12:N12" si="2">SUM(D5)</f>
        <v>0</v>
      </c>
      <c r="E12" s="2">
        <f t="shared" si="2"/>
        <v>0</v>
      </c>
      <c r="F12" s="2">
        <f t="shared" si="2"/>
        <v>0</v>
      </c>
      <c r="G12" s="2">
        <f t="shared" si="2"/>
        <v>0</v>
      </c>
      <c r="H12" s="2">
        <f t="shared" si="2"/>
        <v>0</v>
      </c>
      <c r="I12" s="2">
        <f t="shared" si="2"/>
        <v>0</v>
      </c>
      <c r="J12" s="2">
        <f t="shared" si="2"/>
        <v>13</v>
      </c>
      <c r="K12" s="2">
        <f t="shared" si="2"/>
        <v>7</v>
      </c>
      <c r="L12" s="2">
        <f t="shared" si="2"/>
        <v>4</v>
      </c>
      <c r="M12" s="2">
        <f t="shared" si="2"/>
        <v>6</v>
      </c>
      <c r="N12" s="2">
        <f t="shared" si="2"/>
        <v>7</v>
      </c>
      <c r="O12" s="3">
        <f>SUM(C12:N12)</f>
        <v>37</v>
      </c>
      <c r="P12" s="10">
        <f>O12/4</f>
        <v>9.25</v>
      </c>
      <c r="Q12" s="2">
        <f>SUM(Q5)</f>
        <v>150</v>
      </c>
      <c r="R12" s="9">
        <f>Q12/P12</f>
        <v>16.216216216216218</v>
      </c>
      <c r="S12" s="2"/>
    </row>
  </sheetData>
  <mergeCells count="1">
    <mergeCell ref="A1:O1"/>
  </mergeCells>
  <phoneticPr fontId="0"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67"/>
  <sheetViews>
    <sheetView workbookViewId="0">
      <pane xSplit="3" ySplit="1" topLeftCell="I26" activePane="bottomRight" state="frozen"/>
      <selection pane="topRight" activeCell="D1" sqref="D1"/>
      <selection pane="bottomLeft" activeCell="A2" sqref="A2"/>
      <selection pane="bottomRight" activeCell="I77" sqref="I77"/>
    </sheetView>
  </sheetViews>
  <sheetFormatPr defaultColWidth="8.7109375" defaultRowHeight="12.75" x14ac:dyDescent="0.2"/>
  <cols>
    <col min="2" max="2" width="1.42578125" customWidth="1"/>
    <col min="3" max="3" width="24.28515625" customWidth="1"/>
    <col min="4" max="4" width="21.7109375" customWidth="1"/>
    <col min="5" max="6" width="9.7109375" customWidth="1"/>
    <col min="7" max="7" width="10.28515625" customWidth="1"/>
    <col min="8" max="8" width="11.42578125" customWidth="1"/>
    <col min="9" max="15" width="6.7109375" customWidth="1"/>
    <col min="16" max="17" width="6.7109375" style="96" customWidth="1"/>
    <col min="18" max="20" width="6.7109375" customWidth="1"/>
    <col min="22" max="22" width="10.42578125" customWidth="1"/>
    <col min="23" max="23" width="9.7109375" customWidth="1"/>
    <col min="24" max="24" width="13.42578125" customWidth="1"/>
    <col min="25" max="25" width="1.42578125" customWidth="1"/>
    <col min="26" max="26" width="12" customWidth="1"/>
    <col min="27" max="27" width="11.42578125" customWidth="1"/>
    <col min="28" max="28" width="11.28515625" customWidth="1"/>
  </cols>
  <sheetData>
    <row r="1" spans="1:28" ht="21" thickBot="1" x14ac:dyDescent="0.35">
      <c r="A1" s="32"/>
      <c r="B1" s="4"/>
      <c r="C1" s="386" t="s">
        <v>0</v>
      </c>
      <c r="D1" s="387"/>
      <c r="E1" s="387"/>
      <c r="F1" s="387"/>
      <c r="G1" s="387"/>
      <c r="H1" s="387"/>
      <c r="I1" s="387"/>
      <c r="J1" s="387"/>
      <c r="K1" s="387"/>
      <c r="L1" s="387"/>
      <c r="M1" s="387"/>
      <c r="N1" s="387"/>
      <c r="O1" s="387"/>
      <c r="P1" s="387"/>
      <c r="Q1" s="387"/>
      <c r="R1" s="387"/>
      <c r="S1" s="387"/>
      <c r="T1" s="387"/>
      <c r="U1" s="388"/>
      <c r="V1" s="30"/>
      <c r="W1" s="4"/>
      <c r="X1" s="5"/>
    </row>
    <row r="2" spans="1:28" ht="63.75" thickBot="1" x14ac:dyDescent="0.3">
      <c r="A2" s="33" t="s">
        <v>92</v>
      </c>
      <c r="C2" s="34" t="s">
        <v>2</v>
      </c>
      <c r="D2" s="79" t="s">
        <v>3</v>
      </c>
      <c r="E2" s="86" t="s">
        <v>1</v>
      </c>
      <c r="F2" s="81" t="s">
        <v>4</v>
      </c>
      <c r="G2" s="35" t="s">
        <v>105</v>
      </c>
      <c r="H2" s="36" t="s">
        <v>106</v>
      </c>
      <c r="I2" s="37" t="s">
        <v>7</v>
      </c>
      <c r="J2" s="37" t="s">
        <v>8</v>
      </c>
      <c r="K2" s="37" t="s">
        <v>9</v>
      </c>
      <c r="L2" s="37" t="s">
        <v>10</v>
      </c>
      <c r="M2" s="37" t="s">
        <v>11</v>
      </c>
      <c r="N2" s="37" t="s">
        <v>12</v>
      </c>
      <c r="O2" s="37" t="s">
        <v>13</v>
      </c>
      <c r="P2" s="90" t="s">
        <v>14</v>
      </c>
      <c r="Q2" s="90" t="s">
        <v>15</v>
      </c>
      <c r="R2" s="37" t="s">
        <v>16</v>
      </c>
      <c r="S2" s="37" t="s">
        <v>17</v>
      </c>
      <c r="T2" s="37" t="s">
        <v>18</v>
      </c>
      <c r="U2" s="38" t="s">
        <v>19</v>
      </c>
      <c r="V2" s="39" t="s">
        <v>107</v>
      </c>
      <c r="W2" s="36" t="s">
        <v>21</v>
      </c>
      <c r="X2" s="40" t="s">
        <v>22</v>
      </c>
      <c r="Z2" s="70" t="s">
        <v>96</v>
      </c>
      <c r="AA2" s="71" t="s">
        <v>97</v>
      </c>
      <c r="AB2" s="72" t="s">
        <v>98</v>
      </c>
    </row>
    <row r="3" spans="1:28" ht="15" x14ac:dyDescent="0.25">
      <c r="A3" s="46">
        <v>2008</v>
      </c>
      <c r="C3" s="2" t="s">
        <v>99</v>
      </c>
      <c r="D3" s="117" t="s">
        <v>108</v>
      </c>
      <c r="E3" s="87">
        <v>2008</v>
      </c>
      <c r="F3" s="82">
        <v>59326</v>
      </c>
      <c r="G3" s="15">
        <v>4.8</v>
      </c>
      <c r="H3" s="13">
        <v>82</v>
      </c>
      <c r="I3" s="16">
        <v>4</v>
      </c>
      <c r="J3" s="16">
        <v>1</v>
      </c>
      <c r="K3" s="16">
        <v>5</v>
      </c>
      <c r="L3" s="16">
        <v>3</v>
      </c>
      <c r="M3" s="16">
        <v>6</v>
      </c>
      <c r="N3" s="78" t="s">
        <v>109</v>
      </c>
      <c r="O3" s="16">
        <v>1</v>
      </c>
      <c r="P3" s="78">
        <v>2</v>
      </c>
      <c r="Q3" s="78">
        <v>16</v>
      </c>
      <c r="R3" s="78" t="s">
        <v>109</v>
      </c>
      <c r="S3" s="16">
        <v>1</v>
      </c>
      <c r="T3" s="16">
        <v>1</v>
      </c>
      <c r="U3" s="3">
        <f>SUM(I3:T3)</f>
        <v>40</v>
      </c>
      <c r="V3" s="10">
        <f>AVERAGE(I3:T3)</f>
        <v>4</v>
      </c>
      <c r="W3" s="9">
        <f>X3/V3</f>
        <v>10.5</v>
      </c>
      <c r="X3" s="66">
        <f>SUM(H3-U3)</f>
        <v>42</v>
      </c>
      <c r="Z3" s="226" t="s">
        <v>110</v>
      </c>
      <c r="AA3" s="29">
        <v>106</v>
      </c>
      <c r="AB3" s="73">
        <v>0</v>
      </c>
    </row>
    <row r="4" spans="1:28" ht="15" x14ac:dyDescent="0.25">
      <c r="A4" s="46">
        <v>2008</v>
      </c>
      <c r="C4" s="2" t="s">
        <v>101</v>
      </c>
      <c r="D4" s="117" t="s">
        <v>108</v>
      </c>
      <c r="E4" s="87">
        <v>2008</v>
      </c>
      <c r="F4" s="82">
        <v>59324</v>
      </c>
      <c r="G4" s="15">
        <v>4.2</v>
      </c>
      <c r="H4" s="13">
        <v>133</v>
      </c>
      <c r="I4" s="16">
        <v>2</v>
      </c>
      <c r="J4" s="16">
        <v>1</v>
      </c>
      <c r="K4" s="16">
        <v>5</v>
      </c>
      <c r="L4" s="16">
        <v>2</v>
      </c>
      <c r="M4" s="16">
        <v>3</v>
      </c>
      <c r="N4" s="16">
        <v>1</v>
      </c>
      <c r="O4" s="16">
        <v>3</v>
      </c>
      <c r="P4" s="78">
        <v>1</v>
      </c>
      <c r="Q4" s="78">
        <v>8</v>
      </c>
      <c r="R4" s="78" t="s">
        <v>109</v>
      </c>
      <c r="S4" s="16">
        <v>1</v>
      </c>
      <c r="T4" s="16">
        <v>17</v>
      </c>
      <c r="U4" s="3">
        <f>SUM(I4:T4)</f>
        <v>44</v>
      </c>
      <c r="V4" s="10">
        <f>AVERAGE(I4:T4)</f>
        <v>4</v>
      </c>
      <c r="W4" s="9">
        <f>X4/V4</f>
        <v>22.25</v>
      </c>
      <c r="X4" s="66">
        <f>SUM(H4-U4)</f>
        <v>89</v>
      </c>
      <c r="Z4" s="74" t="s">
        <v>102</v>
      </c>
      <c r="AA4" s="29">
        <v>154</v>
      </c>
      <c r="AB4" s="73">
        <v>0</v>
      </c>
    </row>
    <row r="5" spans="1:28" ht="15" x14ac:dyDescent="0.25">
      <c r="A5" s="46">
        <v>2008</v>
      </c>
      <c r="C5" s="2" t="s">
        <v>103</v>
      </c>
      <c r="D5" s="117" t="s">
        <v>108</v>
      </c>
      <c r="E5" s="87">
        <v>2008</v>
      </c>
      <c r="F5" s="82">
        <v>59320</v>
      </c>
      <c r="G5" s="15">
        <v>7.4</v>
      </c>
      <c r="H5" s="13">
        <v>113</v>
      </c>
      <c r="I5" s="16">
        <v>6</v>
      </c>
      <c r="J5" s="16">
        <v>2</v>
      </c>
      <c r="K5" s="16">
        <v>5</v>
      </c>
      <c r="L5" s="16">
        <v>3</v>
      </c>
      <c r="M5" s="16">
        <v>8</v>
      </c>
      <c r="N5" s="16">
        <v>7</v>
      </c>
      <c r="O5" s="16">
        <v>2</v>
      </c>
      <c r="P5" s="78">
        <v>8</v>
      </c>
      <c r="Q5" s="78">
        <v>10</v>
      </c>
      <c r="R5" s="16">
        <v>3</v>
      </c>
      <c r="S5" s="16">
        <v>3</v>
      </c>
      <c r="T5" s="16">
        <v>13</v>
      </c>
      <c r="U5" s="3">
        <f>SUM(I5:T5)</f>
        <v>70</v>
      </c>
      <c r="V5" s="10">
        <f>AVERAGE(I5:T5)</f>
        <v>5.833333333333333</v>
      </c>
      <c r="W5" s="9">
        <f>X5/V5</f>
        <v>7.3714285714285719</v>
      </c>
      <c r="X5" s="66">
        <f>SUM(H5-U5)</f>
        <v>43</v>
      </c>
      <c r="Z5" s="74" t="s">
        <v>102</v>
      </c>
      <c r="AA5" s="29">
        <v>150</v>
      </c>
      <c r="AB5" s="73">
        <v>0</v>
      </c>
    </row>
    <row r="6" spans="1:28" ht="15" x14ac:dyDescent="0.25">
      <c r="A6" s="46">
        <v>2008</v>
      </c>
      <c r="C6" s="2" t="s">
        <v>104</v>
      </c>
      <c r="D6" s="117" t="s">
        <v>108</v>
      </c>
      <c r="E6" s="87">
        <v>2008</v>
      </c>
      <c r="F6" s="82">
        <v>59321</v>
      </c>
      <c r="G6" s="15">
        <v>3.6</v>
      </c>
      <c r="H6" s="13">
        <v>186</v>
      </c>
      <c r="I6" s="16">
        <v>2</v>
      </c>
      <c r="J6" s="16">
        <v>1</v>
      </c>
      <c r="K6" s="16">
        <v>3</v>
      </c>
      <c r="L6" s="16">
        <v>3</v>
      </c>
      <c r="M6" s="16">
        <v>10</v>
      </c>
      <c r="N6" s="16">
        <v>3</v>
      </c>
      <c r="O6" s="16">
        <v>3</v>
      </c>
      <c r="P6" s="78">
        <v>5</v>
      </c>
      <c r="Q6" s="78">
        <v>10</v>
      </c>
      <c r="R6" s="16">
        <v>8</v>
      </c>
      <c r="S6" s="16">
        <v>3</v>
      </c>
      <c r="T6" s="16">
        <v>3</v>
      </c>
      <c r="U6" s="3">
        <f>SUM(I6:T6)</f>
        <v>54</v>
      </c>
      <c r="V6" s="10">
        <f>AVERAGE(I6:T6)</f>
        <v>4.5</v>
      </c>
      <c r="W6" s="9">
        <f>X6/V6</f>
        <v>29.333333333333332</v>
      </c>
      <c r="X6" s="66">
        <f>SUM(H6-U6)</f>
        <v>132</v>
      </c>
      <c r="Z6" s="226" t="s">
        <v>110</v>
      </c>
      <c r="AA6" s="29">
        <v>204</v>
      </c>
      <c r="AB6" s="73">
        <v>0</v>
      </c>
    </row>
    <row r="7" spans="1:28" ht="15.75" thickBot="1" x14ac:dyDescent="0.3">
      <c r="A7" s="46">
        <v>2008</v>
      </c>
      <c r="C7" s="2" t="s">
        <v>111</v>
      </c>
      <c r="D7" s="117" t="s">
        <v>108</v>
      </c>
      <c r="E7" s="87">
        <v>2008</v>
      </c>
      <c r="F7" s="82">
        <v>59322</v>
      </c>
      <c r="G7" s="15">
        <v>4.4000000000000004</v>
      </c>
      <c r="H7" s="13">
        <v>69</v>
      </c>
      <c r="I7" s="16">
        <v>3</v>
      </c>
      <c r="J7" s="16">
        <v>1</v>
      </c>
      <c r="K7" s="16"/>
      <c r="L7" s="16" t="s">
        <v>112</v>
      </c>
      <c r="M7" s="16">
        <v>1</v>
      </c>
      <c r="N7" s="16">
        <v>2</v>
      </c>
      <c r="O7" s="16">
        <v>4</v>
      </c>
      <c r="P7" s="78">
        <v>3</v>
      </c>
      <c r="Q7" s="130">
        <v>10</v>
      </c>
      <c r="R7" s="130" t="s">
        <v>109</v>
      </c>
      <c r="S7" s="16">
        <v>2</v>
      </c>
      <c r="T7" s="78" t="s">
        <v>109</v>
      </c>
      <c r="U7" s="3">
        <f>SUM(I7:T7)</f>
        <v>26</v>
      </c>
      <c r="V7" s="10">
        <f>AVERAGE(I7:T7)</f>
        <v>3.25</v>
      </c>
      <c r="W7" s="9">
        <f>X7/V7</f>
        <v>13.23076923076923</v>
      </c>
      <c r="X7" s="66">
        <f>SUM(H7-U7)</f>
        <v>43</v>
      </c>
      <c r="Z7" s="227" t="s">
        <v>110</v>
      </c>
      <c r="AA7" s="75">
        <v>91</v>
      </c>
      <c r="AB7" s="76">
        <v>0</v>
      </c>
    </row>
    <row r="8" spans="1:28" ht="15" x14ac:dyDescent="0.25">
      <c r="A8" s="47"/>
      <c r="B8" s="42"/>
      <c r="C8" s="45"/>
      <c r="D8" s="88"/>
      <c r="E8" s="88"/>
      <c r="F8" s="83"/>
      <c r="G8" s="48"/>
      <c r="H8" s="45"/>
      <c r="I8" s="45"/>
      <c r="J8" s="45"/>
      <c r="K8" s="45"/>
      <c r="L8" s="45"/>
      <c r="M8" s="45"/>
      <c r="N8" s="45"/>
      <c r="O8" s="45"/>
      <c r="P8" s="91"/>
      <c r="Q8" s="91"/>
      <c r="R8" s="45"/>
      <c r="S8" s="45"/>
      <c r="T8" s="45"/>
      <c r="U8" s="45"/>
      <c r="V8" s="48"/>
      <c r="W8" s="228" t="s">
        <v>23</v>
      </c>
      <c r="X8" s="67"/>
    </row>
    <row r="9" spans="1:28" ht="15" x14ac:dyDescent="0.25">
      <c r="A9" s="49"/>
      <c r="C9" s="2" t="s">
        <v>113</v>
      </c>
      <c r="D9" s="89"/>
      <c r="E9" s="115">
        <v>2009</v>
      </c>
      <c r="F9" s="84"/>
      <c r="G9" s="50"/>
      <c r="H9" s="44">
        <v>156</v>
      </c>
      <c r="I9" s="51"/>
      <c r="J9" s="51"/>
      <c r="K9" s="51"/>
      <c r="L9" s="51"/>
      <c r="M9" s="51"/>
      <c r="N9" s="51"/>
      <c r="O9" s="51"/>
      <c r="P9" s="92"/>
      <c r="Q9" s="92"/>
      <c r="R9" s="51"/>
      <c r="S9" s="51"/>
      <c r="T9" s="51"/>
      <c r="U9" s="3">
        <f>SUM(I9:T9)</f>
        <v>0</v>
      </c>
      <c r="V9" s="10" t="e">
        <f>AVERAGE(I9:T9)</f>
        <v>#DIV/0!</v>
      </c>
      <c r="W9" s="9" t="e">
        <f>X9/V9</f>
        <v>#DIV/0!</v>
      </c>
      <c r="X9" s="66">
        <f>SUM(H9-U9)</f>
        <v>156</v>
      </c>
    </row>
    <row r="10" spans="1:28" ht="15" x14ac:dyDescent="0.25">
      <c r="A10" s="49">
        <v>2009</v>
      </c>
      <c r="C10" s="2" t="s">
        <v>114</v>
      </c>
      <c r="D10" s="115" t="s">
        <v>115</v>
      </c>
      <c r="E10" s="115">
        <v>2009</v>
      </c>
      <c r="F10" s="84">
        <v>28264</v>
      </c>
      <c r="G10" s="50"/>
      <c r="H10" s="44">
        <v>24</v>
      </c>
      <c r="I10" s="51"/>
      <c r="J10" s="51"/>
      <c r="K10" s="51"/>
      <c r="L10" s="51"/>
      <c r="M10" s="51"/>
      <c r="N10" s="51"/>
      <c r="O10" s="51"/>
      <c r="P10" s="97"/>
      <c r="Q10" s="29">
        <v>24</v>
      </c>
      <c r="R10" s="77"/>
      <c r="S10" s="77"/>
      <c r="T10" s="77"/>
      <c r="U10" s="3">
        <f t="shared" ref="U10:U23" si="0">SUM(I10:T10)</f>
        <v>24</v>
      </c>
      <c r="V10" s="10">
        <f t="shared" ref="V10:V23" si="1">AVERAGE(I10:T10)</f>
        <v>24</v>
      </c>
      <c r="W10" s="9">
        <f t="shared" ref="W10:W23" si="2">X10/V10</f>
        <v>0</v>
      </c>
      <c r="X10" s="66">
        <f t="shared" ref="X10:X23" si="3">SUM(H10-U10)</f>
        <v>0</v>
      </c>
    </row>
    <row r="11" spans="1:28" ht="15" x14ac:dyDescent="0.25">
      <c r="A11" s="49"/>
      <c r="C11" s="2" t="s">
        <v>116</v>
      </c>
      <c r="D11" s="115" t="s">
        <v>117</v>
      </c>
      <c r="E11" s="115">
        <v>2009</v>
      </c>
      <c r="F11" s="84">
        <v>28497</v>
      </c>
      <c r="G11" s="50"/>
      <c r="H11" s="44">
        <v>24</v>
      </c>
      <c r="I11" s="51"/>
      <c r="J11" s="51"/>
      <c r="K11" s="51"/>
      <c r="L11" s="51"/>
      <c r="M11" s="51"/>
      <c r="N11" s="51"/>
      <c r="O11" s="51"/>
      <c r="P11" s="97"/>
      <c r="Q11" s="29">
        <v>16</v>
      </c>
      <c r="R11" s="29" t="s">
        <v>109</v>
      </c>
      <c r="S11" s="2">
        <v>1</v>
      </c>
      <c r="T11" s="2">
        <v>1</v>
      </c>
      <c r="U11" s="3">
        <f t="shared" si="0"/>
        <v>18</v>
      </c>
      <c r="V11" s="10">
        <f t="shared" si="1"/>
        <v>6</v>
      </c>
      <c r="W11" s="9">
        <f t="shared" si="2"/>
        <v>1</v>
      </c>
      <c r="X11" s="66">
        <f t="shared" si="3"/>
        <v>6</v>
      </c>
    </row>
    <row r="12" spans="1:28" ht="15" x14ac:dyDescent="0.25">
      <c r="A12" s="49"/>
      <c r="C12" s="2" t="s">
        <v>118</v>
      </c>
      <c r="D12" s="115" t="s">
        <v>119</v>
      </c>
      <c r="E12" s="115">
        <v>2009</v>
      </c>
      <c r="F12" s="84">
        <v>27324</v>
      </c>
      <c r="G12" s="50"/>
      <c r="H12" s="44">
        <v>24</v>
      </c>
      <c r="I12" s="51"/>
      <c r="J12" s="51"/>
      <c r="K12" s="51"/>
      <c r="L12" s="51"/>
      <c r="M12" s="51"/>
      <c r="N12" s="51"/>
      <c r="O12" s="2">
        <v>24</v>
      </c>
      <c r="P12" s="93"/>
      <c r="Q12" s="93"/>
      <c r="R12" s="77"/>
      <c r="S12" s="77"/>
      <c r="T12" s="77"/>
      <c r="U12" s="3">
        <f t="shared" si="0"/>
        <v>24</v>
      </c>
      <c r="V12" s="10">
        <f t="shared" si="1"/>
        <v>24</v>
      </c>
      <c r="W12" s="9">
        <f t="shared" si="2"/>
        <v>0</v>
      </c>
      <c r="X12" s="66">
        <f t="shared" si="3"/>
        <v>0</v>
      </c>
    </row>
    <row r="13" spans="1:28" ht="15" x14ac:dyDescent="0.25">
      <c r="A13" s="49"/>
      <c r="C13" s="2" t="s">
        <v>120</v>
      </c>
      <c r="D13" s="115" t="s">
        <v>121</v>
      </c>
      <c r="E13" s="115">
        <v>2009</v>
      </c>
      <c r="F13" s="84">
        <v>27319</v>
      </c>
      <c r="G13" s="50"/>
      <c r="H13" s="44">
        <v>24</v>
      </c>
      <c r="I13" s="51"/>
      <c r="J13" s="51"/>
      <c r="K13" s="51"/>
      <c r="L13" s="51"/>
      <c r="M13" s="51"/>
      <c r="N13" s="51"/>
      <c r="O13" s="2">
        <v>23</v>
      </c>
      <c r="P13" s="29">
        <v>1</v>
      </c>
      <c r="Q13" s="93"/>
      <c r="R13" s="77"/>
      <c r="S13" s="77"/>
      <c r="T13" s="77"/>
      <c r="U13" s="3">
        <f t="shared" si="0"/>
        <v>24</v>
      </c>
      <c r="V13" s="10">
        <f t="shared" si="1"/>
        <v>12</v>
      </c>
      <c r="W13" s="9">
        <f t="shared" si="2"/>
        <v>0</v>
      </c>
      <c r="X13" s="66">
        <f t="shared" si="3"/>
        <v>0</v>
      </c>
    </row>
    <row r="14" spans="1:28" ht="15" x14ac:dyDescent="0.25">
      <c r="A14" s="49">
        <v>2009</v>
      </c>
      <c r="C14" s="2" t="s">
        <v>122</v>
      </c>
      <c r="D14" s="89">
        <v>1734</v>
      </c>
      <c r="E14" s="115">
        <v>2009</v>
      </c>
      <c r="F14" s="84">
        <v>27335</v>
      </c>
      <c r="G14" s="50"/>
      <c r="H14" s="44">
        <v>25</v>
      </c>
      <c r="I14" s="51"/>
      <c r="J14" s="51"/>
      <c r="K14" s="51"/>
      <c r="L14" s="51"/>
      <c r="M14" s="51"/>
      <c r="N14" s="51"/>
      <c r="O14" s="51"/>
      <c r="P14" s="29">
        <v>25</v>
      </c>
      <c r="Q14" s="93"/>
      <c r="R14" s="77"/>
      <c r="S14" s="77"/>
      <c r="T14" s="77"/>
      <c r="U14" s="3">
        <f t="shared" si="0"/>
        <v>25</v>
      </c>
      <c r="V14" s="10">
        <f t="shared" si="1"/>
        <v>25</v>
      </c>
      <c r="W14" s="9">
        <f t="shared" si="2"/>
        <v>0</v>
      </c>
      <c r="X14" s="66">
        <f t="shared" si="3"/>
        <v>0</v>
      </c>
    </row>
    <row r="15" spans="1:28" ht="15" x14ac:dyDescent="0.25">
      <c r="A15" s="49">
        <v>2009</v>
      </c>
      <c r="C15" s="2" t="s">
        <v>123</v>
      </c>
      <c r="D15" s="115" t="s">
        <v>57</v>
      </c>
      <c r="E15" s="115">
        <v>2009</v>
      </c>
      <c r="F15" s="84">
        <v>27345</v>
      </c>
      <c r="G15" s="50"/>
      <c r="H15" s="44">
        <v>28</v>
      </c>
      <c r="I15" s="51"/>
      <c r="J15" s="51"/>
      <c r="K15" s="51"/>
      <c r="L15" s="51"/>
      <c r="M15" s="51"/>
      <c r="N15" s="51"/>
      <c r="O15" s="51"/>
      <c r="P15" s="29">
        <v>28</v>
      </c>
      <c r="Q15" s="93"/>
      <c r="R15" s="77"/>
      <c r="S15" s="77"/>
      <c r="T15" s="77"/>
      <c r="U15" s="3">
        <f t="shared" si="0"/>
        <v>28</v>
      </c>
      <c r="V15" s="10">
        <f t="shared" si="1"/>
        <v>28</v>
      </c>
      <c r="W15" s="9">
        <f t="shared" si="2"/>
        <v>0</v>
      </c>
      <c r="X15" s="66">
        <f t="shared" si="3"/>
        <v>0</v>
      </c>
    </row>
    <row r="16" spans="1:28" ht="15" x14ac:dyDescent="0.25">
      <c r="A16" s="49"/>
      <c r="C16" s="2" t="s">
        <v>124</v>
      </c>
      <c r="D16" s="115" t="s">
        <v>125</v>
      </c>
      <c r="E16" s="115"/>
      <c r="F16" s="84">
        <v>30184</v>
      </c>
      <c r="G16" s="50"/>
      <c r="H16" s="44">
        <v>25</v>
      </c>
      <c r="I16" s="51"/>
      <c r="J16" s="51"/>
      <c r="K16" s="51"/>
      <c r="L16" s="51"/>
      <c r="M16" s="51"/>
      <c r="N16" s="51"/>
      <c r="O16" s="51"/>
      <c r="P16" s="92"/>
      <c r="Q16" s="29">
        <v>25</v>
      </c>
      <c r="R16" s="77"/>
      <c r="S16" s="77"/>
      <c r="T16" s="77"/>
      <c r="U16" s="3">
        <f>SUM(I16:T16)</f>
        <v>25</v>
      </c>
      <c r="V16" s="10">
        <f>AVERAGE(I16:T16)</f>
        <v>25</v>
      </c>
      <c r="W16" s="9">
        <f>X16/V16</f>
        <v>0</v>
      </c>
      <c r="X16" s="66">
        <f>SUM(H16-U16)</f>
        <v>0</v>
      </c>
    </row>
    <row r="17" spans="1:24" ht="15" x14ac:dyDescent="0.25">
      <c r="A17" s="49">
        <v>2009</v>
      </c>
      <c r="C17" s="2" t="s">
        <v>126</v>
      </c>
      <c r="D17" s="115" t="s">
        <v>127</v>
      </c>
      <c r="E17" s="115">
        <v>2009</v>
      </c>
      <c r="F17" s="84">
        <v>27354</v>
      </c>
      <c r="G17" s="50"/>
      <c r="H17" s="44">
        <v>28</v>
      </c>
      <c r="I17" s="51"/>
      <c r="J17" s="51"/>
      <c r="K17" s="51"/>
      <c r="L17" s="51"/>
      <c r="M17" s="51"/>
      <c r="N17" s="51"/>
      <c r="O17" s="51"/>
      <c r="P17" s="29">
        <v>28</v>
      </c>
      <c r="Q17" s="93"/>
      <c r="R17" s="77"/>
      <c r="S17" s="77"/>
      <c r="T17" s="77"/>
      <c r="U17" s="3">
        <f t="shared" si="0"/>
        <v>28</v>
      </c>
      <c r="V17" s="10">
        <f t="shared" si="1"/>
        <v>28</v>
      </c>
      <c r="W17" s="9">
        <f t="shared" si="2"/>
        <v>0</v>
      </c>
      <c r="X17" s="66">
        <f t="shared" si="3"/>
        <v>0</v>
      </c>
    </row>
    <row r="18" spans="1:24" ht="15" x14ac:dyDescent="0.25">
      <c r="A18" s="49">
        <v>2009</v>
      </c>
      <c r="C18" s="2" t="s">
        <v>128</v>
      </c>
      <c r="D18" s="115" t="s">
        <v>129</v>
      </c>
      <c r="E18" s="115">
        <v>2009</v>
      </c>
      <c r="F18" s="84">
        <v>27351</v>
      </c>
      <c r="G18" s="50"/>
      <c r="H18" s="44">
        <v>25</v>
      </c>
      <c r="I18" s="51"/>
      <c r="J18" s="51"/>
      <c r="K18" s="51"/>
      <c r="L18" s="51"/>
      <c r="M18" s="51"/>
      <c r="N18" s="51"/>
      <c r="O18" s="51"/>
      <c r="P18" s="29">
        <v>25</v>
      </c>
      <c r="Q18" s="93"/>
      <c r="R18" s="77"/>
      <c r="S18" s="77"/>
      <c r="T18" s="77"/>
      <c r="U18" s="3">
        <f t="shared" si="0"/>
        <v>25</v>
      </c>
      <c r="V18" s="10">
        <f t="shared" si="1"/>
        <v>25</v>
      </c>
      <c r="W18" s="9">
        <f t="shared" si="2"/>
        <v>0</v>
      </c>
      <c r="X18" s="66">
        <f t="shared" si="3"/>
        <v>0</v>
      </c>
    </row>
    <row r="19" spans="1:24" ht="15" x14ac:dyDescent="0.25">
      <c r="A19" s="49"/>
      <c r="C19" s="102" t="s">
        <v>130</v>
      </c>
      <c r="D19" s="115" t="s">
        <v>131</v>
      </c>
      <c r="E19" s="115">
        <v>2009</v>
      </c>
      <c r="F19" s="84">
        <v>27350</v>
      </c>
      <c r="G19" s="50"/>
      <c r="H19" s="44">
        <v>25</v>
      </c>
      <c r="I19" s="51"/>
      <c r="J19" s="51"/>
      <c r="K19" s="51"/>
      <c r="L19" s="51"/>
      <c r="M19" s="51"/>
      <c r="N19" s="51"/>
      <c r="O19" s="51"/>
      <c r="P19" s="92"/>
      <c r="Q19" s="92"/>
      <c r="R19" s="51"/>
      <c r="S19" s="2">
        <v>25</v>
      </c>
      <c r="T19" s="77"/>
      <c r="U19" s="3">
        <f>SUM(I19:T19)</f>
        <v>25</v>
      </c>
      <c r="V19" s="10">
        <f>AVERAGE(I19:T19)</f>
        <v>25</v>
      </c>
      <c r="W19" s="9">
        <f>X19/V19</f>
        <v>0</v>
      </c>
      <c r="X19" s="66">
        <f>SUM(H19-U19)</f>
        <v>0</v>
      </c>
    </row>
    <row r="20" spans="1:24" ht="15" x14ac:dyDescent="0.25">
      <c r="A20" s="49">
        <v>2009</v>
      </c>
      <c r="C20" s="2" t="s">
        <v>132</v>
      </c>
      <c r="D20" s="115" t="s">
        <v>133</v>
      </c>
      <c r="E20" s="115">
        <v>2009</v>
      </c>
      <c r="F20" s="84">
        <v>27356</v>
      </c>
      <c r="G20" s="50"/>
      <c r="H20" s="44">
        <v>25</v>
      </c>
      <c r="I20" s="51"/>
      <c r="J20" s="51"/>
      <c r="K20" s="51"/>
      <c r="L20" s="51"/>
      <c r="M20" s="51"/>
      <c r="N20" s="51"/>
      <c r="O20" s="51"/>
      <c r="P20" s="29">
        <v>22</v>
      </c>
      <c r="Q20" s="118" t="s">
        <v>109</v>
      </c>
      <c r="R20" s="2">
        <v>2</v>
      </c>
      <c r="S20" s="29" t="s">
        <v>109</v>
      </c>
      <c r="T20" s="2">
        <v>1</v>
      </c>
      <c r="U20" s="3">
        <f t="shared" si="0"/>
        <v>25</v>
      </c>
      <c r="V20" s="10">
        <f t="shared" si="1"/>
        <v>8.3333333333333339</v>
      </c>
      <c r="W20" s="9">
        <f t="shared" si="2"/>
        <v>0</v>
      </c>
      <c r="X20" s="66">
        <f t="shared" si="3"/>
        <v>0</v>
      </c>
    </row>
    <row r="21" spans="1:24" ht="15" x14ac:dyDescent="0.25">
      <c r="A21" s="49">
        <v>2009</v>
      </c>
      <c r="C21" s="2" t="s">
        <v>134</v>
      </c>
      <c r="D21" s="89"/>
      <c r="E21" s="115">
        <v>2009</v>
      </c>
      <c r="F21" s="84"/>
      <c r="G21" s="50"/>
      <c r="H21" s="44"/>
      <c r="I21" s="51"/>
      <c r="J21" s="51"/>
      <c r="K21" s="51"/>
      <c r="L21" s="51"/>
      <c r="M21" s="51"/>
      <c r="N21" s="51"/>
      <c r="O21" s="51"/>
      <c r="P21" s="92"/>
      <c r="Q21" s="92"/>
      <c r="R21" s="51"/>
      <c r="S21" s="51"/>
      <c r="T21" s="51"/>
      <c r="U21" s="3">
        <f t="shared" si="0"/>
        <v>0</v>
      </c>
      <c r="V21" s="10" t="e">
        <f t="shared" si="1"/>
        <v>#DIV/0!</v>
      </c>
      <c r="W21" s="9" t="e">
        <f t="shared" si="2"/>
        <v>#DIV/0!</v>
      </c>
      <c r="X21" s="66">
        <f t="shared" si="3"/>
        <v>0</v>
      </c>
    </row>
    <row r="22" spans="1:24" ht="15" x14ac:dyDescent="0.25">
      <c r="A22" s="49">
        <v>2009</v>
      </c>
      <c r="C22" s="2" t="s">
        <v>135</v>
      </c>
      <c r="D22" s="115" t="s">
        <v>136</v>
      </c>
      <c r="E22" s="115">
        <v>2009</v>
      </c>
      <c r="F22" s="84">
        <v>27359</v>
      </c>
      <c r="G22" s="50"/>
      <c r="H22" s="44">
        <v>28</v>
      </c>
      <c r="I22" s="51"/>
      <c r="J22" s="51"/>
      <c r="K22" s="51"/>
      <c r="L22" s="51"/>
      <c r="M22" s="51"/>
      <c r="N22" s="51"/>
      <c r="O22" s="51"/>
      <c r="P22" s="29">
        <v>28</v>
      </c>
      <c r="Q22" s="93"/>
      <c r="R22" s="77"/>
      <c r="S22" s="77"/>
      <c r="T22" s="77"/>
      <c r="U22" s="3">
        <f t="shared" si="0"/>
        <v>28</v>
      </c>
      <c r="V22" s="10">
        <f t="shared" si="1"/>
        <v>28</v>
      </c>
      <c r="W22" s="9">
        <f t="shared" si="2"/>
        <v>0</v>
      </c>
      <c r="X22" s="66">
        <f t="shared" si="3"/>
        <v>0</v>
      </c>
    </row>
    <row r="23" spans="1:24" ht="15" x14ac:dyDescent="0.25">
      <c r="A23" s="49">
        <v>2009</v>
      </c>
      <c r="C23" s="229" t="s">
        <v>137</v>
      </c>
      <c r="D23" s="230" t="s">
        <v>138</v>
      </c>
      <c r="E23" s="115">
        <v>2009</v>
      </c>
      <c r="F23" s="85">
        <v>27355</v>
      </c>
      <c r="G23" s="50"/>
      <c r="H23" s="44">
        <v>26</v>
      </c>
      <c r="I23" s="51"/>
      <c r="J23" s="51"/>
      <c r="K23" s="51"/>
      <c r="L23" s="51"/>
      <c r="M23" s="51"/>
      <c r="N23" s="51"/>
      <c r="O23" s="51"/>
      <c r="P23" s="92"/>
      <c r="Q23" s="29">
        <v>20</v>
      </c>
      <c r="R23" s="29" t="s">
        <v>109</v>
      </c>
      <c r="S23" s="29" t="s">
        <v>109</v>
      </c>
      <c r="T23" s="2">
        <v>2</v>
      </c>
      <c r="U23" s="3">
        <f t="shared" si="0"/>
        <v>22</v>
      </c>
      <c r="V23" s="10">
        <f t="shared" si="1"/>
        <v>11</v>
      </c>
      <c r="W23" s="9">
        <f t="shared" si="2"/>
        <v>0.36363636363636365</v>
      </c>
      <c r="X23" s="66">
        <f t="shared" si="3"/>
        <v>4</v>
      </c>
    </row>
    <row r="24" spans="1:24" ht="15" x14ac:dyDescent="0.25">
      <c r="A24" s="49">
        <v>2009</v>
      </c>
      <c r="C24" s="2" t="s">
        <v>139</v>
      </c>
      <c r="D24" s="115" t="s">
        <v>52</v>
      </c>
      <c r="E24" s="115">
        <v>2009</v>
      </c>
      <c r="F24" s="84">
        <v>27349</v>
      </c>
      <c r="G24" s="50"/>
      <c r="H24" s="44">
        <v>28</v>
      </c>
      <c r="I24" s="51"/>
      <c r="J24" s="51"/>
      <c r="K24" s="51"/>
      <c r="L24" s="51"/>
      <c r="M24" s="51"/>
      <c r="N24" s="51"/>
      <c r="O24" s="51"/>
      <c r="P24" s="29">
        <v>28</v>
      </c>
      <c r="Q24" s="93"/>
      <c r="R24" s="77"/>
      <c r="S24" s="77"/>
      <c r="T24" s="77"/>
      <c r="U24" s="3">
        <f t="shared" ref="U24:U32" si="4">SUM(I24:T24)</f>
        <v>28</v>
      </c>
      <c r="V24" s="10">
        <f t="shared" ref="V24:V32" si="5">AVERAGE(I24:T24)</f>
        <v>28</v>
      </c>
      <c r="W24" s="9">
        <f t="shared" ref="W24:W32" si="6">X24/V24</f>
        <v>0</v>
      </c>
      <c r="X24" s="66">
        <f t="shared" ref="X24:X32" si="7">SUM(H24-U24)</f>
        <v>0</v>
      </c>
    </row>
    <row r="25" spans="1:24" ht="15" x14ac:dyDescent="0.25">
      <c r="A25" s="49">
        <v>2009</v>
      </c>
      <c r="C25" s="2" t="s">
        <v>140</v>
      </c>
      <c r="D25" s="89" t="s">
        <v>141</v>
      </c>
      <c r="E25" s="115">
        <v>2009</v>
      </c>
      <c r="F25" s="84">
        <v>28891</v>
      </c>
      <c r="G25" s="50"/>
      <c r="H25" s="44">
        <v>25</v>
      </c>
      <c r="I25" s="51"/>
      <c r="J25" s="51"/>
      <c r="K25" s="51"/>
      <c r="L25" s="51"/>
      <c r="M25" s="51"/>
      <c r="N25" s="51"/>
      <c r="O25" s="51"/>
      <c r="P25" s="92"/>
      <c r="Q25" s="29">
        <v>25</v>
      </c>
      <c r="R25" s="77"/>
      <c r="S25" s="77"/>
      <c r="T25" s="77"/>
      <c r="U25" s="3">
        <f t="shared" si="4"/>
        <v>25</v>
      </c>
      <c r="V25" s="10">
        <f t="shared" si="5"/>
        <v>25</v>
      </c>
      <c r="W25" s="9">
        <f t="shared" si="6"/>
        <v>0</v>
      </c>
      <c r="X25" s="66">
        <f t="shared" si="7"/>
        <v>0</v>
      </c>
    </row>
    <row r="26" spans="1:24" ht="15" x14ac:dyDescent="0.25">
      <c r="A26" s="49">
        <v>2009</v>
      </c>
      <c r="C26" s="2" t="s">
        <v>142</v>
      </c>
      <c r="D26" s="115" t="s">
        <v>143</v>
      </c>
      <c r="E26" s="115">
        <v>2009</v>
      </c>
      <c r="F26" s="84">
        <v>27401</v>
      </c>
      <c r="G26" s="50"/>
      <c r="H26" s="44">
        <v>25</v>
      </c>
      <c r="I26" s="51"/>
      <c r="J26" s="51"/>
      <c r="K26" s="51"/>
      <c r="L26" s="51"/>
      <c r="M26" s="51"/>
      <c r="N26" s="51"/>
      <c r="O26" s="51"/>
      <c r="P26" s="29">
        <v>25</v>
      </c>
      <c r="Q26" s="93"/>
      <c r="R26" s="77"/>
      <c r="S26" s="77"/>
      <c r="T26" s="77"/>
      <c r="U26" s="3">
        <f t="shared" si="4"/>
        <v>25</v>
      </c>
      <c r="V26" s="10">
        <f t="shared" si="5"/>
        <v>25</v>
      </c>
      <c r="W26" s="9">
        <f t="shared" si="6"/>
        <v>0</v>
      </c>
      <c r="X26" s="66">
        <f t="shared" si="7"/>
        <v>0</v>
      </c>
    </row>
    <row r="27" spans="1:24" ht="15" x14ac:dyDescent="0.25">
      <c r="A27" s="49"/>
      <c r="C27" s="102" t="s">
        <v>144</v>
      </c>
      <c r="D27" s="115" t="s">
        <v>145</v>
      </c>
      <c r="E27" s="115">
        <v>2009</v>
      </c>
      <c r="F27" s="84">
        <v>27353</v>
      </c>
      <c r="G27" s="50"/>
      <c r="H27" s="44">
        <v>25</v>
      </c>
      <c r="I27" s="51"/>
      <c r="J27" s="51"/>
      <c r="K27" s="51"/>
      <c r="L27" s="51"/>
      <c r="M27" s="51"/>
      <c r="N27" s="51"/>
      <c r="O27" s="51"/>
      <c r="P27" s="29">
        <v>25</v>
      </c>
      <c r="Q27" s="93"/>
      <c r="R27" s="77"/>
      <c r="S27" s="77"/>
      <c r="T27" s="77"/>
      <c r="U27" s="3">
        <f t="shared" si="4"/>
        <v>25</v>
      </c>
      <c r="V27" s="10">
        <f t="shared" si="5"/>
        <v>25</v>
      </c>
      <c r="W27" s="9">
        <f t="shared" si="6"/>
        <v>0</v>
      </c>
      <c r="X27" s="66">
        <f t="shared" si="7"/>
        <v>0</v>
      </c>
    </row>
    <row r="28" spans="1:24" ht="15" x14ac:dyDescent="0.25">
      <c r="A28" s="49">
        <v>2009</v>
      </c>
      <c r="C28" s="2" t="s">
        <v>146</v>
      </c>
      <c r="D28" s="89"/>
      <c r="E28" s="115">
        <v>2009</v>
      </c>
      <c r="F28" s="84"/>
      <c r="G28" s="50"/>
      <c r="H28" s="44"/>
      <c r="I28" s="51"/>
      <c r="J28" s="51"/>
      <c r="K28" s="51"/>
      <c r="L28" s="51"/>
      <c r="M28" s="51"/>
      <c r="N28" s="51"/>
      <c r="O28" s="51"/>
      <c r="P28" s="92"/>
      <c r="Q28" s="92"/>
      <c r="R28" s="51"/>
      <c r="S28" s="51"/>
      <c r="T28" s="51"/>
      <c r="U28" s="3">
        <f t="shared" si="4"/>
        <v>0</v>
      </c>
      <c r="V28" s="10" t="e">
        <f t="shared" si="5"/>
        <v>#DIV/0!</v>
      </c>
      <c r="W28" s="9" t="e">
        <f t="shared" si="6"/>
        <v>#DIV/0!</v>
      </c>
      <c r="X28" s="66">
        <f t="shared" si="7"/>
        <v>0</v>
      </c>
    </row>
    <row r="29" spans="1:24" ht="15" x14ac:dyDescent="0.25">
      <c r="A29" s="49">
        <v>2009</v>
      </c>
      <c r="C29" s="2" t="s">
        <v>24</v>
      </c>
      <c r="D29" s="117" t="s">
        <v>108</v>
      </c>
      <c r="E29" s="115">
        <v>2009</v>
      </c>
      <c r="F29" s="84">
        <v>17186</v>
      </c>
      <c r="G29" s="50"/>
      <c r="H29" s="44">
        <v>52</v>
      </c>
      <c r="I29" s="51"/>
      <c r="J29" s="51"/>
      <c r="K29" s="51"/>
      <c r="L29" s="51"/>
      <c r="M29" s="51"/>
      <c r="N29" s="51"/>
      <c r="O29" s="51"/>
      <c r="P29" s="92"/>
      <c r="Q29" s="92"/>
      <c r="R29" s="2">
        <v>1</v>
      </c>
      <c r="S29" s="2">
        <v>1</v>
      </c>
      <c r="T29" s="2">
        <v>1</v>
      </c>
      <c r="U29" s="3">
        <f t="shared" si="4"/>
        <v>3</v>
      </c>
      <c r="V29" s="10">
        <f t="shared" si="5"/>
        <v>1</v>
      </c>
      <c r="W29" s="9">
        <f t="shared" si="6"/>
        <v>49</v>
      </c>
      <c r="X29" s="66">
        <f t="shared" si="7"/>
        <v>49</v>
      </c>
    </row>
    <row r="30" spans="1:24" ht="15" x14ac:dyDescent="0.25">
      <c r="A30" s="49">
        <v>2009</v>
      </c>
      <c r="C30" s="2" t="s">
        <v>27</v>
      </c>
      <c r="D30" s="117" t="s">
        <v>108</v>
      </c>
      <c r="E30" s="115">
        <v>2009</v>
      </c>
      <c r="F30" s="84">
        <v>17184</v>
      </c>
      <c r="G30" s="50"/>
      <c r="H30" s="44">
        <v>52</v>
      </c>
      <c r="I30" s="51"/>
      <c r="J30" s="51"/>
      <c r="K30" s="51"/>
      <c r="L30" s="51"/>
      <c r="M30" s="51"/>
      <c r="N30" s="51"/>
      <c r="O30" s="51"/>
      <c r="P30" s="92"/>
      <c r="Q30" s="92"/>
      <c r="R30" s="2">
        <v>1</v>
      </c>
      <c r="S30" s="2">
        <v>1</v>
      </c>
      <c r="T30" s="29" t="s">
        <v>109</v>
      </c>
      <c r="U30" s="3">
        <f t="shared" si="4"/>
        <v>2</v>
      </c>
      <c r="V30" s="10">
        <f t="shared" si="5"/>
        <v>1</v>
      </c>
      <c r="W30" s="9">
        <f t="shared" si="6"/>
        <v>50</v>
      </c>
      <c r="X30" s="66">
        <f t="shared" si="7"/>
        <v>50</v>
      </c>
    </row>
    <row r="31" spans="1:24" ht="15" x14ac:dyDescent="0.25">
      <c r="A31" s="49"/>
      <c r="C31" s="2" t="s">
        <v>147</v>
      </c>
      <c r="D31" s="89"/>
      <c r="E31" s="115">
        <v>2009</v>
      </c>
      <c r="F31" s="84"/>
      <c r="G31" s="50"/>
      <c r="H31" s="44">
        <v>24</v>
      </c>
      <c r="I31" s="51"/>
      <c r="J31" s="51"/>
      <c r="K31" s="51"/>
      <c r="L31" s="51"/>
      <c r="M31" s="51"/>
      <c r="N31" s="51"/>
      <c r="O31" s="51"/>
      <c r="P31" s="92"/>
      <c r="Q31" s="92"/>
      <c r="R31" s="51"/>
      <c r="S31" s="51"/>
      <c r="T31" s="51"/>
      <c r="U31" s="3">
        <f t="shared" si="4"/>
        <v>0</v>
      </c>
      <c r="V31" s="10" t="e">
        <f t="shared" si="5"/>
        <v>#DIV/0!</v>
      </c>
      <c r="W31" s="9" t="e">
        <f t="shared" si="6"/>
        <v>#DIV/0!</v>
      </c>
      <c r="X31" s="66">
        <f t="shared" si="7"/>
        <v>24</v>
      </c>
    </row>
    <row r="32" spans="1:24" ht="15" x14ac:dyDescent="0.25">
      <c r="A32" s="49"/>
      <c r="C32" s="2" t="s">
        <v>148</v>
      </c>
      <c r="D32" s="115" t="s">
        <v>149</v>
      </c>
      <c r="E32" s="115">
        <v>2009</v>
      </c>
      <c r="F32" s="84">
        <v>27360</v>
      </c>
      <c r="G32" s="50"/>
      <c r="H32" s="44">
        <v>164</v>
      </c>
      <c r="I32" s="51"/>
      <c r="J32" s="51"/>
      <c r="K32" s="51"/>
      <c r="L32" s="51"/>
      <c r="M32" s="51"/>
      <c r="N32" s="51"/>
      <c r="O32" s="2">
        <v>164</v>
      </c>
      <c r="P32" s="93"/>
      <c r="Q32" s="93"/>
      <c r="R32" s="77"/>
      <c r="S32" s="77"/>
      <c r="T32" s="77"/>
      <c r="U32" s="3">
        <f t="shared" si="4"/>
        <v>164</v>
      </c>
      <c r="V32" s="10">
        <f t="shared" si="5"/>
        <v>164</v>
      </c>
      <c r="W32" s="9">
        <f t="shared" si="6"/>
        <v>0</v>
      </c>
      <c r="X32" s="66">
        <f t="shared" si="7"/>
        <v>0</v>
      </c>
    </row>
    <row r="33" spans="1:24" ht="15" x14ac:dyDescent="0.25">
      <c r="A33" s="49"/>
      <c r="C33" s="2" t="s">
        <v>148</v>
      </c>
      <c r="D33" s="115" t="s">
        <v>150</v>
      </c>
      <c r="E33" s="115">
        <v>2009</v>
      </c>
      <c r="F33" s="84">
        <v>27363</v>
      </c>
      <c r="G33" s="50"/>
      <c r="H33" s="44">
        <v>60</v>
      </c>
      <c r="I33" s="51"/>
      <c r="J33" s="51"/>
      <c r="K33" s="51"/>
      <c r="L33" s="51"/>
      <c r="M33" s="51"/>
      <c r="N33" s="51"/>
      <c r="O33" s="2">
        <v>60</v>
      </c>
      <c r="P33" s="93"/>
      <c r="Q33" s="93"/>
      <c r="R33" s="77"/>
      <c r="S33" s="77"/>
      <c r="T33" s="77"/>
      <c r="U33" s="3">
        <f>SUM(I33:T33)</f>
        <v>60</v>
      </c>
      <c r="V33" s="10">
        <f>AVERAGE(I33:T33)</f>
        <v>60</v>
      </c>
      <c r="W33" s="9">
        <f>X33/V33</f>
        <v>0</v>
      </c>
      <c r="X33" s="66">
        <f>SUM(H33-U33)</f>
        <v>0</v>
      </c>
    </row>
    <row r="34" spans="1:24" ht="15" x14ac:dyDescent="0.25">
      <c r="A34" s="49"/>
      <c r="C34" s="2" t="s">
        <v>148</v>
      </c>
      <c r="D34" s="115" t="s">
        <v>151</v>
      </c>
      <c r="E34" s="115">
        <v>2009</v>
      </c>
      <c r="F34" s="84">
        <v>27361</v>
      </c>
      <c r="G34" s="50"/>
      <c r="H34" s="44">
        <v>20</v>
      </c>
      <c r="I34" s="51"/>
      <c r="J34" s="51"/>
      <c r="K34" s="51"/>
      <c r="L34" s="51"/>
      <c r="M34" s="51"/>
      <c r="N34" s="51"/>
      <c r="O34" s="2">
        <v>20</v>
      </c>
      <c r="P34" s="93"/>
      <c r="Q34" s="93"/>
      <c r="R34" s="77"/>
      <c r="S34" s="77"/>
      <c r="T34" s="77"/>
      <c r="U34" s="3">
        <f>SUM(I34:T34)</f>
        <v>20</v>
      </c>
      <c r="V34" s="10">
        <f>AVERAGE(I34:T34)</f>
        <v>20</v>
      </c>
      <c r="W34" s="9">
        <f>X34/V34</f>
        <v>0</v>
      </c>
      <c r="X34" s="66">
        <f>SUM(H34-U34)</f>
        <v>0</v>
      </c>
    </row>
    <row r="35" spans="1:24" ht="15" x14ac:dyDescent="0.25">
      <c r="A35" s="49"/>
      <c r="C35" s="2" t="s">
        <v>152</v>
      </c>
      <c r="D35" s="115"/>
      <c r="E35" s="115">
        <v>2009</v>
      </c>
      <c r="F35" s="84"/>
      <c r="G35" s="50"/>
      <c r="H35" s="44">
        <v>74</v>
      </c>
      <c r="I35" s="51"/>
      <c r="J35" s="51"/>
      <c r="K35" s="51"/>
      <c r="L35" s="51"/>
      <c r="M35" s="51"/>
      <c r="N35" s="51"/>
      <c r="O35" s="51"/>
      <c r="P35" s="92"/>
      <c r="Q35" s="92"/>
      <c r="R35" s="51"/>
      <c r="S35" s="51"/>
      <c r="T35" s="51"/>
      <c r="U35" s="3">
        <f>SUM(I35:T35)</f>
        <v>0</v>
      </c>
      <c r="V35" s="10" t="e">
        <f>AVERAGE(I35:T35)</f>
        <v>#DIV/0!</v>
      </c>
      <c r="W35" s="9" t="e">
        <f>X35/V35</f>
        <v>#DIV/0!</v>
      </c>
      <c r="X35" s="66">
        <f>SUM(H35-U35)</f>
        <v>74</v>
      </c>
    </row>
    <row r="36" spans="1:24" ht="15" x14ac:dyDescent="0.25">
      <c r="A36" s="49">
        <v>2009</v>
      </c>
      <c r="C36" s="2" t="s">
        <v>153</v>
      </c>
      <c r="D36" s="115" t="s">
        <v>154</v>
      </c>
      <c r="E36" s="115">
        <v>2009</v>
      </c>
      <c r="F36" s="84">
        <v>17172</v>
      </c>
      <c r="G36" s="50"/>
      <c r="H36" s="44">
        <v>25</v>
      </c>
      <c r="I36" s="51"/>
      <c r="J36" s="51"/>
      <c r="K36" s="51"/>
      <c r="L36" s="51"/>
      <c r="M36" s="2">
        <v>23</v>
      </c>
      <c r="N36" s="29" t="s">
        <v>109</v>
      </c>
      <c r="O36" s="2">
        <v>2</v>
      </c>
      <c r="P36" s="93"/>
      <c r="Q36" s="93"/>
      <c r="R36" s="77"/>
      <c r="S36" s="77"/>
      <c r="T36" s="77"/>
      <c r="U36" s="3">
        <f t="shared" ref="U36:U43" si="8">SUM(I36:T36)</f>
        <v>25</v>
      </c>
      <c r="V36" s="10">
        <f t="shared" ref="V36:V43" si="9">AVERAGE(I36:T36)</f>
        <v>12.5</v>
      </c>
      <c r="W36" s="9">
        <f t="shared" ref="W36:W43" si="10">X36/V36</f>
        <v>0</v>
      </c>
      <c r="X36" s="66">
        <f t="shared" ref="X36:X43" si="11">SUM(H36-U36)</f>
        <v>0</v>
      </c>
    </row>
    <row r="37" spans="1:24" ht="15" x14ac:dyDescent="0.25">
      <c r="A37" s="49">
        <v>2009</v>
      </c>
      <c r="C37" s="102" t="s">
        <v>155</v>
      </c>
      <c r="D37" s="115" t="s">
        <v>156</v>
      </c>
      <c r="E37" s="115">
        <v>2009</v>
      </c>
      <c r="F37" s="84">
        <v>20341</v>
      </c>
      <c r="G37" s="50"/>
      <c r="H37" s="44">
        <v>25</v>
      </c>
      <c r="I37" s="51"/>
      <c r="J37" s="51"/>
      <c r="K37" s="51"/>
      <c r="L37" s="51"/>
      <c r="M37" s="2">
        <v>21</v>
      </c>
      <c r="N37" s="2">
        <v>1</v>
      </c>
      <c r="O37" s="2">
        <v>1</v>
      </c>
      <c r="P37" s="29">
        <v>2</v>
      </c>
      <c r="Q37" s="93"/>
      <c r="R37" s="77"/>
      <c r="S37" s="77"/>
      <c r="T37" s="77"/>
      <c r="U37" s="3">
        <f t="shared" si="8"/>
        <v>25</v>
      </c>
      <c r="V37" s="10">
        <f t="shared" si="9"/>
        <v>6.25</v>
      </c>
      <c r="W37" s="9">
        <f t="shared" si="10"/>
        <v>0</v>
      </c>
      <c r="X37" s="66">
        <f t="shared" si="11"/>
        <v>0</v>
      </c>
    </row>
    <row r="38" spans="1:24" ht="15" x14ac:dyDescent="0.25">
      <c r="A38" s="49">
        <v>2009</v>
      </c>
      <c r="C38" s="2" t="s">
        <v>157</v>
      </c>
      <c r="D38" s="89"/>
      <c r="E38" s="115">
        <v>2009</v>
      </c>
      <c r="F38" s="84"/>
      <c r="G38" s="50"/>
      <c r="H38" s="44">
        <v>74</v>
      </c>
      <c r="I38" s="51"/>
      <c r="J38" s="51"/>
      <c r="K38" s="51"/>
      <c r="L38" s="51"/>
      <c r="M38" s="51"/>
      <c r="N38" s="51"/>
      <c r="O38" s="51"/>
      <c r="P38" s="92"/>
      <c r="Q38" s="92"/>
      <c r="R38" s="51"/>
      <c r="S38" s="51"/>
      <c r="T38" s="51"/>
      <c r="U38" s="3">
        <f t="shared" si="8"/>
        <v>0</v>
      </c>
      <c r="V38" s="10" t="e">
        <f t="shared" si="9"/>
        <v>#DIV/0!</v>
      </c>
      <c r="W38" s="9" t="e">
        <f t="shared" si="10"/>
        <v>#DIV/0!</v>
      </c>
      <c r="X38" s="66">
        <f t="shared" si="11"/>
        <v>74</v>
      </c>
    </row>
    <row r="39" spans="1:24" ht="15" x14ac:dyDescent="0.25">
      <c r="A39" s="49">
        <v>2009</v>
      </c>
      <c r="C39" s="2" t="s">
        <v>158</v>
      </c>
      <c r="D39" s="115" t="s">
        <v>159</v>
      </c>
      <c r="E39" s="115">
        <v>2009</v>
      </c>
      <c r="F39" s="84">
        <v>20376</v>
      </c>
      <c r="G39" s="50"/>
      <c r="H39" s="44">
        <v>25</v>
      </c>
      <c r="I39" s="51"/>
      <c r="J39" s="51"/>
      <c r="K39" s="51"/>
      <c r="L39" s="51"/>
      <c r="M39" s="2">
        <v>21</v>
      </c>
      <c r="N39" s="2">
        <v>2</v>
      </c>
      <c r="O39" s="29" t="s">
        <v>109</v>
      </c>
      <c r="P39" s="29">
        <v>2</v>
      </c>
      <c r="Q39" s="93"/>
      <c r="R39" s="77"/>
      <c r="S39" s="77"/>
      <c r="T39" s="77"/>
      <c r="U39" s="3">
        <f t="shared" si="8"/>
        <v>25</v>
      </c>
      <c r="V39" s="10">
        <f t="shared" si="9"/>
        <v>8.3333333333333339</v>
      </c>
      <c r="W39" s="9">
        <f t="shared" si="10"/>
        <v>0</v>
      </c>
      <c r="X39" s="66">
        <f t="shared" si="11"/>
        <v>0</v>
      </c>
    </row>
    <row r="40" spans="1:24" ht="15" x14ac:dyDescent="0.25">
      <c r="A40" s="49">
        <v>2009</v>
      </c>
      <c r="C40" s="2" t="s">
        <v>160</v>
      </c>
      <c r="D40" s="115" t="s">
        <v>161</v>
      </c>
      <c r="E40" s="115">
        <v>2009</v>
      </c>
      <c r="F40" s="84">
        <v>17173</v>
      </c>
      <c r="G40" s="50"/>
      <c r="H40" s="44">
        <v>24</v>
      </c>
      <c r="I40" s="51"/>
      <c r="J40" s="51"/>
      <c r="K40" s="51"/>
      <c r="L40" s="51"/>
      <c r="M40" s="2">
        <v>24</v>
      </c>
      <c r="N40" s="77"/>
      <c r="O40" s="77"/>
      <c r="P40" s="93"/>
      <c r="Q40" s="93"/>
      <c r="R40" s="77"/>
      <c r="S40" s="77"/>
      <c r="T40" s="77"/>
      <c r="U40" s="3">
        <f t="shared" si="8"/>
        <v>24</v>
      </c>
      <c r="V40" s="10">
        <f t="shared" si="9"/>
        <v>24</v>
      </c>
      <c r="W40" s="9">
        <f t="shared" si="10"/>
        <v>0</v>
      </c>
      <c r="X40" s="66">
        <f t="shared" si="11"/>
        <v>0</v>
      </c>
    </row>
    <row r="41" spans="1:24" ht="15" x14ac:dyDescent="0.25">
      <c r="A41" s="49">
        <v>2009</v>
      </c>
      <c r="C41" s="2" t="s">
        <v>162</v>
      </c>
      <c r="D41" s="115" t="s">
        <v>163</v>
      </c>
      <c r="E41" s="115">
        <v>2009</v>
      </c>
      <c r="F41" s="84">
        <v>27365</v>
      </c>
      <c r="G41" s="50"/>
      <c r="H41" s="44">
        <v>25</v>
      </c>
      <c r="I41" s="51"/>
      <c r="J41" s="51"/>
      <c r="K41" s="51"/>
      <c r="L41" s="51"/>
      <c r="M41" s="51"/>
      <c r="N41" s="51"/>
      <c r="O41" s="51"/>
      <c r="P41" s="29">
        <v>20</v>
      </c>
      <c r="Q41" s="29">
        <v>2</v>
      </c>
      <c r="R41" s="29" t="s">
        <v>109</v>
      </c>
      <c r="S41" s="29" t="s">
        <v>109</v>
      </c>
      <c r="T41" s="2">
        <v>1</v>
      </c>
      <c r="U41" s="3">
        <f t="shared" si="8"/>
        <v>23</v>
      </c>
      <c r="V41" s="10">
        <f t="shared" si="9"/>
        <v>7.666666666666667</v>
      </c>
      <c r="W41" s="9">
        <f t="shared" si="10"/>
        <v>0.2608695652173913</v>
      </c>
      <c r="X41" s="66">
        <f t="shared" si="11"/>
        <v>2</v>
      </c>
    </row>
    <row r="42" spans="1:24" ht="15" x14ac:dyDescent="0.25">
      <c r="A42" s="49">
        <v>2009</v>
      </c>
      <c r="C42" s="2" t="s">
        <v>164</v>
      </c>
      <c r="D42" s="115" t="s">
        <v>52</v>
      </c>
      <c r="E42" s="115">
        <v>2009</v>
      </c>
      <c r="F42" s="84">
        <v>20347</v>
      </c>
      <c r="G42" s="50"/>
      <c r="H42" s="44">
        <v>25</v>
      </c>
      <c r="I42" s="51"/>
      <c r="J42" s="51"/>
      <c r="K42" s="51"/>
      <c r="L42" s="51"/>
      <c r="M42" s="2">
        <v>25</v>
      </c>
      <c r="N42" s="77"/>
      <c r="O42" s="77"/>
      <c r="P42" s="93"/>
      <c r="Q42" s="93"/>
      <c r="R42" s="77"/>
      <c r="S42" s="77"/>
      <c r="T42" s="77"/>
      <c r="U42" s="3">
        <f t="shared" si="8"/>
        <v>25</v>
      </c>
      <c r="V42" s="10">
        <f t="shared" si="9"/>
        <v>25</v>
      </c>
      <c r="W42" s="9">
        <f t="shared" si="10"/>
        <v>0</v>
      </c>
      <c r="X42" s="66">
        <f t="shared" si="11"/>
        <v>0</v>
      </c>
    </row>
    <row r="43" spans="1:24" ht="15" x14ac:dyDescent="0.25">
      <c r="A43" s="49">
        <v>2009</v>
      </c>
      <c r="C43" s="2" t="s">
        <v>165</v>
      </c>
      <c r="D43" s="115" t="s">
        <v>166</v>
      </c>
      <c r="E43" s="115">
        <v>2009</v>
      </c>
      <c r="F43" s="84">
        <v>20387</v>
      </c>
      <c r="G43" s="50"/>
      <c r="H43" s="44">
        <v>25</v>
      </c>
      <c r="I43" s="51"/>
      <c r="J43" s="51"/>
      <c r="K43" s="51"/>
      <c r="L43" s="51"/>
      <c r="M43" s="2">
        <v>25</v>
      </c>
      <c r="N43" s="77"/>
      <c r="O43" s="77"/>
      <c r="P43" s="93"/>
      <c r="Q43" s="93"/>
      <c r="R43" s="77"/>
      <c r="S43" s="77"/>
      <c r="T43" s="77"/>
      <c r="U43" s="3">
        <f t="shared" si="8"/>
        <v>25</v>
      </c>
      <c r="V43" s="10">
        <f t="shared" si="9"/>
        <v>25</v>
      </c>
      <c r="W43" s="9">
        <f t="shared" si="10"/>
        <v>0</v>
      </c>
      <c r="X43" s="66">
        <f t="shared" si="11"/>
        <v>0</v>
      </c>
    </row>
    <row r="44" spans="1:24" ht="15" x14ac:dyDescent="0.25">
      <c r="A44" s="49">
        <v>2009</v>
      </c>
      <c r="C44" s="2" t="s">
        <v>29</v>
      </c>
      <c r="D44" s="117" t="s">
        <v>108</v>
      </c>
      <c r="E44" s="115">
        <v>2009</v>
      </c>
      <c r="F44" s="84">
        <v>17287</v>
      </c>
      <c r="G44" s="50"/>
      <c r="H44" s="44">
        <v>38</v>
      </c>
      <c r="I44" s="51"/>
      <c r="J44" s="51"/>
      <c r="K44" s="51"/>
      <c r="L44" s="51"/>
      <c r="M44" s="2">
        <v>3</v>
      </c>
      <c r="N44" s="2">
        <v>2</v>
      </c>
      <c r="O44" s="118" t="s">
        <v>109</v>
      </c>
      <c r="P44" s="29">
        <v>2</v>
      </c>
      <c r="Q44" s="29">
        <v>1</v>
      </c>
      <c r="R44" s="2">
        <v>1</v>
      </c>
      <c r="S44" s="29" t="s">
        <v>109</v>
      </c>
      <c r="T44" s="29" t="s">
        <v>109</v>
      </c>
      <c r="U44" s="3">
        <f>SUM(I44:T44)</f>
        <v>9</v>
      </c>
      <c r="V44" s="10">
        <f>AVERAGE(I44:T44)</f>
        <v>1.8</v>
      </c>
      <c r="W44" s="9">
        <f>X44/V44</f>
        <v>16.111111111111111</v>
      </c>
      <c r="X44" s="66">
        <f>SUM(H44-U44)</f>
        <v>29</v>
      </c>
    </row>
    <row r="45" spans="1:24" ht="15" x14ac:dyDescent="0.25">
      <c r="A45" s="49">
        <v>2009</v>
      </c>
      <c r="C45" s="2" t="s">
        <v>30</v>
      </c>
      <c r="D45" s="89" t="s">
        <v>108</v>
      </c>
      <c r="E45" s="115">
        <v>2009</v>
      </c>
      <c r="F45" s="84">
        <v>34906</v>
      </c>
      <c r="G45" s="50"/>
      <c r="H45" s="44">
        <v>111</v>
      </c>
      <c r="I45" s="51"/>
      <c r="J45" s="51"/>
      <c r="K45" s="51"/>
      <c r="L45" s="51"/>
      <c r="M45" s="51"/>
      <c r="N45" s="51"/>
      <c r="O45" s="51"/>
      <c r="P45" s="92"/>
      <c r="Q45" s="92"/>
      <c r="R45" s="51"/>
      <c r="S45" s="2">
        <v>25</v>
      </c>
      <c r="T45" s="2">
        <v>4</v>
      </c>
      <c r="U45" s="3">
        <f>SUM(I45:T45)</f>
        <v>29</v>
      </c>
      <c r="V45" s="10">
        <f>AVERAGE(I45:T45)</f>
        <v>14.5</v>
      </c>
      <c r="W45" s="9">
        <f>X45/V45</f>
        <v>5.6551724137931032</v>
      </c>
      <c r="X45" s="66">
        <f>SUM(H45-U45)</f>
        <v>82</v>
      </c>
    </row>
    <row r="46" spans="1:24" ht="15" x14ac:dyDescent="0.25">
      <c r="A46" s="49">
        <v>2009</v>
      </c>
      <c r="C46" s="2" t="s">
        <v>167</v>
      </c>
      <c r="D46" s="115" t="s">
        <v>168</v>
      </c>
      <c r="E46" s="115">
        <v>2009</v>
      </c>
      <c r="F46" s="84">
        <v>27358</v>
      </c>
      <c r="G46" s="50"/>
      <c r="H46" s="44">
        <v>28</v>
      </c>
      <c r="I46" s="51"/>
      <c r="J46" s="51"/>
      <c r="K46" s="51"/>
      <c r="L46" s="51"/>
      <c r="M46" s="51"/>
      <c r="N46" s="51"/>
      <c r="O46" s="2">
        <v>23</v>
      </c>
      <c r="P46" s="118" t="s">
        <v>109</v>
      </c>
      <c r="Q46" s="118" t="s">
        <v>109</v>
      </c>
      <c r="R46" s="2">
        <v>2</v>
      </c>
      <c r="S46" s="29" t="s">
        <v>109</v>
      </c>
      <c r="T46" s="2">
        <v>1</v>
      </c>
      <c r="U46" s="3">
        <f>SUM(I46:T46)</f>
        <v>26</v>
      </c>
      <c r="V46" s="10">
        <f>AVERAGE(I46:T46)</f>
        <v>8.6666666666666661</v>
      </c>
      <c r="W46" s="9">
        <f>X46/V46</f>
        <v>0.23076923076923078</v>
      </c>
      <c r="X46" s="66">
        <f>SUM(H46-U46)</f>
        <v>2</v>
      </c>
    </row>
    <row r="47" spans="1:24" ht="15" x14ac:dyDescent="0.25">
      <c r="A47" s="49">
        <v>2009</v>
      </c>
      <c r="C47" s="2" t="s">
        <v>44</v>
      </c>
      <c r="D47" s="89" t="s">
        <v>108</v>
      </c>
      <c r="E47" s="115">
        <v>2009</v>
      </c>
      <c r="F47" s="84">
        <v>62862</v>
      </c>
      <c r="G47" s="50"/>
      <c r="H47" s="44">
        <v>46</v>
      </c>
      <c r="I47" s="51"/>
      <c r="J47" s="51"/>
      <c r="K47" s="2">
        <v>22</v>
      </c>
      <c r="L47" s="2">
        <v>6</v>
      </c>
      <c r="M47" s="2">
        <v>4</v>
      </c>
      <c r="N47" s="2">
        <v>1</v>
      </c>
      <c r="O47" s="2">
        <v>3</v>
      </c>
      <c r="P47" s="29">
        <v>2</v>
      </c>
      <c r="Q47" s="118" t="s">
        <v>109</v>
      </c>
      <c r="R47" s="2">
        <v>2</v>
      </c>
      <c r="S47" s="2">
        <v>2</v>
      </c>
      <c r="T47" s="2">
        <v>2</v>
      </c>
      <c r="U47" s="3">
        <f t="shared" ref="U47:U59" si="12">SUM(I47:T47)</f>
        <v>44</v>
      </c>
      <c r="V47" s="10">
        <f t="shared" ref="V47:V59" si="13">AVERAGE(I47:T47)</f>
        <v>4.8888888888888893</v>
      </c>
      <c r="W47" s="9">
        <f t="shared" ref="W47:W59" si="14">X47/V47</f>
        <v>0.40909090909090906</v>
      </c>
      <c r="X47" s="66">
        <f t="shared" ref="X47:X59" si="15">SUM(H47-U47)</f>
        <v>2</v>
      </c>
    </row>
    <row r="48" spans="1:24" ht="15" x14ac:dyDescent="0.25">
      <c r="A48" s="49">
        <v>2009</v>
      </c>
      <c r="C48" s="2" t="s">
        <v>169</v>
      </c>
      <c r="D48" s="115" t="s">
        <v>170</v>
      </c>
      <c r="E48" s="115">
        <v>2009</v>
      </c>
      <c r="F48" s="84">
        <v>27367</v>
      </c>
      <c r="G48" s="50"/>
      <c r="H48" s="44">
        <v>25</v>
      </c>
      <c r="I48" s="51"/>
      <c r="J48" s="51"/>
      <c r="K48" s="51"/>
      <c r="L48" s="51"/>
      <c r="M48" s="51"/>
      <c r="N48" s="51"/>
      <c r="O48" s="51"/>
      <c r="P48" s="29">
        <v>25</v>
      </c>
      <c r="Q48" s="93"/>
      <c r="R48" s="77"/>
      <c r="S48" s="77"/>
      <c r="T48" s="77"/>
      <c r="U48" s="3">
        <f t="shared" si="12"/>
        <v>25</v>
      </c>
      <c r="V48" s="10">
        <f t="shared" si="13"/>
        <v>25</v>
      </c>
      <c r="W48" s="9">
        <f t="shared" si="14"/>
        <v>0</v>
      </c>
      <c r="X48" s="66">
        <f t="shared" si="15"/>
        <v>0</v>
      </c>
    </row>
    <row r="49" spans="1:24" ht="15" x14ac:dyDescent="0.25">
      <c r="A49" s="49"/>
      <c r="C49" s="2" t="s">
        <v>171</v>
      </c>
      <c r="D49" s="117"/>
      <c r="E49" s="115">
        <v>2009</v>
      </c>
      <c r="F49" s="84"/>
      <c r="G49" s="50"/>
      <c r="H49" s="44"/>
      <c r="I49" s="51"/>
      <c r="J49" s="51"/>
      <c r="K49" s="51"/>
      <c r="L49" s="51"/>
      <c r="M49" s="51"/>
      <c r="N49" s="51"/>
      <c r="O49" s="51"/>
      <c r="P49" s="92"/>
      <c r="Q49" s="92"/>
      <c r="R49" s="51"/>
      <c r="S49" s="51"/>
      <c r="T49" s="51"/>
      <c r="U49" s="3">
        <f>SUM(I49:T49)</f>
        <v>0</v>
      </c>
      <c r="V49" s="10" t="e">
        <f>AVERAGE(I49:T49)</f>
        <v>#DIV/0!</v>
      </c>
      <c r="W49" s="9" t="e">
        <f>X49/V49</f>
        <v>#DIV/0!</v>
      </c>
      <c r="X49" s="66">
        <f>SUM(H49-U49)</f>
        <v>0</v>
      </c>
    </row>
    <row r="50" spans="1:24" ht="15" x14ac:dyDescent="0.25">
      <c r="A50" s="49"/>
      <c r="C50" s="2" t="s">
        <v>172</v>
      </c>
      <c r="D50" s="117" t="s">
        <v>173</v>
      </c>
      <c r="E50" s="115">
        <v>2009</v>
      </c>
      <c r="F50" s="84"/>
      <c r="G50" s="50"/>
      <c r="H50" s="44"/>
      <c r="I50" s="51"/>
      <c r="J50" s="51"/>
      <c r="K50" s="51"/>
      <c r="L50" s="51"/>
      <c r="M50" s="51"/>
      <c r="N50" s="51"/>
      <c r="O50" s="51"/>
      <c r="P50" s="92"/>
      <c r="Q50" s="92"/>
      <c r="R50" s="51"/>
      <c r="S50" s="51"/>
      <c r="T50" s="51"/>
      <c r="U50" s="3">
        <f>SUM(I50:T50)</f>
        <v>0</v>
      </c>
      <c r="V50" s="10" t="e">
        <f>AVERAGE(I50:T50)</f>
        <v>#DIV/0!</v>
      </c>
      <c r="W50" s="9" t="e">
        <f>X50/V50</f>
        <v>#DIV/0!</v>
      </c>
      <c r="X50" s="66">
        <f>SUM(H50-U50)</f>
        <v>0</v>
      </c>
    </row>
    <row r="51" spans="1:24" ht="15" x14ac:dyDescent="0.25">
      <c r="A51" s="49">
        <v>2009</v>
      </c>
      <c r="C51" s="2" t="s">
        <v>31</v>
      </c>
      <c r="D51" s="117" t="s">
        <v>108</v>
      </c>
      <c r="E51" s="115">
        <v>2009</v>
      </c>
      <c r="F51" s="84">
        <v>17291</v>
      </c>
      <c r="G51" s="50"/>
      <c r="H51" s="44">
        <v>50</v>
      </c>
      <c r="I51" s="51"/>
      <c r="J51" s="51"/>
      <c r="K51" s="51"/>
      <c r="L51" s="51"/>
      <c r="M51" s="51"/>
      <c r="N51" s="51"/>
      <c r="O51" s="51"/>
      <c r="P51" s="92"/>
      <c r="Q51" s="92"/>
      <c r="R51" s="51"/>
      <c r="S51" s="51"/>
      <c r="T51" s="2">
        <v>2</v>
      </c>
      <c r="U51" s="3">
        <f t="shared" si="12"/>
        <v>2</v>
      </c>
      <c r="V51" s="10">
        <f t="shared" si="13"/>
        <v>2</v>
      </c>
      <c r="W51" s="9">
        <f t="shared" si="14"/>
        <v>24</v>
      </c>
      <c r="X51" s="66">
        <f t="shared" si="15"/>
        <v>48</v>
      </c>
    </row>
    <row r="52" spans="1:24" ht="15" x14ac:dyDescent="0.25">
      <c r="A52" s="49">
        <v>2009</v>
      </c>
      <c r="C52" s="2" t="s">
        <v>174</v>
      </c>
      <c r="D52" s="115" t="s">
        <v>175</v>
      </c>
      <c r="E52" s="115">
        <v>2009</v>
      </c>
      <c r="F52" s="84">
        <v>27368</v>
      </c>
      <c r="G52" s="50"/>
      <c r="H52" s="44">
        <v>29</v>
      </c>
      <c r="I52" s="51"/>
      <c r="J52" s="51"/>
      <c r="K52" s="51"/>
      <c r="L52" s="51"/>
      <c r="M52" s="51"/>
      <c r="N52" s="51"/>
      <c r="O52" s="51"/>
      <c r="P52" s="29">
        <v>29</v>
      </c>
      <c r="Q52" s="93"/>
      <c r="R52" s="77"/>
      <c r="S52" s="77"/>
      <c r="T52" s="77"/>
      <c r="U52" s="3">
        <f t="shared" si="12"/>
        <v>29</v>
      </c>
      <c r="V52" s="10">
        <f t="shared" si="13"/>
        <v>29</v>
      </c>
      <c r="W52" s="9">
        <f t="shared" si="14"/>
        <v>0</v>
      </c>
      <c r="X52" s="66">
        <f t="shared" si="15"/>
        <v>0</v>
      </c>
    </row>
    <row r="53" spans="1:24" ht="15" x14ac:dyDescent="0.25">
      <c r="A53" s="49">
        <v>2009</v>
      </c>
      <c r="C53" s="2" t="s">
        <v>176</v>
      </c>
      <c r="D53" s="115" t="s">
        <v>177</v>
      </c>
      <c r="E53" s="115">
        <v>2009</v>
      </c>
      <c r="F53" s="84">
        <v>17401</v>
      </c>
      <c r="G53" s="50"/>
      <c r="H53" s="44">
        <v>25</v>
      </c>
      <c r="I53" s="51"/>
      <c r="J53" s="51"/>
      <c r="K53" s="51"/>
      <c r="L53" s="51"/>
      <c r="M53" s="51"/>
      <c r="N53" s="51"/>
      <c r="O53" s="51"/>
      <c r="P53" s="92"/>
      <c r="Q53" s="92"/>
      <c r="R53" s="51"/>
      <c r="S53" s="2">
        <v>20</v>
      </c>
      <c r="T53" s="2">
        <v>2</v>
      </c>
      <c r="U53" s="3">
        <f t="shared" si="12"/>
        <v>22</v>
      </c>
      <c r="V53" s="10">
        <f t="shared" si="13"/>
        <v>11</v>
      </c>
      <c r="W53" s="9">
        <f t="shared" si="14"/>
        <v>0.27272727272727271</v>
      </c>
      <c r="X53" s="66">
        <f t="shared" si="15"/>
        <v>3</v>
      </c>
    </row>
    <row r="54" spans="1:24" ht="15" x14ac:dyDescent="0.25">
      <c r="A54" s="43">
        <v>2009</v>
      </c>
      <c r="C54" s="2" t="s">
        <v>178</v>
      </c>
      <c r="D54" s="115" t="s">
        <v>179</v>
      </c>
      <c r="E54" s="115">
        <v>2009</v>
      </c>
      <c r="F54" s="84">
        <v>17408</v>
      </c>
      <c r="G54" s="50"/>
      <c r="H54" s="2">
        <v>26</v>
      </c>
      <c r="I54" s="51"/>
      <c r="J54" s="51"/>
      <c r="K54" s="51"/>
      <c r="L54" s="2">
        <v>14</v>
      </c>
      <c r="M54" s="2">
        <v>4</v>
      </c>
      <c r="N54" s="2">
        <v>1</v>
      </c>
      <c r="O54" s="2">
        <v>3</v>
      </c>
      <c r="P54" s="29">
        <v>1</v>
      </c>
      <c r="Q54" s="29">
        <v>1</v>
      </c>
      <c r="R54" s="29" t="s">
        <v>109</v>
      </c>
      <c r="S54" s="2">
        <v>1</v>
      </c>
      <c r="T54" s="29" t="s">
        <v>109</v>
      </c>
      <c r="U54" s="3">
        <f t="shared" si="12"/>
        <v>25</v>
      </c>
      <c r="V54" s="10">
        <f t="shared" si="13"/>
        <v>3.5714285714285716</v>
      </c>
      <c r="W54" s="9">
        <f t="shared" si="14"/>
        <v>0.27999999999999997</v>
      </c>
      <c r="X54" s="66">
        <f t="shared" si="15"/>
        <v>1</v>
      </c>
    </row>
    <row r="55" spans="1:24" ht="15" x14ac:dyDescent="0.25">
      <c r="A55" s="49">
        <v>2009</v>
      </c>
      <c r="C55" s="2" t="s">
        <v>180</v>
      </c>
      <c r="D55" s="115" t="s">
        <v>181</v>
      </c>
      <c r="E55" s="115">
        <v>2009</v>
      </c>
      <c r="F55" s="84">
        <v>17413</v>
      </c>
      <c r="G55" s="50"/>
      <c r="H55" s="44">
        <v>28</v>
      </c>
      <c r="I55" s="51"/>
      <c r="J55" s="51"/>
      <c r="K55" s="51"/>
      <c r="L55" s="51"/>
      <c r="M55" s="2">
        <v>28</v>
      </c>
      <c r="N55" s="77"/>
      <c r="O55" s="77"/>
      <c r="P55" s="93"/>
      <c r="Q55" s="93"/>
      <c r="R55" s="77"/>
      <c r="S55" s="77"/>
      <c r="T55" s="77"/>
      <c r="U55" s="3">
        <f t="shared" si="12"/>
        <v>28</v>
      </c>
      <c r="V55" s="10">
        <f t="shared" si="13"/>
        <v>28</v>
      </c>
      <c r="W55" s="9">
        <f t="shared" si="14"/>
        <v>0</v>
      </c>
      <c r="X55" s="66">
        <f t="shared" si="15"/>
        <v>0</v>
      </c>
    </row>
    <row r="56" spans="1:24" ht="15" x14ac:dyDescent="0.25">
      <c r="A56" s="49">
        <v>2009</v>
      </c>
      <c r="C56" s="2" t="s">
        <v>182</v>
      </c>
      <c r="D56" s="117" t="s">
        <v>108</v>
      </c>
      <c r="E56" s="115">
        <v>2009</v>
      </c>
      <c r="F56" s="84">
        <v>17318</v>
      </c>
      <c r="G56" s="50"/>
      <c r="H56" s="44">
        <v>49</v>
      </c>
      <c r="I56" s="51"/>
      <c r="J56" s="51"/>
      <c r="K56" s="51"/>
      <c r="L56" s="51"/>
      <c r="M56" s="2">
        <v>4</v>
      </c>
      <c r="N56" s="2">
        <v>2</v>
      </c>
      <c r="O56" s="2">
        <v>1</v>
      </c>
      <c r="P56" s="29">
        <v>2</v>
      </c>
      <c r="Q56" s="29">
        <v>15</v>
      </c>
      <c r="R56" s="29" t="s">
        <v>109</v>
      </c>
      <c r="S56" s="2">
        <v>1</v>
      </c>
      <c r="T56" s="2">
        <v>5</v>
      </c>
      <c r="U56" s="3">
        <f t="shared" si="12"/>
        <v>30</v>
      </c>
      <c r="V56" s="10">
        <f t="shared" si="13"/>
        <v>4.2857142857142856</v>
      </c>
      <c r="W56" s="9">
        <f t="shared" si="14"/>
        <v>4.4333333333333336</v>
      </c>
      <c r="X56" s="66">
        <f t="shared" si="15"/>
        <v>19</v>
      </c>
    </row>
    <row r="57" spans="1:24" ht="15" x14ac:dyDescent="0.25">
      <c r="A57" s="49">
        <v>2009</v>
      </c>
      <c r="C57" s="2" t="s">
        <v>32</v>
      </c>
      <c r="D57" s="117" t="s">
        <v>108</v>
      </c>
      <c r="E57" s="89">
        <v>2009</v>
      </c>
      <c r="F57" s="84">
        <v>17340</v>
      </c>
      <c r="G57" s="50"/>
      <c r="H57" s="44">
        <v>66</v>
      </c>
      <c r="I57" s="51"/>
      <c r="J57" s="51"/>
      <c r="K57" s="51"/>
      <c r="L57" s="51"/>
      <c r="M57" s="2">
        <v>7</v>
      </c>
      <c r="N57" s="2">
        <v>4</v>
      </c>
      <c r="O57" s="2">
        <v>1</v>
      </c>
      <c r="P57" s="29">
        <v>2</v>
      </c>
      <c r="Q57" s="29">
        <v>2</v>
      </c>
      <c r="R57" s="2">
        <v>1</v>
      </c>
      <c r="S57" s="2">
        <v>1</v>
      </c>
      <c r="T57" s="2">
        <v>4</v>
      </c>
      <c r="U57" s="3">
        <f t="shared" si="12"/>
        <v>22</v>
      </c>
      <c r="V57" s="10">
        <f t="shared" si="13"/>
        <v>2.75</v>
      </c>
      <c r="W57" s="9">
        <f t="shared" si="14"/>
        <v>16</v>
      </c>
      <c r="X57" s="66">
        <f t="shared" si="15"/>
        <v>44</v>
      </c>
    </row>
    <row r="58" spans="1:24" ht="15" x14ac:dyDescent="0.25">
      <c r="A58" s="49">
        <v>2009</v>
      </c>
      <c r="C58" s="102" t="s">
        <v>183</v>
      </c>
      <c r="D58" s="115" t="s">
        <v>184</v>
      </c>
      <c r="E58" s="89">
        <v>2009</v>
      </c>
      <c r="F58" s="84">
        <v>28895</v>
      </c>
      <c r="G58" s="50"/>
      <c r="H58" s="44">
        <v>26</v>
      </c>
      <c r="I58" s="51"/>
      <c r="J58" s="51"/>
      <c r="K58" s="51"/>
      <c r="L58" s="51"/>
      <c r="M58" s="51"/>
      <c r="N58" s="51"/>
      <c r="O58" s="51"/>
      <c r="P58" s="92"/>
      <c r="Q58" s="29">
        <v>13</v>
      </c>
      <c r="R58" s="2">
        <v>2</v>
      </c>
      <c r="S58" s="2">
        <v>4</v>
      </c>
      <c r="T58" s="2">
        <v>2</v>
      </c>
      <c r="U58" s="3">
        <f>SUM(I58:T58)</f>
        <v>21</v>
      </c>
      <c r="V58" s="10">
        <f>AVERAGE(I58:T58)</f>
        <v>5.25</v>
      </c>
      <c r="W58" s="9">
        <f>X58/V58</f>
        <v>0.95238095238095233</v>
      </c>
      <c r="X58" s="66">
        <f>SUM(H58-U58)</f>
        <v>5</v>
      </c>
    </row>
    <row r="59" spans="1:24" ht="15" x14ac:dyDescent="0.25">
      <c r="A59" s="49">
        <v>2009</v>
      </c>
      <c r="C59" s="102" t="s">
        <v>185</v>
      </c>
      <c r="D59" s="115" t="s">
        <v>186</v>
      </c>
      <c r="E59" s="89">
        <v>2009</v>
      </c>
      <c r="F59" s="84">
        <v>30392</v>
      </c>
      <c r="G59" s="50"/>
      <c r="H59" s="44">
        <v>26</v>
      </c>
      <c r="I59" s="51"/>
      <c r="J59" s="51"/>
      <c r="K59" s="51"/>
      <c r="L59" s="51"/>
      <c r="M59" s="51"/>
      <c r="N59" s="51"/>
      <c r="O59" s="51"/>
      <c r="P59" s="92"/>
      <c r="Q59" s="92"/>
      <c r="R59" s="2">
        <v>26</v>
      </c>
      <c r="S59" s="77"/>
      <c r="T59" s="77"/>
      <c r="U59" s="3">
        <f t="shared" si="12"/>
        <v>26</v>
      </c>
      <c r="V59" s="10">
        <f t="shared" si="13"/>
        <v>26</v>
      </c>
      <c r="W59" s="9">
        <f t="shared" si="14"/>
        <v>0</v>
      </c>
      <c r="X59" s="66">
        <f t="shared" si="15"/>
        <v>0</v>
      </c>
    </row>
    <row r="60" spans="1:24" x14ac:dyDescent="0.2">
      <c r="A60" s="47"/>
      <c r="B60" s="42"/>
      <c r="C60" s="45"/>
      <c r="D60" s="45"/>
      <c r="E60" s="45"/>
      <c r="F60" s="45"/>
      <c r="G60" s="48"/>
      <c r="H60" s="45"/>
      <c r="I60" s="45"/>
      <c r="J60" s="45"/>
      <c r="K60" s="45"/>
      <c r="L60" s="45"/>
      <c r="M60" s="45"/>
      <c r="N60" s="45"/>
      <c r="O60" s="45"/>
      <c r="P60" s="91"/>
      <c r="Q60" s="91"/>
      <c r="R60" s="45"/>
      <c r="S60" s="45"/>
      <c r="T60" s="45"/>
      <c r="U60" s="45"/>
      <c r="V60" s="48"/>
      <c r="W60" s="228"/>
      <c r="X60" s="67"/>
    </row>
    <row r="61" spans="1:24" x14ac:dyDescent="0.2">
      <c r="A61" s="43">
        <v>2008</v>
      </c>
      <c r="C61" s="52" t="s">
        <v>19</v>
      </c>
      <c r="D61" s="80"/>
      <c r="E61" s="80"/>
      <c r="F61" s="80"/>
      <c r="G61" s="53">
        <v>352.25</v>
      </c>
      <c r="H61" s="2">
        <f t="shared" ref="H61:T61" si="16">SUM(H3:H7)</f>
        <v>583</v>
      </c>
      <c r="I61" s="2">
        <f t="shared" si="16"/>
        <v>17</v>
      </c>
      <c r="J61" s="2">
        <f t="shared" si="16"/>
        <v>6</v>
      </c>
      <c r="K61" s="2">
        <f t="shared" si="16"/>
        <v>18</v>
      </c>
      <c r="L61" s="2">
        <f t="shared" si="16"/>
        <v>11</v>
      </c>
      <c r="M61" s="2">
        <f t="shared" si="16"/>
        <v>28</v>
      </c>
      <c r="N61" s="2">
        <f t="shared" si="16"/>
        <v>13</v>
      </c>
      <c r="O61" s="2">
        <f t="shared" si="16"/>
        <v>13</v>
      </c>
      <c r="P61" s="29">
        <f t="shared" si="16"/>
        <v>19</v>
      </c>
      <c r="Q61" s="29">
        <f t="shared" si="16"/>
        <v>54</v>
      </c>
      <c r="R61" s="2">
        <f t="shared" si="16"/>
        <v>11</v>
      </c>
      <c r="S61" s="2">
        <f t="shared" si="16"/>
        <v>10</v>
      </c>
      <c r="T61" s="2">
        <f t="shared" si="16"/>
        <v>34</v>
      </c>
      <c r="U61" s="3">
        <f>SUM(I61:T61)</f>
        <v>234</v>
      </c>
      <c r="V61" s="10">
        <f>AVERAGE(I61:T61)</f>
        <v>19.5</v>
      </c>
      <c r="W61" s="9">
        <f>X61/V61</f>
        <v>17.897435897435898</v>
      </c>
      <c r="X61" s="66">
        <f>SUM(H61-U61)</f>
        <v>349</v>
      </c>
    </row>
    <row r="62" spans="1:24" x14ac:dyDescent="0.2">
      <c r="A62" s="43">
        <v>2009</v>
      </c>
      <c r="C62" s="2"/>
      <c r="D62" s="21"/>
      <c r="E62" s="21"/>
      <c r="F62" s="21"/>
      <c r="G62" s="54"/>
      <c r="H62" s="2">
        <f t="shared" ref="H62:T62" si="17">SUM(H10:H59)</f>
        <v>1701</v>
      </c>
      <c r="I62" s="2">
        <f t="shared" si="17"/>
        <v>0</v>
      </c>
      <c r="J62" s="2">
        <f t="shared" si="17"/>
        <v>0</v>
      </c>
      <c r="K62" s="2">
        <f t="shared" si="17"/>
        <v>22</v>
      </c>
      <c r="L62" s="2">
        <f t="shared" si="17"/>
        <v>20</v>
      </c>
      <c r="M62" s="2">
        <f t="shared" si="17"/>
        <v>189</v>
      </c>
      <c r="N62" s="2">
        <f t="shared" si="17"/>
        <v>13</v>
      </c>
      <c r="O62" s="2">
        <f>SUM(O9:O59)</f>
        <v>325</v>
      </c>
      <c r="P62" s="29">
        <f t="shared" si="17"/>
        <v>322</v>
      </c>
      <c r="Q62" s="29">
        <f>SUM(Q10:Q59)</f>
        <v>144</v>
      </c>
      <c r="R62" s="2">
        <f t="shared" si="17"/>
        <v>38</v>
      </c>
      <c r="S62" s="2">
        <f t="shared" si="17"/>
        <v>82</v>
      </c>
      <c r="T62" s="2">
        <f t="shared" si="17"/>
        <v>28</v>
      </c>
      <c r="U62" s="3">
        <f>SUM(I62:T62)</f>
        <v>1183</v>
      </c>
      <c r="V62" s="10">
        <f>AVERAGE(I62:T62)</f>
        <v>98.583333333333329</v>
      </c>
      <c r="W62" s="9">
        <f>X62/V62</f>
        <v>5.2544378698224854</v>
      </c>
      <c r="X62" s="66">
        <f>SUM(H62-U62)</f>
        <v>518</v>
      </c>
    </row>
    <row r="63" spans="1:24" x14ac:dyDescent="0.2">
      <c r="A63" s="55"/>
      <c r="B63" s="42"/>
      <c r="C63" s="56"/>
      <c r="D63" s="56"/>
      <c r="E63" s="56"/>
      <c r="F63" s="56"/>
      <c r="G63" s="57"/>
      <c r="H63" s="56"/>
      <c r="I63" s="56"/>
      <c r="J63" s="56"/>
      <c r="K63" s="56"/>
      <c r="L63" s="56"/>
      <c r="M63" s="56"/>
      <c r="N63" s="56"/>
      <c r="O63" s="56"/>
      <c r="P63" s="94"/>
      <c r="Q63" s="94"/>
      <c r="R63" s="56"/>
      <c r="S63" s="56"/>
      <c r="T63" s="56"/>
      <c r="U63" s="56"/>
      <c r="V63" s="57"/>
      <c r="W63" s="231"/>
      <c r="X63" s="68"/>
    </row>
    <row r="64" spans="1:24" x14ac:dyDescent="0.2">
      <c r="A64" s="41"/>
      <c r="C64" s="58" t="s">
        <v>89</v>
      </c>
      <c r="D64" s="58"/>
      <c r="E64" s="58"/>
      <c r="F64" s="58"/>
      <c r="G64" s="19">
        <v>486.25</v>
      </c>
      <c r="H64" s="17">
        <f t="shared" ref="H64:T64" si="18">SUM(H3:H4, H6:H7, H9:H34, H45:H46, H48:H53, H59)</f>
        <v>1726</v>
      </c>
      <c r="I64" s="17">
        <f t="shared" si="18"/>
        <v>11</v>
      </c>
      <c r="J64" s="17">
        <f t="shared" si="18"/>
        <v>4</v>
      </c>
      <c r="K64" s="17">
        <f t="shared" si="18"/>
        <v>13</v>
      </c>
      <c r="L64" s="17">
        <f t="shared" si="18"/>
        <v>8</v>
      </c>
      <c r="M64" s="17">
        <f t="shared" si="18"/>
        <v>20</v>
      </c>
      <c r="N64" s="17">
        <f t="shared" si="18"/>
        <v>6</v>
      </c>
      <c r="O64" s="17">
        <f t="shared" si="18"/>
        <v>325</v>
      </c>
      <c r="P64" s="17">
        <f t="shared" si="18"/>
        <v>300</v>
      </c>
      <c r="Q64" s="98">
        <f t="shared" si="18"/>
        <v>154</v>
      </c>
      <c r="R64" s="17">
        <f t="shared" si="18"/>
        <v>40</v>
      </c>
      <c r="S64" s="17">
        <f t="shared" si="18"/>
        <v>80</v>
      </c>
      <c r="T64" s="17">
        <f t="shared" si="18"/>
        <v>35</v>
      </c>
      <c r="U64" s="3">
        <f>SUM(I64:T64)</f>
        <v>996</v>
      </c>
      <c r="V64" s="10">
        <f>AVERAGE(I64:T64)</f>
        <v>83</v>
      </c>
      <c r="W64" s="9">
        <f>X64/V64</f>
        <v>8.7951807228915655</v>
      </c>
      <c r="X64" s="66">
        <f>SUM(H64-U64)</f>
        <v>730</v>
      </c>
    </row>
    <row r="65" spans="1:24" ht="13.5" thickBot="1" x14ac:dyDescent="0.25">
      <c r="A65" s="59"/>
      <c r="B65" s="60"/>
      <c r="C65" s="61" t="s">
        <v>90</v>
      </c>
      <c r="D65" s="61"/>
      <c r="E65" s="61"/>
      <c r="F65" s="61"/>
      <c r="G65" s="62">
        <v>754.75</v>
      </c>
      <c r="H65" s="63">
        <f t="shared" ref="H65:T65" si="19">SUM(H5, H36:H44, H47, H54:H57)</f>
        <v>614</v>
      </c>
      <c r="I65" s="63">
        <f t="shared" si="19"/>
        <v>6</v>
      </c>
      <c r="J65" s="63">
        <f t="shared" si="19"/>
        <v>2</v>
      </c>
      <c r="K65" s="63">
        <f t="shared" si="19"/>
        <v>27</v>
      </c>
      <c r="L65" s="63">
        <f t="shared" si="19"/>
        <v>23</v>
      </c>
      <c r="M65" s="63">
        <f t="shared" si="19"/>
        <v>197</v>
      </c>
      <c r="N65" s="63">
        <f t="shared" si="19"/>
        <v>20</v>
      </c>
      <c r="O65" s="63">
        <f t="shared" si="19"/>
        <v>13</v>
      </c>
      <c r="P65" s="95">
        <f t="shared" si="19"/>
        <v>41</v>
      </c>
      <c r="Q65" s="95">
        <f t="shared" si="19"/>
        <v>31</v>
      </c>
      <c r="R65" s="63">
        <f t="shared" si="19"/>
        <v>7</v>
      </c>
      <c r="S65" s="63">
        <f t="shared" si="19"/>
        <v>8</v>
      </c>
      <c r="T65" s="63">
        <f t="shared" si="19"/>
        <v>25</v>
      </c>
      <c r="U65" s="64">
        <f>SUM(I65:T65)</f>
        <v>400</v>
      </c>
      <c r="V65" s="62">
        <f>AVERAGE(I65:T65)</f>
        <v>33.333333333333336</v>
      </c>
      <c r="W65" s="65">
        <f>X65/V65</f>
        <v>6.42</v>
      </c>
      <c r="X65" s="69">
        <f>SUM(H65-U65)</f>
        <v>214</v>
      </c>
    </row>
    <row r="67" spans="1:24" x14ac:dyDescent="0.2">
      <c r="K67" s="105" t="s">
        <v>23</v>
      </c>
    </row>
  </sheetData>
  <mergeCells count="1">
    <mergeCell ref="C1:U1"/>
  </mergeCells>
  <phoneticPr fontId="0" type="noConversion"/>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7:AE94"/>
  <sheetViews>
    <sheetView topLeftCell="A26" zoomScale="115" zoomScaleNormal="75" zoomScalePageLayoutView="75" workbookViewId="0">
      <selection activeCell="A19" sqref="A19"/>
    </sheetView>
  </sheetViews>
  <sheetFormatPr defaultColWidth="8.7109375" defaultRowHeight="12.75" x14ac:dyDescent="0.2"/>
  <cols>
    <col min="1" max="1" width="11" customWidth="1"/>
    <col min="2" max="2" width="1.7109375" customWidth="1"/>
    <col min="3" max="3" width="23" customWidth="1"/>
    <col min="4" max="4" width="19.42578125" customWidth="1"/>
    <col min="5" max="5" width="10.28515625" customWidth="1"/>
    <col min="6" max="6" width="10.42578125" customWidth="1"/>
    <col min="7" max="7" width="11.7109375" customWidth="1"/>
    <col min="8" max="9" width="6.42578125" customWidth="1"/>
    <col min="10" max="10" width="6.7109375" customWidth="1"/>
    <col min="11" max="11" width="6.42578125" customWidth="1"/>
    <col min="12" max="12" width="6.7109375" customWidth="1"/>
    <col min="13" max="13" width="6.42578125" customWidth="1"/>
    <col min="14" max="14" width="6.28515625" customWidth="1"/>
    <col min="15" max="15" width="6.42578125" customWidth="1"/>
    <col min="16" max="17" width="6.7109375" customWidth="1"/>
    <col min="18" max="18" width="7.28515625" customWidth="1"/>
    <col min="19" max="19" width="6.7109375" customWidth="1"/>
    <col min="20" max="20" width="12.7109375" customWidth="1"/>
    <col min="21" max="21" width="11.28515625" customWidth="1"/>
    <col min="24" max="24" width="14.7109375" customWidth="1"/>
  </cols>
  <sheetData>
    <row r="7" spans="1:31" ht="13.5" thickBot="1" x14ac:dyDescent="0.25"/>
    <row r="8" spans="1:31" ht="20.25" x14ac:dyDescent="0.3">
      <c r="A8" s="32"/>
      <c r="B8" s="4"/>
      <c r="C8" s="389" t="s">
        <v>0</v>
      </c>
      <c r="D8" s="390"/>
      <c r="E8" s="390"/>
      <c r="F8" s="390"/>
      <c r="G8" s="390"/>
      <c r="H8" s="390"/>
      <c r="I8" s="390"/>
      <c r="J8" s="390"/>
      <c r="K8" s="390"/>
      <c r="L8" s="390"/>
      <c r="M8" s="390"/>
      <c r="N8" s="390"/>
      <c r="O8" s="390"/>
      <c r="P8" s="390"/>
      <c r="Q8" s="390"/>
      <c r="R8" s="390"/>
      <c r="S8" s="390"/>
      <c r="T8" s="391"/>
      <c r="U8" s="30"/>
      <c r="V8" s="4"/>
      <c r="W8" s="4"/>
      <c r="X8" s="5"/>
    </row>
    <row r="9" spans="1:31" ht="48" thickBot="1" x14ac:dyDescent="0.3">
      <c r="A9" s="86" t="s">
        <v>1</v>
      </c>
      <c r="C9" s="34" t="s">
        <v>2</v>
      </c>
      <c r="D9" s="79" t="s">
        <v>3</v>
      </c>
      <c r="E9" s="81" t="s">
        <v>4</v>
      </c>
      <c r="F9" s="35" t="s">
        <v>5</v>
      </c>
      <c r="G9" s="36" t="s">
        <v>187</v>
      </c>
      <c r="H9" s="37" t="s">
        <v>7</v>
      </c>
      <c r="I9" s="37" t="s">
        <v>8</v>
      </c>
      <c r="J9" s="37" t="s">
        <v>9</v>
      </c>
      <c r="K9" s="37" t="s">
        <v>10</v>
      </c>
      <c r="L9" s="37" t="s">
        <v>11</v>
      </c>
      <c r="M9" s="37" t="s">
        <v>12</v>
      </c>
      <c r="N9" s="37" t="s">
        <v>13</v>
      </c>
      <c r="O9" s="37" t="s">
        <v>14</v>
      </c>
      <c r="P9" s="37" t="s">
        <v>15</v>
      </c>
      <c r="Q9" s="37" t="s">
        <v>16</v>
      </c>
      <c r="R9" s="37" t="s">
        <v>17</v>
      </c>
      <c r="S9" s="37" t="s">
        <v>18</v>
      </c>
      <c r="T9" s="38" t="s">
        <v>19</v>
      </c>
      <c r="U9" s="39" t="s">
        <v>5</v>
      </c>
      <c r="V9" s="36" t="s">
        <v>21</v>
      </c>
      <c r="W9" s="135" t="s">
        <v>188</v>
      </c>
      <c r="X9" s="40" t="s">
        <v>22</v>
      </c>
    </row>
    <row r="10" spans="1:31" ht="15" x14ac:dyDescent="0.25">
      <c r="A10" s="87">
        <v>2008</v>
      </c>
      <c r="C10" s="2" t="s">
        <v>101</v>
      </c>
      <c r="D10" s="117" t="s">
        <v>108</v>
      </c>
      <c r="E10" s="82">
        <v>59324</v>
      </c>
      <c r="F10" s="15">
        <v>5.6363636363636367</v>
      </c>
      <c r="G10" s="13">
        <v>27</v>
      </c>
      <c r="H10" s="78">
        <v>1</v>
      </c>
      <c r="I10" s="78">
        <v>1</v>
      </c>
      <c r="J10" s="78">
        <v>2</v>
      </c>
      <c r="K10" s="78">
        <v>3</v>
      </c>
      <c r="L10" s="78">
        <v>3</v>
      </c>
      <c r="M10" s="78">
        <v>3</v>
      </c>
      <c r="N10" s="78">
        <v>2</v>
      </c>
      <c r="O10" s="78">
        <v>6</v>
      </c>
      <c r="P10" s="130">
        <v>6</v>
      </c>
      <c r="Q10" s="131"/>
      <c r="R10" s="131"/>
      <c r="S10" s="131"/>
      <c r="T10" s="3">
        <f>SUM(H10:S10)</f>
        <v>27</v>
      </c>
      <c r="U10" s="10">
        <f>AVERAGE(H10:S10)</f>
        <v>3</v>
      </c>
      <c r="V10" s="9">
        <f>X10/U10</f>
        <v>0</v>
      </c>
      <c r="W10" s="136"/>
      <c r="X10" s="66">
        <f>SUM(G10-T10)</f>
        <v>0</v>
      </c>
      <c r="Y10" s="105" t="s">
        <v>189</v>
      </c>
    </row>
    <row r="11" spans="1:31" ht="15" x14ac:dyDescent="0.25">
      <c r="A11" s="87">
        <v>2008</v>
      </c>
      <c r="C11" s="2" t="s">
        <v>104</v>
      </c>
      <c r="D11" s="117" t="s">
        <v>108</v>
      </c>
      <c r="E11" s="82">
        <v>59321</v>
      </c>
      <c r="F11" s="15">
        <v>9.6363636363636367</v>
      </c>
      <c r="G11" s="13">
        <v>26</v>
      </c>
      <c r="H11" s="78">
        <v>3</v>
      </c>
      <c r="I11" s="78" t="s">
        <v>109</v>
      </c>
      <c r="J11" s="78">
        <v>3</v>
      </c>
      <c r="K11" s="78">
        <v>2</v>
      </c>
      <c r="L11" s="78">
        <v>6</v>
      </c>
      <c r="M11" s="78">
        <v>2</v>
      </c>
      <c r="N11" s="78">
        <v>1</v>
      </c>
      <c r="O11" s="78">
        <v>4</v>
      </c>
      <c r="P11" s="78">
        <v>2</v>
      </c>
      <c r="Q11" s="78">
        <v>3</v>
      </c>
      <c r="R11" s="133"/>
      <c r="S11" s="133"/>
      <c r="T11" s="3">
        <f>SUM(H11:S11)</f>
        <v>26</v>
      </c>
      <c r="U11" s="10">
        <f>AVERAGE(H11:S11)</f>
        <v>2.8888888888888888</v>
      </c>
      <c r="V11" s="9">
        <f>X11/U11</f>
        <v>0</v>
      </c>
      <c r="W11" s="136"/>
      <c r="X11" s="66">
        <f>SUM(G11-T11)</f>
        <v>0</v>
      </c>
    </row>
    <row r="12" spans="1:31" ht="15" x14ac:dyDescent="0.25">
      <c r="A12" s="87">
        <v>2008</v>
      </c>
      <c r="C12" s="2" t="s">
        <v>111</v>
      </c>
      <c r="D12" s="117" t="s">
        <v>108</v>
      </c>
      <c r="E12" s="82">
        <v>59322</v>
      </c>
      <c r="F12" s="15">
        <v>2.7777777777777777</v>
      </c>
      <c r="G12" s="13">
        <v>18</v>
      </c>
      <c r="H12" s="78">
        <v>2</v>
      </c>
      <c r="I12" s="78">
        <v>1</v>
      </c>
      <c r="J12" s="78">
        <v>2</v>
      </c>
      <c r="K12" s="78">
        <v>2</v>
      </c>
      <c r="L12" s="78">
        <v>2</v>
      </c>
      <c r="M12" s="78">
        <v>5</v>
      </c>
      <c r="N12" s="78">
        <v>2</v>
      </c>
      <c r="O12" s="78">
        <v>2</v>
      </c>
      <c r="P12" s="129"/>
      <c r="Q12" s="129"/>
      <c r="R12" s="129"/>
      <c r="S12" s="129"/>
      <c r="T12" s="3">
        <f>SUM(H12:S12)</f>
        <v>18</v>
      </c>
      <c r="U12" s="10">
        <f>AVERAGE(H12:S12)</f>
        <v>2.25</v>
      </c>
      <c r="V12" s="9">
        <f>X12/U12</f>
        <v>0</v>
      </c>
      <c r="W12" s="136"/>
      <c r="X12" s="66">
        <f>SUM(G12-T12)</f>
        <v>0</v>
      </c>
      <c r="Y12" s="105" t="s">
        <v>190</v>
      </c>
    </row>
    <row r="13" spans="1:31" ht="15" x14ac:dyDescent="0.25">
      <c r="A13" s="88"/>
      <c r="B13" s="42"/>
      <c r="C13" s="45"/>
      <c r="D13" s="88"/>
      <c r="E13" s="83"/>
      <c r="F13" s="48"/>
      <c r="G13" s="45"/>
      <c r="H13" s="91"/>
      <c r="I13" s="91"/>
      <c r="J13" s="91"/>
      <c r="K13" s="91"/>
      <c r="L13" s="91"/>
      <c r="M13" s="91"/>
      <c r="N13" s="91"/>
      <c r="O13" s="91"/>
      <c r="P13" s="91"/>
      <c r="Q13" s="91"/>
      <c r="R13" s="91"/>
      <c r="S13" s="91"/>
      <c r="T13" s="45"/>
      <c r="U13" s="48"/>
      <c r="V13" s="228" t="s">
        <v>23</v>
      </c>
      <c r="W13" s="232"/>
      <c r="X13" s="67"/>
      <c r="AE13" t="s">
        <v>191</v>
      </c>
    </row>
    <row r="14" spans="1:31" ht="15" hidden="1" x14ac:dyDescent="0.25">
      <c r="A14" s="115">
        <v>2009</v>
      </c>
      <c r="C14" s="2" t="s">
        <v>113</v>
      </c>
      <c r="D14" s="115" t="s">
        <v>192</v>
      </c>
      <c r="E14" s="84"/>
      <c r="F14" s="10">
        <v>27</v>
      </c>
      <c r="G14" s="44">
        <v>102</v>
      </c>
      <c r="H14" s="120">
        <v>102</v>
      </c>
      <c r="I14" s="93"/>
      <c r="J14" s="93"/>
      <c r="K14" s="93"/>
      <c r="L14" s="93"/>
      <c r="M14" s="93"/>
      <c r="N14" s="93"/>
      <c r="O14" s="93"/>
      <c r="P14" s="93"/>
      <c r="Q14" s="93"/>
      <c r="R14" s="93"/>
      <c r="S14" s="93"/>
      <c r="T14" s="3">
        <f t="shared" ref="T14:T25" si="0">SUM(H14:S14)</f>
        <v>102</v>
      </c>
      <c r="U14" s="10">
        <f t="shared" ref="U14:U25" si="1">AVERAGE(H14:S14)</f>
        <v>102</v>
      </c>
      <c r="V14" s="9">
        <f t="shared" ref="V14:V25" si="2">X14/U14</f>
        <v>0</v>
      </c>
      <c r="W14" s="136"/>
      <c r="X14" s="66">
        <f>SUM(G14-T14)</f>
        <v>0</v>
      </c>
    </row>
    <row r="15" spans="1:31" ht="15" x14ac:dyDescent="0.25">
      <c r="A15" s="115">
        <v>2009</v>
      </c>
      <c r="C15" s="2" t="s">
        <v>24</v>
      </c>
      <c r="D15" s="117" t="s">
        <v>108</v>
      </c>
      <c r="E15" s="84">
        <v>17186</v>
      </c>
      <c r="F15" s="10">
        <v>1.3</v>
      </c>
      <c r="G15" s="44">
        <v>36</v>
      </c>
      <c r="H15" s="118" t="s">
        <v>109</v>
      </c>
      <c r="I15" s="29">
        <v>1</v>
      </c>
      <c r="J15" s="29">
        <v>1</v>
      </c>
      <c r="K15" s="29">
        <v>1</v>
      </c>
      <c r="L15" s="29">
        <v>1</v>
      </c>
      <c r="M15" s="29">
        <v>2</v>
      </c>
      <c r="N15" s="29">
        <v>1</v>
      </c>
      <c r="O15" s="29">
        <v>2</v>
      </c>
      <c r="P15" s="29">
        <v>1</v>
      </c>
      <c r="Q15" s="29">
        <v>1</v>
      </c>
      <c r="R15" s="29">
        <v>1</v>
      </c>
      <c r="S15" s="29">
        <v>1</v>
      </c>
      <c r="T15" s="3">
        <f t="shared" si="0"/>
        <v>13</v>
      </c>
      <c r="U15" s="10">
        <f t="shared" si="1"/>
        <v>1.1818181818181819</v>
      </c>
      <c r="V15" s="9">
        <f t="shared" si="2"/>
        <v>21.153846153846153</v>
      </c>
      <c r="W15" s="136">
        <v>2</v>
      </c>
      <c r="X15" s="66">
        <f>SUM(G15+W15-T15)</f>
        <v>25</v>
      </c>
      <c r="AD15">
        <v>2009</v>
      </c>
      <c r="AE15">
        <v>25</v>
      </c>
    </row>
    <row r="16" spans="1:31" ht="15" x14ac:dyDescent="0.25">
      <c r="A16" s="115">
        <v>2009</v>
      </c>
      <c r="C16" s="102" t="s">
        <v>26</v>
      </c>
      <c r="D16" s="117" t="s">
        <v>108</v>
      </c>
      <c r="E16" s="82">
        <v>59324</v>
      </c>
      <c r="F16" s="10">
        <v>2</v>
      </c>
      <c r="G16" s="44">
        <v>23</v>
      </c>
      <c r="H16" s="92"/>
      <c r="I16" s="92"/>
      <c r="J16" s="92"/>
      <c r="K16" s="92">
        <v>2</v>
      </c>
      <c r="L16" s="92"/>
      <c r="M16" s="92"/>
      <c r="N16" s="92"/>
      <c r="O16" s="127">
        <v>5</v>
      </c>
      <c r="P16">
        <v>2</v>
      </c>
      <c r="Q16" s="127">
        <v>1</v>
      </c>
      <c r="R16" s="127">
        <v>2</v>
      </c>
      <c r="S16" s="127">
        <v>1</v>
      </c>
      <c r="T16" s="3">
        <f>SUM(H16:S16)</f>
        <v>13</v>
      </c>
      <c r="U16" s="10">
        <f>AVERAGE(H16:S16)</f>
        <v>2.1666666666666665</v>
      </c>
      <c r="V16" s="9">
        <f>X16/U16</f>
        <v>6</v>
      </c>
      <c r="W16" s="136">
        <v>3</v>
      </c>
      <c r="X16" s="66">
        <f t="shared" ref="X16:X25" si="3">SUM(G16+W16-T16)</f>
        <v>13</v>
      </c>
      <c r="AE16">
        <v>13</v>
      </c>
    </row>
    <row r="17" spans="1:31" ht="15" x14ac:dyDescent="0.25">
      <c r="A17" s="115">
        <v>2009</v>
      </c>
      <c r="C17" s="2" t="s">
        <v>27</v>
      </c>
      <c r="D17" s="117" t="s">
        <v>108</v>
      </c>
      <c r="E17" s="84">
        <v>17184</v>
      </c>
      <c r="F17" s="10">
        <v>2.125</v>
      </c>
      <c r="G17" s="44">
        <v>33</v>
      </c>
      <c r="H17" s="118" t="s">
        <v>109</v>
      </c>
      <c r="I17" s="29">
        <v>1</v>
      </c>
      <c r="J17" s="29">
        <v>1</v>
      </c>
      <c r="K17" s="29">
        <v>1</v>
      </c>
      <c r="L17" s="29">
        <v>2</v>
      </c>
      <c r="M17" s="29">
        <v>1</v>
      </c>
      <c r="N17" s="29">
        <v>0</v>
      </c>
      <c r="O17" s="29">
        <v>2</v>
      </c>
      <c r="P17" s="29">
        <v>1</v>
      </c>
      <c r="Q17" s="29">
        <v>2</v>
      </c>
      <c r="R17" s="29">
        <v>1</v>
      </c>
      <c r="S17" s="29">
        <v>1</v>
      </c>
      <c r="T17" s="3">
        <f t="shared" si="0"/>
        <v>13</v>
      </c>
      <c r="U17" s="10">
        <f>AVERAGE(H17:S17)</f>
        <v>1.1818181818181819</v>
      </c>
      <c r="V17" s="9">
        <f t="shared" si="2"/>
        <v>18.615384615384613</v>
      </c>
      <c r="W17" s="136">
        <v>2</v>
      </c>
      <c r="X17" s="66">
        <f t="shared" si="3"/>
        <v>22</v>
      </c>
      <c r="AE17">
        <v>22</v>
      </c>
    </row>
    <row r="18" spans="1:31" ht="15" hidden="1" x14ac:dyDescent="0.25">
      <c r="A18" s="115">
        <v>2009</v>
      </c>
      <c r="C18" s="2" t="s">
        <v>147</v>
      </c>
      <c r="D18" s="115" t="s">
        <v>192</v>
      </c>
      <c r="E18" s="84"/>
      <c r="F18" s="119" t="e">
        <v>#DIV/0!</v>
      </c>
      <c r="G18" s="44">
        <v>24</v>
      </c>
      <c r="H18" s="92"/>
      <c r="I18" s="92"/>
      <c r="J18" s="92"/>
      <c r="K18" s="92"/>
      <c r="L18" s="92"/>
      <c r="M18" s="92"/>
      <c r="N18" s="92"/>
      <c r="O18" s="92"/>
      <c r="P18" s="92"/>
      <c r="Q18" s="92"/>
      <c r="R18" s="92"/>
      <c r="S18" s="92"/>
      <c r="T18" s="3">
        <f t="shared" si="0"/>
        <v>0</v>
      </c>
      <c r="U18" s="10" t="e">
        <f t="shared" si="1"/>
        <v>#DIV/0!</v>
      </c>
      <c r="V18" s="9" t="e">
        <f t="shared" si="2"/>
        <v>#DIV/0!</v>
      </c>
      <c r="W18" s="136"/>
      <c r="X18" s="66">
        <f t="shared" si="3"/>
        <v>24</v>
      </c>
    </row>
    <row r="19" spans="1:31" ht="15" x14ac:dyDescent="0.25">
      <c r="A19" s="115">
        <v>2009</v>
      </c>
      <c r="C19" s="2" t="s">
        <v>28</v>
      </c>
      <c r="D19" s="115" t="s">
        <v>108</v>
      </c>
      <c r="E19" s="84">
        <v>66429</v>
      </c>
      <c r="F19" s="119">
        <v>6</v>
      </c>
      <c r="G19" s="44">
        <v>68</v>
      </c>
      <c r="H19" s="92">
        <v>5</v>
      </c>
      <c r="I19" s="92"/>
      <c r="J19" s="92"/>
      <c r="K19" s="92">
        <v>3</v>
      </c>
      <c r="L19" s="92">
        <v>1</v>
      </c>
      <c r="M19" s="92">
        <v>1</v>
      </c>
      <c r="N19" s="92"/>
      <c r="O19" s="92"/>
      <c r="P19" s="92"/>
      <c r="Q19" s="92">
        <v>3</v>
      </c>
      <c r="R19" s="127">
        <v>3</v>
      </c>
      <c r="S19" s="127">
        <v>2</v>
      </c>
      <c r="T19" s="3">
        <f t="shared" si="0"/>
        <v>18</v>
      </c>
      <c r="U19" s="10">
        <f t="shared" si="1"/>
        <v>2.5714285714285716</v>
      </c>
      <c r="V19" s="9">
        <f t="shared" si="2"/>
        <v>20.222222222222221</v>
      </c>
      <c r="W19" s="136">
        <v>2</v>
      </c>
      <c r="X19" s="66">
        <f t="shared" si="3"/>
        <v>52</v>
      </c>
      <c r="AE19">
        <v>52</v>
      </c>
    </row>
    <row r="20" spans="1:31" ht="15" x14ac:dyDescent="0.25">
      <c r="A20" s="115">
        <v>2009</v>
      </c>
      <c r="C20" s="2" t="s">
        <v>29</v>
      </c>
      <c r="D20" s="117" t="s">
        <v>108</v>
      </c>
      <c r="E20" s="84">
        <v>17287</v>
      </c>
      <c r="F20" s="10">
        <v>2</v>
      </c>
      <c r="G20" s="44">
        <v>9</v>
      </c>
      <c r="H20" s="118" t="s">
        <v>109</v>
      </c>
      <c r="I20" s="29" t="s">
        <v>109</v>
      </c>
      <c r="J20" s="29">
        <v>1</v>
      </c>
      <c r="K20" s="29">
        <v>1</v>
      </c>
      <c r="L20" s="29">
        <v>1</v>
      </c>
      <c r="M20" s="29">
        <v>1</v>
      </c>
      <c r="N20" s="118">
        <v>2</v>
      </c>
      <c r="O20" s="29">
        <v>0</v>
      </c>
      <c r="P20" s="29">
        <v>1</v>
      </c>
      <c r="Q20" s="29">
        <v>1</v>
      </c>
      <c r="R20" s="29">
        <v>1</v>
      </c>
      <c r="S20" s="93"/>
      <c r="T20" s="3">
        <f t="shared" si="0"/>
        <v>9</v>
      </c>
      <c r="U20" s="10">
        <f t="shared" si="1"/>
        <v>1</v>
      </c>
      <c r="V20" s="9">
        <f t="shared" si="2"/>
        <v>2</v>
      </c>
      <c r="W20" s="136">
        <v>2</v>
      </c>
      <c r="X20" s="66">
        <f t="shared" si="3"/>
        <v>2</v>
      </c>
      <c r="AE20">
        <v>2</v>
      </c>
    </row>
    <row r="21" spans="1:31" ht="15" x14ac:dyDescent="0.25">
      <c r="A21" s="115">
        <v>2009</v>
      </c>
      <c r="C21" s="2" t="s">
        <v>30</v>
      </c>
      <c r="D21" s="89" t="s">
        <v>108</v>
      </c>
      <c r="E21" s="84">
        <v>34906</v>
      </c>
      <c r="F21" s="10">
        <v>6.7272727272727275</v>
      </c>
      <c r="G21" s="44">
        <v>57</v>
      </c>
      <c r="H21" s="118" t="s">
        <v>109</v>
      </c>
      <c r="I21" s="29">
        <v>2</v>
      </c>
      <c r="J21" s="29">
        <v>3</v>
      </c>
      <c r="K21" s="29">
        <v>3</v>
      </c>
      <c r="L21" s="29">
        <v>4</v>
      </c>
      <c r="M21" s="29">
        <v>5</v>
      </c>
      <c r="N21" s="29">
        <v>8</v>
      </c>
      <c r="O21" s="29">
        <v>4</v>
      </c>
      <c r="P21" s="29">
        <v>3</v>
      </c>
      <c r="Q21" s="29">
        <v>5</v>
      </c>
      <c r="R21" s="29"/>
      <c r="S21" s="29">
        <v>3</v>
      </c>
      <c r="T21" s="3">
        <f t="shared" si="0"/>
        <v>40</v>
      </c>
      <c r="U21" s="10">
        <f t="shared" si="1"/>
        <v>4</v>
      </c>
      <c r="V21" s="9">
        <f t="shared" si="2"/>
        <v>5</v>
      </c>
      <c r="W21" s="136">
        <v>3</v>
      </c>
      <c r="X21" s="66">
        <f t="shared" si="3"/>
        <v>20</v>
      </c>
      <c r="Y21" s="134" t="s">
        <v>193</v>
      </c>
      <c r="Z21" s="134"/>
      <c r="AA21" s="134"/>
      <c r="AB21" s="134"/>
      <c r="AE21">
        <v>20</v>
      </c>
    </row>
    <row r="22" spans="1:31" ht="15" hidden="1" x14ac:dyDescent="0.25">
      <c r="A22" s="115">
        <v>2009</v>
      </c>
      <c r="C22" s="2" t="s">
        <v>172</v>
      </c>
      <c r="D22" s="117" t="s">
        <v>173</v>
      </c>
      <c r="E22" s="84">
        <v>28266</v>
      </c>
      <c r="F22" s="10">
        <v>4.4285714285714288</v>
      </c>
      <c r="G22" s="44">
        <v>11</v>
      </c>
      <c r="H22" s="29">
        <v>2</v>
      </c>
      <c r="I22" s="29">
        <v>2</v>
      </c>
      <c r="J22" s="29">
        <v>2</v>
      </c>
      <c r="K22" s="29">
        <v>2</v>
      </c>
      <c r="L22" s="29">
        <v>2</v>
      </c>
      <c r="M22" s="29">
        <v>1</v>
      </c>
      <c r="N22" s="93"/>
      <c r="O22" s="93"/>
      <c r="P22" s="93"/>
      <c r="Q22" s="93"/>
      <c r="R22" s="93"/>
      <c r="S22" s="93"/>
      <c r="T22" s="3">
        <f>SUM(H22:S22)</f>
        <v>11</v>
      </c>
      <c r="U22" s="10">
        <f>AVERAGE(H22:S22)</f>
        <v>1.8333333333333333</v>
      </c>
      <c r="V22" s="9">
        <f>X22/U22</f>
        <v>0</v>
      </c>
      <c r="W22" s="136"/>
      <c r="X22" s="66">
        <f t="shared" si="3"/>
        <v>0</v>
      </c>
    </row>
    <row r="23" spans="1:31" ht="15" x14ac:dyDescent="0.25">
      <c r="A23" s="115">
        <v>2009</v>
      </c>
      <c r="C23" s="2" t="s">
        <v>31</v>
      </c>
      <c r="D23" s="117" t="s">
        <v>108</v>
      </c>
      <c r="E23" s="84">
        <v>17291</v>
      </c>
      <c r="F23" s="10">
        <v>1.4</v>
      </c>
      <c r="G23" s="44">
        <v>33</v>
      </c>
      <c r="H23" s="29">
        <v>1</v>
      </c>
      <c r="I23" s="29">
        <v>1</v>
      </c>
      <c r="J23" s="29" t="s">
        <v>109</v>
      </c>
      <c r="K23" s="29">
        <v>1</v>
      </c>
      <c r="L23" s="29">
        <v>2</v>
      </c>
      <c r="M23" s="29">
        <v>0</v>
      </c>
      <c r="N23" s="29">
        <v>0</v>
      </c>
      <c r="O23" s="29">
        <v>2</v>
      </c>
      <c r="P23" s="29">
        <v>5</v>
      </c>
      <c r="Q23" s="29">
        <v>1</v>
      </c>
      <c r="R23" s="29">
        <v>0</v>
      </c>
      <c r="S23" s="29">
        <v>0</v>
      </c>
      <c r="T23" s="3">
        <f t="shared" si="0"/>
        <v>13</v>
      </c>
      <c r="U23" s="10">
        <f t="shared" si="1"/>
        <v>1.1818181818181819</v>
      </c>
      <c r="V23" s="9">
        <f t="shared" si="2"/>
        <v>18.615384615384613</v>
      </c>
      <c r="W23" s="136">
        <v>2</v>
      </c>
      <c r="X23" s="66">
        <f t="shared" si="3"/>
        <v>22</v>
      </c>
      <c r="Y23" s="105" t="s">
        <v>194</v>
      </c>
      <c r="AE23">
        <v>22</v>
      </c>
    </row>
    <row r="24" spans="1:31" ht="15" x14ac:dyDescent="0.25">
      <c r="A24" s="115">
        <v>2009</v>
      </c>
      <c r="C24" s="2" t="s">
        <v>182</v>
      </c>
      <c r="D24" s="117" t="s">
        <v>108</v>
      </c>
      <c r="E24" s="84">
        <v>17318</v>
      </c>
      <c r="F24" s="10">
        <v>2.6666666666666665</v>
      </c>
      <c r="G24" s="44">
        <v>3</v>
      </c>
      <c r="H24" s="29">
        <v>1</v>
      </c>
      <c r="I24" s="29" t="s">
        <v>109</v>
      </c>
      <c r="J24" s="29">
        <v>1</v>
      </c>
      <c r="K24" s="29">
        <v>1</v>
      </c>
      <c r="L24" s="93"/>
      <c r="M24" s="93"/>
      <c r="N24" s="93"/>
      <c r="O24" s="93"/>
      <c r="P24" s="93"/>
      <c r="Q24" s="93"/>
      <c r="R24" s="93"/>
      <c r="S24" s="93"/>
      <c r="T24" s="3">
        <f t="shared" si="0"/>
        <v>3</v>
      </c>
      <c r="U24" s="10">
        <f t="shared" si="1"/>
        <v>1</v>
      </c>
      <c r="V24" s="9">
        <f t="shared" si="2"/>
        <v>0</v>
      </c>
      <c r="W24" s="136"/>
      <c r="X24" s="66">
        <f t="shared" si="3"/>
        <v>0</v>
      </c>
      <c r="AE24">
        <v>0</v>
      </c>
    </row>
    <row r="25" spans="1:31" ht="15" x14ac:dyDescent="0.25">
      <c r="A25" s="89">
        <v>2009</v>
      </c>
      <c r="C25" s="2" t="s">
        <v>32</v>
      </c>
      <c r="D25" s="117" t="s">
        <v>108</v>
      </c>
      <c r="E25" s="84">
        <v>17340</v>
      </c>
      <c r="F25" s="10">
        <v>1.9090909090909092</v>
      </c>
      <c r="G25" s="44">
        <v>23</v>
      </c>
      <c r="H25" s="118" t="s">
        <v>109</v>
      </c>
      <c r="I25" s="29">
        <v>1</v>
      </c>
      <c r="J25" s="29">
        <v>1</v>
      </c>
      <c r="K25" s="29">
        <v>1</v>
      </c>
      <c r="L25" s="29">
        <v>2</v>
      </c>
      <c r="M25" s="29">
        <v>1</v>
      </c>
      <c r="N25" s="29">
        <v>1</v>
      </c>
      <c r="O25" s="29">
        <v>2</v>
      </c>
      <c r="P25" s="29">
        <v>0</v>
      </c>
      <c r="Q25" s="29">
        <v>2</v>
      </c>
      <c r="R25" s="29">
        <v>2</v>
      </c>
      <c r="S25" s="29">
        <v>1</v>
      </c>
      <c r="T25" s="3">
        <f t="shared" si="0"/>
        <v>14</v>
      </c>
      <c r="U25" s="10">
        <f t="shared" si="1"/>
        <v>1.2727272727272727</v>
      </c>
      <c r="V25" s="9">
        <f t="shared" si="2"/>
        <v>9.4285714285714288</v>
      </c>
      <c r="W25" s="136">
        <v>3</v>
      </c>
      <c r="X25" s="66">
        <f t="shared" si="3"/>
        <v>12</v>
      </c>
      <c r="AE25">
        <v>12</v>
      </c>
    </row>
    <row r="26" spans="1:31" ht="15" x14ac:dyDescent="0.25">
      <c r="A26" s="126"/>
      <c r="B26" s="42"/>
      <c r="C26" s="45"/>
      <c r="D26" s="112"/>
      <c r="E26" s="83"/>
      <c r="F26" s="48"/>
      <c r="G26" s="45"/>
      <c r="H26" s="91"/>
      <c r="I26" s="91"/>
      <c r="J26" s="91"/>
      <c r="K26" s="91"/>
      <c r="L26" s="91"/>
      <c r="M26" s="91"/>
      <c r="N26" s="91"/>
      <c r="O26" s="91"/>
      <c r="P26" s="233"/>
      <c r="Q26" s="91"/>
      <c r="R26" s="91"/>
      <c r="S26" s="91"/>
      <c r="T26" s="45"/>
      <c r="U26" s="48"/>
      <c r="V26" s="113"/>
      <c r="W26" s="137"/>
      <c r="X26" s="114"/>
    </row>
    <row r="27" spans="1:31" ht="15" hidden="1" x14ac:dyDescent="0.25">
      <c r="A27" s="115">
        <v>2010</v>
      </c>
      <c r="C27" s="102" t="s">
        <v>99</v>
      </c>
      <c r="D27" s="117" t="s">
        <v>108</v>
      </c>
      <c r="E27" s="84">
        <v>17175</v>
      </c>
      <c r="F27" s="10">
        <v>6.5</v>
      </c>
      <c r="G27" s="2">
        <v>7</v>
      </c>
      <c r="H27" s="29">
        <v>1</v>
      </c>
      <c r="I27" s="29">
        <v>1</v>
      </c>
      <c r="J27" s="29">
        <v>2</v>
      </c>
      <c r="K27" s="29">
        <v>3</v>
      </c>
      <c r="L27" s="93"/>
      <c r="M27" s="93"/>
      <c r="N27" s="93"/>
      <c r="O27" s="93"/>
      <c r="P27" s="234"/>
      <c r="Q27" s="93"/>
      <c r="R27" s="93"/>
      <c r="S27" s="93"/>
      <c r="T27" s="3">
        <f>SUM(H27:S27)</f>
        <v>7</v>
      </c>
      <c r="U27" s="10">
        <f>AVERAGE(H27:S27)</f>
        <v>1.75</v>
      </c>
      <c r="V27" s="9">
        <f>X27/U27</f>
        <v>0</v>
      </c>
      <c r="W27" s="136"/>
      <c r="X27" s="66">
        <f>SUM(G27-T27)</f>
        <v>0</v>
      </c>
    </row>
    <row r="28" spans="1:31" ht="15" hidden="1" x14ac:dyDescent="0.25">
      <c r="A28" s="115">
        <v>2010</v>
      </c>
      <c r="C28" s="102" t="s">
        <v>24</v>
      </c>
      <c r="D28" s="117" t="s">
        <v>195</v>
      </c>
      <c r="E28" s="84"/>
      <c r="F28" s="10"/>
      <c r="G28" s="2">
        <v>23</v>
      </c>
      <c r="H28" s="92"/>
      <c r="I28" s="92"/>
      <c r="J28" s="92"/>
      <c r="K28" s="29">
        <v>23</v>
      </c>
      <c r="L28" s="93"/>
      <c r="M28" s="93"/>
      <c r="N28" s="93"/>
      <c r="O28" s="93"/>
      <c r="P28" s="234"/>
      <c r="Q28" s="93"/>
      <c r="R28" s="93"/>
      <c r="S28" s="93"/>
      <c r="T28" s="3">
        <f>SUM(H28:S28)</f>
        <v>23</v>
      </c>
      <c r="U28" s="10">
        <f>AVERAGE(H28:S28)</f>
        <v>23</v>
      </c>
      <c r="V28" s="9">
        <f>X28/U28</f>
        <v>0</v>
      </c>
      <c r="W28" s="136"/>
      <c r="X28" s="66">
        <f>SUM(G28-T28)</f>
        <v>0</v>
      </c>
    </row>
    <row r="29" spans="1:31" ht="15" hidden="1" x14ac:dyDescent="0.25">
      <c r="A29" s="115">
        <v>2010</v>
      </c>
      <c r="C29" s="102" t="s">
        <v>24</v>
      </c>
      <c r="D29" s="117" t="s">
        <v>60</v>
      </c>
      <c r="E29" s="84"/>
      <c r="F29" s="10" t="e">
        <v>#DIV/0!</v>
      </c>
      <c r="G29" s="2">
        <v>31</v>
      </c>
      <c r="H29" s="92"/>
      <c r="I29" s="29">
        <v>31</v>
      </c>
      <c r="J29" s="93"/>
      <c r="K29" s="93"/>
      <c r="L29" s="93"/>
      <c r="M29" s="93"/>
      <c r="N29" s="93"/>
      <c r="O29" s="93"/>
      <c r="P29" s="234"/>
      <c r="Q29" s="93"/>
      <c r="R29" s="93"/>
      <c r="S29" s="93"/>
      <c r="T29" s="3">
        <f t="shared" ref="T29:T35" si="4">SUM(H29:S29)</f>
        <v>31</v>
      </c>
      <c r="U29" s="10">
        <f t="shared" ref="U29:U35" si="5">AVERAGE(H29:S29)</f>
        <v>31</v>
      </c>
      <c r="V29" s="9">
        <f t="shared" ref="V29:V35" si="6">X29/U29</f>
        <v>0</v>
      </c>
      <c r="W29" s="136"/>
      <c r="X29" s="66">
        <f>SUM(G29-T29)</f>
        <v>0</v>
      </c>
    </row>
    <row r="30" spans="1:31" ht="15" x14ac:dyDescent="0.25">
      <c r="A30" s="115">
        <v>2010</v>
      </c>
      <c r="C30" s="102" t="s">
        <v>196</v>
      </c>
      <c r="D30" s="117" t="s">
        <v>197</v>
      </c>
      <c r="E30" s="84">
        <v>69941</v>
      </c>
      <c r="F30" s="10"/>
      <c r="G30" s="2">
        <v>25</v>
      </c>
      <c r="H30" s="92"/>
      <c r="I30" s="92"/>
      <c r="J30" s="92"/>
      <c r="K30" s="92"/>
      <c r="L30" s="92">
        <v>13</v>
      </c>
      <c r="M30" s="92"/>
      <c r="N30" s="92"/>
      <c r="O30" s="92"/>
      <c r="P30" s="121"/>
      <c r="Q30" s="92"/>
      <c r="R30" s="127">
        <v>6</v>
      </c>
      <c r="S30" s="127">
        <v>6</v>
      </c>
      <c r="T30" s="3">
        <f>SUM(H30:S30)</f>
        <v>25</v>
      </c>
      <c r="U30" s="10">
        <f>AVERAGE(H30:S30)</f>
        <v>8.3333333333333339</v>
      </c>
      <c r="V30" s="9">
        <f>X30/U30</f>
        <v>0</v>
      </c>
      <c r="W30" s="136">
        <v>0</v>
      </c>
      <c r="X30" s="66">
        <f t="shared" ref="X30:X55" si="7">SUM(G30+W30-T30)</f>
        <v>0</v>
      </c>
      <c r="AD30">
        <v>2010</v>
      </c>
      <c r="AE30">
        <v>0</v>
      </c>
    </row>
    <row r="31" spans="1:31" ht="15" hidden="1" x14ac:dyDescent="0.25">
      <c r="A31" s="115">
        <v>2010</v>
      </c>
      <c r="C31" s="102" t="s">
        <v>24</v>
      </c>
      <c r="D31" s="117" t="s">
        <v>198</v>
      </c>
      <c r="E31" s="84"/>
      <c r="F31" s="10">
        <v>8</v>
      </c>
      <c r="G31" s="2">
        <v>1</v>
      </c>
      <c r="H31" s="29">
        <v>1</v>
      </c>
      <c r="I31" s="93"/>
      <c r="J31" s="93"/>
      <c r="K31" s="93"/>
      <c r="L31" s="93"/>
      <c r="M31" s="93"/>
      <c r="N31" s="93"/>
      <c r="O31" s="93"/>
      <c r="P31" s="234"/>
      <c r="Q31" s="93"/>
      <c r="R31" s="93"/>
      <c r="S31" s="93"/>
      <c r="T31" s="3">
        <f t="shared" si="4"/>
        <v>1</v>
      </c>
      <c r="U31" s="10">
        <f t="shared" si="5"/>
        <v>1</v>
      </c>
      <c r="V31" s="9">
        <f t="shared" si="6"/>
        <v>0</v>
      </c>
      <c r="W31" s="136"/>
      <c r="X31" s="66">
        <f t="shared" si="7"/>
        <v>0</v>
      </c>
    </row>
    <row r="32" spans="1:31" ht="15" x14ac:dyDescent="0.25">
      <c r="A32" s="115">
        <v>2010</v>
      </c>
      <c r="C32" s="102" t="s">
        <v>24</v>
      </c>
      <c r="D32" s="117" t="s">
        <v>108</v>
      </c>
      <c r="E32" s="84">
        <v>17186</v>
      </c>
      <c r="F32" s="10" t="e">
        <v>#DIV/0!</v>
      </c>
      <c r="G32" s="2">
        <v>26</v>
      </c>
      <c r="H32" s="121"/>
      <c r="I32" s="92"/>
      <c r="J32" s="92"/>
      <c r="K32" s="92"/>
      <c r="L32" s="92"/>
      <c r="M32" s="92"/>
      <c r="N32" s="92"/>
      <c r="O32" s="92"/>
      <c r="P32" s="121"/>
      <c r="Q32" s="92"/>
      <c r="R32" s="92"/>
      <c r="S32" s="92"/>
      <c r="T32" s="3">
        <f>SUM(H32:S32)</f>
        <v>0</v>
      </c>
      <c r="U32" s="10" t="e">
        <f>AVERAGE(H32:S32)</f>
        <v>#DIV/0!</v>
      </c>
      <c r="V32" s="9" t="e">
        <f>X32/U32</f>
        <v>#DIV/0!</v>
      </c>
      <c r="W32" s="136"/>
      <c r="X32" s="66">
        <f t="shared" si="7"/>
        <v>26</v>
      </c>
      <c r="AE32">
        <v>26</v>
      </c>
    </row>
    <row r="33" spans="1:31" ht="15" x14ac:dyDescent="0.25">
      <c r="A33" s="115">
        <v>2010</v>
      </c>
      <c r="C33" s="102" t="s">
        <v>26</v>
      </c>
      <c r="D33" s="117" t="s">
        <v>108</v>
      </c>
      <c r="E33" s="84"/>
      <c r="F33" s="10">
        <v>2</v>
      </c>
      <c r="G33" s="2">
        <v>21</v>
      </c>
      <c r="H33" s="121"/>
      <c r="I33" s="92"/>
      <c r="J33" s="92"/>
      <c r="K33" s="92"/>
      <c r="L33" s="92"/>
      <c r="M33" s="92"/>
      <c r="N33" s="92"/>
      <c r="O33" s="127">
        <v>5</v>
      </c>
      <c r="P33" s="235">
        <v>1</v>
      </c>
      <c r="Q33" s="127">
        <v>0</v>
      </c>
      <c r="R33" s="127">
        <v>0</v>
      </c>
      <c r="S33" s="127">
        <v>0</v>
      </c>
      <c r="T33" s="3">
        <f>SUM(H33:S33)</f>
        <v>6</v>
      </c>
      <c r="U33" s="10">
        <f>AVERAGE(H33:S33)</f>
        <v>1.2</v>
      </c>
      <c r="V33" s="9">
        <f t="shared" si="6"/>
        <v>12.5</v>
      </c>
      <c r="W33" s="136"/>
      <c r="X33" s="66">
        <f t="shared" si="7"/>
        <v>15</v>
      </c>
      <c r="AE33">
        <v>15</v>
      </c>
    </row>
    <row r="34" spans="1:31" ht="15" x14ac:dyDescent="0.25">
      <c r="A34" s="115">
        <v>2010</v>
      </c>
      <c r="C34" s="102" t="s">
        <v>27</v>
      </c>
      <c r="D34" s="117" t="s">
        <v>108</v>
      </c>
      <c r="E34" s="84">
        <v>17184</v>
      </c>
      <c r="F34" s="10" t="e">
        <v>#DIV/0!</v>
      </c>
      <c r="G34" s="2">
        <v>25</v>
      </c>
      <c r="H34" s="92"/>
      <c r="I34" s="92"/>
      <c r="J34" s="92"/>
      <c r="K34" s="92"/>
      <c r="L34" s="92"/>
      <c r="M34" s="92"/>
      <c r="N34" s="92"/>
      <c r="O34" s="92"/>
      <c r="P34" s="121"/>
      <c r="Q34" s="92"/>
      <c r="R34" s="92"/>
      <c r="S34" s="92"/>
      <c r="T34" s="3">
        <f>SUM(H34:S34)</f>
        <v>0</v>
      </c>
      <c r="U34" s="10" t="e">
        <f>AVERAGE(H34:S34)</f>
        <v>#DIV/0!</v>
      </c>
      <c r="V34" s="9" t="e">
        <f>X34/U34</f>
        <v>#DIV/0!</v>
      </c>
      <c r="W34" s="136"/>
      <c r="X34" s="66">
        <f t="shared" si="7"/>
        <v>25</v>
      </c>
      <c r="AE34">
        <v>25</v>
      </c>
    </row>
    <row r="35" spans="1:31" ht="15" hidden="1" x14ac:dyDescent="0.25">
      <c r="A35" s="89">
        <v>2010</v>
      </c>
      <c r="C35" s="2" t="s">
        <v>34</v>
      </c>
      <c r="D35" s="87" t="s">
        <v>199</v>
      </c>
      <c r="E35" s="84">
        <v>66436</v>
      </c>
      <c r="F35" s="10">
        <v>7</v>
      </c>
      <c r="G35" s="2">
        <v>8</v>
      </c>
      <c r="H35" s="29">
        <v>8</v>
      </c>
      <c r="I35" s="93"/>
      <c r="J35" s="93"/>
      <c r="K35" s="93"/>
      <c r="L35" s="93"/>
      <c r="M35" s="93"/>
      <c r="N35" s="93"/>
      <c r="O35" s="93"/>
      <c r="P35" s="234"/>
      <c r="Q35" s="93"/>
      <c r="R35" s="93"/>
      <c r="S35" s="93"/>
      <c r="T35" s="3">
        <f t="shared" si="4"/>
        <v>8</v>
      </c>
      <c r="U35" s="10">
        <f t="shared" si="5"/>
        <v>8</v>
      </c>
      <c r="V35" s="9">
        <f t="shared" si="6"/>
        <v>0</v>
      </c>
      <c r="W35" s="136"/>
      <c r="X35" s="66">
        <f t="shared" si="7"/>
        <v>0</v>
      </c>
    </row>
    <row r="36" spans="1:31" ht="15" x14ac:dyDescent="0.25">
      <c r="A36" s="89">
        <v>2010</v>
      </c>
      <c r="C36" s="102" t="s">
        <v>27</v>
      </c>
      <c r="D36" s="117" t="s">
        <v>25</v>
      </c>
      <c r="E36" s="84"/>
      <c r="F36" s="10"/>
      <c r="G36" s="2">
        <v>49</v>
      </c>
      <c r="H36" s="29"/>
      <c r="I36" s="139"/>
      <c r="J36" s="140"/>
      <c r="K36" s="140"/>
      <c r="L36" s="140"/>
      <c r="M36" s="140"/>
      <c r="N36" s="140"/>
      <c r="O36" s="140"/>
      <c r="P36" s="236"/>
      <c r="Q36" s="140"/>
      <c r="R36" s="140"/>
      <c r="S36" s="140"/>
      <c r="T36" s="3">
        <f>SUM(H36:S36)</f>
        <v>0</v>
      </c>
      <c r="U36" s="10" t="e">
        <f>AVERAGE(H36:S36)</f>
        <v>#DIV/0!</v>
      </c>
      <c r="V36" s="9" t="e">
        <f>X36/U36</f>
        <v>#DIV/0!</v>
      </c>
      <c r="W36" s="136"/>
      <c r="X36" s="66">
        <f t="shared" si="7"/>
        <v>49</v>
      </c>
      <c r="Y36" s="105" t="s">
        <v>200</v>
      </c>
      <c r="AE36">
        <v>49</v>
      </c>
    </row>
    <row r="37" spans="1:31" ht="15" x14ac:dyDescent="0.25">
      <c r="A37" s="115">
        <v>2010</v>
      </c>
      <c r="C37" s="2" t="s">
        <v>34</v>
      </c>
      <c r="D37" s="87" t="s">
        <v>108</v>
      </c>
      <c r="E37" s="84">
        <v>17287</v>
      </c>
      <c r="F37" s="10">
        <v>2.75</v>
      </c>
      <c r="G37" s="2">
        <v>33</v>
      </c>
      <c r="H37" s="118" t="s">
        <v>109</v>
      </c>
      <c r="I37" s="29">
        <v>1</v>
      </c>
      <c r="J37" s="29">
        <v>1</v>
      </c>
      <c r="K37" s="29">
        <v>2</v>
      </c>
      <c r="L37" s="29" t="s">
        <v>109</v>
      </c>
      <c r="M37" s="29">
        <v>1</v>
      </c>
      <c r="N37" s="29">
        <v>0</v>
      </c>
      <c r="O37" s="29">
        <v>2</v>
      </c>
      <c r="P37" s="118">
        <v>1</v>
      </c>
      <c r="Q37" s="29">
        <v>2</v>
      </c>
      <c r="R37" s="29">
        <v>0</v>
      </c>
      <c r="S37" s="29">
        <v>1</v>
      </c>
      <c r="T37" s="3">
        <f t="shared" ref="T37:T45" si="8">SUM(H37:S37)</f>
        <v>11</v>
      </c>
      <c r="U37" s="10">
        <f t="shared" ref="U37:U45" si="9">AVERAGE(H37:S37)</f>
        <v>1.1000000000000001</v>
      </c>
      <c r="V37" s="9">
        <f t="shared" ref="V37:V45" si="10">X37/U37</f>
        <v>23.636363636363633</v>
      </c>
      <c r="W37" s="136">
        <v>4</v>
      </c>
      <c r="X37" s="66">
        <f t="shared" si="7"/>
        <v>26</v>
      </c>
      <c r="AE37">
        <v>26</v>
      </c>
    </row>
    <row r="38" spans="1:31" ht="15" x14ac:dyDescent="0.25">
      <c r="A38" s="115">
        <v>2010</v>
      </c>
      <c r="C38" s="2" t="s">
        <v>35</v>
      </c>
      <c r="D38" s="87" t="s">
        <v>108</v>
      </c>
      <c r="E38" s="82">
        <v>59320</v>
      </c>
      <c r="F38" s="10">
        <v>5.5</v>
      </c>
      <c r="G38" s="2">
        <v>24</v>
      </c>
      <c r="H38" s="118" t="s">
        <v>109</v>
      </c>
      <c r="I38" s="29">
        <v>1</v>
      </c>
      <c r="J38" s="29">
        <v>1</v>
      </c>
      <c r="K38" s="29">
        <v>2</v>
      </c>
      <c r="L38" s="29" t="s">
        <v>109</v>
      </c>
      <c r="M38" s="29">
        <v>2</v>
      </c>
      <c r="N38" s="29">
        <v>1</v>
      </c>
      <c r="O38" s="29">
        <v>2</v>
      </c>
      <c r="P38" s="118">
        <v>1</v>
      </c>
      <c r="Q38" s="29">
        <v>0</v>
      </c>
      <c r="R38" s="29">
        <v>2</v>
      </c>
      <c r="S38" s="29">
        <v>1</v>
      </c>
      <c r="T38" s="3">
        <f t="shared" si="8"/>
        <v>13</v>
      </c>
      <c r="U38" s="10">
        <f t="shared" si="9"/>
        <v>1.3</v>
      </c>
      <c r="V38" s="9">
        <f t="shared" si="10"/>
        <v>10.769230769230768</v>
      </c>
      <c r="W38" s="136">
        <v>3</v>
      </c>
      <c r="X38" s="66">
        <f t="shared" si="7"/>
        <v>14</v>
      </c>
      <c r="AE38">
        <v>14</v>
      </c>
    </row>
    <row r="39" spans="1:31" ht="15" hidden="1" x14ac:dyDescent="0.25">
      <c r="A39" s="115">
        <v>2010</v>
      </c>
      <c r="C39" s="2" t="s">
        <v>35</v>
      </c>
      <c r="D39" s="87" t="s">
        <v>201</v>
      </c>
      <c r="E39" s="82">
        <v>65449</v>
      </c>
      <c r="F39" s="10">
        <v>6.333333333333333</v>
      </c>
      <c r="G39" s="2">
        <v>5</v>
      </c>
      <c r="H39" s="29">
        <v>5</v>
      </c>
      <c r="I39" s="93"/>
      <c r="J39" s="93"/>
      <c r="K39" s="93"/>
      <c r="L39" s="93"/>
      <c r="M39" s="93"/>
      <c r="N39" s="93"/>
      <c r="O39" s="93"/>
      <c r="P39" s="234"/>
      <c r="Q39" s="93"/>
      <c r="R39" s="93"/>
      <c r="S39" s="93"/>
      <c r="T39" s="3">
        <f t="shared" si="8"/>
        <v>5</v>
      </c>
      <c r="U39" s="10">
        <f t="shared" si="9"/>
        <v>5</v>
      </c>
      <c r="V39" s="9">
        <f t="shared" si="10"/>
        <v>0</v>
      </c>
      <c r="W39" s="136"/>
      <c r="X39" s="66">
        <f t="shared" si="7"/>
        <v>0</v>
      </c>
    </row>
    <row r="40" spans="1:31" ht="15" hidden="1" x14ac:dyDescent="0.25">
      <c r="A40" s="115">
        <v>2010</v>
      </c>
      <c r="C40" s="2" t="s">
        <v>35</v>
      </c>
      <c r="D40" s="87" t="s">
        <v>202</v>
      </c>
      <c r="E40" s="82">
        <v>65446</v>
      </c>
      <c r="F40" s="10">
        <v>11</v>
      </c>
      <c r="G40" s="2">
        <v>13</v>
      </c>
      <c r="H40" s="121"/>
      <c r="I40" s="92"/>
      <c r="J40" s="29">
        <v>1</v>
      </c>
      <c r="K40" s="29">
        <v>3</v>
      </c>
      <c r="L40" s="29">
        <v>2</v>
      </c>
      <c r="M40" s="29">
        <v>1</v>
      </c>
      <c r="N40" s="29">
        <v>2</v>
      </c>
      <c r="O40" s="29">
        <v>3</v>
      </c>
      <c r="P40" s="118">
        <v>1</v>
      </c>
      <c r="Q40" s="93"/>
      <c r="R40" s="93"/>
      <c r="S40" s="93"/>
      <c r="T40" s="3">
        <f t="shared" si="8"/>
        <v>13</v>
      </c>
      <c r="U40" s="10">
        <f t="shared" si="9"/>
        <v>1.8571428571428572</v>
      </c>
      <c r="V40" s="9">
        <f t="shared" si="10"/>
        <v>0</v>
      </c>
      <c r="W40" s="136"/>
      <c r="X40" s="66">
        <f t="shared" si="7"/>
        <v>0</v>
      </c>
    </row>
    <row r="41" spans="1:31" ht="15" x14ac:dyDescent="0.25">
      <c r="A41" s="115">
        <v>2010</v>
      </c>
      <c r="C41" s="2" t="s">
        <v>36</v>
      </c>
      <c r="D41" s="87" t="s">
        <v>108</v>
      </c>
      <c r="E41" s="82">
        <v>71251</v>
      </c>
      <c r="F41" s="10"/>
      <c r="G41" s="2">
        <v>206</v>
      </c>
      <c r="H41" s="121"/>
      <c r="I41" s="92"/>
      <c r="J41" s="92"/>
      <c r="K41" s="92"/>
      <c r="L41" s="92"/>
      <c r="M41" s="92"/>
      <c r="N41" s="92"/>
      <c r="O41" s="92"/>
      <c r="P41" s="121"/>
      <c r="Q41" s="92"/>
      <c r="R41" s="127">
        <v>102</v>
      </c>
      <c r="S41" s="127">
        <v>7</v>
      </c>
      <c r="T41" s="3">
        <f>SUM(H41:S41)</f>
        <v>109</v>
      </c>
      <c r="U41" s="10">
        <f>AVERAGE(H41:S41)</f>
        <v>54.5</v>
      </c>
      <c r="V41" s="9">
        <f>X41/U41</f>
        <v>1.8532110091743119</v>
      </c>
      <c r="W41" s="136">
        <v>4</v>
      </c>
      <c r="X41" s="66">
        <f t="shared" si="7"/>
        <v>101</v>
      </c>
      <c r="Y41" t="s">
        <v>203</v>
      </c>
      <c r="AE41">
        <v>101</v>
      </c>
    </row>
    <row r="42" spans="1:31" ht="15" x14ac:dyDescent="0.25">
      <c r="A42" s="115">
        <v>2010</v>
      </c>
      <c r="C42" s="2" t="s">
        <v>30</v>
      </c>
      <c r="D42" s="87" t="s">
        <v>108</v>
      </c>
      <c r="E42" s="84">
        <v>34906</v>
      </c>
      <c r="F42" s="10">
        <v>7</v>
      </c>
      <c r="G42" s="2">
        <v>67</v>
      </c>
      <c r="H42" s="92"/>
      <c r="I42" s="92"/>
      <c r="J42" s="92"/>
      <c r="K42" s="92"/>
      <c r="L42" s="92"/>
      <c r="M42" s="92"/>
      <c r="N42" s="92"/>
      <c r="O42" s="92"/>
      <c r="P42" s="121"/>
      <c r="Q42" s="92">
        <v>3</v>
      </c>
      <c r="R42" s="92"/>
      <c r="S42" s="92">
        <v>21</v>
      </c>
      <c r="T42" s="3">
        <f t="shared" si="8"/>
        <v>24</v>
      </c>
      <c r="U42" s="10">
        <f t="shared" si="9"/>
        <v>12</v>
      </c>
      <c r="V42" s="9">
        <f t="shared" si="10"/>
        <v>3.8333333333333335</v>
      </c>
      <c r="W42" s="136">
        <v>3</v>
      </c>
      <c r="X42" s="66">
        <f t="shared" si="7"/>
        <v>46</v>
      </c>
      <c r="AE42">
        <v>46</v>
      </c>
    </row>
    <row r="43" spans="1:31" ht="15" hidden="1" x14ac:dyDescent="0.25">
      <c r="A43" s="115">
        <v>2010</v>
      </c>
      <c r="C43" s="2" t="s">
        <v>37</v>
      </c>
      <c r="D43" s="87" t="s">
        <v>38</v>
      </c>
      <c r="E43" s="82"/>
      <c r="F43" s="10"/>
      <c r="G43" s="2">
        <v>37</v>
      </c>
      <c r="H43" s="92"/>
      <c r="I43" s="92"/>
      <c r="J43" s="92"/>
      <c r="K43" s="92"/>
      <c r="L43" s="92"/>
      <c r="M43" s="92"/>
      <c r="N43" s="92"/>
      <c r="O43" s="92"/>
      <c r="P43" s="121"/>
      <c r="Q43" s="92"/>
      <c r="R43" s="92"/>
      <c r="S43" s="92"/>
      <c r="T43" s="3">
        <f>SUM(H43:S43)</f>
        <v>0</v>
      </c>
      <c r="U43" s="10" t="e">
        <f>AVERAGE(H43:S43)</f>
        <v>#DIV/0!</v>
      </c>
      <c r="V43" s="9" t="e">
        <f>X43/U43</f>
        <v>#DIV/0!</v>
      </c>
      <c r="W43" s="136"/>
      <c r="X43" s="66">
        <f t="shared" si="7"/>
        <v>37</v>
      </c>
    </row>
    <row r="44" spans="1:31" ht="15" x14ac:dyDescent="0.25">
      <c r="A44" s="115">
        <v>2010</v>
      </c>
      <c r="C44" s="2" t="s">
        <v>39</v>
      </c>
      <c r="D44" s="87" t="s">
        <v>108</v>
      </c>
      <c r="E44" s="82">
        <v>59321</v>
      </c>
      <c r="F44" s="10" t="e">
        <v>#DIV/0!</v>
      </c>
      <c r="G44" s="2">
        <v>25</v>
      </c>
      <c r="H44" s="92"/>
      <c r="I44" s="92"/>
      <c r="J44" s="92"/>
      <c r="K44" s="92"/>
      <c r="L44" s="92"/>
      <c r="M44" s="29">
        <v>3</v>
      </c>
      <c r="N44" s="29">
        <v>2</v>
      </c>
      <c r="O44" s="29">
        <v>2</v>
      </c>
      <c r="P44" s="118">
        <v>1</v>
      </c>
      <c r="Q44" s="29">
        <v>2</v>
      </c>
      <c r="R44" s="29">
        <v>2</v>
      </c>
      <c r="S44" s="29">
        <v>1</v>
      </c>
      <c r="T44" s="3">
        <f t="shared" si="8"/>
        <v>13</v>
      </c>
      <c r="U44" s="10">
        <f t="shared" si="9"/>
        <v>1.8571428571428572</v>
      </c>
      <c r="V44" s="9">
        <f t="shared" si="10"/>
        <v>8.0769230769230766</v>
      </c>
      <c r="W44" s="136">
        <v>3</v>
      </c>
      <c r="X44" s="66">
        <f t="shared" si="7"/>
        <v>15</v>
      </c>
      <c r="AE44">
        <v>15</v>
      </c>
    </row>
    <row r="45" spans="1:31" ht="15" x14ac:dyDescent="0.25">
      <c r="A45" s="115">
        <v>2010</v>
      </c>
      <c r="C45" s="2" t="s">
        <v>40</v>
      </c>
      <c r="D45" s="87" t="s">
        <v>25</v>
      </c>
      <c r="E45" s="82"/>
      <c r="F45" s="10"/>
      <c r="G45" s="2">
        <v>49</v>
      </c>
      <c r="H45" s="139"/>
      <c r="I45" s="139"/>
      <c r="J45" s="139"/>
      <c r="K45" s="139"/>
      <c r="L45" s="139"/>
      <c r="M45" s="29"/>
      <c r="N45" s="29"/>
      <c r="O45" s="29"/>
      <c r="P45" s="118"/>
      <c r="Q45" s="29"/>
      <c r="R45" s="29"/>
      <c r="S45" s="29"/>
      <c r="T45" s="3">
        <f t="shared" si="8"/>
        <v>0</v>
      </c>
      <c r="U45" s="10" t="e">
        <f t="shared" si="9"/>
        <v>#DIV/0!</v>
      </c>
      <c r="V45" s="9" t="e">
        <f t="shared" si="10"/>
        <v>#DIV/0!</v>
      </c>
      <c r="W45" s="136">
        <v>0</v>
      </c>
      <c r="X45" s="66">
        <f t="shared" si="7"/>
        <v>49</v>
      </c>
      <c r="Y45" s="105" t="s">
        <v>200</v>
      </c>
      <c r="AE45">
        <v>49</v>
      </c>
    </row>
    <row r="46" spans="1:31" ht="15" x14ac:dyDescent="0.25">
      <c r="A46" s="115">
        <v>2010</v>
      </c>
      <c r="C46" s="2" t="s">
        <v>44</v>
      </c>
      <c r="D46" s="117" t="s">
        <v>108</v>
      </c>
      <c r="E46" s="84">
        <v>62862</v>
      </c>
      <c r="F46" s="10">
        <v>3.4</v>
      </c>
      <c r="G46" s="2">
        <v>5</v>
      </c>
      <c r="H46" s="29">
        <v>2</v>
      </c>
      <c r="I46" s="29" t="s">
        <v>109</v>
      </c>
      <c r="J46" s="29">
        <v>3</v>
      </c>
      <c r="K46" s="93"/>
      <c r="L46" s="93"/>
      <c r="M46" s="93"/>
      <c r="N46" s="93"/>
      <c r="O46" s="93"/>
      <c r="P46" s="93"/>
      <c r="Q46" s="93"/>
      <c r="R46" s="93"/>
      <c r="S46" s="93"/>
      <c r="T46" s="3">
        <f t="shared" ref="T46:T55" si="11">SUM(H46:S46)</f>
        <v>5</v>
      </c>
      <c r="U46" s="10">
        <f t="shared" ref="U46:U55" si="12">AVERAGE(H46:S46)</f>
        <v>2.5</v>
      </c>
      <c r="V46" s="9">
        <f t="shared" ref="V46:V55" si="13">X46/U46</f>
        <v>0</v>
      </c>
      <c r="W46" s="136"/>
      <c r="X46" s="66">
        <f t="shared" si="7"/>
        <v>0</v>
      </c>
      <c r="AE46">
        <v>0</v>
      </c>
    </row>
    <row r="47" spans="1:31" ht="15" x14ac:dyDescent="0.25">
      <c r="A47" s="115">
        <v>2010</v>
      </c>
      <c r="C47" s="2" t="s">
        <v>204</v>
      </c>
      <c r="D47" s="115" t="s">
        <v>108</v>
      </c>
      <c r="E47" s="84"/>
      <c r="F47" s="10">
        <v>3</v>
      </c>
      <c r="G47" s="2">
        <v>7</v>
      </c>
      <c r="H47" s="29">
        <v>1</v>
      </c>
      <c r="I47" s="29">
        <v>1</v>
      </c>
      <c r="J47" s="29">
        <v>2</v>
      </c>
      <c r="K47" s="29">
        <v>3</v>
      </c>
      <c r="L47" s="93"/>
      <c r="M47" s="93"/>
      <c r="N47" s="93"/>
      <c r="O47" s="93"/>
      <c r="P47" s="93"/>
      <c r="Q47" s="93"/>
      <c r="R47" s="93"/>
      <c r="S47" s="93"/>
      <c r="T47" s="3">
        <f t="shared" si="11"/>
        <v>7</v>
      </c>
      <c r="U47" s="10">
        <f t="shared" si="12"/>
        <v>1.75</v>
      </c>
      <c r="V47" s="9">
        <f t="shared" si="13"/>
        <v>0</v>
      </c>
      <c r="W47" s="136"/>
      <c r="X47" s="66">
        <f t="shared" si="7"/>
        <v>0</v>
      </c>
      <c r="AE47">
        <v>0</v>
      </c>
    </row>
    <row r="48" spans="1:31" ht="15" x14ac:dyDescent="0.25">
      <c r="A48" s="115">
        <v>2010</v>
      </c>
      <c r="C48" s="2" t="s">
        <v>42</v>
      </c>
      <c r="D48" s="115" t="s">
        <v>108</v>
      </c>
      <c r="E48" s="84">
        <v>17291</v>
      </c>
      <c r="F48" s="10">
        <v>1</v>
      </c>
      <c r="G48" s="2">
        <v>11</v>
      </c>
      <c r="H48" s="121"/>
      <c r="I48" s="92"/>
      <c r="J48" s="92"/>
      <c r="K48" s="92"/>
      <c r="L48" s="92"/>
      <c r="M48" s="92"/>
      <c r="N48" s="92"/>
      <c r="O48" s="92"/>
      <c r="P48" s="92"/>
      <c r="Q48" s="92">
        <v>2</v>
      </c>
      <c r="R48" s="92"/>
      <c r="S48" s="92">
        <v>4</v>
      </c>
      <c r="T48" s="3">
        <f>SUM(H48:S48)</f>
        <v>6</v>
      </c>
      <c r="U48" s="10">
        <f>AVERAGE(H48:S48)</f>
        <v>3</v>
      </c>
      <c r="V48" s="9">
        <f>X48/U48</f>
        <v>2.6666666666666665</v>
      </c>
      <c r="W48" s="136">
        <v>3</v>
      </c>
      <c r="X48" s="66">
        <f t="shared" si="7"/>
        <v>8</v>
      </c>
      <c r="AE48">
        <v>8</v>
      </c>
    </row>
    <row r="49" spans="1:31" ht="15" hidden="1" x14ac:dyDescent="0.25">
      <c r="A49" s="115">
        <v>2010</v>
      </c>
      <c r="C49" s="2" t="s">
        <v>31</v>
      </c>
      <c r="D49" s="115" t="s">
        <v>201</v>
      </c>
      <c r="E49" s="84">
        <v>67378</v>
      </c>
      <c r="F49" s="10">
        <v>5.666666666666667</v>
      </c>
      <c r="G49" s="2">
        <v>7</v>
      </c>
      <c r="H49" s="29">
        <v>4</v>
      </c>
      <c r="I49" s="29">
        <v>2</v>
      </c>
      <c r="J49" s="29" t="s">
        <v>109</v>
      </c>
      <c r="K49" s="29">
        <v>1</v>
      </c>
      <c r="L49" s="93"/>
      <c r="M49" s="93"/>
      <c r="N49" s="93"/>
      <c r="O49" s="93"/>
      <c r="P49" s="93"/>
      <c r="Q49" s="93"/>
      <c r="R49" s="93"/>
      <c r="S49" s="93"/>
      <c r="T49" s="3">
        <f>SUM(H49:S49)</f>
        <v>7</v>
      </c>
      <c r="U49" s="10">
        <f>AVERAGE(H49:S49)</f>
        <v>2.3333333333333335</v>
      </c>
      <c r="V49" s="9">
        <f>X49/U49</f>
        <v>0</v>
      </c>
      <c r="W49" s="136"/>
      <c r="X49" s="66">
        <f t="shared" si="7"/>
        <v>0</v>
      </c>
    </row>
    <row r="50" spans="1:31" ht="15" hidden="1" x14ac:dyDescent="0.25">
      <c r="A50" s="115">
        <v>2010</v>
      </c>
      <c r="C50" s="2" t="s">
        <v>31</v>
      </c>
      <c r="D50" s="115" t="s">
        <v>205</v>
      </c>
      <c r="E50" s="84">
        <v>43520</v>
      </c>
      <c r="F50" s="10"/>
      <c r="G50" s="2">
        <v>24</v>
      </c>
      <c r="H50" s="92"/>
      <c r="I50" s="92"/>
      <c r="J50" s="92"/>
      <c r="K50" s="29">
        <v>24</v>
      </c>
      <c r="L50" s="93"/>
      <c r="M50" s="93"/>
      <c r="N50" s="93"/>
      <c r="O50" s="93"/>
      <c r="P50" s="93"/>
      <c r="Q50" s="93"/>
      <c r="R50" s="93"/>
      <c r="S50" s="93"/>
      <c r="T50" s="3">
        <f>SUM(H50:S50)</f>
        <v>24</v>
      </c>
      <c r="U50" s="10">
        <f>AVERAGE(H50:S50)</f>
        <v>24</v>
      </c>
      <c r="V50" s="9">
        <f>X50/U50</f>
        <v>0</v>
      </c>
      <c r="W50" s="136"/>
      <c r="X50" s="66">
        <f t="shared" si="7"/>
        <v>0</v>
      </c>
    </row>
    <row r="51" spans="1:31" ht="15" x14ac:dyDescent="0.25">
      <c r="A51" s="115">
        <v>2010</v>
      </c>
      <c r="C51" s="2" t="s">
        <v>182</v>
      </c>
      <c r="D51" s="115" t="s">
        <v>108</v>
      </c>
      <c r="E51" s="84">
        <v>17318</v>
      </c>
      <c r="F51" s="10">
        <v>5.25</v>
      </c>
      <c r="G51" s="2">
        <v>2</v>
      </c>
      <c r="H51" s="29">
        <v>1</v>
      </c>
      <c r="I51" s="29">
        <v>1</v>
      </c>
      <c r="J51" s="93"/>
      <c r="K51" s="93"/>
      <c r="L51" s="93"/>
      <c r="M51" s="93"/>
      <c r="N51" s="93"/>
      <c r="O51" s="93"/>
      <c r="P51" s="93"/>
      <c r="Q51" s="93"/>
      <c r="R51" s="93"/>
      <c r="S51" s="93"/>
      <c r="T51" s="3">
        <f t="shared" si="11"/>
        <v>2</v>
      </c>
      <c r="U51" s="10">
        <f t="shared" si="12"/>
        <v>1</v>
      </c>
      <c r="V51" s="9">
        <f t="shared" si="13"/>
        <v>0</v>
      </c>
      <c r="W51" s="136"/>
      <c r="X51" s="66">
        <f t="shared" si="7"/>
        <v>0</v>
      </c>
      <c r="AE51">
        <v>0</v>
      </c>
    </row>
    <row r="52" spans="1:31" ht="15" x14ac:dyDescent="0.25">
      <c r="A52" s="115">
        <v>2010</v>
      </c>
      <c r="C52" s="2" t="s">
        <v>32</v>
      </c>
      <c r="D52" s="117" t="s">
        <v>108</v>
      </c>
      <c r="E52" s="84">
        <v>17340</v>
      </c>
      <c r="F52" s="10">
        <v>1.5</v>
      </c>
      <c r="G52" s="2">
        <v>25</v>
      </c>
      <c r="H52" s="29">
        <v>1</v>
      </c>
      <c r="I52" s="29" t="s">
        <v>109</v>
      </c>
      <c r="J52" s="29">
        <v>1</v>
      </c>
      <c r="K52" s="29">
        <v>1</v>
      </c>
      <c r="L52" s="29">
        <v>1</v>
      </c>
      <c r="M52" s="29">
        <v>2</v>
      </c>
      <c r="N52" s="29">
        <v>0</v>
      </c>
      <c r="O52" s="29">
        <v>3</v>
      </c>
      <c r="P52" s="29">
        <v>1</v>
      </c>
      <c r="Q52" s="29">
        <v>1</v>
      </c>
      <c r="R52" s="29">
        <v>0</v>
      </c>
      <c r="S52" s="29">
        <v>1</v>
      </c>
      <c r="T52" s="3">
        <f t="shared" si="11"/>
        <v>12</v>
      </c>
      <c r="U52" s="10">
        <f t="shared" si="12"/>
        <v>1.0909090909090908</v>
      </c>
      <c r="V52" s="9">
        <f t="shared" si="13"/>
        <v>13.750000000000002</v>
      </c>
      <c r="W52" s="136">
        <v>2</v>
      </c>
      <c r="X52" s="66">
        <f t="shared" si="7"/>
        <v>15</v>
      </c>
      <c r="AE52">
        <v>15</v>
      </c>
    </row>
    <row r="53" spans="1:31" ht="15" hidden="1" x14ac:dyDescent="0.25">
      <c r="A53" s="115">
        <v>2010</v>
      </c>
      <c r="C53" s="2" t="s">
        <v>43</v>
      </c>
      <c r="D53" s="117" t="s">
        <v>206</v>
      </c>
      <c r="E53" s="84"/>
      <c r="F53" s="10"/>
      <c r="G53" s="2">
        <v>26</v>
      </c>
      <c r="H53" s="92"/>
      <c r="I53" s="92"/>
      <c r="J53" s="92"/>
      <c r="K53" s="29">
        <v>26</v>
      </c>
      <c r="L53" s="93"/>
      <c r="M53" s="93"/>
      <c r="N53" s="93"/>
      <c r="O53" s="93"/>
      <c r="P53" s="93"/>
      <c r="Q53" s="93"/>
      <c r="R53" s="93"/>
      <c r="S53" s="93"/>
      <c r="T53" s="3">
        <f>SUM(H53:S53)</f>
        <v>26</v>
      </c>
      <c r="U53" s="10">
        <f>AVERAGE(H53:S53)</f>
        <v>26</v>
      </c>
      <c r="V53" s="9">
        <f>X53/U53</f>
        <v>0</v>
      </c>
      <c r="W53" s="136"/>
      <c r="X53" s="66">
        <f t="shared" si="7"/>
        <v>0</v>
      </c>
    </row>
    <row r="54" spans="1:31" ht="15" hidden="1" x14ac:dyDescent="0.25">
      <c r="A54" s="115">
        <v>2010</v>
      </c>
      <c r="C54" s="102" t="s">
        <v>43</v>
      </c>
      <c r="D54" s="117" t="s">
        <v>207</v>
      </c>
      <c r="E54" s="84"/>
      <c r="F54" s="10"/>
      <c r="G54" s="2">
        <v>26</v>
      </c>
      <c r="H54" s="29">
        <v>26</v>
      </c>
      <c r="I54" s="93"/>
      <c r="J54" s="93"/>
      <c r="K54" s="93"/>
      <c r="L54" s="93"/>
      <c r="M54" s="93"/>
      <c r="N54" s="93"/>
      <c r="O54" s="93"/>
      <c r="P54" s="93"/>
      <c r="Q54" s="93"/>
      <c r="R54" s="93"/>
      <c r="S54" s="93"/>
      <c r="T54" s="3">
        <f>SUM(H54:S54)</f>
        <v>26</v>
      </c>
      <c r="U54" s="10">
        <f>AVERAGE(H54:S54)</f>
        <v>26</v>
      </c>
      <c r="V54" s="9">
        <f>X54/U54</f>
        <v>0</v>
      </c>
      <c r="W54" s="136"/>
      <c r="X54" s="66">
        <f t="shared" si="7"/>
        <v>0</v>
      </c>
    </row>
    <row r="55" spans="1:31" ht="15" x14ac:dyDescent="0.25">
      <c r="A55" s="89">
        <v>2010</v>
      </c>
      <c r="C55" s="102" t="s">
        <v>43</v>
      </c>
      <c r="D55" s="115" t="s">
        <v>108</v>
      </c>
      <c r="E55" s="84">
        <v>28895</v>
      </c>
      <c r="F55" s="10" t="e">
        <v>#DIV/0!</v>
      </c>
      <c r="G55" s="2">
        <v>50</v>
      </c>
      <c r="H55" s="92"/>
      <c r="I55" s="92">
        <v>4</v>
      </c>
      <c r="J55" s="92"/>
      <c r="K55" s="92"/>
      <c r="L55" s="29">
        <v>1</v>
      </c>
      <c r="M55" s="29">
        <v>3</v>
      </c>
      <c r="N55" s="29">
        <v>2</v>
      </c>
      <c r="O55" s="29">
        <v>2</v>
      </c>
      <c r="P55" s="29">
        <v>2</v>
      </c>
      <c r="Q55" s="29">
        <v>2</v>
      </c>
      <c r="R55" s="29">
        <v>3</v>
      </c>
      <c r="S55" s="29">
        <v>2</v>
      </c>
      <c r="T55" s="3">
        <f t="shared" si="11"/>
        <v>21</v>
      </c>
      <c r="U55" s="10">
        <f t="shared" si="12"/>
        <v>2.3333333333333335</v>
      </c>
      <c r="V55" s="9">
        <f t="shared" si="13"/>
        <v>13.714285714285714</v>
      </c>
      <c r="W55" s="136">
        <v>3</v>
      </c>
      <c r="X55" s="66">
        <f t="shared" si="7"/>
        <v>32</v>
      </c>
      <c r="AE55">
        <v>32</v>
      </c>
    </row>
    <row r="56" spans="1:31" ht="15" x14ac:dyDescent="0.25">
      <c r="A56" s="88"/>
      <c r="B56" s="42"/>
      <c r="C56" s="125"/>
      <c r="D56" s="126"/>
      <c r="E56" s="83"/>
      <c r="F56" s="48"/>
      <c r="G56" s="45"/>
      <c r="H56" s="91"/>
      <c r="I56" s="91"/>
      <c r="J56" s="91"/>
      <c r="K56" s="91"/>
      <c r="L56" s="91"/>
      <c r="M56" s="91"/>
      <c r="N56" s="91"/>
      <c r="O56" s="91"/>
      <c r="P56" s="91"/>
      <c r="Q56" s="91"/>
      <c r="R56" s="91"/>
      <c r="S56" s="91"/>
      <c r="T56" s="91"/>
      <c r="U56" s="91"/>
      <c r="V56" s="91"/>
      <c r="W56" s="91"/>
      <c r="X56" s="91"/>
    </row>
    <row r="57" spans="1:31" ht="15" x14ac:dyDescent="0.25">
      <c r="A57" s="89">
        <v>2011</v>
      </c>
      <c r="C57" s="102" t="s">
        <v>44</v>
      </c>
      <c r="D57" s="115" t="s">
        <v>108</v>
      </c>
      <c r="E57" s="84">
        <v>62862</v>
      </c>
      <c r="F57" s="10"/>
      <c r="G57" s="2">
        <v>11</v>
      </c>
      <c r="H57" s="92"/>
      <c r="I57" s="92"/>
      <c r="J57" s="92"/>
      <c r="K57" s="92"/>
      <c r="L57" s="92"/>
      <c r="M57" s="92"/>
      <c r="N57" s="127">
        <v>2</v>
      </c>
      <c r="O57" s="127">
        <v>0</v>
      </c>
      <c r="P57" s="127">
        <v>1</v>
      </c>
      <c r="Q57" s="127">
        <v>1</v>
      </c>
      <c r="R57" s="127">
        <v>3</v>
      </c>
      <c r="S57" s="127">
        <v>0</v>
      </c>
      <c r="T57" s="3">
        <f>SUM(H57:S57)</f>
        <v>7</v>
      </c>
      <c r="U57" s="10">
        <f>AVERAGE(H57:S57)</f>
        <v>1.1666666666666667</v>
      </c>
      <c r="V57" s="9">
        <f t="shared" ref="V57:V65" si="14">X57/U57</f>
        <v>5.1428571428571423</v>
      </c>
      <c r="W57" s="136">
        <v>2</v>
      </c>
      <c r="X57" s="66">
        <f t="shared" ref="X57:X70" si="15">SUM(G57+W57-T57)</f>
        <v>6</v>
      </c>
      <c r="AD57">
        <v>2011</v>
      </c>
      <c r="AE57">
        <v>6</v>
      </c>
    </row>
    <row r="58" spans="1:31" ht="15" x14ac:dyDescent="0.25">
      <c r="A58" s="89">
        <v>2011</v>
      </c>
      <c r="C58" s="102" t="s">
        <v>34</v>
      </c>
      <c r="D58" s="115" t="s">
        <v>208</v>
      </c>
      <c r="E58" s="84">
        <v>65448</v>
      </c>
      <c r="F58" s="10"/>
      <c r="G58" s="2">
        <v>25</v>
      </c>
      <c r="H58" s="92"/>
      <c r="I58" s="92"/>
      <c r="J58" s="92"/>
      <c r="K58" s="92"/>
      <c r="L58" s="92">
        <v>20</v>
      </c>
      <c r="M58" s="92"/>
      <c r="N58" s="92" t="s">
        <v>23</v>
      </c>
      <c r="O58" s="92"/>
      <c r="P58" s="92"/>
      <c r="Q58" s="92"/>
      <c r="R58" s="127">
        <v>5</v>
      </c>
      <c r="S58" s="93"/>
      <c r="T58" s="3">
        <f t="shared" ref="T58:T65" si="16">SUM(H58:S58)</f>
        <v>25</v>
      </c>
      <c r="U58" s="10">
        <f t="shared" ref="U58:U65" si="17">AVERAGE(H58:S58)</f>
        <v>12.5</v>
      </c>
      <c r="V58" s="9">
        <f t="shared" si="14"/>
        <v>0</v>
      </c>
      <c r="W58" s="136"/>
      <c r="X58" s="66">
        <f t="shared" si="15"/>
        <v>0</v>
      </c>
      <c r="AE58">
        <v>0</v>
      </c>
    </row>
    <row r="59" spans="1:31" ht="15" hidden="1" x14ac:dyDescent="0.25">
      <c r="A59" s="89">
        <v>2011</v>
      </c>
      <c r="C59" s="102" t="s">
        <v>34</v>
      </c>
      <c r="D59" s="115" t="s">
        <v>209</v>
      </c>
      <c r="E59" s="84">
        <v>20347</v>
      </c>
      <c r="F59" s="10"/>
      <c r="G59" s="2">
        <v>48</v>
      </c>
      <c r="H59" s="92"/>
      <c r="I59" s="92"/>
      <c r="J59" s="92"/>
      <c r="K59" s="92"/>
      <c r="L59" s="92">
        <v>20</v>
      </c>
      <c r="M59" s="92"/>
      <c r="N59" s="92">
        <v>28</v>
      </c>
      <c r="O59" s="92"/>
      <c r="P59" s="92"/>
      <c r="Q59" s="92"/>
      <c r="R59" s="92"/>
      <c r="S59" s="92"/>
      <c r="T59" s="3">
        <f t="shared" si="16"/>
        <v>48</v>
      </c>
      <c r="U59" s="10">
        <f t="shared" si="17"/>
        <v>24</v>
      </c>
      <c r="V59" s="9">
        <f t="shared" si="14"/>
        <v>0</v>
      </c>
      <c r="W59" s="136"/>
      <c r="X59" s="66">
        <f t="shared" si="15"/>
        <v>0</v>
      </c>
    </row>
    <row r="60" spans="1:31" ht="15" x14ac:dyDescent="0.25">
      <c r="A60" s="89">
        <v>2011</v>
      </c>
      <c r="C60" s="102" t="s">
        <v>34</v>
      </c>
      <c r="D60" s="115" t="s">
        <v>108</v>
      </c>
      <c r="E60" s="84">
        <v>17186</v>
      </c>
      <c r="F60" s="10"/>
      <c r="G60" s="2">
        <v>24</v>
      </c>
      <c r="H60" s="92"/>
      <c r="I60" s="92"/>
      <c r="J60" s="92"/>
      <c r="K60" s="92"/>
      <c r="L60" s="92"/>
      <c r="M60" s="92"/>
      <c r="N60" s="92">
        <v>8</v>
      </c>
      <c r="O60" s="92"/>
      <c r="P60" s="92"/>
      <c r="Q60" s="92">
        <v>1</v>
      </c>
      <c r="R60" s="92"/>
      <c r="S60" s="92"/>
      <c r="T60" s="3">
        <f t="shared" si="16"/>
        <v>9</v>
      </c>
      <c r="U60" s="10">
        <f t="shared" si="17"/>
        <v>4.5</v>
      </c>
      <c r="V60" s="9">
        <f t="shared" si="14"/>
        <v>3.3333333333333335</v>
      </c>
      <c r="W60" s="136"/>
      <c r="X60" s="66">
        <f t="shared" si="15"/>
        <v>15</v>
      </c>
      <c r="AE60">
        <v>15</v>
      </c>
    </row>
    <row r="61" spans="1:31" ht="15" hidden="1" x14ac:dyDescent="0.25">
      <c r="A61" s="89">
        <v>2011</v>
      </c>
      <c r="C61" s="102" t="s">
        <v>35</v>
      </c>
      <c r="D61" s="115" t="s">
        <v>195</v>
      </c>
      <c r="E61" s="84">
        <v>20341</v>
      </c>
      <c r="F61" s="10"/>
      <c r="G61" s="2">
        <v>25</v>
      </c>
      <c r="H61" s="92"/>
      <c r="I61" s="127">
        <v>25</v>
      </c>
      <c r="J61" s="93"/>
      <c r="K61" s="93"/>
      <c r="L61" s="93"/>
      <c r="M61" s="93"/>
      <c r="N61" s="93"/>
      <c r="O61" s="93"/>
      <c r="P61" s="93"/>
      <c r="Q61" s="93"/>
      <c r="R61" s="93"/>
      <c r="S61" s="93"/>
      <c r="T61" s="3">
        <f t="shared" si="16"/>
        <v>25</v>
      </c>
      <c r="U61" s="10">
        <f t="shared" si="17"/>
        <v>25</v>
      </c>
      <c r="V61" s="9">
        <f t="shared" si="14"/>
        <v>0</v>
      </c>
      <c r="W61" s="136"/>
      <c r="X61" s="66">
        <f t="shared" si="15"/>
        <v>0</v>
      </c>
    </row>
    <row r="62" spans="1:31" ht="15" x14ac:dyDescent="0.25">
      <c r="A62" s="89">
        <v>2011</v>
      </c>
      <c r="C62" s="102" t="s">
        <v>35</v>
      </c>
      <c r="D62" s="115" t="s">
        <v>108</v>
      </c>
      <c r="E62" s="82">
        <v>59320</v>
      </c>
      <c r="F62" s="10"/>
      <c r="G62" s="2">
        <v>24</v>
      </c>
      <c r="H62" s="92"/>
      <c r="I62" s="92"/>
      <c r="J62" s="92"/>
      <c r="K62" s="92"/>
      <c r="L62" s="92">
        <v>0</v>
      </c>
      <c r="M62" s="92"/>
      <c r="N62" s="92"/>
      <c r="O62" s="92">
        <v>1</v>
      </c>
      <c r="P62" s="132"/>
      <c r="Q62" s="92"/>
      <c r="R62" s="92"/>
      <c r="S62" s="92">
        <v>9</v>
      </c>
      <c r="T62" s="3">
        <f t="shared" si="16"/>
        <v>10</v>
      </c>
      <c r="U62" s="10">
        <f t="shared" si="17"/>
        <v>3.3333333333333335</v>
      </c>
      <c r="V62" s="9">
        <f t="shared" si="14"/>
        <v>4.2</v>
      </c>
      <c r="W62" s="136"/>
      <c r="X62" s="66">
        <f t="shared" si="15"/>
        <v>14</v>
      </c>
      <c r="AE62">
        <v>14</v>
      </c>
    </row>
    <row r="63" spans="1:31" ht="15" x14ac:dyDescent="0.25">
      <c r="A63" s="89">
        <v>2011</v>
      </c>
      <c r="C63" s="102" t="s">
        <v>35</v>
      </c>
      <c r="D63" s="115" t="s">
        <v>80</v>
      </c>
      <c r="E63" s="84">
        <v>43493</v>
      </c>
      <c r="F63" s="10"/>
      <c r="G63" s="2">
        <v>30</v>
      </c>
      <c r="H63" s="92"/>
      <c r="I63" s="92"/>
      <c r="J63" s="92"/>
      <c r="K63" s="29">
        <v>12</v>
      </c>
      <c r="L63" s="29">
        <v>5</v>
      </c>
      <c r="M63" s="29">
        <v>2</v>
      </c>
      <c r="N63" s="29">
        <v>3</v>
      </c>
      <c r="O63" s="29">
        <v>3</v>
      </c>
      <c r="P63" s="29">
        <v>1</v>
      </c>
      <c r="Q63" s="29">
        <v>3</v>
      </c>
      <c r="R63" s="29">
        <v>1</v>
      </c>
      <c r="S63" s="93"/>
      <c r="T63" s="3">
        <f t="shared" si="16"/>
        <v>30</v>
      </c>
      <c r="U63" s="10">
        <f t="shared" si="17"/>
        <v>3.75</v>
      </c>
      <c r="V63" s="9">
        <f t="shared" si="14"/>
        <v>0</v>
      </c>
      <c r="W63" s="136"/>
      <c r="X63" s="66">
        <f t="shared" si="15"/>
        <v>0</v>
      </c>
      <c r="AE63">
        <v>0</v>
      </c>
    </row>
    <row r="64" spans="1:31" ht="15" x14ac:dyDescent="0.25">
      <c r="A64" s="89">
        <v>2011</v>
      </c>
      <c r="C64" s="102" t="s">
        <v>182</v>
      </c>
      <c r="D64" s="115" t="s">
        <v>210</v>
      </c>
      <c r="E64" s="84">
        <v>50463</v>
      </c>
      <c r="F64" s="10"/>
      <c r="G64" s="2">
        <v>27</v>
      </c>
      <c r="H64" s="92"/>
      <c r="I64" s="92"/>
      <c r="J64" s="92"/>
      <c r="K64" s="92"/>
      <c r="L64" s="29">
        <v>11</v>
      </c>
      <c r="M64" s="29">
        <v>5</v>
      </c>
      <c r="N64" s="29">
        <v>8</v>
      </c>
      <c r="O64" s="93">
        <v>3</v>
      </c>
      <c r="P64" s="93"/>
      <c r="Q64" s="93"/>
      <c r="R64" s="93"/>
      <c r="S64" s="93"/>
      <c r="T64" s="3">
        <f t="shared" si="16"/>
        <v>27</v>
      </c>
      <c r="U64" s="10">
        <f t="shared" si="17"/>
        <v>6.75</v>
      </c>
      <c r="V64" s="9">
        <f t="shared" si="14"/>
        <v>0</v>
      </c>
      <c r="W64" s="136"/>
      <c r="X64" s="66">
        <f t="shared" si="15"/>
        <v>0</v>
      </c>
      <c r="Y64" s="105" t="s">
        <v>211</v>
      </c>
      <c r="AE64">
        <v>0</v>
      </c>
    </row>
    <row r="65" spans="1:31" ht="15" x14ac:dyDescent="0.25">
      <c r="A65" s="89">
        <v>2011</v>
      </c>
      <c r="C65" s="102" t="s">
        <v>35</v>
      </c>
      <c r="D65" s="115" t="s">
        <v>45</v>
      </c>
      <c r="E65" s="84">
        <v>53331</v>
      </c>
      <c r="F65" s="10"/>
      <c r="G65" s="2">
        <v>17</v>
      </c>
      <c r="H65" s="92"/>
      <c r="I65" s="92"/>
      <c r="J65" s="92"/>
      <c r="K65" s="92"/>
      <c r="L65" s="92"/>
      <c r="M65" s="92"/>
      <c r="N65" s="92">
        <v>1</v>
      </c>
      <c r="O65" s="92"/>
      <c r="P65" s="92"/>
      <c r="Q65" s="127">
        <v>2</v>
      </c>
      <c r="R65" s="127">
        <v>7</v>
      </c>
      <c r="S65" s="127">
        <v>7</v>
      </c>
      <c r="T65" s="3">
        <f t="shared" si="16"/>
        <v>17</v>
      </c>
      <c r="U65" s="10">
        <f t="shared" si="17"/>
        <v>4.25</v>
      </c>
      <c r="V65" s="9">
        <f t="shared" si="14"/>
        <v>0.70588235294117652</v>
      </c>
      <c r="W65" s="136">
        <v>3</v>
      </c>
      <c r="X65" s="66">
        <f t="shared" si="15"/>
        <v>3</v>
      </c>
      <c r="AE65">
        <v>3</v>
      </c>
    </row>
    <row r="66" spans="1:31" ht="15" x14ac:dyDescent="0.25">
      <c r="A66" s="89">
        <v>2011</v>
      </c>
      <c r="C66" s="102" t="s">
        <v>46</v>
      </c>
      <c r="D66" s="115" t="s">
        <v>47</v>
      </c>
      <c r="E66" s="84"/>
      <c r="F66" s="10"/>
      <c r="G66" s="2">
        <v>13</v>
      </c>
      <c r="H66" s="92"/>
      <c r="I66" s="92"/>
      <c r="J66" s="92"/>
      <c r="K66" s="92"/>
      <c r="L66" s="92"/>
      <c r="M66" s="92"/>
      <c r="N66" s="92"/>
      <c r="O66" s="92"/>
      <c r="P66" s="92"/>
      <c r="Q66" s="127"/>
      <c r="R66" s="127"/>
      <c r="S66" s="127"/>
      <c r="T66" s="3">
        <f>SUM(H66:S66)</f>
        <v>0</v>
      </c>
      <c r="U66" s="10" t="e">
        <f>AVERAGE(H66:S66)</f>
        <v>#DIV/0!</v>
      </c>
      <c r="V66" s="9" t="e">
        <f>X66/U66</f>
        <v>#DIV/0!</v>
      </c>
      <c r="W66" s="136"/>
      <c r="X66" s="66">
        <f t="shared" si="15"/>
        <v>13</v>
      </c>
      <c r="AE66">
        <v>13</v>
      </c>
    </row>
    <row r="67" spans="1:31" ht="15" x14ac:dyDescent="0.25">
      <c r="A67" s="89">
        <v>2011</v>
      </c>
      <c r="C67" s="102" t="s">
        <v>46</v>
      </c>
      <c r="D67" s="115" t="s">
        <v>25</v>
      </c>
      <c r="E67" s="84"/>
      <c r="F67" s="10"/>
      <c r="G67" s="2">
        <v>10</v>
      </c>
      <c r="H67" s="92"/>
      <c r="I67" s="92"/>
      <c r="J67" s="92"/>
      <c r="K67" s="92"/>
      <c r="L67" s="92"/>
      <c r="M67" s="92"/>
      <c r="N67" s="92"/>
      <c r="O67" s="92"/>
      <c r="P67" s="92"/>
      <c r="Q67" s="127"/>
      <c r="R67" s="127"/>
      <c r="S67" s="127"/>
      <c r="T67" s="3">
        <f>SUM(H67:S67)</f>
        <v>0</v>
      </c>
      <c r="U67" s="10" t="e">
        <f>AVERAGE(H67:S67)</f>
        <v>#DIV/0!</v>
      </c>
      <c r="V67" s="9" t="e">
        <f>X67/U67</f>
        <v>#DIV/0!</v>
      </c>
      <c r="W67" s="136"/>
      <c r="X67" s="66">
        <f t="shared" si="15"/>
        <v>10</v>
      </c>
      <c r="AE67">
        <v>10</v>
      </c>
    </row>
    <row r="68" spans="1:31" ht="15" x14ac:dyDescent="0.25">
      <c r="A68" s="89">
        <v>2011</v>
      </c>
      <c r="C68" s="102" t="s">
        <v>56</v>
      </c>
      <c r="D68" s="115" t="s">
        <v>57</v>
      </c>
      <c r="E68" s="84"/>
      <c r="F68" s="10"/>
      <c r="G68" s="2">
        <v>0</v>
      </c>
      <c r="H68" s="140"/>
      <c r="I68" s="140"/>
      <c r="J68" s="140"/>
      <c r="K68" s="140"/>
      <c r="L68" s="140"/>
      <c r="M68" s="140"/>
      <c r="N68" s="140"/>
      <c r="O68" s="140"/>
      <c r="P68" s="140"/>
      <c r="Q68" s="127"/>
      <c r="R68" s="127"/>
      <c r="S68" s="127">
        <v>0</v>
      </c>
      <c r="T68" s="3">
        <f>SUM(H68:S68)</f>
        <v>0</v>
      </c>
      <c r="U68" s="10"/>
      <c r="V68" s="9"/>
      <c r="W68" s="136">
        <v>1</v>
      </c>
      <c r="X68" s="66">
        <f>SUM(G68+W68-T68)</f>
        <v>1</v>
      </c>
      <c r="AE68">
        <v>1</v>
      </c>
    </row>
    <row r="69" spans="1:31" ht="15" x14ac:dyDescent="0.25">
      <c r="A69" s="89">
        <v>2011</v>
      </c>
      <c r="C69" s="102" t="s">
        <v>56</v>
      </c>
      <c r="D69" s="115" t="s">
        <v>58</v>
      </c>
      <c r="E69" s="84"/>
      <c r="F69" s="10"/>
      <c r="G69" s="2">
        <v>0</v>
      </c>
      <c r="H69" s="140"/>
      <c r="I69" s="140"/>
      <c r="J69" s="140"/>
      <c r="K69" s="140"/>
      <c r="L69" s="140"/>
      <c r="M69" s="140"/>
      <c r="N69" s="140"/>
      <c r="O69" s="140"/>
      <c r="P69" s="140"/>
      <c r="Q69" s="127"/>
      <c r="R69" s="127"/>
      <c r="S69" s="127">
        <v>0</v>
      </c>
      <c r="T69" s="3">
        <f>SUM(H69:S69)</f>
        <v>0</v>
      </c>
      <c r="U69" s="10"/>
      <c r="V69" s="9"/>
      <c r="W69" s="136">
        <v>1</v>
      </c>
      <c r="X69" s="66">
        <f t="shared" si="15"/>
        <v>1</v>
      </c>
      <c r="AE69">
        <v>1</v>
      </c>
    </row>
    <row r="70" spans="1:31" ht="15" x14ac:dyDescent="0.25">
      <c r="A70" s="89">
        <v>2011</v>
      </c>
      <c r="C70" s="102" t="s">
        <v>56</v>
      </c>
      <c r="D70" s="115" t="s">
        <v>59</v>
      </c>
      <c r="E70" s="84"/>
      <c r="F70" s="10"/>
      <c r="G70" s="2">
        <v>0</v>
      </c>
      <c r="H70" s="140"/>
      <c r="I70" s="140"/>
      <c r="J70" s="140"/>
      <c r="K70" s="140"/>
      <c r="L70" s="140"/>
      <c r="M70" s="140"/>
      <c r="N70" s="140"/>
      <c r="O70" s="140"/>
      <c r="P70" s="140"/>
      <c r="Q70" s="127"/>
      <c r="R70" s="127"/>
      <c r="S70" s="127">
        <v>0</v>
      </c>
      <c r="T70" s="3">
        <f>SUM(H70:S70)</f>
        <v>0</v>
      </c>
      <c r="U70" s="10"/>
      <c r="V70" s="9"/>
      <c r="W70" s="136">
        <v>1</v>
      </c>
      <c r="X70" s="66">
        <f t="shared" si="15"/>
        <v>1</v>
      </c>
      <c r="AE70">
        <v>1</v>
      </c>
    </row>
    <row r="71" spans="1:31" x14ac:dyDescent="0.2">
      <c r="A71" s="45"/>
      <c r="B71" s="42"/>
      <c r="C71" s="45"/>
      <c r="D71" s="45"/>
      <c r="E71" s="45"/>
      <c r="F71" s="48"/>
      <c r="G71" s="45"/>
      <c r="H71" s="45"/>
      <c r="I71" s="45"/>
      <c r="J71" s="45"/>
      <c r="K71" s="45"/>
      <c r="L71" s="45"/>
      <c r="M71" s="45"/>
      <c r="N71" s="45"/>
      <c r="O71" s="91"/>
      <c r="P71" s="91"/>
      <c r="Q71" s="45"/>
      <c r="R71" s="45"/>
      <c r="S71" s="45"/>
      <c r="T71" s="45"/>
      <c r="U71" s="48"/>
      <c r="V71" s="228"/>
      <c r="W71" s="232"/>
      <c r="X71" s="67"/>
    </row>
    <row r="72" spans="1:31" x14ac:dyDescent="0.2">
      <c r="A72" s="115">
        <v>2008</v>
      </c>
      <c r="C72" s="52" t="s">
        <v>19</v>
      </c>
      <c r="D72" s="52"/>
      <c r="E72" s="52"/>
      <c r="F72" s="10">
        <v>352.25</v>
      </c>
      <c r="G72" s="2">
        <f t="shared" ref="G72:L72" si="18">SUM(G10:G12)</f>
        <v>71</v>
      </c>
      <c r="H72" s="2">
        <f t="shared" si="18"/>
        <v>6</v>
      </c>
      <c r="I72" s="2">
        <f t="shared" si="18"/>
        <v>2</v>
      </c>
      <c r="J72" s="2">
        <f t="shared" si="18"/>
        <v>7</v>
      </c>
      <c r="K72" s="2">
        <f t="shared" si="18"/>
        <v>7</v>
      </c>
      <c r="L72" s="2">
        <f t="shared" si="18"/>
        <v>11</v>
      </c>
      <c r="M72" s="2">
        <v>10</v>
      </c>
      <c r="N72" s="2">
        <v>5</v>
      </c>
      <c r="O72" s="2">
        <v>12</v>
      </c>
      <c r="P72" s="2">
        <v>8</v>
      </c>
      <c r="Q72" s="2"/>
      <c r="R72" s="2">
        <v>0</v>
      </c>
      <c r="S72" s="2"/>
      <c r="T72" s="3">
        <f>SUM(H72:S72)</f>
        <v>68</v>
      </c>
      <c r="U72" s="10">
        <f>AVERAGE(H72:S72)</f>
        <v>6.8</v>
      </c>
      <c r="V72" s="9">
        <f>X72/U72</f>
        <v>0.44117647058823528</v>
      </c>
      <c r="W72" s="136"/>
      <c r="X72" s="66">
        <f>SUM(G72-T72)</f>
        <v>3</v>
      </c>
    </row>
    <row r="73" spans="1:31" x14ac:dyDescent="0.2">
      <c r="A73" s="115">
        <v>2009</v>
      </c>
      <c r="C73" s="13"/>
      <c r="D73" s="2"/>
      <c r="E73" s="2"/>
      <c r="F73" s="10"/>
      <c r="G73" s="13">
        <f t="shared" ref="G73:L73" si="19">SUM(G14:G25)</f>
        <v>422</v>
      </c>
      <c r="H73" s="13">
        <f t="shared" si="19"/>
        <v>111</v>
      </c>
      <c r="I73" s="13">
        <f t="shared" si="19"/>
        <v>8</v>
      </c>
      <c r="J73" s="13">
        <f t="shared" si="19"/>
        <v>10</v>
      </c>
      <c r="K73" s="13">
        <f t="shared" si="19"/>
        <v>16</v>
      </c>
      <c r="L73" s="13">
        <f t="shared" si="19"/>
        <v>15</v>
      </c>
      <c r="M73" s="13">
        <v>12</v>
      </c>
      <c r="N73" s="13">
        <v>11</v>
      </c>
      <c r="O73" s="13">
        <v>17</v>
      </c>
      <c r="P73" s="13">
        <v>9</v>
      </c>
      <c r="Q73" s="13"/>
      <c r="R73" s="13">
        <v>10</v>
      </c>
      <c r="S73" s="13"/>
      <c r="T73" s="3">
        <f>SUM(H73:S73)</f>
        <v>219</v>
      </c>
      <c r="U73" s="10">
        <f>AVERAGE(H73:S73)</f>
        <v>21.9</v>
      </c>
      <c r="V73" s="9">
        <f>X73/U73</f>
        <v>9.269406392694064</v>
      </c>
      <c r="W73" s="136"/>
      <c r="X73" s="66">
        <f>SUM(G73-T73)</f>
        <v>203</v>
      </c>
      <c r="Y73" s="105" t="s">
        <v>212</v>
      </c>
    </row>
    <row r="74" spans="1:31" x14ac:dyDescent="0.2">
      <c r="A74" s="115">
        <v>2010</v>
      </c>
      <c r="B74" s="2"/>
      <c r="C74" s="2"/>
      <c r="D74" s="2"/>
      <c r="E74" s="2"/>
      <c r="F74" s="10"/>
      <c r="G74" s="2">
        <f t="shared" ref="G74:L74" si="20">SUM(G27:G55)</f>
        <v>858</v>
      </c>
      <c r="H74" s="2">
        <f t="shared" si="20"/>
        <v>50</v>
      </c>
      <c r="I74" s="2">
        <f t="shared" si="20"/>
        <v>42</v>
      </c>
      <c r="J74" s="2">
        <f t="shared" si="20"/>
        <v>11</v>
      </c>
      <c r="K74" s="2">
        <f t="shared" si="20"/>
        <v>88</v>
      </c>
      <c r="L74" s="2">
        <f t="shared" si="20"/>
        <v>17</v>
      </c>
      <c r="M74" s="2">
        <v>12</v>
      </c>
      <c r="N74" s="2">
        <v>7</v>
      </c>
      <c r="O74" s="2">
        <v>19</v>
      </c>
      <c r="P74" s="2">
        <v>8</v>
      </c>
      <c r="Q74" s="2"/>
      <c r="R74" s="2">
        <v>13</v>
      </c>
      <c r="S74" s="2"/>
      <c r="T74" s="3">
        <f>SUM(H74:S74)</f>
        <v>267</v>
      </c>
      <c r="U74" s="10">
        <f>AVERAGE(H74:S74)</f>
        <v>26.7</v>
      </c>
      <c r="V74" s="9">
        <f>X74/U74</f>
        <v>22.134831460674157</v>
      </c>
      <c r="W74" s="136"/>
      <c r="X74" s="66">
        <f>SUM(G74-T74)</f>
        <v>591</v>
      </c>
    </row>
    <row r="75" spans="1:31" x14ac:dyDescent="0.2">
      <c r="A75" s="115">
        <v>2011</v>
      </c>
      <c r="B75" s="2"/>
      <c r="C75" s="2"/>
      <c r="D75" s="2"/>
      <c r="E75" s="2"/>
      <c r="F75" s="10"/>
      <c r="G75" s="2">
        <f>SUM(G58:G65)</f>
        <v>220</v>
      </c>
      <c r="H75" s="2"/>
      <c r="I75" s="2">
        <f>SUM(I58:I65)</f>
        <v>25</v>
      </c>
      <c r="J75" s="2"/>
      <c r="K75" s="2">
        <f>SUM(K58:K65)</f>
        <v>12</v>
      </c>
      <c r="L75" s="2">
        <f>SUM(L58:L65)</f>
        <v>56</v>
      </c>
      <c r="M75" s="2">
        <v>7</v>
      </c>
      <c r="N75" s="2">
        <v>14</v>
      </c>
      <c r="O75" s="2">
        <v>2</v>
      </c>
      <c r="P75" s="2">
        <v>2</v>
      </c>
      <c r="Q75" s="2"/>
      <c r="R75" s="2">
        <v>16</v>
      </c>
      <c r="S75" s="2"/>
      <c r="T75" s="3">
        <f>SUM(H75:S75)</f>
        <v>134</v>
      </c>
      <c r="U75" s="10">
        <f>AVERAGE(H75:S75)</f>
        <v>16.75</v>
      </c>
      <c r="V75" s="9">
        <f>X75/U75</f>
        <v>5.1343283582089549</v>
      </c>
      <c r="W75" s="136"/>
      <c r="X75" s="66">
        <f>SUM(G75-T75)</f>
        <v>86</v>
      </c>
    </row>
    <row r="76" spans="1:31" x14ac:dyDescent="0.2">
      <c r="A76" s="122"/>
      <c r="B76" s="42"/>
      <c r="C76" s="122"/>
      <c r="D76" s="122"/>
      <c r="E76" s="122"/>
      <c r="F76" s="123"/>
      <c r="G76" s="122"/>
      <c r="H76" s="122"/>
      <c r="I76" s="122"/>
      <c r="J76" s="122"/>
      <c r="K76" s="122"/>
      <c r="L76" s="122"/>
      <c r="M76" s="122"/>
      <c r="N76" s="122"/>
      <c r="O76" s="124"/>
      <c r="P76" s="124"/>
      <c r="Q76" s="122"/>
      <c r="R76" s="122"/>
      <c r="S76" s="122"/>
      <c r="T76" s="122"/>
      <c r="U76" s="123"/>
      <c r="V76" s="237"/>
      <c r="W76" s="237"/>
      <c r="X76" s="128"/>
    </row>
    <row r="77" spans="1:31" x14ac:dyDescent="0.2">
      <c r="A77" s="58"/>
      <c r="C77" s="58" t="s">
        <v>89</v>
      </c>
      <c r="D77" s="58"/>
      <c r="E77" s="58"/>
      <c r="F77" s="19"/>
      <c r="G77" s="17">
        <f t="shared" ref="G77:L77" si="21" xml:space="preserve"> SUM(G10:G12, G14:G23, G27:G34, G41:G44, G47:G50, G53:G55)</f>
        <v>1112</v>
      </c>
      <c r="H77" s="17">
        <f t="shared" si="21"/>
        <v>149</v>
      </c>
      <c r="I77" s="17">
        <f t="shared" si="21"/>
        <v>48</v>
      </c>
      <c r="J77" s="17">
        <f t="shared" si="21"/>
        <v>19</v>
      </c>
      <c r="K77" s="17">
        <f t="shared" si="21"/>
        <v>101</v>
      </c>
      <c r="L77" s="17">
        <f t="shared" si="21"/>
        <v>38</v>
      </c>
      <c r="M77" s="17"/>
      <c r="N77" s="17"/>
      <c r="O77" s="17">
        <v>36</v>
      </c>
      <c r="P77" s="17">
        <v>20</v>
      </c>
      <c r="Q77" s="17"/>
      <c r="R77" s="17">
        <v>120</v>
      </c>
      <c r="S77" s="17"/>
      <c r="T77" s="3">
        <f>SUM(H77:S77)</f>
        <v>531</v>
      </c>
      <c r="U77" s="10">
        <f>AVERAGE(H77:S77)</f>
        <v>66.375</v>
      </c>
      <c r="V77" s="9">
        <f>X77/U77</f>
        <v>8.7532956685499066</v>
      </c>
      <c r="W77" s="136"/>
      <c r="X77" s="66">
        <f>SUM(G77-T77)</f>
        <v>581</v>
      </c>
    </row>
    <row r="78" spans="1:31" ht="13.5" thickBot="1" x14ac:dyDescent="0.25">
      <c r="A78" s="61"/>
      <c r="B78" s="60"/>
      <c r="C78" s="61" t="s">
        <v>90</v>
      </c>
      <c r="D78" s="61"/>
      <c r="E78" s="61"/>
      <c r="F78" s="62"/>
      <c r="G78" s="63">
        <f t="shared" ref="G78:L78" si="22">SUM(G20, G24:G25, G35:G40, G46, G51:G52, G58:G64)</f>
        <v>402</v>
      </c>
      <c r="H78" s="63">
        <f t="shared" si="22"/>
        <v>18</v>
      </c>
      <c r="I78" s="63">
        <f t="shared" si="22"/>
        <v>29</v>
      </c>
      <c r="J78" s="63">
        <f t="shared" si="22"/>
        <v>10</v>
      </c>
      <c r="K78" s="63">
        <f t="shared" si="22"/>
        <v>23</v>
      </c>
      <c r="L78" s="63">
        <f t="shared" si="22"/>
        <v>62</v>
      </c>
      <c r="M78" s="63"/>
      <c r="N78" s="63"/>
      <c r="O78" s="63">
        <v>19</v>
      </c>
      <c r="P78" s="63">
        <v>7</v>
      </c>
      <c r="Q78" s="63"/>
      <c r="R78" s="63">
        <v>21</v>
      </c>
      <c r="S78" s="63"/>
      <c r="T78" s="64">
        <f>SUM(H78:S78)</f>
        <v>189</v>
      </c>
      <c r="U78" s="62">
        <f>AVERAGE(H78:S78)</f>
        <v>23.625</v>
      </c>
      <c r="V78" s="65">
        <f>X78/U78</f>
        <v>9.0158730158730158</v>
      </c>
      <c r="W78" s="138"/>
      <c r="X78" s="69">
        <f>SUM(G78-T78)</f>
        <v>213</v>
      </c>
    </row>
    <row r="79" spans="1:31" ht="13.5" thickBot="1" x14ac:dyDescent="0.25"/>
    <row r="80" spans="1:31" ht="32.25" thickBot="1" x14ac:dyDescent="0.45">
      <c r="A80" s="298" t="s">
        <v>213</v>
      </c>
      <c r="B80" s="299"/>
      <c r="C80" s="299"/>
      <c r="D80" s="299"/>
      <c r="E80" s="109" t="s">
        <v>214</v>
      </c>
      <c r="F80" s="298" t="s">
        <v>215</v>
      </c>
      <c r="G80" s="107"/>
      <c r="H80" s="107"/>
      <c r="I80" s="107"/>
      <c r="J80" s="107"/>
      <c r="K80" s="107"/>
      <c r="L80" s="107"/>
      <c r="M80" s="108"/>
      <c r="N80" s="107"/>
      <c r="O80" s="107"/>
      <c r="P80" s="107"/>
      <c r="Q80" s="107"/>
      <c r="R80" s="300"/>
      <c r="S80" s="301"/>
      <c r="T80" s="110" t="s">
        <v>216</v>
      </c>
    </row>
    <row r="81" spans="1:20" x14ac:dyDescent="0.2">
      <c r="A81" s="17">
        <v>2009</v>
      </c>
      <c r="B81" s="17"/>
      <c r="C81" s="99" t="s">
        <v>217</v>
      </c>
      <c r="D81" s="106"/>
      <c r="E81" s="116"/>
      <c r="F81" s="17"/>
      <c r="G81" s="17"/>
      <c r="H81" s="17"/>
      <c r="I81" s="17"/>
      <c r="J81" s="17"/>
      <c r="K81" s="17"/>
      <c r="L81" s="17"/>
      <c r="M81" s="17"/>
      <c r="N81" s="17"/>
      <c r="O81" s="17"/>
      <c r="P81" s="17"/>
      <c r="Q81" s="101"/>
      <c r="R81" s="17"/>
      <c r="S81" s="101"/>
      <c r="T81" s="17"/>
    </row>
    <row r="82" spans="1:20" x14ac:dyDescent="0.2">
      <c r="A82" s="2">
        <v>2010</v>
      </c>
      <c r="B82" s="2"/>
      <c r="C82" s="102" t="s">
        <v>217</v>
      </c>
      <c r="D82" s="45"/>
      <c r="E82" s="17"/>
      <c r="F82" s="2"/>
      <c r="G82" s="2"/>
      <c r="H82" s="2"/>
      <c r="I82" s="2"/>
      <c r="J82" s="2"/>
      <c r="K82" s="2"/>
      <c r="L82" s="2"/>
      <c r="M82" s="2"/>
      <c r="N82" s="2"/>
      <c r="O82" s="2"/>
      <c r="P82" s="2"/>
      <c r="Q82" s="12"/>
      <c r="R82" s="2"/>
      <c r="S82" s="12"/>
      <c r="T82" s="2"/>
    </row>
    <row r="83" spans="1:20" x14ac:dyDescent="0.2">
      <c r="A83" s="45"/>
      <c r="B83" s="45"/>
      <c r="C83" s="45"/>
      <c r="D83" s="45"/>
      <c r="E83" s="45"/>
      <c r="F83" s="45"/>
      <c r="G83" s="45"/>
      <c r="H83" s="45"/>
      <c r="I83" s="45"/>
      <c r="J83" s="45"/>
      <c r="K83" s="45"/>
      <c r="L83" s="45"/>
      <c r="M83" s="45"/>
      <c r="N83" s="45"/>
      <c r="O83" s="45"/>
      <c r="P83" s="45"/>
      <c r="Q83" s="103"/>
      <c r="R83" s="45"/>
      <c r="S83" s="103"/>
      <c r="T83" s="45"/>
    </row>
    <row r="84" spans="1:20" x14ac:dyDescent="0.2">
      <c r="A84" s="2">
        <v>2009</v>
      </c>
      <c r="B84" s="2"/>
      <c r="C84" s="102" t="s">
        <v>218</v>
      </c>
      <c r="D84" s="45"/>
      <c r="E84" s="2"/>
      <c r="F84" s="2"/>
      <c r="G84" s="2"/>
      <c r="H84" s="2"/>
      <c r="I84" s="2"/>
      <c r="J84" s="2"/>
      <c r="K84" s="2"/>
      <c r="L84" s="2"/>
      <c r="M84" s="2"/>
      <c r="N84" s="2"/>
      <c r="O84" s="2"/>
      <c r="P84" s="2"/>
      <c r="Q84" s="12"/>
      <c r="R84" s="2"/>
      <c r="S84" s="12"/>
      <c r="T84" s="2"/>
    </row>
    <row r="85" spans="1:20" x14ac:dyDescent="0.2">
      <c r="A85" s="2">
        <v>2010</v>
      </c>
      <c r="B85" s="2"/>
      <c r="C85" s="102" t="s">
        <v>218</v>
      </c>
      <c r="D85" s="45"/>
      <c r="E85" s="2"/>
      <c r="F85" s="2"/>
      <c r="G85" s="2"/>
      <c r="H85" s="2"/>
      <c r="I85" s="2"/>
      <c r="J85" s="2"/>
      <c r="K85" s="2"/>
      <c r="L85" s="2"/>
      <c r="M85" s="2"/>
      <c r="N85" s="2"/>
      <c r="O85" s="2"/>
      <c r="P85" s="2"/>
      <c r="Q85" s="12"/>
      <c r="R85" s="2"/>
      <c r="S85" s="12"/>
      <c r="T85" s="2"/>
    </row>
    <row r="86" spans="1:20" x14ac:dyDescent="0.2">
      <c r="A86" s="42"/>
      <c r="B86" s="42"/>
      <c r="C86" s="104"/>
      <c r="D86" s="42"/>
      <c r="E86" s="42"/>
      <c r="F86" s="42"/>
      <c r="G86" s="42"/>
      <c r="H86" s="42"/>
      <c r="I86" s="42"/>
      <c r="J86" s="42"/>
      <c r="K86" s="42"/>
      <c r="L86" s="42"/>
      <c r="M86" s="42"/>
      <c r="N86" s="42"/>
      <c r="O86" s="42"/>
      <c r="P86" s="42"/>
      <c r="Q86" s="42"/>
      <c r="R86" s="42"/>
      <c r="S86" s="42"/>
      <c r="T86" s="45"/>
    </row>
    <row r="87" spans="1:20" ht="13.5" thickBot="1" x14ac:dyDescent="0.25">
      <c r="C87" s="105"/>
    </row>
    <row r="88" spans="1:20" ht="37.5" customHeight="1" thickBot="1" x14ac:dyDescent="0.45">
      <c r="A88" s="392" t="s">
        <v>213</v>
      </c>
      <c r="B88" s="393"/>
      <c r="C88" s="393"/>
      <c r="D88" s="394"/>
      <c r="E88" s="111" t="s">
        <v>219</v>
      </c>
      <c r="F88" s="395" t="s">
        <v>220</v>
      </c>
      <c r="G88" s="396"/>
      <c r="H88" s="396"/>
      <c r="I88" s="396"/>
      <c r="J88" s="396"/>
      <c r="K88" s="396"/>
      <c r="L88" s="396"/>
      <c r="M88" s="396"/>
      <c r="N88" s="396"/>
      <c r="O88" s="396"/>
      <c r="P88" s="396"/>
      <c r="Q88" s="396"/>
      <c r="R88" s="397"/>
      <c r="S88" s="398"/>
      <c r="T88" s="110" t="s">
        <v>221</v>
      </c>
    </row>
    <row r="89" spans="1:20" ht="15.75" x14ac:dyDescent="0.25">
      <c r="A89" s="17">
        <v>2009</v>
      </c>
      <c r="B89" s="17"/>
      <c r="C89" s="99" t="s">
        <v>217</v>
      </c>
      <c r="D89" s="106"/>
      <c r="E89" s="100"/>
      <c r="F89" s="17"/>
      <c r="G89" s="17"/>
      <c r="H89" s="17"/>
      <c r="I89" s="17"/>
      <c r="J89" s="17"/>
      <c r="K89" s="17"/>
      <c r="L89" s="17"/>
      <c r="M89" s="17"/>
      <c r="N89" s="17"/>
      <c r="O89" s="17"/>
      <c r="P89" s="17"/>
      <c r="Q89" s="17"/>
      <c r="R89" s="17"/>
      <c r="S89" s="101"/>
      <c r="T89" s="17"/>
    </row>
    <row r="90" spans="1:20" x14ac:dyDescent="0.2">
      <c r="A90" s="2">
        <v>2010</v>
      </c>
      <c r="B90" s="2"/>
      <c r="C90" s="102" t="s">
        <v>217</v>
      </c>
      <c r="D90" s="45"/>
      <c r="E90" s="17"/>
      <c r="F90" s="2"/>
      <c r="G90" s="2"/>
      <c r="H90" s="2"/>
      <c r="I90" s="2"/>
      <c r="J90" s="2"/>
      <c r="K90" s="2"/>
      <c r="L90" s="2"/>
      <c r="M90" s="2"/>
      <c r="N90" s="2"/>
      <c r="O90" s="2"/>
      <c r="P90" s="2"/>
      <c r="Q90" s="2"/>
      <c r="R90" s="2"/>
      <c r="S90" s="12"/>
      <c r="T90" s="2"/>
    </row>
    <row r="91" spans="1:20" x14ac:dyDescent="0.2">
      <c r="A91" s="45"/>
      <c r="B91" s="45"/>
      <c r="C91" s="45"/>
      <c r="D91" s="45"/>
      <c r="E91" s="45"/>
      <c r="F91" s="45"/>
      <c r="G91" s="45"/>
      <c r="H91" s="45"/>
      <c r="I91" s="45"/>
      <c r="J91" s="45"/>
      <c r="K91" s="45"/>
      <c r="L91" s="45"/>
      <c r="M91" s="45"/>
      <c r="N91" s="45"/>
      <c r="O91" s="45"/>
      <c r="P91" s="45"/>
      <c r="Q91" s="45"/>
      <c r="R91" s="45"/>
      <c r="S91" s="103"/>
      <c r="T91" s="45"/>
    </row>
    <row r="92" spans="1:20" x14ac:dyDescent="0.2">
      <c r="A92" s="2">
        <v>2009</v>
      </c>
      <c r="B92" s="2"/>
      <c r="C92" s="102" t="s">
        <v>218</v>
      </c>
      <c r="D92" s="45"/>
      <c r="E92" s="2"/>
      <c r="F92" s="2"/>
      <c r="G92" s="2"/>
      <c r="H92" s="2"/>
      <c r="I92" s="2"/>
      <c r="J92" s="2"/>
      <c r="K92" s="2"/>
      <c r="L92" s="2"/>
      <c r="M92" s="2"/>
      <c r="N92" s="2"/>
      <c r="O92" s="2"/>
      <c r="P92" s="2"/>
      <c r="Q92" s="2"/>
      <c r="R92" s="2"/>
      <c r="S92" s="12"/>
      <c r="T92" s="2"/>
    </row>
    <row r="93" spans="1:20" x14ac:dyDescent="0.2">
      <c r="A93" s="2">
        <v>2010</v>
      </c>
      <c r="B93" s="2"/>
      <c r="C93" s="102" t="s">
        <v>218</v>
      </c>
      <c r="D93" s="45"/>
      <c r="E93" s="2"/>
      <c r="F93" s="2"/>
      <c r="G93" s="2"/>
      <c r="H93" s="2"/>
      <c r="I93" s="2"/>
      <c r="J93" s="2"/>
      <c r="K93" s="2"/>
      <c r="L93" s="2"/>
      <c r="M93" s="2"/>
      <c r="N93" s="2"/>
      <c r="O93" s="2"/>
      <c r="P93" s="2"/>
      <c r="Q93" s="2"/>
      <c r="R93" s="2"/>
      <c r="S93" s="12"/>
      <c r="T93" s="2"/>
    </row>
    <row r="94" spans="1:20" x14ac:dyDescent="0.2">
      <c r="A94" s="42"/>
      <c r="B94" s="42"/>
      <c r="C94" s="42"/>
      <c r="D94" s="42"/>
      <c r="E94" s="42"/>
      <c r="F94" s="42"/>
      <c r="G94" s="42"/>
      <c r="H94" s="42"/>
      <c r="I94" s="42"/>
      <c r="J94" s="42"/>
      <c r="K94" s="42"/>
      <c r="L94" s="42"/>
      <c r="M94" s="42"/>
      <c r="N94" s="42"/>
      <c r="O94" s="42"/>
      <c r="P94" s="42"/>
      <c r="Q94" s="42"/>
      <c r="R94" s="42"/>
      <c r="S94" s="42"/>
      <c r="T94" s="42"/>
    </row>
  </sheetData>
  <mergeCells count="4">
    <mergeCell ref="C8:T8"/>
    <mergeCell ref="A88:D88"/>
    <mergeCell ref="F88:Q88"/>
    <mergeCell ref="R88:S88"/>
  </mergeCells>
  <phoneticPr fontId="0" type="noConversion"/>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7:Z81"/>
  <sheetViews>
    <sheetView topLeftCell="A48" zoomScale="125" zoomScaleNormal="150" zoomScalePageLayoutView="150" workbookViewId="0">
      <selection activeCell="S72" sqref="S72"/>
    </sheetView>
  </sheetViews>
  <sheetFormatPr defaultColWidth="8.7109375" defaultRowHeight="12.75" x14ac:dyDescent="0.2"/>
  <cols>
    <col min="1" max="1" width="9.7109375" bestFit="1" customWidth="1"/>
    <col min="2" max="2" width="21.7109375" style="142" bestFit="1" customWidth="1"/>
    <col min="3" max="3" width="13.28515625" bestFit="1" customWidth="1"/>
    <col min="4" max="4" width="7.7109375" bestFit="1" customWidth="1"/>
    <col min="5" max="5" width="7.28515625" style="142" bestFit="1" customWidth="1"/>
    <col min="6" max="6" width="10.42578125" style="142" bestFit="1" customWidth="1"/>
    <col min="7" max="17" width="4.7109375" style="142" bestFit="1" customWidth="1"/>
    <col min="18" max="18" width="5.28515625" style="142" bestFit="1" customWidth="1"/>
    <col min="19" max="19" width="6.28515625" style="142" bestFit="1" customWidth="1"/>
    <col min="20" max="20" width="7.7109375" style="142" bestFit="1" customWidth="1"/>
    <col min="21" max="21" width="7.42578125" style="142" bestFit="1" customWidth="1"/>
    <col min="22" max="22" width="9.7109375" style="142" bestFit="1" customWidth="1"/>
  </cols>
  <sheetData>
    <row r="7" spans="1:25" ht="13.5" thickBot="1" x14ac:dyDescent="0.25"/>
    <row r="8" spans="1:25" x14ac:dyDescent="0.2">
      <c r="A8" s="170"/>
      <c r="B8" s="148" t="s">
        <v>0</v>
      </c>
      <c r="C8" s="149"/>
      <c r="D8" s="149"/>
      <c r="E8" s="149"/>
      <c r="F8" s="149"/>
      <c r="G8" s="149"/>
      <c r="H8" s="149"/>
      <c r="I8" s="149"/>
      <c r="J8" s="149"/>
      <c r="K8" s="149"/>
      <c r="L8" s="149"/>
      <c r="M8" s="149"/>
      <c r="N8" s="149"/>
      <c r="O8" s="149"/>
      <c r="P8" s="149"/>
      <c r="Q8" s="149"/>
      <c r="R8" s="149"/>
      <c r="S8" s="150"/>
      <c r="T8" s="171"/>
      <c r="U8" s="172"/>
      <c r="V8" s="173"/>
    </row>
    <row r="9" spans="1:25" ht="34.5" thickBot="1" x14ac:dyDescent="0.25">
      <c r="A9" s="151" t="s">
        <v>1</v>
      </c>
      <c r="B9" s="152" t="s">
        <v>2</v>
      </c>
      <c r="C9" s="153" t="s">
        <v>3</v>
      </c>
      <c r="D9" s="154" t="s">
        <v>4</v>
      </c>
      <c r="E9" s="155" t="s">
        <v>20</v>
      </c>
      <c r="F9" s="156" t="s">
        <v>222</v>
      </c>
      <c r="G9" s="157" t="s">
        <v>7</v>
      </c>
      <c r="H9" s="157" t="s">
        <v>8</v>
      </c>
      <c r="I9" s="157" t="s">
        <v>9</v>
      </c>
      <c r="J9" s="157" t="s">
        <v>10</v>
      </c>
      <c r="K9" s="157" t="s">
        <v>11</v>
      </c>
      <c r="L9" s="157" t="s">
        <v>12</v>
      </c>
      <c r="M9" s="157" t="s">
        <v>13</v>
      </c>
      <c r="N9" s="157" t="s">
        <v>14</v>
      </c>
      <c r="O9" s="157" t="s">
        <v>15</v>
      </c>
      <c r="P9" s="157" t="s">
        <v>16</v>
      </c>
      <c r="Q9" s="157" t="s">
        <v>17</v>
      </c>
      <c r="R9" s="157" t="s">
        <v>18</v>
      </c>
      <c r="S9" s="158" t="s">
        <v>19</v>
      </c>
      <c r="T9" s="159" t="s">
        <v>223</v>
      </c>
      <c r="U9" s="156" t="s">
        <v>21</v>
      </c>
      <c r="V9" s="160" t="s">
        <v>22</v>
      </c>
      <c r="Y9" s="169" t="s">
        <v>224</v>
      </c>
    </row>
    <row r="10" spans="1:25" x14ac:dyDescent="0.2">
      <c r="A10" s="174"/>
      <c r="B10" s="174"/>
      <c r="C10" s="174"/>
      <c r="D10" s="161"/>
      <c r="E10" s="175"/>
      <c r="F10" s="174"/>
      <c r="G10" s="174"/>
      <c r="H10" s="174"/>
      <c r="I10" s="174"/>
      <c r="J10" s="174"/>
      <c r="K10" s="174"/>
      <c r="L10" s="174"/>
      <c r="M10" s="174"/>
      <c r="N10" s="174"/>
      <c r="O10" s="174"/>
      <c r="P10" s="174"/>
      <c r="Q10" s="174"/>
      <c r="R10" s="174"/>
      <c r="S10" s="174"/>
      <c r="T10" s="175"/>
      <c r="U10" s="176" t="s">
        <v>23</v>
      </c>
      <c r="V10" s="205"/>
    </row>
    <row r="11" spans="1:25" x14ac:dyDescent="0.2">
      <c r="A11" s="177">
        <v>2010</v>
      </c>
      <c r="B11" s="177" t="s">
        <v>24</v>
      </c>
      <c r="C11" s="206" t="s">
        <v>25</v>
      </c>
      <c r="D11" s="162">
        <v>17186</v>
      </c>
      <c r="E11" s="178"/>
      <c r="F11" s="207">
        <v>28</v>
      </c>
      <c r="G11" s="179">
        <v>0</v>
      </c>
      <c r="H11" s="180">
        <v>0</v>
      </c>
      <c r="I11" s="180">
        <v>0</v>
      </c>
      <c r="J11" s="180">
        <v>0</v>
      </c>
      <c r="K11" s="180">
        <v>8</v>
      </c>
      <c r="L11" s="180">
        <v>7</v>
      </c>
      <c r="M11" s="180">
        <v>3</v>
      </c>
      <c r="N11" s="180">
        <v>3</v>
      </c>
      <c r="O11" s="180">
        <v>5</v>
      </c>
      <c r="P11" s="180">
        <v>2</v>
      </c>
      <c r="Q11" s="180">
        <v>0</v>
      </c>
      <c r="R11" s="180">
        <v>0</v>
      </c>
      <c r="S11" s="181">
        <f>SUM(G11:R11)</f>
        <v>28</v>
      </c>
      <c r="T11" s="182">
        <f>AVERAGE(G11:R11)</f>
        <v>2.3333333333333335</v>
      </c>
      <c r="U11" s="183">
        <f t="shared" ref="U11:U12" si="0">V11/T11</f>
        <v>0</v>
      </c>
      <c r="V11" s="208">
        <f t="shared" ref="V11:V44" si="1">F11-SUM(G11:R11)</f>
        <v>0</v>
      </c>
      <c r="Y11" t="s">
        <v>225</v>
      </c>
    </row>
    <row r="12" spans="1:25" x14ac:dyDescent="0.2">
      <c r="A12" s="177">
        <v>2010</v>
      </c>
      <c r="B12" s="177" t="s">
        <v>27</v>
      </c>
      <c r="C12" s="206" t="s">
        <v>25</v>
      </c>
      <c r="D12" s="162">
        <v>17184</v>
      </c>
      <c r="E12" s="178"/>
      <c r="F12" s="207">
        <v>30</v>
      </c>
      <c r="G12" s="179">
        <v>0</v>
      </c>
      <c r="H12" s="180">
        <v>0</v>
      </c>
      <c r="I12" s="180">
        <v>0</v>
      </c>
      <c r="J12" s="180">
        <v>0</v>
      </c>
      <c r="K12" s="180">
        <v>0</v>
      </c>
      <c r="L12" s="180">
        <v>0</v>
      </c>
      <c r="M12" s="180">
        <v>0</v>
      </c>
      <c r="N12" s="180">
        <v>2</v>
      </c>
      <c r="O12" s="180">
        <v>0</v>
      </c>
      <c r="P12" s="180">
        <v>6</v>
      </c>
      <c r="Q12" s="180">
        <v>9</v>
      </c>
      <c r="R12" s="180">
        <v>6</v>
      </c>
      <c r="S12" s="181">
        <f>SUM(G12:R12)</f>
        <v>23</v>
      </c>
      <c r="T12" s="182">
        <f>AVERAGE(G12:R12)</f>
        <v>1.9166666666666667</v>
      </c>
      <c r="U12" s="183">
        <f t="shared" si="0"/>
        <v>3.652173913043478</v>
      </c>
      <c r="V12" s="208">
        <f t="shared" si="1"/>
        <v>7</v>
      </c>
      <c r="Y12" t="s">
        <v>226</v>
      </c>
    </row>
    <row r="13" spans="1:25" x14ac:dyDescent="0.2">
      <c r="A13" s="174"/>
      <c r="B13" s="174"/>
      <c r="C13" s="174"/>
      <c r="D13" s="161"/>
      <c r="E13" s="175"/>
      <c r="F13" s="174"/>
      <c r="G13" s="174"/>
      <c r="H13" s="174"/>
      <c r="I13" s="174"/>
      <c r="J13" s="174"/>
      <c r="K13" s="174"/>
      <c r="L13" s="174"/>
      <c r="M13" s="174"/>
      <c r="N13" s="174"/>
      <c r="O13" s="174"/>
      <c r="P13" s="174"/>
      <c r="Q13" s="174"/>
      <c r="R13" s="174"/>
      <c r="S13" s="174"/>
      <c r="T13" s="174"/>
      <c r="U13" s="174"/>
      <c r="V13" s="174"/>
      <c r="Y13" t="s">
        <v>227</v>
      </c>
    </row>
    <row r="14" spans="1:25" x14ac:dyDescent="0.2">
      <c r="A14" s="177">
        <v>2011</v>
      </c>
      <c r="B14" s="177" t="s">
        <v>46</v>
      </c>
      <c r="C14" s="177" t="s">
        <v>47</v>
      </c>
      <c r="D14" s="162">
        <v>34929</v>
      </c>
      <c r="E14" s="178"/>
      <c r="F14" s="207">
        <v>11</v>
      </c>
      <c r="G14" s="179">
        <v>0</v>
      </c>
      <c r="H14" s="180">
        <v>7</v>
      </c>
      <c r="I14" s="180">
        <v>2</v>
      </c>
      <c r="J14" s="180">
        <v>1</v>
      </c>
      <c r="K14" s="180">
        <v>1</v>
      </c>
      <c r="L14" s="180">
        <v>0</v>
      </c>
      <c r="M14" s="180">
        <v>0</v>
      </c>
      <c r="N14" s="180">
        <v>0</v>
      </c>
      <c r="O14" s="180">
        <v>0</v>
      </c>
      <c r="P14" s="180">
        <v>0</v>
      </c>
      <c r="Q14" s="180">
        <v>0</v>
      </c>
      <c r="R14" s="180">
        <v>0</v>
      </c>
      <c r="S14" s="181">
        <f t="shared" ref="S14:S24" si="2">SUM(G14:R14)</f>
        <v>11</v>
      </c>
      <c r="T14" s="182">
        <f t="shared" ref="T14:T20" si="3">AVERAGE(G14:R14)</f>
        <v>0.91666666666666663</v>
      </c>
      <c r="U14" s="183">
        <f t="shared" ref="U14:U24" si="4">V14/T14</f>
        <v>0</v>
      </c>
      <c r="V14" s="208">
        <f t="shared" si="1"/>
        <v>0</v>
      </c>
      <c r="Y14" t="s">
        <v>228</v>
      </c>
    </row>
    <row r="15" spans="1:25" x14ac:dyDescent="0.2">
      <c r="A15" s="177">
        <v>2011</v>
      </c>
      <c r="B15" s="177" t="s">
        <v>48</v>
      </c>
      <c r="C15" s="177" t="s">
        <v>49</v>
      </c>
      <c r="D15" s="162">
        <v>74543</v>
      </c>
      <c r="E15" s="178"/>
      <c r="F15" s="207">
        <v>4</v>
      </c>
      <c r="G15" s="179">
        <v>0</v>
      </c>
      <c r="H15" s="180">
        <v>0</v>
      </c>
      <c r="I15" s="180">
        <v>0</v>
      </c>
      <c r="J15" s="180">
        <v>0</v>
      </c>
      <c r="K15" s="180">
        <v>0</v>
      </c>
      <c r="L15" s="180">
        <v>0</v>
      </c>
      <c r="M15" s="180">
        <v>0</v>
      </c>
      <c r="N15" s="180">
        <v>0</v>
      </c>
      <c r="O15" s="180">
        <v>4</v>
      </c>
      <c r="P15" s="180">
        <v>0</v>
      </c>
      <c r="Q15" s="180">
        <v>0</v>
      </c>
      <c r="R15" s="180">
        <v>0</v>
      </c>
      <c r="S15" s="181">
        <f t="shared" si="2"/>
        <v>4</v>
      </c>
      <c r="T15" s="182">
        <f t="shared" si="3"/>
        <v>0.33333333333333331</v>
      </c>
      <c r="U15" s="183">
        <f t="shared" si="4"/>
        <v>0</v>
      </c>
      <c r="V15" s="208">
        <f t="shared" si="1"/>
        <v>0</v>
      </c>
      <c r="Y15" t="s">
        <v>229</v>
      </c>
    </row>
    <row r="16" spans="1:25" x14ac:dyDescent="0.2">
      <c r="A16" s="177">
        <v>2011</v>
      </c>
      <c r="B16" s="177" t="s">
        <v>55</v>
      </c>
      <c r="C16" s="177" t="s">
        <v>25</v>
      </c>
      <c r="D16" s="162">
        <v>17186</v>
      </c>
      <c r="E16" s="178"/>
      <c r="F16" s="207">
        <v>21</v>
      </c>
      <c r="G16" s="179">
        <v>0</v>
      </c>
      <c r="H16" s="180">
        <v>0</v>
      </c>
      <c r="I16" s="180">
        <v>0</v>
      </c>
      <c r="J16" s="180">
        <v>0</v>
      </c>
      <c r="K16" s="180">
        <v>0</v>
      </c>
      <c r="L16" s="180">
        <v>0</v>
      </c>
      <c r="M16" s="180">
        <v>0</v>
      </c>
      <c r="N16" s="180">
        <v>0</v>
      </c>
      <c r="O16" s="180">
        <v>1</v>
      </c>
      <c r="P16" s="180">
        <v>0</v>
      </c>
      <c r="Q16" s="180">
        <v>0</v>
      </c>
      <c r="R16" s="180">
        <v>0</v>
      </c>
      <c r="S16" s="184">
        <f>SUM(G16:R16)</f>
        <v>1</v>
      </c>
      <c r="T16" s="182">
        <f t="shared" si="3"/>
        <v>8.3333333333333329E-2</v>
      </c>
      <c r="U16" s="183">
        <f t="shared" si="4"/>
        <v>240</v>
      </c>
      <c r="V16" s="238">
        <f t="shared" si="1"/>
        <v>20</v>
      </c>
      <c r="Y16" t="s">
        <v>230</v>
      </c>
    </row>
    <row r="17" spans="1:26" x14ac:dyDescent="0.2">
      <c r="A17" s="177">
        <v>2011</v>
      </c>
      <c r="B17" s="177" t="s">
        <v>56</v>
      </c>
      <c r="C17" s="177" t="s">
        <v>61</v>
      </c>
      <c r="D17" s="162">
        <v>26767</v>
      </c>
      <c r="E17" s="178"/>
      <c r="F17" s="207">
        <v>12</v>
      </c>
      <c r="G17" s="179">
        <v>0</v>
      </c>
      <c r="H17" s="180">
        <v>7</v>
      </c>
      <c r="I17" s="180">
        <v>5</v>
      </c>
      <c r="J17" s="180">
        <v>0</v>
      </c>
      <c r="K17" s="180">
        <v>0</v>
      </c>
      <c r="L17" s="180">
        <v>0</v>
      </c>
      <c r="M17" s="180">
        <v>0</v>
      </c>
      <c r="N17" s="180">
        <v>0</v>
      </c>
      <c r="O17" s="180">
        <v>0</v>
      </c>
      <c r="P17" s="180">
        <v>0</v>
      </c>
      <c r="Q17" s="180">
        <v>0</v>
      </c>
      <c r="R17" s="180">
        <v>0</v>
      </c>
      <c r="S17" s="181">
        <f t="shared" si="2"/>
        <v>12</v>
      </c>
      <c r="T17" s="182">
        <f t="shared" si="3"/>
        <v>1</v>
      </c>
      <c r="U17" s="183">
        <f t="shared" si="4"/>
        <v>0</v>
      </c>
      <c r="V17" s="208">
        <f t="shared" si="1"/>
        <v>0</v>
      </c>
      <c r="Y17" t="s">
        <v>231</v>
      </c>
    </row>
    <row r="18" spans="1:26" x14ac:dyDescent="0.2">
      <c r="A18" s="177">
        <v>2011</v>
      </c>
      <c r="B18" s="177" t="s">
        <v>30</v>
      </c>
      <c r="C18" s="177" t="s">
        <v>25</v>
      </c>
      <c r="D18" s="162">
        <v>34906</v>
      </c>
      <c r="E18" s="178"/>
      <c r="F18" s="207">
        <v>56</v>
      </c>
      <c r="G18" s="179">
        <v>0</v>
      </c>
      <c r="H18" s="180">
        <v>3</v>
      </c>
      <c r="I18" s="180">
        <v>0</v>
      </c>
      <c r="J18" s="180">
        <v>0</v>
      </c>
      <c r="K18" s="180">
        <v>0</v>
      </c>
      <c r="L18" s="180">
        <v>23</v>
      </c>
      <c r="M18" s="180">
        <v>3</v>
      </c>
      <c r="N18" s="180">
        <v>12</v>
      </c>
      <c r="O18" s="180">
        <v>10</v>
      </c>
      <c r="P18" s="180">
        <v>5</v>
      </c>
      <c r="Q18" s="180">
        <v>0</v>
      </c>
      <c r="R18" s="180">
        <v>0</v>
      </c>
      <c r="S18" s="181">
        <f t="shared" si="2"/>
        <v>56</v>
      </c>
      <c r="T18" s="182">
        <f t="shared" si="3"/>
        <v>4.666666666666667</v>
      </c>
      <c r="U18" s="183">
        <f t="shared" si="4"/>
        <v>0</v>
      </c>
      <c r="V18" s="208">
        <f t="shared" si="1"/>
        <v>0</v>
      </c>
      <c r="Y18" t="s">
        <v>232</v>
      </c>
    </row>
    <row r="19" spans="1:26" x14ac:dyDescent="0.2">
      <c r="A19" s="177">
        <v>2011</v>
      </c>
      <c r="B19" s="177" t="s">
        <v>42</v>
      </c>
      <c r="C19" s="177" t="s">
        <v>25</v>
      </c>
      <c r="D19" s="162">
        <v>17401</v>
      </c>
      <c r="E19" s="178"/>
      <c r="F19" s="207">
        <v>25</v>
      </c>
      <c r="G19" s="179">
        <v>0</v>
      </c>
      <c r="H19" s="180">
        <v>0</v>
      </c>
      <c r="I19" s="180">
        <v>0</v>
      </c>
      <c r="J19" s="180">
        <v>0</v>
      </c>
      <c r="K19" s="180">
        <v>0</v>
      </c>
      <c r="L19" s="180">
        <v>0</v>
      </c>
      <c r="M19" s="180">
        <v>0</v>
      </c>
      <c r="N19" s="180">
        <v>0</v>
      </c>
      <c r="O19" s="180">
        <v>0</v>
      </c>
      <c r="P19" s="180">
        <v>0</v>
      </c>
      <c r="Q19" s="180">
        <v>0</v>
      </c>
      <c r="R19" s="180">
        <v>9</v>
      </c>
      <c r="S19" s="181">
        <f t="shared" si="2"/>
        <v>9</v>
      </c>
      <c r="T19" s="182">
        <f t="shared" si="3"/>
        <v>0.75</v>
      </c>
      <c r="U19" s="183">
        <f t="shared" si="4"/>
        <v>21.333333333333332</v>
      </c>
      <c r="V19" s="238">
        <f t="shared" si="1"/>
        <v>16</v>
      </c>
      <c r="Y19" t="s">
        <v>233</v>
      </c>
    </row>
    <row r="20" spans="1:26" x14ac:dyDescent="0.2">
      <c r="A20" s="177">
        <v>2011</v>
      </c>
      <c r="B20" s="177" t="s">
        <v>64</v>
      </c>
      <c r="C20" s="177" t="s">
        <v>25</v>
      </c>
      <c r="D20" s="162">
        <v>22280</v>
      </c>
      <c r="E20" s="178"/>
      <c r="F20" s="207">
        <v>24</v>
      </c>
      <c r="G20" s="179">
        <v>0</v>
      </c>
      <c r="H20" s="180">
        <v>7</v>
      </c>
      <c r="I20" s="180">
        <v>2</v>
      </c>
      <c r="J20" s="180">
        <v>2</v>
      </c>
      <c r="K20" s="180">
        <v>7</v>
      </c>
      <c r="L20" s="180">
        <v>6</v>
      </c>
      <c r="M20" s="180">
        <v>0</v>
      </c>
      <c r="N20" s="180">
        <v>0</v>
      </c>
      <c r="O20" s="180">
        <v>0</v>
      </c>
      <c r="P20" s="180">
        <v>0</v>
      </c>
      <c r="Q20" s="180">
        <v>0</v>
      </c>
      <c r="R20" s="180">
        <v>0</v>
      </c>
      <c r="S20" s="181">
        <f t="shared" si="2"/>
        <v>24</v>
      </c>
      <c r="T20" s="182">
        <f t="shared" si="3"/>
        <v>2</v>
      </c>
      <c r="U20" s="183">
        <f t="shared" si="4"/>
        <v>0</v>
      </c>
      <c r="V20" s="208">
        <f t="shared" si="1"/>
        <v>0</v>
      </c>
      <c r="Y20" t="s">
        <v>234</v>
      </c>
    </row>
    <row r="21" spans="1:26" x14ac:dyDescent="0.2">
      <c r="A21" s="185"/>
      <c r="B21" s="174"/>
      <c r="C21" s="185"/>
      <c r="D21" s="185"/>
      <c r="E21" s="175"/>
      <c r="F21" s="174"/>
      <c r="G21" s="174"/>
      <c r="H21" s="174"/>
      <c r="I21" s="174"/>
      <c r="J21" s="174"/>
      <c r="K21" s="174"/>
      <c r="L21" s="174"/>
      <c r="M21" s="174"/>
      <c r="N21" s="174"/>
      <c r="O21" s="174"/>
      <c r="P21" s="174"/>
      <c r="Q21" s="174"/>
      <c r="R21" s="174"/>
      <c r="S21" s="174"/>
      <c r="T21" s="175"/>
      <c r="U21" s="176"/>
      <c r="V21" s="205"/>
      <c r="Y21" t="s">
        <v>235</v>
      </c>
    </row>
    <row r="22" spans="1:26" x14ac:dyDescent="0.2">
      <c r="A22" s="177">
        <v>2012</v>
      </c>
      <c r="B22" s="177" t="s">
        <v>24</v>
      </c>
      <c r="C22" s="177" t="s">
        <v>52</v>
      </c>
      <c r="D22" s="162">
        <v>27349</v>
      </c>
      <c r="E22" s="178"/>
      <c r="F22" s="207">
        <v>48</v>
      </c>
      <c r="G22" s="179">
        <v>0</v>
      </c>
      <c r="H22" s="180">
        <v>0</v>
      </c>
      <c r="I22" s="180">
        <v>0</v>
      </c>
      <c r="J22" s="180">
        <v>0</v>
      </c>
      <c r="K22" s="180">
        <v>24</v>
      </c>
      <c r="L22" s="180">
        <v>0</v>
      </c>
      <c r="M22" s="180">
        <v>0</v>
      </c>
      <c r="N22" s="180">
        <v>0</v>
      </c>
      <c r="O22" s="180">
        <v>0</v>
      </c>
      <c r="P22" s="180">
        <v>0</v>
      </c>
      <c r="Q22" s="180">
        <v>0</v>
      </c>
      <c r="R22" s="180">
        <v>0</v>
      </c>
      <c r="S22" s="181">
        <f>SUM(G22:R22)</f>
        <v>24</v>
      </c>
      <c r="T22" s="182">
        <f>AVERAGE(G22:R22)</f>
        <v>2</v>
      </c>
      <c r="U22" s="183">
        <f>V22/T22</f>
        <v>12</v>
      </c>
      <c r="V22" s="208">
        <f>F22-SUM(G22:R22)</f>
        <v>24</v>
      </c>
      <c r="Y22" t="s">
        <v>236</v>
      </c>
      <c r="Z22" t="s">
        <v>237</v>
      </c>
    </row>
    <row r="23" spans="1:26" x14ac:dyDescent="0.2">
      <c r="A23" s="164">
        <v>2012</v>
      </c>
      <c r="B23" s="165" t="s">
        <v>73</v>
      </c>
      <c r="C23" s="164" t="s">
        <v>74</v>
      </c>
      <c r="D23" s="164">
        <v>53331</v>
      </c>
      <c r="E23" s="164"/>
      <c r="F23" s="164">
        <v>1</v>
      </c>
      <c r="G23" s="165">
        <v>1</v>
      </c>
      <c r="H23" s="165">
        <v>0</v>
      </c>
      <c r="I23" s="165">
        <v>0</v>
      </c>
      <c r="J23" s="165">
        <v>0</v>
      </c>
      <c r="K23" s="165">
        <v>0</v>
      </c>
      <c r="L23" s="165">
        <v>0</v>
      </c>
      <c r="M23" s="165">
        <v>0</v>
      </c>
      <c r="N23" s="165">
        <v>0</v>
      </c>
      <c r="O23" s="165">
        <v>0</v>
      </c>
      <c r="P23" s="165">
        <v>0</v>
      </c>
      <c r="Q23" s="165">
        <v>0</v>
      </c>
      <c r="R23" s="165">
        <v>0</v>
      </c>
      <c r="S23" s="181">
        <f t="shared" si="2"/>
        <v>1</v>
      </c>
      <c r="T23" s="182">
        <f>AVERAGE(G23:R23)</f>
        <v>8.3333333333333329E-2</v>
      </c>
      <c r="U23" s="183">
        <f t="shared" si="4"/>
        <v>0</v>
      </c>
      <c r="V23" s="208">
        <f t="shared" si="1"/>
        <v>0</v>
      </c>
      <c r="W23" s="143"/>
      <c r="Y23" t="s">
        <v>238</v>
      </c>
    </row>
    <row r="24" spans="1:26" x14ac:dyDescent="0.2">
      <c r="A24" s="164">
        <v>2012</v>
      </c>
      <c r="B24" s="165" t="s">
        <v>75</v>
      </c>
      <c r="C24" s="164" t="s">
        <v>25</v>
      </c>
      <c r="D24" s="164">
        <v>17340</v>
      </c>
      <c r="E24" s="164"/>
      <c r="F24" s="164">
        <v>22</v>
      </c>
      <c r="G24" s="165">
        <v>6</v>
      </c>
      <c r="H24" s="165">
        <v>7</v>
      </c>
      <c r="I24" s="165">
        <v>6</v>
      </c>
      <c r="J24" s="165">
        <v>3</v>
      </c>
      <c r="K24" s="165">
        <v>0</v>
      </c>
      <c r="L24" s="165">
        <v>0</v>
      </c>
      <c r="M24" s="165">
        <v>0</v>
      </c>
      <c r="N24" s="165">
        <v>0</v>
      </c>
      <c r="O24" s="165">
        <v>0</v>
      </c>
      <c r="P24" s="165">
        <v>0</v>
      </c>
      <c r="Q24" s="165">
        <v>0</v>
      </c>
      <c r="R24" s="165">
        <v>0</v>
      </c>
      <c r="S24" s="181">
        <f t="shared" si="2"/>
        <v>22</v>
      </c>
      <c r="T24" s="182">
        <f>AVERAGE(G24:R24)</f>
        <v>1.8333333333333333</v>
      </c>
      <c r="U24" s="183">
        <f t="shared" si="4"/>
        <v>0</v>
      </c>
      <c r="V24" s="208">
        <f t="shared" si="1"/>
        <v>0</v>
      </c>
      <c r="W24" s="143"/>
      <c r="Y24" t="s">
        <v>239</v>
      </c>
    </row>
    <row r="25" spans="1:26" x14ac:dyDescent="0.2">
      <c r="A25" s="164">
        <v>2012</v>
      </c>
      <c r="B25" s="165" t="s">
        <v>75</v>
      </c>
      <c r="C25" s="164" t="s">
        <v>81</v>
      </c>
      <c r="D25" s="164">
        <v>43493</v>
      </c>
      <c r="E25" s="164"/>
      <c r="F25" s="164">
        <v>120</v>
      </c>
      <c r="G25" s="165">
        <v>3</v>
      </c>
      <c r="H25" s="165">
        <v>0</v>
      </c>
      <c r="I25" s="165">
        <v>0</v>
      </c>
      <c r="J25" s="165">
        <v>0</v>
      </c>
      <c r="K25" s="165">
        <v>0</v>
      </c>
      <c r="L25" s="165">
        <v>0</v>
      </c>
      <c r="M25" s="165">
        <v>12</v>
      </c>
      <c r="N25" s="165">
        <v>0</v>
      </c>
      <c r="O25" s="165">
        <v>0</v>
      </c>
      <c r="P25" s="165">
        <v>0</v>
      </c>
      <c r="Q25" s="165">
        <v>0</v>
      </c>
      <c r="R25" s="165">
        <v>0</v>
      </c>
      <c r="S25" s="181">
        <f t="shared" ref="S25:S44" si="5">SUM(G25:R25)</f>
        <v>15</v>
      </c>
      <c r="T25" s="182">
        <f t="shared" ref="T25:T44" si="6">AVERAGE(G25:R25)</f>
        <v>1.25</v>
      </c>
      <c r="U25" s="183">
        <f t="shared" ref="U25:U44" si="7">V25/T25</f>
        <v>70.400000000000006</v>
      </c>
      <c r="V25" s="208">
        <v>88</v>
      </c>
      <c r="W25" s="143"/>
    </row>
    <row r="26" spans="1:26" x14ac:dyDescent="0.2">
      <c r="A26" s="164">
        <v>2012</v>
      </c>
      <c r="B26" s="165" t="s">
        <v>82</v>
      </c>
      <c r="C26" s="164" t="s">
        <v>81</v>
      </c>
      <c r="D26" s="164">
        <v>43493</v>
      </c>
      <c r="E26" s="164"/>
      <c r="F26" s="164">
        <v>110</v>
      </c>
      <c r="G26" s="165">
        <v>3</v>
      </c>
      <c r="H26" s="165">
        <v>0</v>
      </c>
      <c r="I26" s="165">
        <v>0</v>
      </c>
      <c r="J26" s="165">
        <v>0</v>
      </c>
      <c r="K26" s="165">
        <v>0</v>
      </c>
      <c r="L26" s="165">
        <v>0</v>
      </c>
      <c r="M26" s="165">
        <v>0</v>
      </c>
      <c r="N26" s="165">
        <v>0</v>
      </c>
      <c r="O26" s="165">
        <v>0</v>
      </c>
      <c r="P26" s="165">
        <v>0</v>
      </c>
      <c r="Q26" s="165">
        <v>0</v>
      </c>
      <c r="R26" s="165">
        <v>107</v>
      </c>
      <c r="S26" s="181">
        <f t="shared" si="5"/>
        <v>110</v>
      </c>
      <c r="T26" s="182">
        <f t="shared" si="6"/>
        <v>9.1666666666666661</v>
      </c>
      <c r="U26" s="183">
        <f t="shared" si="7"/>
        <v>0</v>
      </c>
      <c r="V26" s="208">
        <f t="shared" si="1"/>
        <v>0</v>
      </c>
      <c r="W26" s="143"/>
    </row>
    <row r="27" spans="1:26" x14ac:dyDescent="0.2">
      <c r="A27" s="164">
        <v>2012</v>
      </c>
      <c r="B27" s="165" t="s">
        <v>79</v>
      </c>
      <c r="C27" s="164" t="s">
        <v>25</v>
      </c>
      <c r="D27" s="164">
        <v>59320</v>
      </c>
      <c r="E27" s="164"/>
      <c r="F27" s="165">
        <v>70</v>
      </c>
      <c r="G27" s="165">
        <v>5</v>
      </c>
      <c r="H27" s="165">
        <v>1</v>
      </c>
      <c r="I27" s="165">
        <v>0</v>
      </c>
      <c r="J27" s="165">
        <v>6</v>
      </c>
      <c r="K27" s="165">
        <v>9</v>
      </c>
      <c r="L27" s="165">
        <v>10</v>
      </c>
      <c r="M27" s="165">
        <v>7</v>
      </c>
      <c r="N27" s="165">
        <v>6</v>
      </c>
      <c r="O27" s="165">
        <v>4</v>
      </c>
      <c r="P27" s="165">
        <v>8</v>
      </c>
      <c r="Q27" s="165">
        <v>7</v>
      </c>
      <c r="R27" s="165">
        <v>4</v>
      </c>
      <c r="S27" s="181">
        <f t="shared" si="5"/>
        <v>67</v>
      </c>
      <c r="T27" s="182">
        <f t="shared" si="6"/>
        <v>5.583333333333333</v>
      </c>
      <c r="U27" s="183">
        <f t="shared" si="7"/>
        <v>0.53731343283582089</v>
      </c>
      <c r="V27" s="208">
        <f t="shared" si="1"/>
        <v>3</v>
      </c>
      <c r="W27" s="143"/>
    </row>
    <row r="28" spans="1:26" x14ac:dyDescent="0.2">
      <c r="A28" s="164">
        <v>2012</v>
      </c>
      <c r="B28" s="165" t="s">
        <v>30</v>
      </c>
      <c r="C28" s="164" t="s">
        <v>240</v>
      </c>
      <c r="D28" s="164">
        <v>34906</v>
      </c>
      <c r="E28" s="164"/>
      <c r="F28" s="165">
        <v>24</v>
      </c>
      <c r="G28" s="165">
        <v>0</v>
      </c>
      <c r="H28" s="165">
        <v>0</v>
      </c>
      <c r="I28" s="165">
        <v>0</v>
      </c>
      <c r="J28" s="165">
        <v>0</v>
      </c>
      <c r="K28" s="165">
        <v>24</v>
      </c>
      <c r="L28" s="165">
        <v>0</v>
      </c>
      <c r="M28" s="165">
        <v>0</v>
      </c>
      <c r="N28" s="165">
        <v>0</v>
      </c>
      <c r="O28" s="165">
        <v>0</v>
      </c>
      <c r="P28" s="165">
        <v>0</v>
      </c>
      <c r="Q28" s="165">
        <v>0</v>
      </c>
      <c r="R28" s="165">
        <v>0</v>
      </c>
      <c r="S28" s="181">
        <f t="shared" si="5"/>
        <v>24</v>
      </c>
      <c r="T28" s="182">
        <f t="shared" si="6"/>
        <v>2</v>
      </c>
      <c r="U28" s="183">
        <f t="shared" si="7"/>
        <v>0</v>
      </c>
      <c r="V28" s="208">
        <f t="shared" si="1"/>
        <v>0</v>
      </c>
      <c r="W28" s="143"/>
    </row>
    <row r="29" spans="1:26" x14ac:dyDescent="0.2">
      <c r="A29" s="164">
        <v>2012</v>
      </c>
      <c r="B29" s="165" t="s">
        <v>241</v>
      </c>
      <c r="C29" s="164" t="s">
        <v>242</v>
      </c>
      <c r="D29" s="164">
        <v>51964</v>
      </c>
      <c r="E29" s="164"/>
      <c r="F29" s="165">
        <v>54</v>
      </c>
      <c r="G29" s="165">
        <v>0</v>
      </c>
      <c r="H29" s="165">
        <v>0</v>
      </c>
      <c r="I29" s="165">
        <v>0</v>
      </c>
      <c r="J29" s="165">
        <v>0</v>
      </c>
      <c r="K29" s="165">
        <v>1</v>
      </c>
      <c r="L29" s="165">
        <v>0</v>
      </c>
      <c r="M29" s="165">
        <v>0</v>
      </c>
      <c r="N29" s="165">
        <v>0</v>
      </c>
      <c r="O29" s="165">
        <v>3</v>
      </c>
      <c r="P29" s="165">
        <v>11</v>
      </c>
      <c r="Q29" s="165">
        <v>7</v>
      </c>
      <c r="R29" s="165">
        <v>5</v>
      </c>
      <c r="S29" s="181">
        <f t="shared" si="5"/>
        <v>27</v>
      </c>
      <c r="T29" s="182">
        <f t="shared" si="6"/>
        <v>2.25</v>
      </c>
      <c r="U29" s="183">
        <f t="shared" si="7"/>
        <v>12</v>
      </c>
      <c r="V29" s="208">
        <f t="shared" si="1"/>
        <v>27</v>
      </c>
      <c r="W29" s="143"/>
    </row>
    <row r="30" spans="1:26" x14ac:dyDescent="0.2">
      <c r="A30" s="164">
        <v>2012</v>
      </c>
      <c r="B30" s="165" t="s">
        <v>39</v>
      </c>
      <c r="C30" s="164" t="s">
        <v>25</v>
      </c>
      <c r="D30" s="164">
        <v>17288</v>
      </c>
      <c r="E30" s="164"/>
      <c r="F30" s="165">
        <v>52</v>
      </c>
      <c r="G30" s="165">
        <v>0</v>
      </c>
      <c r="H30" s="165">
        <v>0</v>
      </c>
      <c r="I30" s="165">
        <v>0</v>
      </c>
      <c r="J30" s="165">
        <v>0</v>
      </c>
      <c r="K30" s="165">
        <v>0</v>
      </c>
      <c r="L30" s="165">
        <v>0</v>
      </c>
      <c r="M30" s="165">
        <v>0</v>
      </c>
      <c r="N30" s="165">
        <v>0</v>
      </c>
      <c r="O30" s="165">
        <v>0</v>
      </c>
      <c r="P30" s="165">
        <v>0</v>
      </c>
      <c r="Q30" s="165">
        <v>0</v>
      </c>
      <c r="R30" s="165">
        <v>0</v>
      </c>
      <c r="S30" s="181">
        <f t="shared" si="5"/>
        <v>0</v>
      </c>
      <c r="T30" s="182">
        <f t="shared" si="6"/>
        <v>0</v>
      </c>
      <c r="U30" s="183" t="e">
        <f t="shared" si="7"/>
        <v>#DIV/0!</v>
      </c>
      <c r="V30" s="238">
        <f t="shared" si="1"/>
        <v>52</v>
      </c>
      <c r="W30" s="143"/>
    </row>
    <row r="31" spans="1:26" x14ac:dyDescent="0.2">
      <c r="A31" s="164">
        <v>2012</v>
      </c>
      <c r="B31" s="165" t="s">
        <v>243</v>
      </c>
      <c r="C31" s="164" t="s">
        <v>25</v>
      </c>
      <c r="D31" s="164">
        <v>66429</v>
      </c>
      <c r="E31" s="164"/>
      <c r="F31" s="165">
        <v>55</v>
      </c>
      <c r="G31" s="165">
        <v>0</v>
      </c>
      <c r="H31" s="165">
        <v>1</v>
      </c>
      <c r="I31" s="165">
        <v>0</v>
      </c>
      <c r="J31" s="165">
        <v>0</v>
      </c>
      <c r="K31" s="165">
        <v>0</v>
      </c>
      <c r="L31" s="165">
        <v>0</v>
      </c>
      <c r="M31" s="165">
        <v>0</v>
      </c>
      <c r="N31" s="165">
        <v>0</v>
      </c>
      <c r="O31" s="165">
        <v>0</v>
      </c>
      <c r="P31" s="165">
        <v>9</v>
      </c>
      <c r="Q31" s="165">
        <v>1</v>
      </c>
      <c r="R31" s="165">
        <v>0</v>
      </c>
      <c r="S31" s="181">
        <f t="shared" si="5"/>
        <v>11</v>
      </c>
      <c r="T31" s="182">
        <f t="shared" si="6"/>
        <v>0.91666666666666663</v>
      </c>
      <c r="U31" s="183">
        <f t="shared" si="7"/>
        <v>48</v>
      </c>
      <c r="V31" s="208">
        <f t="shared" si="1"/>
        <v>44</v>
      </c>
      <c r="W31" s="143"/>
    </row>
    <row r="32" spans="1:26" x14ac:dyDescent="0.2">
      <c r="A32" s="164">
        <v>2012</v>
      </c>
      <c r="B32" s="165" t="s">
        <v>244</v>
      </c>
      <c r="C32" s="164" t="s">
        <v>245</v>
      </c>
      <c r="D32" s="164">
        <v>27358</v>
      </c>
      <c r="E32" s="164"/>
      <c r="F32" s="165">
        <v>28</v>
      </c>
      <c r="G32" s="165">
        <v>0</v>
      </c>
      <c r="H32" s="165">
        <v>0</v>
      </c>
      <c r="I32" s="165">
        <v>0</v>
      </c>
      <c r="J32" s="165">
        <v>0</v>
      </c>
      <c r="K32" s="165">
        <v>0</v>
      </c>
      <c r="L32" s="165">
        <v>0</v>
      </c>
      <c r="M32" s="165">
        <v>0</v>
      </c>
      <c r="N32" s="165">
        <v>0</v>
      </c>
      <c r="O32" s="165">
        <v>0</v>
      </c>
      <c r="P32" s="165">
        <v>28</v>
      </c>
      <c r="Q32" s="165">
        <v>0</v>
      </c>
      <c r="R32" s="165">
        <v>0</v>
      </c>
      <c r="S32" s="181">
        <f t="shared" si="5"/>
        <v>28</v>
      </c>
      <c r="T32" s="182">
        <f t="shared" si="6"/>
        <v>2.3333333333333335</v>
      </c>
      <c r="U32" s="183">
        <f t="shared" si="7"/>
        <v>0</v>
      </c>
      <c r="V32" s="208">
        <f t="shared" si="1"/>
        <v>0</v>
      </c>
      <c r="W32" s="143"/>
    </row>
    <row r="33" spans="1:23" x14ac:dyDescent="0.2">
      <c r="A33" s="164">
        <v>2012</v>
      </c>
      <c r="B33" s="165" t="s">
        <v>246</v>
      </c>
      <c r="C33" s="164" t="s">
        <v>25</v>
      </c>
      <c r="D33" s="164"/>
      <c r="E33" s="164"/>
      <c r="F33" s="165">
        <v>56</v>
      </c>
      <c r="G33" s="165">
        <v>0</v>
      </c>
      <c r="H33" s="165">
        <v>2</v>
      </c>
      <c r="I33" s="165">
        <v>0</v>
      </c>
      <c r="J33" s="165">
        <v>0</v>
      </c>
      <c r="K33" s="165">
        <v>0</v>
      </c>
      <c r="L33" s="165">
        <v>0</v>
      </c>
      <c r="M33" s="165">
        <v>0</v>
      </c>
      <c r="N33" s="165">
        <v>0</v>
      </c>
      <c r="O33" s="165">
        <v>0</v>
      </c>
      <c r="P33" s="165">
        <v>0</v>
      </c>
      <c r="Q33" s="165">
        <v>3</v>
      </c>
      <c r="R33" s="165">
        <v>2</v>
      </c>
      <c r="S33" s="181">
        <f t="shared" si="5"/>
        <v>7</v>
      </c>
      <c r="T33" s="182">
        <f t="shared" si="6"/>
        <v>0.58333333333333337</v>
      </c>
      <c r="U33" s="183">
        <f t="shared" si="7"/>
        <v>84</v>
      </c>
      <c r="V33" s="238">
        <f t="shared" si="1"/>
        <v>49</v>
      </c>
      <c r="W33" s="143"/>
    </row>
    <row r="34" spans="1:23" x14ac:dyDescent="0.2">
      <c r="A34" s="164">
        <v>2012</v>
      </c>
      <c r="B34" s="165" t="s">
        <v>247</v>
      </c>
      <c r="C34" s="164" t="s">
        <v>248</v>
      </c>
      <c r="D34" s="164">
        <v>27354</v>
      </c>
      <c r="E34" s="164"/>
      <c r="F34" s="165">
        <v>29</v>
      </c>
      <c r="G34" s="165">
        <v>0</v>
      </c>
      <c r="H34" s="165">
        <v>0</v>
      </c>
      <c r="I34" s="165">
        <v>0</v>
      </c>
      <c r="J34" s="165">
        <v>0</v>
      </c>
      <c r="K34" s="165">
        <v>0</v>
      </c>
      <c r="L34" s="165">
        <v>0</v>
      </c>
      <c r="M34" s="165">
        <v>0</v>
      </c>
      <c r="N34" s="165">
        <v>0</v>
      </c>
      <c r="O34" s="165">
        <v>2</v>
      </c>
      <c r="P34" s="165">
        <v>0</v>
      </c>
      <c r="Q34" s="165">
        <v>0</v>
      </c>
      <c r="R34" s="165">
        <v>1</v>
      </c>
      <c r="S34" s="181">
        <f t="shared" si="5"/>
        <v>3</v>
      </c>
      <c r="T34" s="182">
        <f t="shared" si="6"/>
        <v>0.25</v>
      </c>
      <c r="U34" s="183">
        <f t="shared" si="7"/>
        <v>104</v>
      </c>
      <c r="V34" s="238">
        <f t="shared" si="1"/>
        <v>26</v>
      </c>
      <c r="W34" s="143"/>
    </row>
    <row r="35" spans="1:23" x14ac:dyDescent="0.2">
      <c r="A35" s="164">
        <v>2012</v>
      </c>
      <c r="B35" s="165" t="s">
        <v>249</v>
      </c>
      <c r="C35" s="164" t="s">
        <v>250</v>
      </c>
      <c r="D35" s="164">
        <v>79616</v>
      </c>
      <c r="E35" s="164"/>
      <c r="F35" s="165">
        <v>15</v>
      </c>
      <c r="G35" s="165">
        <v>0</v>
      </c>
      <c r="H35" s="165">
        <v>0</v>
      </c>
      <c r="I35" s="165">
        <v>0</v>
      </c>
      <c r="J35" s="165">
        <v>0</v>
      </c>
      <c r="K35" s="165">
        <v>0</v>
      </c>
      <c r="L35" s="165">
        <v>0</v>
      </c>
      <c r="M35" s="165">
        <v>15</v>
      </c>
      <c r="N35" s="165">
        <v>0</v>
      </c>
      <c r="O35" s="165">
        <v>0</v>
      </c>
      <c r="P35" s="165">
        <v>0</v>
      </c>
      <c r="Q35" s="165">
        <v>0</v>
      </c>
      <c r="R35" s="165">
        <v>0</v>
      </c>
      <c r="S35" s="181">
        <f t="shared" si="5"/>
        <v>15</v>
      </c>
      <c r="T35" s="182">
        <f t="shared" si="6"/>
        <v>1.25</v>
      </c>
      <c r="U35" s="183">
        <f t="shared" si="7"/>
        <v>0</v>
      </c>
      <c r="V35" s="208">
        <f t="shared" si="1"/>
        <v>0</v>
      </c>
      <c r="W35" s="143"/>
    </row>
    <row r="36" spans="1:23" x14ac:dyDescent="0.2">
      <c r="A36" s="164">
        <v>2012</v>
      </c>
      <c r="B36" s="165" t="s">
        <v>251</v>
      </c>
      <c r="C36" s="164" t="s">
        <v>51</v>
      </c>
      <c r="D36" s="164">
        <v>74542</v>
      </c>
      <c r="E36" s="164"/>
      <c r="F36" s="165">
        <v>47</v>
      </c>
      <c r="G36" s="165">
        <v>9</v>
      </c>
      <c r="H36" s="165">
        <v>0</v>
      </c>
      <c r="I36" s="165">
        <v>3</v>
      </c>
      <c r="J36" s="165">
        <v>0</v>
      </c>
      <c r="K36" s="165">
        <v>6</v>
      </c>
      <c r="L36" s="165">
        <v>8</v>
      </c>
      <c r="M36" s="165">
        <v>7</v>
      </c>
      <c r="N36" s="165">
        <v>7</v>
      </c>
      <c r="O36" s="165">
        <v>6</v>
      </c>
      <c r="P36" s="165">
        <v>1</v>
      </c>
      <c r="Q36" s="165">
        <v>0</v>
      </c>
      <c r="R36" s="165">
        <v>0</v>
      </c>
      <c r="S36" s="181">
        <f t="shared" si="5"/>
        <v>47</v>
      </c>
      <c r="T36" s="182">
        <f t="shared" si="6"/>
        <v>3.9166666666666665</v>
      </c>
      <c r="U36" s="183">
        <f t="shared" si="7"/>
        <v>0</v>
      </c>
      <c r="V36" s="208">
        <f t="shared" si="1"/>
        <v>0</v>
      </c>
      <c r="W36" s="143"/>
    </row>
    <row r="37" spans="1:23" x14ac:dyDescent="0.2">
      <c r="A37" s="164">
        <v>2012</v>
      </c>
      <c r="B37" s="165" t="s">
        <v>29</v>
      </c>
      <c r="C37" s="164" t="s">
        <v>252</v>
      </c>
      <c r="D37" s="164">
        <v>79604</v>
      </c>
      <c r="E37" s="164"/>
      <c r="F37" s="165">
        <v>25</v>
      </c>
      <c r="G37" s="165">
        <v>0</v>
      </c>
      <c r="H37" s="165">
        <v>0</v>
      </c>
      <c r="I37" s="165">
        <v>0</v>
      </c>
      <c r="J37" s="165">
        <v>0</v>
      </c>
      <c r="K37" s="165">
        <v>0</v>
      </c>
      <c r="L37" s="165">
        <v>0</v>
      </c>
      <c r="M37" s="165">
        <v>7</v>
      </c>
      <c r="N37" s="165">
        <v>0</v>
      </c>
      <c r="O37" s="165">
        <v>0</v>
      </c>
      <c r="P37" s="165">
        <v>0</v>
      </c>
      <c r="Q37" s="165">
        <v>0</v>
      </c>
      <c r="R37" s="165">
        <v>3</v>
      </c>
      <c r="S37" s="181">
        <f>SUM(G37:R37)</f>
        <v>10</v>
      </c>
      <c r="T37" s="182">
        <f>AVERAGE(G37:R37)</f>
        <v>0.83333333333333337</v>
      </c>
      <c r="U37" s="183">
        <f>V37/T37</f>
        <v>18</v>
      </c>
      <c r="V37" s="208">
        <f>F37-SUM(G37:R37)</f>
        <v>15</v>
      </c>
      <c r="W37" s="143"/>
    </row>
    <row r="38" spans="1:23" x14ac:dyDescent="0.2">
      <c r="A38" s="164">
        <v>2012</v>
      </c>
      <c r="B38" s="165" t="s">
        <v>29</v>
      </c>
      <c r="C38" s="164" t="s">
        <v>253</v>
      </c>
      <c r="D38" s="164">
        <v>79609</v>
      </c>
      <c r="E38" s="164"/>
      <c r="F38" s="165">
        <v>25</v>
      </c>
      <c r="G38" s="165">
        <v>0</v>
      </c>
      <c r="H38" s="165">
        <v>0</v>
      </c>
      <c r="I38" s="165">
        <v>0</v>
      </c>
      <c r="J38" s="165">
        <v>0</v>
      </c>
      <c r="K38" s="165">
        <v>0</v>
      </c>
      <c r="L38" s="165">
        <v>0</v>
      </c>
      <c r="M38" s="165">
        <v>3</v>
      </c>
      <c r="N38" s="165">
        <v>0</v>
      </c>
      <c r="O38" s="165">
        <v>0</v>
      </c>
      <c r="P38" s="165">
        <v>0</v>
      </c>
      <c r="Q38" s="165">
        <v>22</v>
      </c>
      <c r="R38" s="165">
        <v>0</v>
      </c>
      <c r="S38" s="181">
        <f t="shared" si="5"/>
        <v>25</v>
      </c>
      <c r="T38" s="182">
        <f t="shared" si="6"/>
        <v>2.0833333333333335</v>
      </c>
      <c r="U38" s="183">
        <f t="shared" si="7"/>
        <v>0</v>
      </c>
      <c r="V38" s="208">
        <f t="shared" si="1"/>
        <v>0</v>
      </c>
      <c r="W38" s="143"/>
    </row>
    <row r="39" spans="1:23" x14ac:dyDescent="0.2">
      <c r="A39" s="164">
        <v>2012</v>
      </c>
      <c r="B39" s="165" t="s">
        <v>254</v>
      </c>
      <c r="C39" s="164" t="s">
        <v>255</v>
      </c>
      <c r="D39" s="164"/>
      <c r="E39" s="164"/>
      <c r="F39" s="165">
        <v>24</v>
      </c>
      <c r="G39" s="165">
        <v>0</v>
      </c>
      <c r="H39" s="165">
        <v>0</v>
      </c>
      <c r="I39" s="165">
        <v>0</v>
      </c>
      <c r="J39" s="165">
        <v>0</v>
      </c>
      <c r="K39" s="165">
        <v>0</v>
      </c>
      <c r="L39" s="165">
        <v>0</v>
      </c>
      <c r="M39" s="165">
        <v>0</v>
      </c>
      <c r="N39" s="165">
        <v>0</v>
      </c>
      <c r="O39" s="165">
        <v>0</v>
      </c>
      <c r="P39" s="165">
        <v>0</v>
      </c>
      <c r="Q39" s="165">
        <v>0</v>
      </c>
      <c r="R39" s="165">
        <v>24</v>
      </c>
      <c r="S39" s="181">
        <f t="shared" ref="S39" si="8">SUM(G39:R39)</f>
        <v>24</v>
      </c>
      <c r="T39" s="182">
        <f t="shared" ref="T39" si="9">AVERAGE(G39:R39)</f>
        <v>2</v>
      </c>
      <c r="U39" s="183">
        <f t="shared" ref="U39" si="10">V39/T39</f>
        <v>0</v>
      </c>
      <c r="V39" s="208">
        <f t="shared" ref="V39" si="11">F39-SUM(G39:R39)</f>
        <v>0</v>
      </c>
      <c r="W39" s="143"/>
    </row>
    <row r="40" spans="1:23" x14ac:dyDescent="0.2">
      <c r="A40" s="185"/>
      <c r="B40" s="174"/>
      <c r="C40" s="185"/>
      <c r="D40" s="185"/>
      <c r="E40" s="175"/>
      <c r="F40" s="174"/>
      <c r="G40" s="174"/>
      <c r="H40" s="174"/>
      <c r="I40" s="174"/>
      <c r="J40" s="174"/>
      <c r="K40" s="174"/>
      <c r="L40" s="174"/>
      <c r="M40" s="174"/>
      <c r="N40" s="174"/>
      <c r="O40" s="174"/>
      <c r="P40" s="174"/>
      <c r="Q40" s="174"/>
      <c r="R40" s="174"/>
      <c r="S40" s="174"/>
      <c r="T40" s="175"/>
      <c r="U40" s="176"/>
      <c r="V40" s="205"/>
    </row>
    <row r="41" spans="1:23" x14ac:dyDescent="0.2">
      <c r="A41" s="164">
        <v>2013</v>
      </c>
      <c r="B41" s="165" t="s">
        <v>256</v>
      </c>
      <c r="C41" s="164" t="s">
        <v>248</v>
      </c>
      <c r="D41" s="164">
        <v>79601</v>
      </c>
      <c r="E41" s="164"/>
      <c r="F41" s="165">
        <v>37</v>
      </c>
      <c r="G41" s="165">
        <v>0</v>
      </c>
      <c r="H41" s="165">
        <v>0</v>
      </c>
      <c r="I41" s="165">
        <v>0</v>
      </c>
      <c r="J41" s="165">
        <v>0</v>
      </c>
      <c r="K41" s="165">
        <v>2</v>
      </c>
      <c r="L41" s="165">
        <v>9</v>
      </c>
      <c r="M41" s="165">
        <v>6</v>
      </c>
      <c r="N41" s="165">
        <v>6</v>
      </c>
      <c r="O41" s="165">
        <v>7</v>
      </c>
      <c r="P41" s="165">
        <v>7</v>
      </c>
      <c r="Q41" s="165">
        <v>0</v>
      </c>
      <c r="R41" s="165">
        <v>0</v>
      </c>
      <c r="S41" s="181">
        <f>SUM(G41:R41)</f>
        <v>37</v>
      </c>
      <c r="T41" s="182">
        <f>AVERAGE(G41:R41)</f>
        <v>3.0833333333333335</v>
      </c>
      <c r="U41" s="183">
        <f>V41/T41</f>
        <v>0</v>
      </c>
      <c r="V41" s="208">
        <f>F41-SUM(G41:R41)</f>
        <v>0</v>
      </c>
      <c r="W41" s="143"/>
    </row>
    <row r="42" spans="1:23" x14ac:dyDescent="0.2">
      <c r="A42" s="164">
        <v>2013</v>
      </c>
      <c r="B42" s="165" t="s">
        <v>257</v>
      </c>
      <c r="C42" s="164" t="s">
        <v>258</v>
      </c>
      <c r="D42" s="164">
        <v>80003</v>
      </c>
      <c r="E42" s="164"/>
      <c r="F42" s="165">
        <v>52</v>
      </c>
      <c r="G42" s="165">
        <v>0</v>
      </c>
      <c r="H42" s="165">
        <v>0</v>
      </c>
      <c r="I42" s="165">
        <v>0</v>
      </c>
      <c r="J42" s="165">
        <v>0</v>
      </c>
      <c r="K42" s="165">
        <v>0</v>
      </c>
      <c r="L42" s="165">
        <v>0</v>
      </c>
      <c r="M42" s="165">
        <v>0</v>
      </c>
      <c r="N42" s="165">
        <v>0</v>
      </c>
      <c r="O42" s="165">
        <v>0</v>
      </c>
      <c r="P42" s="165">
        <v>13</v>
      </c>
      <c r="Q42" s="165">
        <v>13</v>
      </c>
      <c r="R42" s="165">
        <v>8</v>
      </c>
      <c r="S42" s="181">
        <f>SUM(G42:R42)</f>
        <v>34</v>
      </c>
      <c r="T42" s="182">
        <f>AVERAGE(G42:R42)</f>
        <v>2.8333333333333335</v>
      </c>
      <c r="U42" s="183">
        <f>V42/T42</f>
        <v>6.3529411764705879</v>
      </c>
      <c r="V42" s="208">
        <f>F42-SUM(G42:R42)</f>
        <v>18</v>
      </c>
      <c r="W42" s="143"/>
    </row>
    <row r="43" spans="1:23" x14ac:dyDescent="0.2">
      <c r="A43" s="164">
        <v>2013</v>
      </c>
      <c r="B43" s="165" t="s">
        <v>259</v>
      </c>
      <c r="C43" s="164" t="s">
        <v>25</v>
      </c>
      <c r="D43" s="164">
        <v>62862</v>
      </c>
      <c r="E43" s="164"/>
      <c r="F43" s="165">
        <v>14</v>
      </c>
      <c r="G43" s="165">
        <v>0</v>
      </c>
      <c r="H43" s="165">
        <v>0</v>
      </c>
      <c r="I43" s="165">
        <v>0</v>
      </c>
      <c r="J43" s="165">
        <v>9</v>
      </c>
      <c r="K43" s="165">
        <v>5</v>
      </c>
      <c r="L43" s="165">
        <v>0</v>
      </c>
      <c r="M43" s="165">
        <v>0</v>
      </c>
      <c r="N43" s="165">
        <v>0</v>
      </c>
      <c r="O43" s="165">
        <v>0</v>
      </c>
      <c r="P43" s="165">
        <v>0</v>
      </c>
      <c r="Q43" s="165">
        <v>0</v>
      </c>
      <c r="R43" s="165">
        <v>0</v>
      </c>
      <c r="S43" s="181">
        <f t="shared" si="5"/>
        <v>14</v>
      </c>
      <c r="T43" s="182">
        <f t="shared" si="6"/>
        <v>1.1666666666666667</v>
      </c>
      <c r="U43" s="183">
        <f t="shared" si="7"/>
        <v>0</v>
      </c>
      <c r="V43" s="208">
        <f t="shared" si="1"/>
        <v>0</v>
      </c>
      <c r="W43" s="143"/>
    </row>
    <row r="44" spans="1:23" x14ac:dyDescent="0.2">
      <c r="A44" s="164">
        <v>2013</v>
      </c>
      <c r="B44" s="165" t="s">
        <v>260</v>
      </c>
      <c r="C44" s="164" t="s">
        <v>25</v>
      </c>
      <c r="D44" s="164">
        <v>78836</v>
      </c>
      <c r="E44" s="164"/>
      <c r="F44" s="165">
        <v>14</v>
      </c>
      <c r="G44" s="165">
        <v>0</v>
      </c>
      <c r="H44" s="165">
        <v>0</v>
      </c>
      <c r="I44" s="165">
        <v>0</v>
      </c>
      <c r="J44" s="165">
        <v>8</v>
      </c>
      <c r="K44" s="165">
        <v>6</v>
      </c>
      <c r="L44" s="165">
        <v>0</v>
      </c>
      <c r="M44" s="165">
        <v>0</v>
      </c>
      <c r="N44" s="165">
        <v>0</v>
      </c>
      <c r="O44" s="165">
        <v>0</v>
      </c>
      <c r="P44" s="165">
        <v>0</v>
      </c>
      <c r="Q44" s="165">
        <v>0</v>
      </c>
      <c r="R44" s="165">
        <v>0</v>
      </c>
      <c r="S44" s="181">
        <f t="shared" si="5"/>
        <v>14</v>
      </c>
      <c r="T44" s="182">
        <f t="shared" si="6"/>
        <v>1.1666666666666667</v>
      </c>
      <c r="U44" s="183">
        <f t="shared" si="7"/>
        <v>0</v>
      </c>
      <c r="V44" s="208">
        <f t="shared" si="1"/>
        <v>0</v>
      </c>
      <c r="W44" s="143"/>
    </row>
    <row r="45" spans="1:23" x14ac:dyDescent="0.2">
      <c r="A45" s="164">
        <v>2013</v>
      </c>
      <c r="B45" s="165" t="s">
        <v>261</v>
      </c>
      <c r="C45" s="164" t="s">
        <v>262</v>
      </c>
      <c r="D45" s="164">
        <v>71251</v>
      </c>
      <c r="E45" s="164"/>
      <c r="F45" s="165">
        <v>78</v>
      </c>
      <c r="G45" s="165">
        <v>0</v>
      </c>
      <c r="H45" s="165">
        <v>0</v>
      </c>
      <c r="I45" s="165">
        <v>0</v>
      </c>
      <c r="J45" s="165">
        <v>0</v>
      </c>
      <c r="K45" s="165">
        <v>11</v>
      </c>
      <c r="L45" s="165">
        <v>9</v>
      </c>
      <c r="M45" s="165">
        <v>2</v>
      </c>
      <c r="N45" s="165">
        <v>12</v>
      </c>
      <c r="O45" s="165">
        <v>8</v>
      </c>
      <c r="P45" s="165">
        <v>4</v>
      </c>
      <c r="Q45" s="165">
        <v>14</v>
      </c>
      <c r="R45" s="165">
        <v>4</v>
      </c>
      <c r="S45" s="181">
        <f t="shared" ref="S45:S53" si="12">SUM(G45:R45)</f>
        <v>64</v>
      </c>
      <c r="T45" s="182">
        <f t="shared" ref="T45:T53" si="13">AVERAGE(G45:R45)</f>
        <v>5.333333333333333</v>
      </c>
      <c r="U45" s="183">
        <f t="shared" ref="U45:U53" si="14">V45/T45</f>
        <v>2.625</v>
      </c>
      <c r="V45" s="208">
        <f t="shared" ref="V45:V53" si="15">F45-SUM(G45:R45)</f>
        <v>14</v>
      </c>
      <c r="W45" s="143"/>
    </row>
    <row r="46" spans="1:23" x14ac:dyDescent="0.2">
      <c r="A46" s="164">
        <v>2013</v>
      </c>
      <c r="B46" s="165" t="s">
        <v>263</v>
      </c>
      <c r="C46" s="164" t="s">
        <v>264</v>
      </c>
      <c r="D46" s="164">
        <v>43493</v>
      </c>
      <c r="E46" s="164"/>
      <c r="F46" s="165">
        <v>28</v>
      </c>
      <c r="G46" s="165">
        <v>0</v>
      </c>
      <c r="H46" s="165">
        <v>0</v>
      </c>
      <c r="I46" s="165">
        <v>0</v>
      </c>
      <c r="J46" s="165">
        <v>0</v>
      </c>
      <c r="K46" s="165">
        <v>0</v>
      </c>
      <c r="L46" s="165">
        <v>0</v>
      </c>
      <c r="M46" s="165">
        <v>0</v>
      </c>
      <c r="N46" s="165">
        <v>0</v>
      </c>
      <c r="O46" s="165">
        <v>0</v>
      </c>
      <c r="P46" s="165">
        <v>0</v>
      </c>
      <c r="Q46" s="165">
        <v>0</v>
      </c>
      <c r="R46" s="165">
        <v>9</v>
      </c>
      <c r="S46" s="181">
        <f t="shared" si="12"/>
        <v>9</v>
      </c>
      <c r="T46" s="182">
        <f t="shared" si="13"/>
        <v>0.75</v>
      </c>
      <c r="U46" s="183">
        <f t="shared" si="14"/>
        <v>25.333333333333332</v>
      </c>
      <c r="V46" s="238">
        <f t="shared" si="15"/>
        <v>19</v>
      </c>
      <c r="W46" s="143"/>
    </row>
    <row r="47" spans="1:23" x14ac:dyDescent="0.2">
      <c r="A47" s="164">
        <v>2013</v>
      </c>
      <c r="B47" s="165" t="s">
        <v>77</v>
      </c>
      <c r="C47" s="164" t="s">
        <v>248</v>
      </c>
      <c r="D47" s="164">
        <v>65448</v>
      </c>
      <c r="E47" s="164"/>
      <c r="F47" s="165">
        <v>41</v>
      </c>
      <c r="G47" s="165">
        <v>0</v>
      </c>
      <c r="H47" s="165">
        <v>0</v>
      </c>
      <c r="I47" s="165">
        <v>0</v>
      </c>
      <c r="J47" s="165">
        <v>0</v>
      </c>
      <c r="K47" s="165">
        <v>0</v>
      </c>
      <c r="L47" s="165">
        <v>0</v>
      </c>
      <c r="M47" s="165">
        <v>0</v>
      </c>
      <c r="N47" s="165">
        <v>0</v>
      </c>
      <c r="O47" s="165">
        <v>0</v>
      </c>
      <c r="P47" s="165">
        <v>0</v>
      </c>
      <c r="Q47" s="165">
        <v>0</v>
      </c>
      <c r="R47" s="165">
        <v>0</v>
      </c>
      <c r="S47" s="181">
        <f t="shared" si="12"/>
        <v>0</v>
      </c>
      <c r="T47" s="182">
        <f t="shared" si="13"/>
        <v>0</v>
      </c>
      <c r="U47" s="183" t="e">
        <f t="shared" si="14"/>
        <v>#DIV/0!</v>
      </c>
      <c r="V47" s="238">
        <f t="shared" si="15"/>
        <v>41</v>
      </c>
      <c r="W47" s="143"/>
    </row>
    <row r="48" spans="1:23" x14ac:dyDescent="0.2">
      <c r="A48" s="164">
        <v>2013</v>
      </c>
      <c r="B48" s="165" t="s">
        <v>75</v>
      </c>
      <c r="C48" s="164" t="s">
        <v>265</v>
      </c>
      <c r="D48" s="164">
        <v>17340</v>
      </c>
      <c r="E48" s="164"/>
      <c r="F48" s="165">
        <v>35</v>
      </c>
      <c r="G48" s="165">
        <v>0</v>
      </c>
      <c r="H48" s="165">
        <v>0</v>
      </c>
      <c r="I48" s="165">
        <v>0</v>
      </c>
      <c r="J48" s="165">
        <v>0</v>
      </c>
      <c r="K48" s="165">
        <v>0</v>
      </c>
      <c r="L48" s="165">
        <v>0</v>
      </c>
      <c r="M48" s="165">
        <v>8</v>
      </c>
      <c r="N48" s="165">
        <v>4</v>
      </c>
      <c r="O48" s="165">
        <v>5</v>
      </c>
      <c r="P48" s="165">
        <v>5</v>
      </c>
      <c r="Q48" s="165">
        <v>5</v>
      </c>
      <c r="R48" s="165">
        <v>3</v>
      </c>
      <c r="S48" s="181">
        <f t="shared" si="12"/>
        <v>30</v>
      </c>
      <c r="T48" s="182">
        <f t="shared" si="13"/>
        <v>2.5</v>
      </c>
      <c r="U48" s="183">
        <f t="shared" si="14"/>
        <v>2</v>
      </c>
      <c r="V48" s="208">
        <v>5</v>
      </c>
      <c r="W48" s="143"/>
    </row>
    <row r="49" spans="1:23" x14ac:dyDescent="0.2">
      <c r="A49" s="164">
        <v>2013</v>
      </c>
      <c r="B49" s="165" t="s">
        <v>266</v>
      </c>
      <c r="C49" s="164" t="s">
        <v>267</v>
      </c>
      <c r="D49" s="164">
        <v>22303</v>
      </c>
      <c r="E49" s="164"/>
      <c r="F49" s="165">
        <v>22</v>
      </c>
      <c r="G49" s="165">
        <v>0</v>
      </c>
      <c r="H49" s="165">
        <v>0</v>
      </c>
      <c r="I49" s="165">
        <v>0</v>
      </c>
      <c r="J49" s="165">
        <v>0</v>
      </c>
      <c r="K49" s="165">
        <v>0</v>
      </c>
      <c r="L49" s="165">
        <v>0</v>
      </c>
      <c r="M49" s="165">
        <v>5</v>
      </c>
      <c r="N49" s="165">
        <v>6</v>
      </c>
      <c r="O49" s="165">
        <v>0</v>
      </c>
      <c r="P49" s="165">
        <v>11</v>
      </c>
      <c r="Q49" s="165">
        <v>0</v>
      </c>
      <c r="R49" s="165">
        <v>2</v>
      </c>
      <c r="S49" s="181">
        <f t="shared" si="12"/>
        <v>24</v>
      </c>
      <c r="T49" s="182">
        <f t="shared" si="13"/>
        <v>2</v>
      </c>
      <c r="U49" s="183">
        <f t="shared" si="14"/>
        <v>0</v>
      </c>
      <c r="V49" s="208">
        <v>0</v>
      </c>
      <c r="W49" s="143"/>
    </row>
    <row r="50" spans="1:23" x14ac:dyDescent="0.2">
      <c r="A50" s="164">
        <v>2013</v>
      </c>
      <c r="B50" s="165" t="s">
        <v>266</v>
      </c>
      <c r="C50" s="164" t="s">
        <v>60</v>
      </c>
      <c r="D50" s="164">
        <v>46917</v>
      </c>
      <c r="E50" s="164"/>
      <c r="F50" s="165">
        <v>25</v>
      </c>
      <c r="G50" s="165">
        <v>0</v>
      </c>
      <c r="H50" s="165">
        <v>0</v>
      </c>
      <c r="I50" s="165">
        <v>0</v>
      </c>
      <c r="J50" s="165">
        <v>0</v>
      </c>
      <c r="K50" s="165">
        <v>0</v>
      </c>
      <c r="L50" s="165">
        <v>0</v>
      </c>
      <c r="M50" s="165">
        <v>0</v>
      </c>
      <c r="N50" s="165">
        <v>0</v>
      </c>
      <c r="O50" s="165">
        <v>0</v>
      </c>
      <c r="P50" s="165">
        <v>0</v>
      </c>
      <c r="Q50" s="165">
        <v>0</v>
      </c>
      <c r="R50" s="165">
        <v>0</v>
      </c>
      <c r="S50" s="181">
        <f t="shared" si="12"/>
        <v>0</v>
      </c>
      <c r="T50" s="182">
        <f t="shared" si="13"/>
        <v>0</v>
      </c>
      <c r="U50" s="183" t="e">
        <f t="shared" si="14"/>
        <v>#DIV/0!</v>
      </c>
      <c r="V50" s="208">
        <f t="shared" si="15"/>
        <v>25</v>
      </c>
      <c r="W50" s="143"/>
    </row>
    <row r="51" spans="1:23" x14ac:dyDescent="0.2">
      <c r="A51" s="164">
        <v>2013</v>
      </c>
      <c r="B51" s="165" t="s">
        <v>266</v>
      </c>
      <c r="C51" s="164" t="s">
        <v>268</v>
      </c>
      <c r="D51" s="164">
        <v>46917</v>
      </c>
      <c r="E51" s="164"/>
      <c r="F51" s="165">
        <v>7</v>
      </c>
      <c r="G51" s="165">
        <v>0</v>
      </c>
      <c r="H51" s="165">
        <v>0</v>
      </c>
      <c r="I51" s="165">
        <v>0</v>
      </c>
      <c r="J51" s="165">
        <v>0</v>
      </c>
      <c r="K51" s="165">
        <v>0</v>
      </c>
      <c r="L51" s="165">
        <v>0</v>
      </c>
      <c r="M51" s="165">
        <v>5</v>
      </c>
      <c r="N51" s="165">
        <v>1</v>
      </c>
      <c r="O51" s="165">
        <v>1</v>
      </c>
      <c r="P51" s="165">
        <v>0</v>
      </c>
      <c r="Q51" s="165">
        <v>0</v>
      </c>
      <c r="R51" s="165">
        <v>0</v>
      </c>
      <c r="S51" s="181">
        <f t="shared" si="12"/>
        <v>7</v>
      </c>
      <c r="T51" s="182">
        <f t="shared" si="13"/>
        <v>0.58333333333333337</v>
      </c>
      <c r="U51" s="183">
        <f t="shared" si="14"/>
        <v>0</v>
      </c>
      <c r="V51" s="208">
        <f t="shared" si="15"/>
        <v>0</v>
      </c>
      <c r="W51" s="143"/>
    </row>
    <row r="52" spans="1:23" x14ac:dyDescent="0.2">
      <c r="A52" s="164">
        <v>2013</v>
      </c>
      <c r="B52" s="165" t="s">
        <v>269</v>
      </c>
      <c r="C52" s="164" t="s">
        <v>60</v>
      </c>
      <c r="D52" s="164"/>
      <c r="E52" s="164"/>
      <c r="F52" s="165">
        <v>25</v>
      </c>
      <c r="G52" s="165">
        <v>0</v>
      </c>
      <c r="H52" s="165">
        <v>0</v>
      </c>
      <c r="I52" s="165">
        <v>0</v>
      </c>
      <c r="J52" s="165">
        <v>0</v>
      </c>
      <c r="K52" s="165">
        <v>0</v>
      </c>
      <c r="L52" s="165">
        <v>0</v>
      </c>
      <c r="M52" s="165">
        <v>0</v>
      </c>
      <c r="N52" s="165">
        <v>0</v>
      </c>
      <c r="O52" s="165">
        <v>0</v>
      </c>
      <c r="P52" s="165">
        <v>0</v>
      </c>
      <c r="Q52" s="165">
        <v>0</v>
      </c>
      <c r="R52" s="165">
        <v>0</v>
      </c>
      <c r="S52" s="181">
        <f t="shared" si="12"/>
        <v>0</v>
      </c>
      <c r="T52" s="182">
        <f t="shared" si="13"/>
        <v>0</v>
      </c>
      <c r="U52" s="183" t="e">
        <f t="shared" si="14"/>
        <v>#DIV/0!</v>
      </c>
      <c r="V52" s="208">
        <f t="shared" si="15"/>
        <v>25</v>
      </c>
      <c r="W52" s="143"/>
    </row>
    <row r="53" spans="1:23" x14ac:dyDescent="0.2">
      <c r="A53" s="164">
        <v>2013</v>
      </c>
      <c r="B53" s="165" t="s">
        <v>269</v>
      </c>
      <c r="C53" s="164" t="s">
        <v>270</v>
      </c>
      <c r="D53" s="164">
        <v>81279</v>
      </c>
      <c r="E53" s="164"/>
      <c r="F53" s="165">
        <v>43</v>
      </c>
      <c r="G53" s="165">
        <v>0</v>
      </c>
      <c r="H53" s="165">
        <v>0</v>
      </c>
      <c r="I53" s="165">
        <v>0</v>
      </c>
      <c r="J53" s="165">
        <v>0</v>
      </c>
      <c r="K53" s="165">
        <v>0</v>
      </c>
      <c r="L53" s="165">
        <v>0</v>
      </c>
      <c r="M53" s="165">
        <v>11</v>
      </c>
      <c r="N53" s="165">
        <v>9</v>
      </c>
      <c r="O53" s="165">
        <v>7</v>
      </c>
      <c r="P53" s="165">
        <v>9</v>
      </c>
      <c r="Q53" s="165">
        <v>6</v>
      </c>
      <c r="R53" s="165">
        <v>1</v>
      </c>
      <c r="S53" s="181">
        <f t="shared" si="12"/>
        <v>43</v>
      </c>
      <c r="T53" s="182">
        <f t="shared" si="13"/>
        <v>3.5833333333333335</v>
      </c>
      <c r="U53" s="183">
        <f t="shared" si="14"/>
        <v>0</v>
      </c>
      <c r="V53" s="208">
        <f t="shared" si="15"/>
        <v>0</v>
      </c>
      <c r="W53" s="143"/>
    </row>
    <row r="54" spans="1:23" x14ac:dyDescent="0.2">
      <c r="A54" s="164">
        <v>2013</v>
      </c>
      <c r="B54" s="165" t="s">
        <v>271</v>
      </c>
      <c r="C54" s="164" t="s">
        <v>25</v>
      </c>
      <c r="D54" s="164">
        <v>22280</v>
      </c>
      <c r="E54" s="164"/>
      <c r="F54" s="165">
        <v>25</v>
      </c>
      <c r="G54" s="165">
        <v>0</v>
      </c>
      <c r="H54" s="165">
        <v>0</v>
      </c>
      <c r="I54" s="165">
        <v>0</v>
      </c>
      <c r="J54" s="165">
        <v>0</v>
      </c>
      <c r="K54" s="165">
        <v>0</v>
      </c>
      <c r="L54" s="165">
        <v>0</v>
      </c>
      <c r="M54" s="165">
        <v>0</v>
      </c>
      <c r="N54" s="165">
        <v>0</v>
      </c>
      <c r="O54" s="165">
        <v>0</v>
      </c>
      <c r="P54" s="165">
        <v>0</v>
      </c>
      <c r="Q54" s="165">
        <v>0</v>
      </c>
      <c r="R54" s="165">
        <v>0</v>
      </c>
      <c r="S54" s="181">
        <f>SUM(G54:R54)</f>
        <v>0</v>
      </c>
      <c r="T54" s="182">
        <f>AVERAGE(G54:R54)</f>
        <v>0</v>
      </c>
      <c r="U54" s="183" t="e">
        <f>V54/T54</f>
        <v>#DIV/0!</v>
      </c>
      <c r="V54" s="238">
        <f>F54-SUM(G54:R54)</f>
        <v>25</v>
      </c>
      <c r="W54" s="143"/>
    </row>
    <row r="55" spans="1:23" x14ac:dyDescent="0.2">
      <c r="A55" s="164">
        <v>2013</v>
      </c>
      <c r="B55" s="165" t="s">
        <v>39</v>
      </c>
      <c r="C55" s="164" t="s">
        <v>25</v>
      </c>
      <c r="D55" s="164">
        <v>17288</v>
      </c>
      <c r="E55" s="164"/>
      <c r="F55" s="165">
        <v>26</v>
      </c>
      <c r="G55" s="165">
        <v>0</v>
      </c>
      <c r="H55" s="165">
        <v>0</v>
      </c>
      <c r="I55" s="165">
        <v>0</v>
      </c>
      <c r="J55" s="165">
        <v>0</v>
      </c>
      <c r="K55" s="165">
        <v>0</v>
      </c>
      <c r="L55" s="165">
        <v>0</v>
      </c>
      <c r="M55" s="165">
        <v>0</v>
      </c>
      <c r="N55" s="165">
        <v>0</v>
      </c>
      <c r="O55" s="165">
        <v>0</v>
      </c>
      <c r="P55" s="165">
        <v>0</v>
      </c>
      <c r="Q55" s="165">
        <v>0</v>
      </c>
      <c r="R55" s="165">
        <v>0</v>
      </c>
      <c r="S55" s="181">
        <f>SUM(G55:R55)</f>
        <v>0</v>
      </c>
      <c r="T55" s="182">
        <f>AVERAGE(G55:R55)</f>
        <v>0</v>
      </c>
      <c r="U55" s="183" t="e">
        <f>V55/T55</f>
        <v>#DIV/0!</v>
      </c>
      <c r="V55" s="238">
        <f>F55-SUM(G55:R55)</f>
        <v>26</v>
      </c>
      <c r="W55" s="143"/>
    </row>
    <row r="56" spans="1:23" x14ac:dyDescent="0.2">
      <c r="A56" s="164">
        <v>2013</v>
      </c>
      <c r="B56" s="165" t="s">
        <v>272</v>
      </c>
      <c r="C56" s="164" t="s">
        <v>273</v>
      </c>
      <c r="D56" s="164">
        <v>74542</v>
      </c>
      <c r="E56" s="164"/>
      <c r="F56" s="165">
        <v>40</v>
      </c>
      <c r="G56" s="165">
        <v>0</v>
      </c>
      <c r="H56" s="165">
        <v>0</v>
      </c>
      <c r="I56" s="165">
        <v>0</v>
      </c>
      <c r="J56" s="165">
        <v>0</v>
      </c>
      <c r="K56" s="165">
        <v>0</v>
      </c>
      <c r="L56" s="165">
        <v>0</v>
      </c>
      <c r="M56" s="165">
        <v>0</v>
      </c>
      <c r="N56" s="165">
        <v>0</v>
      </c>
      <c r="O56" s="165">
        <v>0</v>
      </c>
      <c r="P56" s="165">
        <v>0</v>
      </c>
      <c r="Q56" s="165">
        <v>0</v>
      </c>
      <c r="R56" s="165">
        <v>0</v>
      </c>
      <c r="S56" s="181">
        <f>SUM(G56:R56)</f>
        <v>0</v>
      </c>
      <c r="T56" s="182">
        <f>AVERAGE(G56:R56)</f>
        <v>0</v>
      </c>
      <c r="U56" s="183" t="e">
        <f>V56/T56</f>
        <v>#DIV/0!</v>
      </c>
      <c r="V56" s="238">
        <f>F56-SUM(G56:R56)</f>
        <v>40</v>
      </c>
      <c r="W56" s="143"/>
    </row>
    <row r="57" spans="1:23" x14ac:dyDescent="0.2">
      <c r="A57" s="164">
        <v>2013</v>
      </c>
      <c r="B57" s="165" t="s">
        <v>272</v>
      </c>
      <c r="C57" s="164" t="s">
        <v>274</v>
      </c>
      <c r="D57" s="164">
        <v>46893</v>
      </c>
      <c r="E57" s="164"/>
      <c r="F57" s="165">
        <v>12</v>
      </c>
      <c r="G57" s="165">
        <v>0</v>
      </c>
      <c r="H57" s="165">
        <v>0</v>
      </c>
      <c r="I57" s="165">
        <v>0</v>
      </c>
      <c r="J57" s="165">
        <v>0</v>
      </c>
      <c r="K57" s="165">
        <v>0</v>
      </c>
      <c r="L57" s="165">
        <v>0</v>
      </c>
      <c r="M57" s="165">
        <v>0</v>
      </c>
      <c r="N57" s="165">
        <v>0</v>
      </c>
      <c r="O57" s="165">
        <v>12</v>
      </c>
      <c r="P57" s="165">
        <v>0</v>
      </c>
      <c r="Q57" s="165">
        <v>0</v>
      </c>
      <c r="R57" s="165">
        <v>0</v>
      </c>
      <c r="S57" s="181">
        <f>SUM(G57:R57)</f>
        <v>12</v>
      </c>
      <c r="T57" s="182">
        <f>AVERAGE(G57:R57)</f>
        <v>1</v>
      </c>
      <c r="U57" s="183">
        <f>V57/T57</f>
        <v>0</v>
      </c>
      <c r="V57" s="208">
        <f>F57-SUM(G57:R57)</f>
        <v>0</v>
      </c>
      <c r="W57" s="143"/>
    </row>
    <row r="58" spans="1:23" x14ac:dyDescent="0.2">
      <c r="A58" s="164">
        <v>2013</v>
      </c>
      <c r="B58" s="165" t="s">
        <v>56</v>
      </c>
      <c r="C58" s="164" t="s">
        <v>275</v>
      </c>
      <c r="D58" s="164">
        <v>17401</v>
      </c>
      <c r="E58" s="164"/>
      <c r="F58" s="165">
        <v>28</v>
      </c>
      <c r="G58" s="165">
        <v>0</v>
      </c>
      <c r="H58" s="165">
        <v>0</v>
      </c>
      <c r="I58" s="165">
        <v>0</v>
      </c>
      <c r="J58" s="165">
        <v>0</v>
      </c>
      <c r="K58" s="165">
        <v>0</v>
      </c>
      <c r="L58" s="165">
        <v>0</v>
      </c>
      <c r="M58" s="165">
        <v>0</v>
      </c>
      <c r="N58" s="165">
        <v>0</v>
      </c>
      <c r="O58" s="165">
        <v>0</v>
      </c>
      <c r="P58" s="165">
        <v>0</v>
      </c>
      <c r="Q58" s="165">
        <v>0</v>
      </c>
      <c r="R58" s="165">
        <v>0</v>
      </c>
      <c r="S58" s="181">
        <f>SUM(G58:R58)</f>
        <v>0</v>
      </c>
      <c r="T58" s="182">
        <f>AVERAGE(G58:R58)</f>
        <v>0</v>
      </c>
      <c r="U58" s="183" t="e">
        <f>V58/T58</f>
        <v>#DIV/0!</v>
      </c>
      <c r="V58" s="208">
        <f>F58-SUM(G58:R58)</f>
        <v>28</v>
      </c>
      <c r="W58" s="143"/>
    </row>
    <row r="59" spans="1:23" x14ac:dyDescent="0.2">
      <c r="A59" s="164">
        <v>2013</v>
      </c>
      <c r="B59" s="165" t="s">
        <v>241</v>
      </c>
      <c r="C59" s="164" t="s">
        <v>242</v>
      </c>
      <c r="D59" s="164">
        <v>51964</v>
      </c>
      <c r="E59" s="164"/>
      <c r="F59" s="165">
        <v>28</v>
      </c>
      <c r="G59" s="165">
        <v>0</v>
      </c>
      <c r="H59" s="165">
        <v>0</v>
      </c>
      <c r="I59" s="165">
        <v>0</v>
      </c>
      <c r="J59" s="165">
        <v>0</v>
      </c>
      <c r="K59" s="165">
        <v>0</v>
      </c>
      <c r="L59" s="165">
        <v>0</v>
      </c>
      <c r="M59" s="165">
        <v>0</v>
      </c>
      <c r="N59" s="165">
        <v>0</v>
      </c>
      <c r="O59" s="165">
        <v>0</v>
      </c>
      <c r="P59" s="165">
        <v>0</v>
      </c>
      <c r="Q59" s="165">
        <v>0</v>
      </c>
      <c r="R59" s="165">
        <v>0</v>
      </c>
      <c r="S59" s="181">
        <f t="shared" ref="S59:S73" si="16">SUM(G59:R59)</f>
        <v>0</v>
      </c>
      <c r="T59" s="182">
        <f t="shared" ref="T59:T73" si="17">AVERAGE(G59:R59)</f>
        <v>0</v>
      </c>
      <c r="U59" s="183" t="e">
        <f t="shared" ref="U59:U73" si="18">V59/T59</f>
        <v>#DIV/0!</v>
      </c>
      <c r="V59" s="208">
        <f t="shared" ref="V59:V73" si="19">F59-SUM(G59:R59)</f>
        <v>28</v>
      </c>
      <c r="W59" s="143"/>
    </row>
    <row r="60" spans="1:23" x14ac:dyDescent="0.2">
      <c r="A60" s="164">
        <v>2013</v>
      </c>
      <c r="B60" s="165" t="s">
        <v>276</v>
      </c>
      <c r="C60" s="164" t="s">
        <v>277</v>
      </c>
      <c r="D60" s="164">
        <v>34906</v>
      </c>
      <c r="E60" s="164"/>
      <c r="F60" s="165">
        <v>36</v>
      </c>
      <c r="G60" s="165">
        <v>0</v>
      </c>
      <c r="H60" s="165">
        <v>0</v>
      </c>
      <c r="I60" s="165">
        <v>0</v>
      </c>
      <c r="J60" s="165">
        <v>0</v>
      </c>
      <c r="K60" s="165">
        <v>0</v>
      </c>
      <c r="L60" s="165">
        <v>0</v>
      </c>
      <c r="M60" s="165">
        <v>0</v>
      </c>
      <c r="N60" s="165">
        <v>0</v>
      </c>
      <c r="O60" s="165">
        <v>0</v>
      </c>
      <c r="P60" s="165">
        <v>0</v>
      </c>
      <c r="Q60" s="165">
        <v>0</v>
      </c>
      <c r="R60" s="165">
        <v>0</v>
      </c>
      <c r="S60" s="181">
        <f t="shared" si="16"/>
        <v>0</v>
      </c>
      <c r="T60" s="182">
        <f t="shared" si="17"/>
        <v>0</v>
      </c>
      <c r="U60" s="183" t="e">
        <f t="shared" si="18"/>
        <v>#DIV/0!</v>
      </c>
      <c r="V60" s="208">
        <f t="shared" si="19"/>
        <v>36</v>
      </c>
      <c r="W60" s="143"/>
    </row>
    <row r="61" spans="1:23" x14ac:dyDescent="0.2">
      <c r="A61" s="164">
        <v>2013</v>
      </c>
      <c r="B61" s="165" t="s">
        <v>241</v>
      </c>
      <c r="C61" s="164" t="s">
        <v>278</v>
      </c>
      <c r="D61" s="164"/>
      <c r="E61" s="164"/>
      <c r="F61" s="165">
        <v>26</v>
      </c>
      <c r="G61" s="165">
        <v>0</v>
      </c>
      <c r="H61" s="165">
        <v>0</v>
      </c>
      <c r="I61" s="165">
        <v>0</v>
      </c>
      <c r="J61" s="165">
        <v>0</v>
      </c>
      <c r="K61" s="165">
        <v>0</v>
      </c>
      <c r="L61" s="165">
        <v>0</v>
      </c>
      <c r="M61" s="165">
        <v>0</v>
      </c>
      <c r="N61" s="165">
        <v>0</v>
      </c>
      <c r="O61" s="165">
        <v>0</v>
      </c>
      <c r="P61" s="165">
        <v>0</v>
      </c>
      <c r="Q61" s="165">
        <v>0</v>
      </c>
      <c r="R61" s="165">
        <v>0</v>
      </c>
      <c r="S61" s="181">
        <f t="shared" si="16"/>
        <v>0</v>
      </c>
      <c r="T61" s="182">
        <f t="shared" si="17"/>
        <v>0</v>
      </c>
      <c r="U61" s="183" t="e">
        <f t="shared" si="18"/>
        <v>#DIV/0!</v>
      </c>
      <c r="V61" s="208">
        <f t="shared" si="19"/>
        <v>26</v>
      </c>
      <c r="W61" s="143"/>
    </row>
    <row r="62" spans="1:23" x14ac:dyDescent="0.2">
      <c r="A62" s="164">
        <v>2013</v>
      </c>
      <c r="B62" s="165" t="s">
        <v>279</v>
      </c>
      <c r="C62" s="164" t="s">
        <v>280</v>
      </c>
      <c r="D62" s="164">
        <v>79590</v>
      </c>
      <c r="E62" s="164"/>
      <c r="F62" s="165">
        <v>142</v>
      </c>
      <c r="G62" s="165">
        <v>0</v>
      </c>
      <c r="H62" s="165">
        <v>0</v>
      </c>
      <c r="I62" s="165">
        <v>0</v>
      </c>
      <c r="J62" s="165">
        <v>0</v>
      </c>
      <c r="K62" s="165">
        <v>0</v>
      </c>
      <c r="L62" s="165">
        <v>0</v>
      </c>
      <c r="M62" s="165">
        <v>0</v>
      </c>
      <c r="N62" s="165">
        <v>0</v>
      </c>
      <c r="O62" s="165">
        <v>0</v>
      </c>
      <c r="P62" s="165">
        <v>0</v>
      </c>
      <c r="Q62" s="165">
        <v>0</v>
      </c>
      <c r="R62" s="165">
        <v>142</v>
      </c>
      <c r="S62" s="181">
        <f t="shared" si="16"/>
        <v>142</v>
      </c>
      <c r="T62" s="182">
        <f t="shared" si="17"/>
        <v>11.833333333333334</v>
      </c>
      <c r="U62" s="183">
        <f t="shared" si="18"/>
        <v>0</v>
      </c>
      <c r="V62" s="208">
        <f t="shared" si="19"/>
        <v>0</v>
      </c>
      <c r="W62" s="143"/>
    </row>
    <row r="63" spans="1:23" x14ac:dyDescent="0.2">
      <c r="A63" s="164">
        <v>2013</v>
      </c>
      <c r="B63" s="165" t="s">
        <v>279</v>
      </c>
      <c r="C63" s="164" t="s">
        <v>281</v>
      </c>
      <c r="D63" s="164">
        <v>83280</v>
      </c>
      <c r="E63" s="164"/>
      <c r="F63" s="165">
        <v>12</v>
      </c>
      <c r="G63" s="165">
        <v>0</v>
      </c>
      <c r="H63" s="165">
        <v>0</v>
      </c>
      <c r="I63" s="165">
        <v>0</v>
      </c>
      <c r="J63" s="165">
        <v>0</v>
      </c>
      <c r="K63" s="165">
        <v>0</v>
      </c>
      <c r="L63" s="165">
        <v>0</v>
      </c>
      <c r="M63" s="165">
        <v>0</v>
      </c>
      <c r="N63" s="165">
        <v>0</v>
      </c>
      <c r="O63" s="165">
        <v>0</v>
      </c>
      <c r="P63" s="165">
        <v>0</v>
      </c>
      <c r="Q63" s="165">
        <v>0</v>
      </c>
      <c r="R63" s="165">
        <v>12</v>
      </c>
      <c r="S63" s="181">
        <f t="shared" si="16"/>
        <v>12</v>
      </c>
      <c r="T63" s="182">
        <f t="shared" si="17"/>
        <v>1</v>
      </c>
      <c r="U63" s="183">
        <f t="shared" si="18"/>
        <v>0</v>
      </c>
      <c r="V63" s="208">
        <f t="shared" si="19"/>
        <v>0</v>
      </c>
      <c r="W63" s="143"/>
    </row>
    <row r="64" spans="1:23" x14ac:dyDescent="0.2">
      <c r="A64" s="164">
        <v>2013</v>
      </c>
      <c r="B64" s="165" t="s">
        <v>39</v>
      </c>
      <c r="C64" s="164" t="s">
        <v>282</v>
      </c>
      <c r="D64" s="164"/>
      <c r="E64" s="164"/>
      <c r="F64" s="165">
        <v>24</v>
      </c>
      <c r="G64" s="165">
        <v>0</v>
      </c>
      <c r="H64" s="165">
        <v>0</v>
      </c>
      <c r="I64" s="165">
        <v>0</v>
      </c>
      <c r="J64" s="165">
        <v>0</v>
      </c>
      <c r="K64" s="165">
        <v>0</v>
      </c>
      <c r="L64" s="165">
        <v>0</v>
      </c>
      <c r="M64" s="165">
        <v>0</v>
      </c>
      <c r="N64" s="165">
        <v>0</v>
      </c>
      <c r="O64" s="165">
        <v>0</v>
      </c>
      <c r="P64" s="165">
        <v>0</v>
      </c>
      <c r="Q64" s="165">
        <v>0</v>
      </c>
      <c r="R64" s="165">
        <v>24</v>
      </c>
      <c r="S64" s="181">
        <f t="shared" si="16"/>
        <v>24</v>
      </c>
      <c r="T64" s="182">
        <f t="shared" si="17"/>
        <v>2</v>
      </c>
      <c r="U64" s="183">
        <f t="shared" si="18"/>
        <v>0</v>
      </c>
      <c r="V64" s="208">
        <f t="shared" si="19"/>
        <v>0</v>
      </c>
      <c r="W64" s="143"/>
    </row>
    <row r="65" spans="1:23" x14ac:dyDescent="0.2">
      <c r="A65" s="164">
        <v>2013</v>
      </c>
      <c r="B65" s="165" t="s">
        <v>254</v>
      </c>
      <c r="C65" s="164" t="s">
        <v>283</v>
      </c>
      <c r="D65" s="164">
        <v>79599</v>
      </c>
      <c r="E65" s="164"/>
      <c r="F65" s="165">
        <v>5</v>
      </c>
      <c r="G65" s="165">
        <v>0</v>
      </c>
      <c r="H65" s="165">
        <v>0</v>
      </c>
      <c r="I65" s="165">
        <v>0</v>
      </c>
      <c r="J65" s="165">
        <v>0</v>
      </c>
      <c r="K65" s="165">
        <v>0</v>
      </c>
      <c r="L65" s="165">
        <v>0</v>
      </c>
      <c r="M65" s="165">
        <v>0</v>
      </c>
      <c r="N65" s="165">
        <v>0</v>
      </c>
      <c r="O65" s="165">
        <v>0</v>
      </c>
      <c r="P65" s="165">
        <v>0</v>
      </c>
      <c r="Q65" s="165">
        <v>0</v>
      </c>
      <c r="R65" s="165">
        <v>5</v>
      </c>
      <c r="S65" s="181">
        <f t="shared" si="16"/>
        <v>5</v>
      </c>
      <c r="T65" s="182">
        <f t="shared" si="17"/>
        <v>0.41666666666666669</v>
      </c>
      <c r="U65" s="183">
        <f t="shared" si="18"/>
        <v>0</v>
      </c>
      <c r="V65" s="208">
        <f t="shared" si="19"/>
        <v>0</v>
      </c>
      <c r="W65" s="143"/>
    </row>
    <row r="66" spans="1:23" x14ac:dyDescent="0.2">
      <c r="A66" s="164">
        <v>2013</v>
      </c>
      <c r="B66" s="165" t="s">
        <v>254</v>
      </c>
      <c r="C66" s="164" t="s">
        <v>284</v>
      </c>
      <c r="D66" s="164">
        <v>79589</v>
      </c>
      <c r="E66" s="164"/>
      <c r="F66" s="165">
        <v>5</v>
      </c>
      <c r="G66" s="165">
        <v>0</v>
      </c>
      <c r="H66" s="165">
        <v>0</v>
      </c>
      <c r="I66" s="165">
        <v>0</v>
      </c>
      <c r="J66" s="165">
        <v>0</v>
      </c>
      <c r="K66" s="165">
        <v>0</v>
      </c>
      <c r="L66" s="165">
        <v>0</v>
      </c>
      <c r="M66" s="165">
        <v>0</v>
      </c>
      <c r="N66" s="165">
        <v>0</v>
      </c>
      <c r="O66" s="165">
        <v>0</v>
      </c>
      <c r="P66" s="165">
        <v>0</v>
      </c>
      <c r="Q66" s="165">
        <v>0</v>
      </c>
      <c r="R66" s="165">
        <v>0</v>
      </c>
      <c r="S66" s="181">
        <f t="shared" si="16"/>
        <v>0</v>
      </c>
      <c r="T66" s="182">
        <f t="shared" si="17"/>
        <v>0</v>
      </c>
      <c r="U66" s="183" t="e">
        <f t="shared" si="18"/>
        <v>#DIV/0!</v>
      </c>
      <c r="V66" s="208">
        <f t="shared" si="19"/>
        <v>5</v>
      </c>
      <c r="W66" s="143"/>
    </row>
    <row r="67" spans="1:23" x14ac:dyDescent="0.2">
      <c r="A67" s="164">
        <v>2013</v>
      </c>
      <c r="B67" s="165" t="s">
        <v>254</v>
      </c>
      <c r="C67" s="164" t="s">
        <v>285</v>
      </c>
      <c r="D67" s="164"/>
      <c r="E67" s="164"/>
      <c r="F67" s="165">
        <v>24</v>
      </c>
      <c r="G67" s="165">
        <v>0</v>
      </c>
      <c r="H67" s="165">
        <v>0</v>
      </c>
      <c r="I67" s="165">
        <v>0</v>
      </c>
      <c r="J67" s="165">
        <v>0</v>
      </c>
      <c r="K67" s="165">
        <v>0</v>
      </c>
      <c r="L67" s="165">
        <v>0</v>
      </c>
      <c r="M67" s="165">
        <v>0</v>
      </c>
      <c r="N67" s="165">
        <v>0</v>
      </c>
      <c r="O67" s="165">
        <v>0</v>
      </c>
      <c r="P67" s="165">
        <v>0</v>
      </c>
      <c r="Q67" s="165">
        <v>0</v>
      </c>
      <c r="R67" s="165">
        <v>24</v>
      </c>
      <c r="S67" s="181">
        <f t="shared" si="16"/>
        <v>24</v>
      </c>
      <c r="T67" s="182">
        <f t="shared" si="17"/>
        <v>2</v>
      </c>
      <c r="U67" s="183">
        <f t="shared" si="18"/>
        <v>0</v>
      </c>
      <c r="V67" s="208">
        <f t="shared" si="19"/>
        <v>0</v>
      </c>
      <c r="W67" s="143"/>
    </row>
    <row r="68" spans="1:23" x14ac:dyDescent="0.2">
      <c r="A68" s="164">
        <v>2013</v>
      </c>
      <c r="B68" s="165" t="s">
        <v>286</v>
      </c>
      <c r="C68" s="164" t="s">
        <v>265</v>
      </c>
      <c r="D68" s="164">
        <v>59324</v>
      </c>
      <c r="E68" s="164"/>
      <c r="F68" s="165">
        <v>49</v>
      </c>
      <c r="G68" s="165">
        <v>0</v>
      </c>
      <c r="H68" s="165">
        <v>0</v>
      </c>
      <c r="I68" s="165">
        <v>0</v>
      </c>
      <c r="J68" s="165">
        <v>0</v>
      </c>
      <c r="K68" s="165">
        <v>0</v>
      </c>
      <c r="L68" s="165">
        <v>0</v>
      </c>
      <c r="M68" s="165">
        <v>0</v>
      </c>
      <c r="N68" s="165">
        <v>0</v>
      </c>
      <c r="O68" s="165">
        <v>0</v>
      </c>
      <c r="P68" s="165">
        <v>0</v>
      </c>
      <c r="Q68" s="165">
        <v>0</v>
      </c>
      <c r="R68" s="165">
        <v>0</v>
      </c>
      <c r="S68" s="181">
        <f t="shared" si="16"/>
        <v>0</v>
      </c>
      <c r="T68" s="182">
        <f t="shared" si="17"/>
        <v>0</v>
      </c>
      <c r="U68" s="183" t="e">
        <f t="shared" si="18"/>
        <v>#DIV/0!</v>
      </c>
      <c r="V68" s="208">
        <f t="shared" si="19"/>
        <v>49</v>
      </c>
      <c r="W68" s="143"/>
    </row>
    <row r="69" spans="1:23" x14ac:dyDescent="0.2">
      <c r="A69" s="164">
        <v>2013</v>
      </c>
      <c r="B69" s="165" t="s">
        <v>286</v>
      </c>
      <c r="C69" s="164" t="s">
        <v>287</v>
      </c>
      <c r="D69" s="164">
        <v>79588</v>
      </c>
      <c r="E69" s="164"/>
      <c r="F69" s="165">
        <v>24</v>
      </c>
      <c r="G69" s="165">
        <v>0</v>
      </c>
      <c r="H69" s="165">
        <v>0</v>
      </c>
      <c r="I69" s="165">
        <v>0</v>
      </c>
      <c r="J69" s="165">
        <v>0</v>
      </c>
      <c r="K69" s="165">
        <v>0</v>
      </c>
      <c r="L69" s="165">
        <v>0</v>
      </c>
      <c r="M69" s="165">
        <v>0</v>
      </c>
      <c r="N69" s="165">
        <v>0</v>
      </c>
      <c r="O69" s="165">
        <v>0</v>
      </c>
      <c r="P69" s="165">
        <v>0</v>
      </c>
      <c r="Q69" s="165">
        <v>0</v>
      </c>
      <c r="R69" s="165">
        <v>24</v>
      </c>
      <c r="S69" s="181">
        <f t="shared" si="16"/>
        <v>24</v>
      </c>
      <c r="T69" s="182">
        <f t="shared" si="17"/>
        <v>2</v>
      </c>
      <c r="U69" s="183">
        <f t="shared" si="18"/>
        <v>0</v>
      </c>
      <c r="V69" s="208">
        <f t="shared" si="19"/>
        <v>0</v>
      </c>
      <c r="W69" s="143"/>
    </row>
    <row r="70" spans="1:23" x14ac:dyDescent="0.2">
      <c r="A70" s="164">
        <v>2013</v>
      </c>
      <c r="B70" s="165" t="s">
        <v>286</v>
      </c>
      <c r="C70" s="164" t="s">
        <v>288</v>
      </c>
      <c r="D70" s="164">
        <v>79597</v>
      </c>
      <c r="E70" s="164"/>
      <c r="F70" s="165">
        <v>24</v>
      </c>
      <c r="G70" s="165">
        <v>0</v>
      </c>
      <c r="H70" s="165">
        <v>0</v>
      </c>
      <c r="I70" s="165">
        <v>0</v>
      </c>
      <c r="J70" s="165">
        <v>0</v>
      </c>
      <c r="K70" s="165">
        <v>0</v>
      </c>
      <c r="L70" s="165">
        <v>0</v>
      </c>
      <c r="M70" s="165">
        <v>0</v>
      </c>
      <c r="N70" s="165">
        <v>0</v>
      </c>
      <c r="O70" s="165">
        <v>0</v>
      </c>
      <c r="P70" s="165">
        <v>0</v>
      </c>
      <c r="Q70" s="165">
        <v>0</v>
      </c>
      <c r="R70" s="165">
        <v>14</v>
      </c>
      <c r="S70" s="181">
        <f t="shared" si="16"/>
        <v>14</v>
      </c>
      <c r="T70" s="182">
        <f t="shared" si="17"/>
        <v>1.1666666666666667</v>
      </c>
      <c r="U70" s="183">
        <f t="shared" si="18"/>
        <v>8.5714285714285712</v>
      </c>
      <c r="V70" s="208">
        <f t="shared" si="19"/>
        <v>10</v>
      </c>
      <c r="W70" s="143"/>
    </row>
    <row r="71" spans="1:23" x14ac:dyDescent="0.2">
      <c r="A71" s="164">
        <v>2013</v>
      </c>
      <c r="B71" s="165" t="s">
        <v>289</v>
      </c>
      <c r="C71" s="164" t="s">
        <v>290</v>
      </c>
      <c r="D71" s="164">
        <v>27358</v>
      </c>
      <c r="E71" s="164"/>
      <c r="F71" s="165">
        <v>24</v>
      </c>
      <c r="G71" s="165">
        <v>0</v>
      </c>
      <c r="H71" s="165">
        <v>0</v>
      </c>
      <c r="I71" s="165">
        <v>0</v>
      </c>
      <c r="J71" s="165">
        <v>0</v>
      </c>
      <c r="K71" s="165">
        <v>0</v>
      </c>
      <c r="L71" s="165">
        <v>0</v>
      </c>
      <c r="M71" s="165">
        <v>0</v>
      </c>
      <c r="N71" s="165">
        <v>0</v>
      </c>
      <c r="O71" s="165">
        <v>0</v>
      </c>
      <c r="P71" s="165">
        <v>0</v>
      </c>
      <c r="Q71" s="165">
        <v>0</v>
      </c>
      <c r="R71" s="165">
        <v>24</v>
      </c>
      <c r="S71" s="181">
        <f t="shared" si="16"/>
        <v>24</v>
      </c>
      <c r="T71" s="182">
        <f t="shared" si="17"/>
        <v>2</v>
      </c>
      <c r="U71" s="183">
        <f t="shared" si="18"/>
        <v>0</v>
      </c>
      <c r="V71" s="208">
        <f t="shared" si="19"/>
        <v>0</v>
      </c>
      <c r="W71" s="143"/>
    </row>
    <row r="72" spans="1:23" x14ac:dyDescent="0.2">
      <c r="A72" s="164">
        <v>2013</v>
      </c>
      <c r="B72" s="165" t="s">
        <v>291</v>
      </c>
      <c r="C72" s="164" t="s">
        <v>292</v>
      </c>
      <c r="D72" s="164">
        <v>79596</v>
      </c>
      <c r="E72" s="164"/>
      <c r="F72" s="165">
        <v>24</v>
      </c>
      <c r="G72" s="165">
        <v>0</v>
      </c>
      <c r="H72" s="165">
        <v>0</v>
      </c>
      <c r="I72" s="165">
        <v>0</v>
      </c>
      <c r="J72" s="165">
        <v>0</v>
      </c>
      <c r="K72" s="165">
        <v>0</v>
      </c>
      <c r="L72" s="165">
        <v>0</v>
      </c>
      <c r="M72" s="165">
        <v>0</v>
      </c>
      <c r="N72" s="165">
        <v>0</v>
      </c>
      <c r="O72" s="165">
        <v>0</v>
      </c>
      <c r="P72" s="165">
        <v>0</v>
      </c>
      <c r="Q72" s="165">
        <v>0</v>
      </c>
      <c r="R72" s="165">
        <v>24</v>
      </c>
      <c r="S72" s="181">
        <f t="shared" si="16"/>
        <v>24</v>
      </c>
      <c r="T72" s="182">
        <f t="shared" si="17"/>
        <v>2</v>
      </c>
      <c r="U72" s="183">
        <f t="shared" si="18"/>
        <v>0</v>
      </c>
      <c r="V72" s="208">
        <f t="shared" si="19"/>
        <v>0</v>
      </c>
      <c r="W72" s="143"/>
    </row>
    <row r="73" spans="1:23" x14ac:dyDescent="0.2">
      <c r="A73" s="164">
        <v>2013</v>
      </c>
      <c r="B73" s="165"/>
      <c r="C73" s="164"/>
      <c r="D73" s="164"/>
      <c r="E73" s="164"/>
      <c r="F73" s="165">
        <v>0</v>
      </c>
      <c r="G73" s="165">
        <v>0</v>
      </c>
      <c r="H73" s="165">
        <v>0</v>
      </c>
      <c r="I73" s="165">
        <v>0</v>
      </c>
      <c r="J73" s="165">
        <v>0</v>
      </c>
      <c r="K73" s="165">
        <v>0</v>
      </c>
      <c r="L73" s="165">
        <v>0</v>
      </c>
      <c r="M73" s="165">
        <v>0</v>
      </c>
      <c r="N73" s="165">
        <v>0</v>
      </c>
      <c r="O73" s="165">
        <v>0</v>
      </c>
      <c r="P73" s="165">
        <v>0</v>
      </c>
      <c r="Q73" s="165">
        <v>0</v>
      </c>
      <c r="R73" s="165">
        <v>0</v>
      </c>
      <c r="S73" s="181">
        <f t="shared" si="16"/>
        <v>0</v>
      </c>
      <c r="T73" s="182">
        <f t="shared" si="17"/>
        <v>0</v>
      </c>
      <c r="U73" s="183" t="e">
        <f t="shared" si="18"/>
        <v>#DIV/0!</v>
      </c>
      <c r="V73" s="208">
        <f t="shared" si="19"/>
        <v>0</v>
      </c>
      <c r="W73" s="143"/>
    </row>
    <row r="74" spans="1:23" x14ac:dyDescent="0.2">
      <c r="A74" s="185"/>
      <c r="B74" s="212"/>
      <c r="C74" s="185"/>
      <c r="D74" s="185"/>
      <c r="E74" s="175"/>
      <c r="F74" s="212"/>
      <c r="G74" s="212"/>
      <c r="H74" s="212"/>
      <c r="I74" s="212"/>
      <c r="J74" s="212"/>
      <c r="K74" s="212"/>
      <c r="L74" s="212"/>
      <c r="M74" s="212"/>
      <c r="N74" s="212"/>
      <c r="O74" s="212"/>
      <c r="P74" s="212"/>
      <c r="Q74" s="212"/>
      <c r="R74" s="212"/>
      <c r="S74" s="174"/>
      <c r="T74" s="175"/>
      <c r="U74" s="176"/>
      <c r="V74" s="205"/>
    </row>
    <row r="75" spans="1:23" x14ac:dyDescent="0.2">
      <c r="A75" s="177">
        <v>2010</v>
      </c>
      <c r="B75" s="177"/>
      <c r="C75" s="186"/>
      <c r="D75" s="186"/>
      <c r="E75" s="178"/>
      <c r="F75" s="206">
        <f t="shared" ref="F75:R75" si="20">SUM(F11:F12)</f>
        <v>58</v>
      </c>
      <c r="G75" s="206">
        <f t="shared" si="20"/>
        <v>0</v>
      </c>
      <c r="H75" s="206">
        <f t="shared" si="20"/>
        <v>0</v>
      </c>
      <c r="I75" s="206">
        <f t="shared" si="20"/>
        <v>0</v>
      </c>
      <c r="J75" s="206">
        <f t="shared" si="20"/>
        <v>0</v>
      </c>
      <c r="K75" s="206">
        <f t="shared" si="20"/>
        <v>8</v>
      </c>
      <c r="L75" s="206">
        <f t="shared" si="20"/>
        <v>7</v>
      </c>
      <c r="M75" s="206">
        <f t="shared" si="20"/>
        <v>3</v>
      </c>
      <c r="N75" s="177">
        <f t="shared" si="20"/>
        <v>5</v>
      </c>
      <c r="O75" s="177">
        <f t="shared" si="20"/>
        <v>5</v>
      </c>
      <c r="P75" s="177">
        <f t="shared" si="20"/>
        <v>8</v>
      </c>
      <c r="Q75" s="177">
        <f t="shared" si="20"/>
        <v>9</v>
      </c>
      <c r="R75" s="177">
        <f t="shared" si="20"/>
        <v>6</v>
      </c>
      <c r="S75" s="181">
        <f>SUM(G75:R75)</f>
        <v>51</v>
      </c>
      <c r="T75" s="182">
        <f>AVERAGE(G75:R75)</f>
        <v>4.25</v>
      </c>
      <c r="U75" s="183">
        <f>V75/T75</f>
        <v>1.6470588235294117</v>
      </c>
      <c r="V75" s="208">
        <f>SUM(F75-S75)</f>
        <v>7</v>
      </c>
    </row>
    <row r="76" spans="1:23" x14ac:dyDescent="0.2">
      <c r="A76" s="177">
        <v>2011</v>
      </c>
      <c r="B76" s="177"/>
      <c r="C76" s="186"/>
      <c r="D76" s="186"/>
      <c r="E76" s="178"/>
      <c r="F76" s="206">
        <f t="shared" ref="F76:R76" si="21">SUM(F14:F20)</f>
        <v>153</v>
      </c>
      <c r="G76" s="206">
        <f t="shared" si="21"/>
        <v>0</v>
      </c>
      <c r="H76" s="206">
        <f t="shared" si="21"/>
        <v>24</v>
      </c>
      <c r="I76" s="206">
        <f t="shared" si="21"/>
        <v>9</v>
      </c>
      <c r="J76" s="206">
        <f t="shared" si="21"/>
        <v>3</v>
      </c>
      <c r="K76" s="206">
        <f t="shared" si="21"/>
        <v>8</v>
      </c>
      <c r="L76" s="206">
        <f t="shared" si="21"/>
        <v>29</v>
      </c>
      <c r="M76" s="206">
        <f t="shared" si="21"/>
        <v>3</v>
      </c>
      <c r="N76" s="177">
        <f t="shared" si="21"/>
        <v>12</v>
      </c>
      <c r="O76" s="177">
        <f t="shared" si="21"/>
        <v>15</v>
      </c>
      <c r="P76" s="177">
        <f t="shared" si="21"/>
        <v>5</v>
      </c>
      <c r="Q76" s="177">
        <f t="shared" si="21"/>
        <v>0</v>
      </c>
      <c r="R76" s="177">
        <f t="shared" si="21"/>
        <v>9</v>
      </c>
      <c r="S76" s="181">
        <f>SUM(G76:R76)</f>
        <v>117</v>
      </c>
      <c r="T76" s="182">
        <f>AVERAGE(G76:R76)</f>
        <v>9.75</v>
      </c>
      <c r="U76" s="183">
        <f>V76/T76</f>
        <v>3.6923076923076925</v>
      </c>
      <c r="V76" s="208">
        <f>SUM(F76-S76)</f>
        <v>36</v>
      </c>
    </row>
    <row r="77" spans="1:23" x14ac:dyDescent="0.2">
      <c r="A77" s="177">
        <v>2012</v>
      </c>
      <c r="B77" s="177"/>
      <c r="C77" s="186"/>
      <c r="D77" s="186"/>
      <c r="E77" s="178"/>
      <c r="F77" s="206">
        <f>SUM(F22:F39)</f>
        <v>805</v>
      </c>
      <c r="G77" s="206">
        <f t="shared" ref="G77:R77" si="22">SUM(G22:G39)</f>
        <v>27</v>
      </c>
      <c r="H77" s="206">
        <f t="shared" si="22"/>
        <v>11</v>
      </c>
      <c r="I77" s="206">
        <f t="shared" si="22"/>
        <v>9</v>
      </c>
      <c r="J77" s="206">
        <f t="shared" si="22"/>
        <v>9</v>
      </c>
      <c r="K77" s="206">
        <f t="shared" si="22"/>
        <v>64</v>
      </c>
      <c r="L77" s="206">
        <f t="shared" si="22"/>
        <v>18</v>
      </c>
      <c r="M77" s="206">
        <f t="shared" si="22"/>
        <v>51</v>
      </c>
      <c r="N77" s="206">
        <f t="shared" si="22"/>
        <v>13</v>
      </c>
      <c r="O77" s="206">
        <f t="shared" si="22"/>
        <v>15</v>
      </c>
      <c r="P77" s="206">
        <f t="shared" si="22"/>
        <v>57</v>
      </c>
      <c r="Q77" s="206">
        <f t="shared" si="22"/>
        <v>40</v>
      </c>
      <c r="R77" s="206">
        <f t="shared" si="22"/>
        <v>146</v>
      </c>
      <c r="S77" s="181">
        <f>SUM(G77:R77)</f>
        <v>460</v>
      </c>
      <c r="T77" s="182">
        <f>AVERAGE(G77:R77)</f>
        <v>38.333333333333336</v>
      </c>
      <c r="U77" s="183">
        <f>V77/T77</f>
        <v>9</v>
      </c>
      <c r="V77" s="208">
        <f>SUM(F77-S77)</f>
        <v>345</v>
      </c>
    </row>
    <row r="78" spans="1:23" x14ac:dyDescent="0.2">
      <c r="A78" s="177">
        <v>2013</v>
      </c>
      <c r="B78" s="177"/>
      <c r="C78" s="186"/>
      <c r="D78" s="186"/>
      <c r="E78" s="178"/>
      <c r="F78" s="206">
        <f>SUM(F41:F73)</f>
        <v>999</v>
      </c>
      <c r="G78" s="206">
        <f t="shared" ref="G78:R78" si="23">SUM(G41:G73)</f>
        <v>0</v>
      </c>
      <c r="H78" s="206">
        <f t="shared" si="23"/>
        <v>0</v>
      </c>
      <c r="I78" s="206">
        <f t="shared" si="23"/>
        <v>0</v>
      </c>
      <c r="J78" s="206">
        <f t="shared" si="23"/>
        <v>17</v>
      </c>
      <c r="K78" s="206">
        <f t="shared" si="23"/>
        <v>24</v>
      </c>
      <c r="L78" s="206">
        <f t="shared" si="23"/>
        <v>18</v>
      </c>
      <c r="M78" s="206">
        <f t="shared" si="23"/>
        <v>37</v>
      </c>
      <c r="N78" s="206">
        <f t="shared" si="23"/>
        <v>38</v>
      </c>
      <c r="O78" s="206">
        <f t="shared" si="23"/>
        <v>40</v>
      </c>
      <c r="P78" s="206">
        <f t="shared" si="23"/>
        <v>49</v>
      </c>
      <c r="Q78" s="206">
        <f t="shared" si="23"/>
        <v>38</v>
      </c>
      <c r="R78" s="206">
        <f t="shared" si="23"/>
        <v>320</v>
      </c>
      <c r="S78" s="181">
        <f>SUM(G78:R78)</f>
        <v>581</v>
      </c>
      <c r="T78" s="182">
        <f>AVERAGE(G78:R78)</f>
        <v>48.416666666666664</v>
      </c>
      <c r="U78" s="183">
        <f>V78/T78</f>
        <v>8.6333907056798633</v>
      </c>
      <c r="V78" s="208">
        <f>SUM(F78-S78)</f>
        <v>418</v>
      </c>
    </row>
    <row r="79" spans="1:23" x14ac:dyDescent="0.2">
      <c r="A79" s="187"/>
      <c r="B79" s="188"/>
      <c r="C79" s="187"/>
      <c r="D79" s="187"/>
      <c r="E79" s="189"/>
      <c r="F79" s="188"/>
      <c r="G79" s="188"/>
      <c r="H79" s="188"/>
      <c r="I79" s="188"/>
      <c r="J79" s="188"/>
      <c r="K79" s="188"/>
      <c r="L79" s="188"/>
      <c r="M79" s="188"/>
      <c r="N79" s="188"/>
      <c r="O79" s="188"/>
      <c r="P79" s="188"/>
      <c r="Q79" s="188"/>
      <c r="R79" s="188"/>
      <c r="S79" s="188"/>
      <c r="T79" s="189"/>
      <c r="U79" s="190"/>
      <c r="V79" s="191"/>
    </row>
    <row r="80" spans="1:23" x14ac:dyDescent="0.2">
      <c r="A80" s="146"/>
      <c r="B80" s="145"/>
      <c r="C80" s="146"/>
      <c r="D80" s="146"/>
      <c r="E80" s="145"/>
      <c r="F80" s="145"/>
      <c r="G80" s="145"/>
      <c r="H80" s="145"/>
      <c r="I80" s="145"/>
      <c r="J80" s="145"/>
      <c r="K80" s="145"/>
      <c r="L80" s="145"/>
      <c r="M80" s="145"/>
      <c r="N80" s="145"/>
      <c r="O80" s="145"/>
      <c r="P80" s="145"/>
      <c r="Q80" s="145"/>
      <c r="R80" s="145"/>
      <c r="S80" s="145"/>
      <c r="T80" s="145"/>
      <c r="U80" s="145"/>
      <c r="V80" s="145"/>
    </row>
    <row r="81" spans="6:6" x14ac:dyDescent="0.2">
      <c r="F81" s="144"/>
    </row>
  </sheetData>
  <phoneticPr fontId="17" type="noConversion"/>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Y74"/>
  <sheetViews>
    <sheetView topLeftCell="A52" zoomScaleNormal="100" zoomScalePageLayoutView="125" workbookViewId="0">
      <selection activeCell="F73" sqref="F73"/>
    </sheetView>
  </sheetViews>
  <sheetFormatPr defaultColWidth="11.42578125" defaultRowHeight="12.75" x14ac:dyDescent="0.2"/>
  <cols>
    <col min="1" max="1" width="7" bestFit="1" customWidth="1"/>
    <col min="2" max="2" width="24.28515625" bestFit="1" customWidth="1"/>
    <col min="3" max="3" width="16.28515625" bestFit="1" customWidth="1"/>
    <col min="4" max="5" width="7.28515625" bestFit="1" customWidth="1"/>
    <col min="6" max="6" width="8.42578125" customWidth="1"/>
    <col min="7" max="7" width="3.7109375" bestFit="1" customWidth="1"/>
    <col min="8" max="8" width="7.5703125" customWidth="1"/>
    <col min="9" max="9" width="6.28515625" customWidth="1"/>
    <col min="10" max="11" width="6.7109375" customWidth="1"/>
    <col min="12" max="12" width="6" customWidth="1"/>
    <col min="13" max="13" width="5.28515625" customWidth="1"/>
    <col min="14" max="14" width="5.5703125" customWidth="1"/>
    <col min="15" max="16" width="5.7109375" customWidth="1"/>
    <col min="17" max="17" width="5.42578125" customWidth="1"/>
    <col min="18" max="18" width="5.28515625" customWidth="1"/>
    <col min="19" max="19" width="4.7109375" bestFit="1" customWidth="1"/>
    <col min="20" max="20" width="7.28515625" bestFit="1" customWidth="1"/>
    <col min="21" max="21" width="10.5703125" bestFit="1" customWidth="1"/>
    <col min="22" max="22" width="9.28515625" customWidth="1"/>
  </cols>
  <sheetData>
    <row r="1" spans="1:25" x14ac:dyDescent="0.2">
      <c r="B1" s="142"/>
      <c r="E1" s="142"/>
      <c r="F1" s="142"/>
      <c r="G1" s="142"/>
      <c r="H1" s="142"/>
      <c r="I1" s="142"/>
      <c r="J1" s="142"/>
      <c r="K1" s="142"/>
      <c r="L1" s="142"/>
      <c r="M1" s="142"/>
      <c r="N1" s="142"/>
      <c r="O1" s="142"/>
      <c r="P1" s="142"/>
      <c r="Q1" s="142"/>
      <c r="R1" s="142"/>
      <c r="S1" s="142"/>
      <c r="T1" s="142"/>
      <c r="U1" s="142"/>
      <c r="V1" s="142"/>
    </row>
    <row r="2" spans="1:25" x14ac:dyDescent="0.2">
      <c r="B2" s="142"/>
      <c r="E2" s="142"/>
      <c r="F2" s="142"/>
      <c r="G2" s="142"/>
      <c r="H2" s="142"/>
      <c r="I2" s="142"/>
      <c r="J2" s="142"/>
      <c r="K2" s="142"/>
      <c r="L2" s="142"/>
      <c r="M2" s="142"/>
      <c r="N2" s="142"/>
      <c r="O2" s="142"/>
      <c r="P2" s="142"/>
      <c r="Q2" s="142"/>
      <c r="R2" s="142"/>
      <c r="S2" s="142"/>
      <c r="T2" s="142"/>
      <c r="U2" s="142"/>
      <c r="V2" s="142"/>
    </row>
    <row r="3" spans="1:25" ht="13.5" thickBot="1" x14ac:dyDescent="0.25">
      <c r="B3" s="142"/>
      <c r="E3" s="142"/>
      <c r="F3" s="142"/>
      <c r="G3" s="142"/>
      <c r="H3" s="142"/>
      <c r="I3" s="142"/>
      <c r="J3" s="142"/>
      <c r="K3" s="142"/>
      <c r="L3" s="142"/>
      <c r="M3" s="142"/>
      <c r="N3" s="142"/>
      <c r="O3" s="142"/>
      <c r="P3" s="142"/>
      <c r="Q3" s="142"/>
      <c r="R3" s="142"/>
      <c r="S3" s="142"/>
      <c r="T3" s="142"/>
      <c r="U3" s="142"/>
      <c r="V3" s="142"/>
    </row>
    <row r="4" spans="1:25" x14ac:dyDescent="0.2">
      <c r="A4" s="170"/>
      <c r="B4" s="148" t="s">
        <v>0</v>
      </c>
      <c r="C4" s="149"/>
      <c r="D4" s="149"/>
      <c r="E4" s="149"/>
      <c r="F4" s="149"/>
      <c r="G4" s="149"/>
      <c r="H4" s="149"/>
      <c r="I4" s="149"/>
      <c r="J4" s="149"/>
      <c r="K4" s="149"/>
      <c r="L4" s="149"/>
      <c r="M4" s="149"/>
      <c r="N4" s="149"/>
      <c r="O4" s="149"/>
      <c r="P4" s="149"/>
      <c r="Q4" s="149"/>
      <c r="R4" s="149"/>
      <c r="S4" s="150"/>
      <c r="T4" s="171"/>
      <c r="U4" s="172"/>
      <c r="V4" s="173"/>
    </row>
    <row r="5" spans="1:25" ht="34.5" thickBot="1" x14ac:dyDescent="0.25">
      <c r="A5" s="151" t="s">
        <v>1</v>
      </c>
      <c r="B5" s="152" t="s">
        <v>2</v>
      </c>
      <c r="C5" s="153" t="s">
        <v>3</v>
      </c>
      <c r="D5" s="154" t="s">
        <v>4</v>
      </c>
      <c r="E5" s="155" t="s">
        <v>293</v>
      </c>
      <c r="F5" s="156" t="s">
        <v>94</v>
      </c>
      <c r="G5" s="157" t="s">
        <v>7</v>
      </c>
      <c r="H5" s="157" t="s">
        <v>8</v>
      </c>
      <c r="I5" s="157" t="s">
        <v>9</v>
      </c>
      <c r="J5" s="157" t="s">
        <v>10</v>
      </c>
      <c r="K5" s="157" t="s">
        <v>11</v>
      </c>
      <c r="L5" s="157" t="s">
        <v>12</v>
      </c>
      <c r="M5" s="157" t="s">
        <v>13</v>
      </c>
      <c r="N5" s="157" t="s">
        <v>14</v>
      </c>
      <c r="O5" s="157" t="s">
        <v>15</v>
      </c>
      <c r="P5" s="157" t="s">
        <v>16</v>
      </c>
      <c r="Q5" s="157" t="s">
        <v>17</v>
      </c>
      <c r="R5" s="157" t="s">
        <v>18</v>
      </c>
      <c r="S5" s="158" t="s">
        <v>294</v>
      </c>
      <c r="T5" s="159" t="s">
        <v>295</v>
      </c>
      <c r="U5" s="156" t="s">
        <v>21</v>
      </c>
      <c r="V5" s="160" t="s">
        <v>22</v>
      </c>
      <c r="Y5" s="169"/>
    </row>
    <row r="6" spans="1:25" x14ac:dyDescent="0.2">
      <c r="A6" s="174"/>
      <c r="B6" s="174"/>
      <c r="C6" s="174"/>
      <c r="D6" s="161"/>
      <c r="E6" s="175"/>
      <c r="F6" s="174"/>
      <c r="G6" s="174"/>
      <c r="H6" s="174"/>
      <c r="I6" s="174"/>
      <c r="J6" s="174"/>
      <c r="K6" s="174"/>
      <c r="L6" s="174"/>
      <c r="M6" s="174"/>
      <c r="N6" s="174"/>
      <c r="O6" s="174"/>
      <c r="P6" s="174"/>
      <c r="Q6" s="174"/>
      <c r="R6" s="174"/>
      <c r="S6" s="174"/>
      <c r="T6" s="175"/>
      <c r="U6" s="176" t="s">
        <v>23</v>
      </c>
      <c r="V6" s="197"/>
      <c r="W6" s="2"/>
    </row>
    <row r="7" spans="1:25" x14ac:dyDescent="0.2">
      <c r="A7" s="164">
        <v>2009</v>
      </c>
      <c r="B7" s="164" t="s">
        <v>103</v>
      </c>
      <c r="C7" s="164" t="s">
        <v>296</v>
      </c>
      <c r="D7" s="164">
        <v>83281</v>
      </c>
      <c r="E7" s="164"/>
      <c r="F7" s="164">
        <v>86</v>
      </c>
      <c r="G7" s="164">
        <v>0</v>
      </c>
      <c r="H7" s="164">
        <v>1</v>
      </c>
      <c r="I7" s="164">
        <v>8</v>
      </c>
      <c r="J7" s="164">
        <v>7</v>
      </c>
      <c r="K7" s="164">
        <v>2</v>
      </c>
      <c r="L7" s="164">
        <v>0</v>
      </c>
      <c r="M7" s="164">
        <v>9</v>
      </c>
      <c r="N7" s="164">
        <v>0</v>
      </c>
      <c r="O7" s="164">
        <v>16</v>
      </c>
      <c r="P7" s="164">
        <v>4</v>
      </c>
      <c r="Q7" s="164">
        <v>3</v>
      </c>
      <c r="R7" s="164">
        <v>7</v>
      </c>
      <c r="S7" s="181">
        <f t="shared" ref="S7" si="0">SUM(G7:R7)</f>
        <v>57</v>
      </c>
      <c r="T7" s="182">
        <f t="shared" ref="T7" si="1">AVERAGE(G7:R7)</f>
        <v>4.75</v>
      </c>
      <c r="U7" s="183">
        <f t="shared" ref="U7" si="2">V7/T7</f>
        <v>6.1052631578947372</v>
      </c>
      <c r="V7" s="198">
        <f t="shared" ref="V7:V28" si="3">F7-SUM(G7:R7)</f>
        <v>29</v>
      </c>
      <c r="W7" s="203" t="s">
        <v>297</v>
      </c>
    </row>
    <row r="8" spans="1:25" x14ac:dyDescent="0.2">
      <c r="A8" s="174"/>
      <c r="B8" s="174"/>
      <c r="C8" s="174"/>
      <c r="D8" s="161"/>
      <c r="E8" s="175"/>
      <c r="F8" s="174"/>
      <c r="G8" s="174"/>
      <c r="H8" s="174"/>
      <c r="I8" s="174"/>
      <c r="J8" s="174"/>
      <c r="K8" s="174"/>
      <c r="L8" s="174"/>
      <c r="M8" s="174"/>
      <c r="N8" s="174"/>
      <c r="O8" s="174"/>
      <c r="P8" s="174"/>
      <c r="Q8" s="174"/>
      <c r="R8" s="174"/>
      <c r="S8" s="174"/>
      <c r="T8" s="175"/>
      <c r="U8" s="176" t="s">
        <v>23</v>
      </c>
      <c r="V8" s="197"/>
      <c r="W8" s="2"/>
    </row>
    <row r="9" spans="1:25" x14ac:dyDescent="0.2">
      <c r="A9" s="177">
        <v>2010</v>
      </c>
      <c r="B9" s="177" t="s">
        <v>27</v>
      </c>
      <c r="C9" s="177" t="s">
        <v>25</v>
      </c>
      <c r="D9" s="162">
        <v>17184</v>
      </c>
      <c r="E9" s="178">
        <v>7</v>
      </c>
      <c r="F9" s="177">
        <v>8</v>
      </c>
      <c r="G9" s="179">
        <v>4</v>
      </c>
      <c r="H9" s="180">
        <v>4</v>
      </c>
      <c r="I9" s="195">
        <v>0</v>
      </c>
      <c r="J9" s="195">
        <v>0</v>
      </c>
      <c r="K9" s="195">
        <v>0</v>
      </c>
      <c r="L9" s="195"/>
      <c r="M9" s="195"/>
      <c r="N9" s="195"/>
      <c r="O9" s="195"/>
      <c r="P9" s="195"/>
      <c r="Q9" s="195"/>
      <c r="R9" s="195"/>
      <c r="S9" s="181">
        <f>SUM(G9:R9)</f>
        <v>8</v>
      </c>
      <c r="T9" s="182">
        <f>AVERAGE(G9:R9)</f>
        <v>1.6</v>
      </c>
      <c r="U9" s="183">
        <f t="shared" ref="U9" si="4">V9/T9</f>
        <v>0</v>
      </c>
      <c r="V9" s="199">
        <f t="shared" si="3"/>
        <v>0</v>
      </c>
      <c r="W9" s="2"/>
    </row>
    <row r="10" spans="1:25" x14ac:dyDescent="0.2">
      <c r="A10" s="174"/>
      <c r="B10" s="174"/>
      <c r="C10" s="174"/>
      <c r="D10" s="161"/>
      <c r="E10" s="175"/>
      <c r="F10" s="174"/>
      <c r="G10" s="174"/>
      <c r="H10" s="174"/>
      <c r="I10" s="174"/>
      <c r="J10" s="174"/>
      <c r="K10" s="174"/>
      <c r="L10" s="174"/>
      <c r="M10" s="174"/>
      <c r="N10" s="174"/>
      <c r="O10" s="174"/>
      <c r="P10" s="174"/>
      <c r="Q10" s="174"/>
      <c r="R10" s="174"/>
      <c r="S10" s="174"/>
      <c r="T10" s="174"/>
      <c r="U10" s="174"/>
      <c r="V10" s="197"/>
      <c r="W10" s="2"/>
    </row>
    <row r="11" spans="1:25" x14ac:dyDescent="0.2">
      <c r="A11" s="177">
        <v>2011</v>
      </c>
      <c r="B11" s="177" t="s">
        <v>55</v>
      </c>
      <c r="C11" s="177" t="s">
        <v>25</v>
      </c>
      <c r="D11" s="162">
        <v>17186</v>
      </c>
      <c r="E11" s="178">
        <v>0</v>
      </c>
      <c r="F11" s="177">
        <v>20</v>
      </c>
      <c r="G11" s="179">
        <v>0</v>
      </c>
      <c r="H11" s="180">
        <v>0</v>
      </c>
      <c r="I11" s="180">
        <v>0</v>
      </c>
      <c r="J11" s="180">
        <v>2</v>
      </c>
      <c r="K11" s="180">
        <v>13</v>
      </c>
      <c r="L11" s="195">
        <v>5</v>
      </c>
      <c r="M11" s="195"/>
      <c r="N11" s="195"/>
      <c r="O11" s="195"/>
      <c r="P11" s="195"/>
      <c r="Q11" s="195"/>
      <c r="R11" s="195"/>
      <c r="S11" s="184">
        <f>SUM(G11:R11)</f>
        <v>20</v>
      </c>
      <c r="T11" s="182">
        <f t="shared" ref="T11:T12" si="5">AVERAGE(G11:R11)</f>
        <v>3.3333333333333335</v>
      </c>
      <c r="U11" s="183">
        <f t="shared" ref="U11:U12" si="6">V11/T11</f>
        <v>0</v>
      </c>
      <c r="V11" s="198">
        <f t="shared" si="3"/>
        <v>0</v>
      </c>
      <c r="W11" s="2"/>
    </row>
    <row r="12" spans="1:25" x14ac:dyDescent="0.2">
      <c r="A12" s="177">
        <v>2011</v>
      </c>
      <c r="B12" s="177" t="s">
        <v>42</v>
      </c>
      <c r="C12" s="177" t="s">
        <v>25</v>
      </c>
      <c r="D12" s="162">
        <v>17401</v>
      </c>
      <c r="E12" s="178">
        <v>1</v>
      </c>
      <c r="F12" s="177">
        <v>21</v>
      </c>
      <c r="G12" s="179">
        <v>6</v>
      </c>
      <c r="H12" s="180">
        <v>1</v>
      </c>
      <c r="I12" s="180">
        <v>4</v>
      </c>
      <c r="J12" s="180">
        <v>10</v>
      </c>
      <c r="K12" s="195">
        <v>0</v>
      </c>
      <c r="L12" s="195"/>
      <c r="M12" s="195"/>
      <c r="N12" s="195"/>
      <c r="O12" s="195"/>
      <c r="P12" s="195"/>
      <c r="Q12" s="195"/>
      <c r="R12" s="195"/>
      <c r="S12" s="181">
        <f t="shared" ref="S12" si="7">SUM(G12:R12)</f>
        <v>21</v>
      </c>
      <c r="T12" s="182">
        <f t="shared" si="5"/>
        <v>4.2</v>
      </c>
      <c r="U12" s="183">
        <f t="shared" si="6"/>
        <v>0</v>
      </c>
      <c r="V12" s="198">
        <f t="shared" si="3"/>
        <v>0</v>
      </c>
      <c r="W12" s="2"/>
    </row>
    <row r="13" spans="1:25" x14ac:dyDescent="0.2">
      <c r="A13" s="185"/>
      <c r="B13" s="174"/>
      <c r="C13" s="185"/>
      <c r="D13" s="185"/>
      <c r="E13" s="175"/>
      <c r="F13" s="174"/>
      <c r="G13" s="174"/>
      <c r="H13" s="174"/>
      <c r="I13" s="174"/>
      <c r="J13" s="174"/>
      <c r="K13" s="174"/>
      <c r="L13" s="174"/>
      <c r="M13" s="174"/>
      <c r="N13" s="174"/>
      <c r="O13" s="174"/>
      <c r="P13" s="174"/>
      <c r="Q13" s="174"/>
      <c r="R13" s="174"/>
      <c r="S13" s="174"/>
      <c r="T13" s="175"/>
      <c r="U13" s="176"/>
      <c r="V13" s="197"/>
      <c r="W13" s="2"/>
    </row>
    <row r="14" spans="1:25" x14ac:dyDescent="0.2">
      <c r="A14" s="177">
        <v>2012</v>
      </c>
      <c r="B14" s="177" t="s">
        <v>24</v>
      </c>
      <c r="C14" s="177" t="s">
        <v>52</v>
      </c>
      <c r="D14" s="162">
        <v>27349</v>
      </c>
      <c r="E14" s="178">
        <v>2</v>
      </c>
      <c r="F14" s="177">
        <v>24</v>
      </c>
      <c r="G14" s="179">
        <v>0</v>
      </c>
      <c r="H14" s="180">
        <v>0</v>
      </c>
      <c r="I14" s="180">
        <v>0</v>
      </c>
      <c r="J14" s="180">
        <v>0</v>
      </c>
      <c r="K14" s="195">
        <v>24</v>
      </c>
      <c r="L14" s="195"/>
      <c r="M14" s="195"/>
      <c r="N14" s="195"/>
      <c r="O14" s="195"/>
      <c r="P14" s="195"/>
      <c r="Q14" s="195"/>
      <c r="R14" s="195"/>
      <c r="S14" s="181">
        <f>SUM(G14:R14)</f>
        <v>24</v>
      </c>
      <c r="T14" s="182">
        <f>AVERAGE(G14:R14)</f>
        <v>4.8</v>
      </c>
      <c r="U14" s="183">
        <f>V14/T14</f>
        <v>0</v>
      </c>
      <c r="V14" s="199">
        <f>F14-SUM(G14:R14)</f>
        <v>0</v>
      </c>
      <c r="W14" s="2"/>
    </row>
    <row r="15" spans="1:25" x14ac:dyDescent="0.2">
      <c r="A15" s="164">
        <v>2012</v>
      </c>
      <c r="B15" s="164" t="s">
        <v>79</v>
      </c>
      <c r="C15" s="164" t="s">
        <v>25</v>
      </c>
      <c r="D15" s="164">
        <v>59320</v>
      </c>
      <c r="E15" s="164">
        <v>0</v>
      </c>
      <c r="F15" s="164">
        <v>3</v>
      </c>
      <c r="G15" s="164">
        <v>3</v>
      </c>
      <c r="H15" s="192">
        <v>0</v>
      </c>
      <c r="I15" s="192">
        <v>0</v>
      </c>
      <c r="J15" s="192">
        <v>0</v>
      </c>
      <c r="K15" s="192">
        <v>0</v>
      </c>
      <c r="L15" s="192"/>
      <c r="M15" s="192"/>
      <c r="N15" s="192"/>
      <c r="O15" s="192"/>
      <c r="P15" s="192"/>
      <c r="Q15" s="192"/>
      <c r="R15" s="192"/>
      <c r="S15" s="181">
        <f t="shared" ref="S15:S34" si="8">SUM(G15:R15)</f>
        <v>3</v>
      </c>
      <c r="T15" s="182">
        <f t="shared" ref="T15:T34" si="9">AVERAGE(G15:R15)</f>
        <v>0.6</v>
      </c>
      <c r="U15" s="183">
        <f t="shared" ref="U15:U34" si="10">V15/T15</f>
        <v>0</v>
      </c>
      <c r="V15" s="199">
        <f t="shared" si="3"/>
        <v>0</v>
      </c>
      <c r="W15" s="200"/>
      <c r="X15" t="s">
        <v>298</v>
      </c>
    </row>
    <row r="16" spans="1:25" x14ac:dyDescent="0.2">
      <c r="A16" s="164">
        <v>2012</v>
      </c>
      <c r="B16" s="164" t="s">
        <v>241</v>
      </c>
      <c r="C16" s="164" t="s">
        <v>242</v>
      </c>
      <c r="D16" s="164">
        <v>51964</v>
      </c>
      <c r="E16" s="164">
        <v>2</v>
      </c>
      <c r="F16" s="164">
        <v>32</v>
      </c>
      <c r="G16" s="164">
        <v>10</v>
      </c>
      <c r="H16" s="164">
        <v>6</v>
      </c>
      <c r="I16" s="164">
        <v>8</v>
      </c>
      <c r="J16" s="164">
        <v>8</v>
      </c>
      <c r="K16" s="192">
        <v>0</v>
      </c>
      <c r="L16" s="192"/>
      <c r="M16" s="192"/>
      <c r="N16" s="192"/>
      <c r="O16" s="192"/>
      <c r="P16" s="192"/>
      <c r="Q16" s="192"/>
      <c r="R16" s="192"/>
      <c r="S16" s="181">
        <f t="shared" si="8"/>
        <v>32</v>
      </c>
      <c r="T16" s="182">
        <f t="shared" si="9"/>
        <v>6.4</v>
      </c>
      <c r="U16" s="183">
        <f t="shared" si="10"/>
        <v>0</v>
      </c>
      <c r="V16" s="199">
        <f t="shared" si="3"/>
        <v>0</v>
      </c>
      <c r="W16" s="200"/>
      <c r="X16" t="s">
        <v>299</v>
      </c>
    </row>
    <row r="17" spans="1:24" x14ac:dyDescent="0.2">
      <c r="A17" s="164">
        <v>2012</v>
      </c>
      <c r="B17" s="164" t="s">
        <v>39</v>
      </c>
      <c r="C17" s="164" t="s">
        <v>25</v>
      </c>
      <c r="D17" s="164">
        <v>17288</v>
      </c>
      <c r="E17" s="164">
        <v>0</v>
      </c>
      <c r="F17" s="164">
        <v>26</v>
      </c>
      <c r="G17" s="193">
        <v>0</v>
      </c>
      <c r="H17" s="193">
        <v>0</v>
      </c>
      <c r="I17" s="193">
        <v>0</v>
      </c>
      <c r="J17" s="193">
        <v>0</v>
      </c>
      <c r="K17" s="193">
        <v>0</v>
      </c>
      <c r="L17" s="193">
        <v>1</v>
      </c>
      <c r="M17" s="193">
        <v>4</v>
      </c>
      <c r="N17" s="194">
        <v>10</v>
      </c>
      <c r="O17" s="194">
        <v>11</v>
      </c>
      <c r="P17" s="192"/>
      <c r="Q17" s="192"/>
      <c r="R17" s="192"/>
      <c r="S17" s="181">
        <f t="shared" si="8"/>
        <v>26</v>
      </c>
      <c r="T17" s="182">
        <f t="shared" si="9"/>
        <v>2.8888888888888888</v>
      </c>
      <c r="U17" s="183">
        <f t="shared" si="10"/>
        <v>0</v>
      </c>
      <c r="V17" s="198">
        <f t="shared" si="3"/>
        <v>0</v>
      </c>
      <c r="W17" s="200"/>
      <c r="X17" t="s">
        <v>300</v>
      </c>
    </row>
    <row r="18" spans="1:24" x14ac:dyDescent="0.2">
      <c r="A18" s="164">
        <v>2012</v>
      </c>
      <c r="B18" s="164" t="s">
        <v>243</v>
      </c>
      <c r="C18" s="164" t="s">
        <v>25</v>
      </c>
      <c r="D18" s="164">
        <v>66429</v>
      </c>
      <c r="E18" s="164">
        <v>1</v>
      </c>
      <c r="F18" s="164">
        <v>52</v>
      </c>
      <c r="G18" s="164">
        <v>0</v>
      </c>
      <c r="H18" s="164">
        <v>10</v>
      </c>
      <c r="I18" s="164">
        <v>7</v>
      </c>
      <c r="J18" s="164">
        <v>7</v>
      </c>
      <c r="K18" s="164">
        <v>11</v>
      </c>
      <c r="L18" s="164">
        <v>7</v>
      </c>
      <c r="M18" s="164">
        <v>10</v>
      </c>
      <c r="N18" s="192"/>
      <c r="O18" s="192"/>
      <c r="P18" s="192"/>
      <c r="Q18" s="192"/>
      <c r="R18" s="192"/>
      <c r="S18" s="181">
        <f t="shared" si="8"/>
        <v>52</v>
      </c>
      <c r="T18" s="182">
        <f t="shared" si="9"/>
        <v>7.4285714285714288</v>
      </c>
      <c r="U18" s="183">
        <f t="shared" si="10"/>
        <v>0</v>
      </c>
      <c r="V18" s="199">
        <f t="shared" si="3"/>
        <v>0</v>
      </c>
      <c r="W18" s="200"/>
    </row>
    <row r="19" spans="1:24" x14ac:dyDescent="0.2">
      <c r="A19" s="164">
        <v>2012</v>
      </c>
      <c r="B19" s="164" t="s">
        <v>246</v>
      </c>
      <c r="C19" s="164" t="s">
        <v>25</v>
      </c>
      <c r="D19" s="164">
        <v>86089</v>
      </c>
      <c r="E19" s="164">
        <v>1</v>
      </c>
      <c r="F19" s="164">
        <v>49</v>
      </c>
      <c r="G19" s="164">
        <v>7</v>
      </c>
      <c r="H19" s="164">
        <v>4</v>
      </c>
      <c r="I19" s="164">
        <v>3</v>
      </c>
      <c r="J19" s="164">
        <v>5</v>
      </c>
      <c r="K19" s="164">
        <v>8</v>
      </c>
      <c r="L19" s="164">
        <v>7</v>
      </c>
      <c r="M19" s="164">
        <v>7</v>
      </c>
      <c r="N19" s="164">
        <v>7</v>
      </c>
      <c r="O19" s="164">
        <v>1</v>
      </c>
      <c r="P19" s="192"/>
      <c r="Q19" s="192"/>
      <c r="R19" s="192"/>
      <c r="S19" s="181">
        <f t="shared" si="8"/>
        <v>49</v>
      </c>
      <c r="T19" s="182">
        <f t="shared" si="9"/>
        <v>5.4444444444444446</v>
      </c>
      <c r="U19" s="183">
        <f t="shared" si="10"/>
        <v>0</v>
      </c>
      <c r="V19" s="198">
        <f t="shared" si="3"/>
        <v>0</v>
      </c>
      <c r="W19" s="200"/>
    </row>
    <row r="20" spans="1:24" x14ac:dyDescent="0.2">
      <c r="A20" s="164">
        <v>2012</v>
      </c>
      <c r="B20" s="164" t="s">
        <v>247</v>
      </c>
      <c r="C20" s="164" t="s">
        <v>248</v>
      </c>
      <c r="D20" s="164">
        <v>27354</v>
      </c>
      <c r="E20" s="164">
        <v>0</v>
      </c>
      <c r="F20" s="164">
        <v>26</v>
      </c>
      <c r="G20" s="164">
        <v>1</v>
      </c>
      <c r="H20" s="193">
        <v>0</v>
      </c>
      <c r="I20" s="193">
        <v>0</v>
      </c>
      <c r="J20" s="193">
        <v>0</v>
      </c>
      <c r="K20" s="193">
        <v>0</v>
      </c>
      <c r="L20" s="193"/>
      <c r="M20" s="193"/>
      <c r="N20" s="194">
        <v>14</v>
      </c>
      <c r="O20" s="194">
        <v>10</v>
      </c>
      <c r="P20" s="194">
        <v>1</v>
      </c>
      <c r="Q20" s="192"/>
      <c r="R20" s="192"/>
      <c r="S20" s="181">
        <f t="shared" si="8"/>
        <v>26</v>
      </c>
      <c r="T20" s="182">
        <f t="shared" si="9"/>
        <v>3.25</v>
      </c>
      <c r="U20" s="183">
        <f t="shared" si="10"/>
        <v>0</v>
      </c>
      <c r="V20" s="198">
        <f t="shared" si="3"/>
        <v>0</v>
      </c>
      <c r="W20" s="200"/>
    </row>
    <row r="21" spans="1:24" x14ac:dyDescent="0.2">
      <c r="A21" s="164">
        <v>2012</v>
      </c>
      <c r="B21" s="164" t="s">
        <v>251</v>
      </c>
      <c r="C21" s="164" t="s">
        <v>51</v>
      </c>
      <c r="D21" s="164">
        <v>74542</v>
      </c>
      <c r="E21" s="164">
        <v>4</v>
      </c>
      <c r="F21" s="164">
        <v>0</v>
      </c>
      <c r="G21" s="192">
        <v>0</v>
      </c>
      <c r="H21" s="192">
        <v>0</v>
      </c>
      <c r="I21" s="192">
        <v>0</v>
      </c>
      <c r="J21" s="192">
        <v>0</v>
      </c>
      <c r="K21" s="192">
        <v>0</v>
      </c>
      <c r="L21" s="192"/>
      <c r="M21" s="192"/>
      <c r="N21" s="192"/>
      <c r="O21" s="192"/>
      <c r="P21" s="192"/>
      <c r="Q21" s="192"/>
      <c r="R21" s="192"/>
      <c r="S21" s="181">
        <f t="shared" si="8"/>
        <v>0</v>
      </c>
      <c r="T21" s="182">
        <f t="shared" si="9"/>
        <v>0</v>
      </c>
      <c r="U21" s="183" t="e">
        <f t="shared" si="10"/>
        <v>#DIV/0!</v>
      </c>
      <c r="V21" s="199">
        <f t="shared" si="3"/>
        <v>0</v>
      </c>
      <c r="W21" s="200"/>
    </row>
    <row r="22" spans="1:24" x14ac:dyDescent="0.2">
      <c r="A22" s="164">
        <v>2012</v>
      </c>
      <c r="B22" s="164" t="s">
        <v>29</v>
      </c>
      <c r="C22" s="164" t="s">
        <v>252</v>
      </c>
      <c r="D22" s="164">
        <v>79604</v>
      </c>
      <c r="E22" s="164">
        <v>1</v>
      </c>
      <c r="F22" s="164">
        <v>12</v>
      </c>
      <c r="G22" s="164">
        <v>0</v>
      </c>
      <c r="H22" s="164">
        <v>0</v>
      </c>
      <c r="I22" s="164">
        <v>0</v>
      </c>
      <c r="J22" s="164">
        <v>0</v>
      </c>
      <c r="K22" s="192">
        <v>12</v>
      </c>
      <c r="L22" s="192"/>
      <c r="M22" s="192"/>
      <c r="N22" s="192"/>
      <c r="O22" s="192"/>
      <c r="P22" s="192"/>
      <c r="Q22" s="192"/>
      <c r="R22" s="192"/>
      <c r="S22" s="181">
        <f>SUM(G22:R22)</f>
        <v>12</v>
      </c>
      <c r="T22" s="182">
        <f>AVERAGE(G22:R22)</f>
        <v>2.4</v>
      </c>
      <c r="U22" s="183">
        <f>V22/T22</f>
        <v>0</v>
      </c>
      <c r="V22" s="199">
        <f>F22-SUM(G22:R22)</f>
        <v>0</v>
      </c>
      <c r="W22" s="200"/>
    </row>
    <row r="23" spans="1:24" x14ac:dyDescent="0.2">
      <c r="A23" s="164">
        <v>2012</v>
      </c>
      <c r="B23" s="164" t="s">
        <v>271</v>
      </c>
      <c r="C23" s="164" t="s">
        <v>25</v>
      </c>
      <c r="D23" s="164">
        <v>22280</v>
      </c>
      <c r="E23" s="164">
        <v>0</v>
      </c>
      <c r="F23" s="164">
        <v>25</v>
      </c>
      <c r="G23" s="164">
        <v>0</v>
      </c>
      <c r="H23" s="164">
        <v>11</v>
      </c>
      <c r="I23" s="164">
        <v>0</v>
      </c>
      <c r="J23" s="164">
        <v>0</v>
      </c>
      <c r="K23" s="164">
        <v>10</v>
      </c>
      <c r="L23" s="193">
        <v>2</v>
      </c>
      <c r="M23" s="193">
        <v>0</v>
      </c>
      <c r="N23" s="193">
        <v>0</v>
      </c>
      <c r="O23" s="193"/>
      <c r="P23" s="193"/>
      <c r="Q23" s="193"/>
      <c r="R23" s="193">
        <v>2</v>
      </c>
      <c r="S23" s="181">
        <f t="shared" ref="S23" si="11">SUM(G23:R23)</f>
        <v>25</v>
      </c>
      <c r="T23" s="182">
        <f t="shared" si="9"/>
        <v>2.7777777777777777</v>
      </c>
      <c r="U23" s="183">
        <f t="shared" si="10"/>
        <v>0</v>
      </c>
      <c r="V23" s="199">
        <f t="shared" ref="V23" si="12">F23-SUM(G23:R23)</f>
        <v>0</v>
      </c>
      <c r="W23" s="200"/>
    </row>
    <row r="24" spans="1:24" x14ac:dyDescent="0.2">
      <c r="A24" s="185"/>
      <c r="B24" s="174"/>
      <c r="C24" s="185"/>
      <c r="D24" s="185"/>
      <c r="E24" s="175"/>
      <c r="F24" s="174"/>
      <c r="G24" s="174"/>
      <c r="H24" s="174"/>
      <c r="I24" s="174"/>
      <c r="J24" s="174"/>
      <c r="K24" s="174"/>
      <c r="L24" s="174"/>
      <c r="M24" s="174"/>
      <c r="N24" s="174"/>
      <c r="O24" s="174"/>
      <c r="P24" s="174"/>
      <c r="Q24" s="174"/>
      <c r="R24" s="174"/>
      <c r="S24" s="174"/>
      <c r="T24" s="175"/>
      <c r="U24" s="176"/>
      <c r="V24" s="197"/>
      <c r="W24" s="2"/>
    </row>
    <row r="25" spans="1:24" x14ac:dyDescent="0.2">
      <c r="A25" s="164">
        <v>2013</v>
      </c>
      <c r="B25" s="164" t="s">
        <v>256</v>
      </c>
      <c r="C25" s="164" t="s">
        <v>248</v>
      </c>
      <c r="D25" s="164">
        <v>79601</v>
      </c>
      <c r="E25" s="164">
        <v>3</v>
      </c>
      <c r="F25" s="194">
        <v>0</v>
      </c>
      <c r="G25" s="192">
        <v>0</v>
      </c>
      <c r="H25" s="192">
        <v>0</v>
      </c>
      <c r="I25" s="192">
        <v>0</v>
      </c>
      <c r="J25" s="192">
        <v>0</v>
      </c>
      <c r="K25" s="192">
        <v>0</v>
      </c>
      <c r="L25" s="192"/>
      <c r="M25" s="192"/>
      <c r="N25" s="192"/>
      <c r="O25" s="192"/>
      <c r="P25" s="192"/>
      <c r="Q25" s="192"/>
      <c r="R25" s="192"/>
      <c r="S25" s="181">
        <f>SUM(G25:R25)</f>
        <v>0</v>
      </c>
      <c r="T25" s="182">
        <f>AVERAGE(G25:R25)</f>
        <v>0</v>
      </c>
      <c r="U25" s="183" t="e">
        <f>V25/T25</f>
        <v>#DIV/0!</v>
      </c>
      <c r="V25" s="199">
        <f>F25-SUM(G25:R25)</f>
        <v>0</v>
      </c>
      <c r="W25" s="200"/>
    </row>
    <row r="26" spans="1:24" x14ac:dyDescent="0.2">
      <c r="A26" s="164">
        <v>2013</v>
      </c>
      <c r="B26" s="164" t="s">
        <v>301</v>
      </c>
      <c r="C26" s="164" t="s">
        <v>258</v>
      </c>
      <c r="D26" s="164">
        <v>80003</v>
      </c>
      <c r="E26" s="164">
        <v>3</v>
      </c>
      <c r="F26" s="194">
        <v>22</v>
      </c>
      <c r="G26" s="164">
        <v>15</v>
      </c>
      <c r="H26" s="164">
        <v>7</v>
      </c>
      <c r="I26" s="192">
        <v>0</v>
      </c>
      <c r="J26" s="192">
        <v>0</v>
      </c>
      <c r="K26" s="192">
        <v>0</v>
      </c>
      <c r="L26" s="192"/>
      <c r="M26" s="192"/>
      <c r="N26" s="192"/>
      <c r="O26" s="192"/>
      <c r="P26" s="192"/>
      <c r="Q26" s="192"/>
      <c r="R26" s="192"/>
      <c r="S26" s="181">
        <f>SUM(G26:R26)</f>
        <v>22</v>
      </c>
      <c r="T26" s="182">
        <f>AVERAGE(G26:R26)</f>
        <v>4.4000000000000004</v>
      </c>
      <c r="U26" s="183">
        <f>V26/T26</f>
        <v>0</v>
      </c>
      <c r="V26" s="199">
        <f>F26-SUM(G26:R26)</f>
        <v>0</v>
      </c>
      <c r="W26" s="200"/>
    </row>
    <row r="27" spans="1:24" x14ac:dyDescent="0.2">
      <c r="A27" s="164">
        <v>2013</v>
      </c>
      <c r="B27" s="164" t="s">
        <v>259</v>
      </c>
      <c r="C27" s="164" t="s">
        <v>25</v>
      </c>
      <c r="D27" s="164">
        <v>62862</v>
      </c>
      <c r="E27" s="164">
        <v>1</v>
      </c>
      <c r="F27" s="194">
        <v>0</v>
      </c>
      <c r="G27" s="192">
        <v>0</v>
      </c>
      <c r="H27" s="192">
        <v>0</v>
      </c>
      <c r="I27" s="192">
        <v>0</v>
      </c>
      <c r="J27" s="192">
        <v>0</v>
      </c>
      <c r="K27" s="192">
        <v>0</v>
      </c>
      <c r="L27" s="192"/>
      <c r="M27" s="192"/>
      <c r="N27" s="192"/>
      <c r="O27" s="192"/>
      <c r="P27" s="192"/>
      <c r="Q27" s="192"/>
      <c r="R27" s="192"/>
      <c r="S27" s="181">
        <f t="shared" si="8"/>
        <v>0</v>
      </c>
      <c r="T27" s="182">
        <f t="shared" si="9"/>
        <v>0</v>
      </c>
      <c r="U27" s="183" t="e">
        <f t="shared" si="10"/>
        <v>#DIV/0!</v>
      </c>
      <c r="V27" s="199">
        <f t="shared" si="3"/>
        <v>0</v>
      </c>
      <c r="W27" s="200"/>
    </row>
    <row r="28" spans="1:24" x14ac:dyDescent="0.2">
      <c r="A28" s="164">
        <v>2013</v>
      </c>
      <c r="B28" s="164" t="s">
        <v>260</v>
      </c>
      <c r="C28" s="164" t="s">
        <v>25</v>
      </c>
      <c r="D28" s="164">
        <v>78836</v>
      </c>
      <c r="E28" s="164">
        <v>1</v>
      </c>
      <c r="F28" s="194">
        <v>0</v>
      </c>
      <c r="G28" s="192">
        <v>0</v>
      </c>
      <c r="H28" s="192">
        <v>0</v>
      </c>
      <c r="I28" s="192">
        <v>0</v>
      </c>
      <c r="J28" s="192">
        <v>0</v>
      </c>
      <c r="K28" s="192">
        <v>0</v>
      </c>
      <c r="L28" s="192"/>
      <c r="M28" s="192"/>
      <c r="N28" s="192"/>
      <c r="O28" s="192"/>
      <c r="P28" s="192"/>
      <c r="Q28" s="192"/>
      <c r="R28" s="192"/>
      <c r="S28" s="181">
        <f t="shared" si="8"/>
        <v>0</v>
      </c>
      <c r="T28" s="182">
        <f t="shared" si="9"/>
        <v>0</v>
      </c>
      <c r="U28" s="183" t="e">
        <f t="shared" si="10"/>
        <v>#DIV/0!</v>
      </c>
      <c r="V28" s="199">
        <f t="shared" si="3"/>
        <v>0</v>
      </c>
      <c r="W28" s="200"/>
    </row>
    <row r="29" spans="1:24" x14ac:dyDescent="0.2">
      <c r="A29" s="164">
        <v>2013</v>
      </c>
      <c r="B29" s="164" t="s">
        <v>261</v>
      </c>
      <c r="C29" s="164" t="s">
        <v>262</v>
      </c>
      <c r="D29" s="164">
        <v>71251</v>
      </c>
      <c r="E29" s="164">
        <v>5</v>
      </c>
      <c r="F29" s="164">
        <v>30</v>
      </c>
      <c r="G29" s="164">
        <v>10</v>
      </c>
      <c r="H29" s="164">
        <v>9</v>
      </c>
      <c r="I29" s="164">
        <v>0</v>
      </c>
      <c r="J29" s="164">
        <v>0</v>
      </c>
      <c r="K29" s="164">
        <v>11</v>
      </c>
      <c r="L29" s="192"/>
      <c r="M29" s="192"/>
      <c r="N29" s="192"/>
      <c r="O29" s="192"/>
      <c r="P29" s="192"/>
      <c r="Q29" s="192"/>
      <c r="R29" s="192"/>
      <c r="S29" s="181">
        <f t="shared" si="8"/>
        <v>30</v>
      </c>
      <c r="T29" s="182">
        <f t="shared" si="9"/>
        <v>6</v>
      </c>
      <c r="U29" s="183">
        <f t="shared" si="10"/>
        <v>0</v>
      </c>
      <c r="V29" s="199">
        <f t="shared" ref="V29:V34" si="13">F29-SUM(G29:R29)</f>
        <v>0</v>
      </c>
      <c r="W29" s="200"/>
    </row>
    <row r="30" spans="1:24" x14ac:dyDescent="0.2">
      <c r="A30" s="164">
        <v>2013</v>
      </c>
      <c r="B30" s="164" t="s">
        <v>263</v>
      </c>
      <c r="C30" s="164" t="s">
        <v>264</v>
      </c>
      <c r="D30" s="164">
        <v>43493</v>
      </c>
      <c r="E30" s="164">
        <v>1</v>
      </c>
      <c r="F30" s="164">
        <v>24</v>
      </c>
      <c r="G30" s="164">
        <v>12</v>
      </c>
      <c r="H30" s="164">
        <v>6</v>
      </c>
      <c r="I30" s="164">
        <v>6</v>
      </c>
      <c r="J30" s="192">
        <v>0</v>
      </c>
      <c r="K30" s="192">
        <v>0</v>
      </c>
      <c r="L30" s="192"/>
      <c r="M30" s="192"/>
      <c r="N30" s="192"/>
      <c r="O30" s="192"/>
      <c r="P30" s="192"/>
      <c r="Q30" s="192"/>
      <c r="R30" s="192"/>
      <c r="S30" s="181">
        <f t="shared" si="8"/>
        <v>24</v>
      </c>
      <c r="T30" s="182">
        <f t="shared" si="9"/>
        <v>4.8</v>
      </c>
      <c r="U30" s="183">
        <f t="shared" si="10"/>
        <v>0</v>
      </c>
      <c r="V30" s="198">
        <f t="shared" si="13"/>
        <v>0</v>
      </c>
      <c r="W30" s="200"/>
    </row>
    <row r="31" spans="1:24" x14ac:dyDescent="0.2">
      <c r="A31" s="164">
        <v>2013</v>
      </c>
      <c r="B31" s="164" t="s">
        <v>77</v>
      </c>
      <c r="C31" s="164" t="s">
        <v>248</v>
      </c>
      <c r="D31" s="164">
        <v>65448</v>
      </c>
      <c r="E31" s="164">
        <v>0</v>
      </c>
      <c r="F31" s="164">
        <v>41</v>
      </c>
      <c r="G31" s="164">
        <v>6</v>
      </c>
      <c r="H31" s="164">
        <v>1</v>
      </c>
      <c r="I31" s="164">
        <v>10</v>
      </c>
      <c r="J31" s="164">
        <v>11</v>
      </c>
      <c r="K31" s="164">
        <v>11</v>
      </c>
      <c r="L31" s="192"/>
      <c r="M31" s="192"/>
      <c r="N31" s="192"/>
      <c r="O31" s="192">
        <v>2</v>
      </c>
      <c r="P31" s="192"/>
      <c r="Q31" s="192"/>
      <c r="R31" s="192"/>
      <c r="S31" s="181">
        <f t="shared" si="8"/>
        <v>41</v>
      </c>
      <c r="T31" s="182">
        <f t="shared" si="9"/>
        <v>6.833333333333333</v>
      </c>
      <c r="U31" s="183">
        <f t="shared" si="10"/>
        <v>0</v>
      </c>
      <c r="V31" s="198">
        <f t="shared" si="13"/>
        <v>0</v>
      </c>
      <c r="W31" s="200"/>
    </row>
    <row r="32" spans="1:24" x14ac:dyDescent="0.2">
      <c r="A32" s="164">
        <v>2013</v>
      </c>
      <c r="B32" s="164" t="s">
        <v>75</v>
      </c>
      <c r="C32" s="164" t="s">
        <v>265</v>
      </c>
      <c r="D32" s="164">
        <v>17340</v>
      </c>
      <c r="E32" s="164">
        <v>3</v>
      </c>
      <c r="F32" s="164">
        <v>10</v>
      </c>
      <c r="G32" s="164">
        <v>9</v>
      </c>
      <c r="H32" s="164">
        <v>1</v>
      </c>
      <c r="I32" s="192">
        <v>0</v>
      </c>
      <c r="J32" s="192">
        <v>0</v>
      </c>
      <c r="K32" s="192">
        <v>0</v>
      </c>
      <c r="L32" s="192"/>
      <c r="M32" s="192"/>
      <c r="N32" s="192"/>
      <c r="O32" s="192"/>
      <c r="P32" s="192"/>
      <c r="Q32" s="192"/>
      <c r="R32" s="192"/>
      <c r="S32" s="181">
        <f t="shared" si="8"/>
        <v>10</v>
      </c>
      <c r="T32" s="182">
        <f t="shared" si="9"/>
        <v>2</v>
      </c>
      <c r="U32" s="183">
        <f t="shared" si="10"/>
        <v>0</v>
      </c>
      <c r="V32" s="198">
        <v>0</v>
      </c>
      <c r="W32" s="200"/>
    </row>
    <row r="33" spans="1:23" x14ac:dyDescent="0.2">
      <c r="A33" s="164">
        <v>2013</v>
      </c>
      <c r="B33" s="164" t="s">
        <v>266</v>
      </c>
      <c r="C33" s="164" t="s">
        <v>60</v>
      </c>
      <c r="D33" s="164">
        <v>46917</v>
      </c>
      <c r="E33" s="164">
        <v>0</v>
      </c>
      <c r="F33" s="164">
        <v>18</v>
      </c>
      <c r="G33" s="192">
        <v>0</v>
      </c>
      <c r="H33" s="192">
        <v>0</v>
      </c>
      <c r="I33" s="192">
        <v>0</v>
      </c>
      <c r="J33" s="192">
        <v>0</v>
      </c>
      <c r="K33" s="192">
        <v>0</v>
      </c>
      <c r="L33" s="192"/>
      <c r="M33" s="192"/>
      <c r="N33" s="193"/>
      <c r="O33" s="193"/>
      <c r="P33" s="194">
        <v>8</v>
      </c>
      <c r="Q33" s="194">
        <v>3</v>
      </c>
      <c r="R33" s="194">
        <v>5</v>
      </c>
      <c r="S33" s="181">
        <f t="shared" si="8"/>
        <v>16</v>
      </c>
      <c r="T33" s="182">
        <f t="shared" si="9"/>
        <v>2</v>
      </c>
      <c r="U33" s="183">
        <f t="shared" si="10"/>
        <v>1</v>
      </c>
      <c r="V33" s="198">
        <f t="shared" si="13"/>
        <v>2</v>
      </c>
      <c r="W33" s="200"/>
    </row>
    <row r="34" spans="1:23" x14ac:dyDescent="0.2">
      <c r="A34" s="164">
        <v>2013</v>
      </c>
      <c r="B34" s="164" t="s">
        <v>269</v>
      </c>
      <c r="C34" s="164" t="s">
        <v>60</v>
      </c>
      <c r="D34" s="164"/>
      <c r="E34" s="164">
        <v>0</v>
      </c>
      <c r="F34" s="164">
        <v>25</v>
      </c>
      <c r="G34" s="192">
        <v>0</v>
      </c>
      <c r="H34" s="192">
        <v>0</v>
      </c>
      <c r="I34" s="192">
        <v>0</v>
      </c>
      <c r="J34" s="192">
        <v>0</v>
      </c>
      <c r="K34" s="192">
        <v>0</v>
      </c>
      <c r="L34" s="192"/>
      <c r="M34" s="192"/>
      <c r="N34" s="192"/>
      <c r="O34" s="192">
        <v>20</v>
      </c>
      <c r="P34" s="192"/>
      <c r="Q34" s="192"/>
      <c r="R34" s="192"/>
      <c r="S34" s="181">
        <f t="shared" si="8"/>
        <v>20</v>
      </c>
      <c r="T34" s="182">
        <f t="shared" si="9"/>
        <v>3.3333333333333335</v>
      </c>
      <c r="U34" s="183">
        <f t="shared" si="10"/>
        <v>1.5</v>
      </c>
      <c r="V34" s="198">
        <f t="shared" si="13"/>
        <v>5</v>
      </c>
      <c r="W34" s="200"/>
    </row>
    <row r="35" spans="1:23" x14ac:dyDescent="0.2">
      <c r="A35" s="164">
        <v>2013</v>
      </c>
      <c r="B35" s="164" t="s">
        <v>271</v>
      </c>
      <c r="C35" s="164" t="s">
        <v>25</v>
      </c>
      <c r="D35" s="164">
        <v>22280</v>
      </c>
      <c r="E35" s="164">
        <v>0</v>
      </c>
      <c r="F35" s="164">
        <v>24</v>
      </c>
      <c r="G35" s="193">
        <v>0</v>
      </c>
      <c r="H35" s="193">
        <v>0</v>
      </c>
      <c r="I35" s="193">
        <v>0</v>
      </c>
      <c r="J35" s="193">
        <v>0</v>
      </c>
      <c r="K35" s="193">
        <v>0</v>
      </c>
      <c r="L35" s="193">
        <v>7</v>
      </c>
      <c r="M35" s="193">
        <v>0</v>
      </c>
      <c r="N35" s="193">
        <v>0</v>
      </c>
      <c r="O35" s="193">
        <v>-1</v>
      </c>
      <c r="P35" s="194">
        <v>0</v>
      </c>
      <c r="Q35" s="194">
        <v>0</v>
      </c>
      <c r="R35" s="194">
        <v>1</v>
      </c>
      <c r="S35" s="181">
        <f>SUM(G35:R35)</f>
        <v>7</v>
      </c>
      <c r="T35" s="182">
        <f>AVERAGE(G35:R35)</f>
        <v>0.58333333333333337</v>
      </c>
      <c r="U35" s="183">
        <f>V35/T35</f>
        <v>29.142857142857142</v>
      </c>
      <c r="V35" s="198">
        <f>F35-SUM(G35:R35)</f>
        <v>17</v>
      </c>
      <c r="W35" s="200"/>
    </row>
    <row r="36" spans="1:23" x14ac:dyDescent="0.2">
      <c r="A36" s="164">
        <v>2013</v>
      </c>
      <c r="B36" s="164" t="s">
        <v>39</v>
      </c>
      <c r="C36" s="164" t="s">
        <v>25</v>
      </c>
      <c r="D36" s="164">
        <v>17288</v>
      </c>
      <c r="E36" s="164">
        <v>0</v>
      </c>
      <c r="F36" s="164">
        <v>26</v>
      </c>
      <c r="G36" s="193">
        <v>0</v>
      </c>
      <c r="H36" s="193">
        <v>0</v>
      </c>
      <c r="I36" s="193">
        <v>0</v>
      </c>
      <c r="J36" s="193">
        <v>0</v>
      </c>
      <c r="K36" s="193">
        <v>0</v>
      </c>
      <c r="L36" s="193"/>
      <c r="M36" s="193"/>
      <c r="N36" s="193"/>
      <c r="O36" s="193">
        <v>8</v>
      </c>
      <c r="P36" s="193"/>
      <c r="Q36" s="193"/>
      <c r="R36" s="193"/>
      <c r="S36" s="181">
        <f>SUM(G36:R36)</f>
        <v>8</v>
      </c>
      <c r="T36" s="182">
        <f>AVERAGE(G36:R36)</f>
        <v>1.3333333333333333</v>
      </c>
      <c r="U36" s="183">
        <f>V36/T36</f>
        <v>13.5</v>
      </c>
      <c r="V36" s="198">
        <f>F36-SUM(G36:R36)</f>
        <v>18</v>
      </c>
      <c r="W36" s="200"/>
    </row>
    <row r="37" spans="1:23" x14ac:dyDescent="0.2">
      <c r="A37" s="164">
        <v>2013</v>
      </c>
      <c r="B37" s="164" t="s">
        <v>272</v>
      </c>
      <c r="C37" s="164" t="s">
        <v>273</v>
      </c>
      <c r="D37" s="164">
        <v>74542</v>
      </c>
      <c r="E37" s="164">
        <v>0</v>
      </c>
      <c r="F37" s="164">
        <v>40</v>
      </c>
      <c r="G37" s="193">
        <v>5</v>
      </c>
      <c r="H37" s="193">
        <v>0</v>
      </c>
      <c r="I37" s="193">
        <v>0</v>
      </c>
      <c r="J37" s="193">
        <v>0</v>
      </c>
      <c r="K37" s="193">
        <v>3</v>
      </c>
      <c r="L37" s="193">
        <v>0</v>
      </c>
      <c r="M37" s="193">
        <v>0</v>
      </c>
      <c r="N37" s="193">
        <v>0</v>
      </c>
      <c r="O37" s="194"/>
      <c r="P37" s="194">
        <v>9</v>
      </c>
      <c r="Q37" s="194">
        <v>5</v>
      </c>
      <c r="R37" s="194">
        <v>4</v>
      </c>
      <c r="S37" s="181">
        <f>SUM(G37:R37)</f>
        <v>26</v>
      </c>
      <c r="T37" s="182">
        <f>AVERAGE(G37:R37)</f>
        <v>2.3636363636363638</v>
      </c>
      <c r="U37" s="183">
        <f>V37/T37</f>
        <v>5.9230769230769225</v>
      </c>
      <c r="V37" s="198">
        <f>F37-SUM(G37:R37)</f>
        <v>14</v>
      </c>
      <c r="W37" s="200"/>
    </row>
    <row r="38" spans="1:23" x14ac:dyDescent="0.2">
      <c r="A38" s="164">
        <v>2013</v>
      </c>
      <c r="B38" s="164" t="s">
        <v>272</v>
      </c>
      <c r="C38" s="164" t="s">
        <v>274</v>
      </c>
      <c r="D38" s="194">
        <v>46893</v>
      </c>
      <c r="E38" s="194">
        <v>0</v>
      </c>
      <c r="F38" s="194">
        <v>0</v>
      </c>
      <c r="G38" s="192">
        <v>0</v>
      </c>
      <c r="H38" s="192">
        <v>0</v>
      </c>
      <c r="I38" s="192">
        <v>0</v>
      </c>
      <c r="J38" s="192">
        <v>0</v>
      </c>
      <c r="K38" s="192">
        <v>0</v>
      </c>
      <c r="L38" s="192"/>
      <c r="M38" s="192"/>
      <c r="N38" s="192"/>
      <c r="O38" s="192"/>
      <c r="P38" s="192"/>
      <c r="Q38" s="192"/>
      <c r="R38" s="192"/>
      <c r="S38" s="181">
        <f>SUM(G38:R38)</f>
        <v>0</v>
      </c>
      <c r="T38" s="182">
        <f>AVERAGE(G38:R38)</f>
        <v>0</v>
      </c>
      <c r="U38" s="183" t="e">
        <f>V38/T38</f>
        <v>#DIV/0!</v>
      </c>
      <c r="V38" s="199">
        <f>F38-SUM(G38:R38)</f>
        <v>0</v>
      </c>
      <c r="W38" s="200"/>
    </row>
    <row r="39" spans="1:23" x14ac:dyDescent="0.2">
      <c r="A39" s="164">
        <v>2013</v>
      </c>
      <c r="B39" s="164" t="s">
        <v>56</v>
      </c>
      <c r="C39" s="164" t="s">
        <v>25</v>
      </c>
      <c r="D39" s="164">
        <v>17401</v>
      </c>
      <c r="E39" s="164">
        <v>0</v>
      </c>
      <c r="F39" s="164">
        <v>28</v>
      </c>
      <c r="G39" s="193">
        <v>0</v>
      </c>
      <c r="H39" s="193">
        <v>0</v>
      </c>
      <c r="I39" s="193">
        <v>0</v>
      </c>
      <c r="J39" s="193">
        <v>0</v>
      </c>
      <c r="K39" s="193">
        <v>1</v>
      </c>
      <c r="L39" s="193"/>
      <c r="M39" s="193"/>
      <c r="N39" s="193"/>
      <c r="O39" s="193">
        <v>0</v>
      </c>
      <c r="P39" s="193"/>
      <c r="Q39" s="193"/>
      <c r="R39" s="193"/>
      <c r="S39" s="181">
        <f>SUM(G39:R39)</f>
        <v>1</v>
      </c>
      <c r="T39" s="182">
        <f>AVERAGE(G39:R39)</f>
        <v>0.16666666666666666</v>
      </c>
      <c r="U39" s="183">
        <f>V39/T39</f>
        <v>162</v>
      </c>
      <c r="V39" s="199">
        <f>F39-SUM(G39:R39)</f>
        <v>27</v>
      </c>
      <c r="W39" s="200" t="s">
        <v>302</v>
      </c>
    </row>
    <row r="40" spans="1:23" x14ac:dyDescent="0.2">
      <c r="A40" s="164">
        <v>2013</v>
      </c>
      <c r="B40" s="164" t="s">
        <v>241</v>
      </c>
      <c r="C40" s="164" t="s">
        <v>242</v>
      </c>
      <c r="D40" s="164">
        <v>51964</v>
      </c>
      <c r="E40" s="164">
        <v>0</v>
      </c>
      <c r="F40" s="164">
        <v>28</v>
      </c>
      <c r="G40" s="193">
        <v>1</v>
      </c>
      <c r="H40" s="193">
        <v>0</v>
      </c>
      <c r="I40" s="193">
        <v>0</v>
      </c>
      <c r="J40" s="193">
        <v>0</v>
      </c>
      <c r="K40" s="193">
        <v>0</v>
      </c>
      <c r="L40" s="193"/>
      <c r="M40" s="193"/>
      <c r="N40" s="193"/>
      <c r="O40" s="194">
        <v>14</v>
      </c>
      <c r="P40" s="194">
        <v>9</v>
      </c>
      <c r="Q40" s="194">
        <v>4</v>
      </c>
      <c r="R40" s="192"/>
      <c r="S40" s="181">
        <f t="shared" ref="S40:S64" si="14">SUM(G40:R40)</f>
        <v>28</v>
      </c>
      <c r="T40" s="182">
        <f t="shared" ref="T40:T64" si="15">AVERAGE(G40:R40)</f>
        <v>3.5</v>
      </c>
      <c r="U40" s="183">
        <f t="shared" ref="U40:U64" si="16">V40/T40</f>
        <v>0</v>
      </c>
      <c r="V40" s="199">
        <f t="shared" ref="V40:V44" si="17">F40-SUM(G40:R40)</f>
        <v>0</v>
      </c>
      <c r="W40" s="200"/>
    </row>
    <row r="41" spans="1:23" x14ac:dyDescent="0.2">
      <c r="A41" s="164">
        <v>2013</v>
      </c>
      <c r="B41" s="164" t="s">
        <v>276</v>
      </c>
      <c r="C41" s="164" t="s">
        <v>277</v>
      </c>
      <c r="D41" s="164">
        <v>34906</v>
      </c>
      <c r="E41" s="164">
        <v>0</v>
      </c>
      <c r="F41" s="164">
        <v>51</v>
      </c>
      <c r="G41" s="193">
        <v>0</v>
      </c>
      <c r="H41" s="193">
        <v>0</v>
      </c>
      <c r="I41" s="193">
        <v>0</v>
      </c>
      <c r="J41" s="193">
        <v>0</v>
      </c>
      <c r="K41" s="164">
        <v>17</v>
      </c>
      <c r="L41" s="164">
        <v>17</v>
      </c>
      <c r="M41" s="164">
        <v>8</v>
      </c>
      <c r="N41" s="164">
        <v>9</v>
      </c>
      <c r="O41" s="192"/>
      <c r="P41" s="192"/>
      <c r="Q41" s="192"/>
      <c r="R41" s="192"/>
      <c r="S41" s="181">
        <f t="shared" si="14"/>
        <v>51</v>
      </c>
      <c r="T41" s="182">
        <f t="shared" si="15"/>
        <v>6.375</v>
      </c>
      <c r="U41" s="183">
        <f t="shared" si="16"/>
        <v>0</v>
      </c>
      <c r="V41" s="199">
        <f t="shared" si="17"/>
        <v>0</v>
      </c>
      <c r="W41" s="200"/>
    </row>
    <row r="42" spans="1:23" x14ac:dyDescent="0.2">
      <c r="A42" s="164">
        <v>2013</v>
      </c>
      <c r="B42" s="164" t="s">
        <v>241</v>
      </c>
      <c r="C42" s="164" t="s">
        <v>278</v>
      </c>
      <c r="D42" s="164"/>
      <c r="E42" s="164">
        <v>0</v>
      </c>
      <c r="F42" s="164">
        <v>25</v>
      </c>
      <c r="G42" s="193">
        <v>1</v>
      </c>
      <c r="H42" s="193">
        <v>0</v>
      </c>
      <c r="I42" s="193">
        <v>0</v>
      </c>
      <c r="J42" s="193">
        <v>0</v>
      </c>
      <c r="K42" s="193">
        <v>0</v>
      </c>
      <c r="L42" s="193"/>
      <c r="M42" s="193"/>
      <c r="N42" s="193"/>
      <c r="O42" s="193">
        <v>0</v>
      </c>
      <c r="P42" s="239"/>
      <c r="Q42" s="291">
        <v>4</v>
      </c>
      <c r="R42" s="291">
        <v>6</v>
      </c>
      <c r="S42" s="181">
        <f t="shared" si="14"/>
        <v>11</v>
      </c>
      <c r="T42" s="182">
        <f t="shared" si="15"/>
        <v>1.375</v>
      </c>
      <c r="U42" s="183">
        <f t="shared" si="16"/>
        <v>10.181818181818182</v>
      </c>
      <c r="V42" s="199">
        <f t="shared" si="17"/>
        <v>14</v>
      </c>
      <c r="W42" s="200" t="s">
        <v>302</v>
      </c>
    </row>
    <row r="43" spans="1:23" x14ac:dyDescent="0.2">
      <c r="A43" s="164">
        <v>2013</v>
      </c>
      <c r="B43" s="164" t="s">
        <v>286</v>
      </c>
      <c r="C43" s="164" t="s">
        <v>265</v>
      </c>
      <c r="D43" s="164">
        <v>59324</v>
      </c>
      <c r="E43" s="164">
        <v>0</v>
      </c>
      <c r="F43" s="164">
        <v>49</v>
      </c>
      <c r="G43" s="193">
        <v>0</v>
      </c>
      <c r="H43" s="193">
        <v>0</v>
      </c>
      <c r="I43" s="193">
        <v>0</v>
      </c>
      <c r="J43" s="193">
        <v>1</v>
      </c>
      <c r="K43" s="193">
        <v>0</v>
      </c>
      <c r="L43" s="193">
        <v>9</v>
      </c>
      <c r="M43" s="193"/>
      <c r="N43" s="193"/>
      <c r="O43" s="193"/>
      <c r="P43" s="193"/>
      <c r="Q43" s="193"/>
      <c r="R43" s="193"/>
      <c r="S43" s="181">
        <f t="shared" si="14"/>
        <v>10</v>
      </c>
      <c r="T43" s="182">
        <f t="shared" si="15"/>
        <v>1.6666666666666667</v>
      </c>
      <c r="U43" s="183">
        <f t="shared" si="16"/>
        <v>23.4</v>
      </c>
      <c r="V43" s="199">
        <f t="shared" si="17"/>
        <v>39</v>
      </c>
      <c r="W43" s="200"/>
    </row>
    <row r="44" spans="1:23" x14ac:dyDescent="0.2">
      <c r="A44" s="164">
        <v>2013</v>
      </c>
      <c r="B44" s="164" t="s">
        <v>286</v>
      </c>
      <c r="C44" s="164" t="s">
        <v>288</v>
      </c>
      <c r="D44" s="164">
        <v>79597</v>
      </c>
      <c r="E44" s="164">
        <v>0</v>
      </c>
      <c r="F44" s="164">
        <v>10</v>
      </c>
      <c r="G44" s="164">
        <v>0</v>
      </c>
      <c r="H44" s="164">
        <v>0</v>
      </c>
      <c r="I44" s="164">
        <v>0</v>
      </c>
      <c r="J44" s="164">
        <v>0</v>
      </c>
      <c r="K44" s="192">
        <v>10</v>
      </c>
      <c r="L44" s="192"/>
      <c r="M44" s="192"/>
      <c r="N44" s="192"/>
      <c r="O44" s="192"/>
      <c r="P44" s="192"/>
      <c r="Q44" s="192"/>
      <c r="R44" s="192"/>
      <c r="S44" s="181">
        <f t="shared" si="14"/>
        <v>10</v>
      </c>
      <c r="T44" s="182">
        <f t="shared" si="15"/>
        <v>2</v>
      </c>
      <c r="U44" s="183">
        <f t="shared" si="16"/>
        <v>0</v>
      </c>
      <c r="V44" s="199">
        <f t="shared" si="17"/>
        <v>0</v>
      </c>
      <c r="W44" s="200"/>
    </row>
    <row r="45" spans="1:23" x14ac:dyDescent="0.2">
      <c r="A45" s="164">
        <v>2013</v>
      </c>
      <c r="B45" s="164" t="s">
        <v>254</v>
      </c>
      <c r="C45" s="164" t="s">
        <v>25</v>
      </c>
      <c r="D45" s="164">
        <v>17186</v>
      </c>
      <c r="E45" s="164"/>
      <c r="F45" s="164">
        <v>15</v>
      </c>
      <c r="G45" s="193">
        <v>0</v>
      </c>
      <c r="H45" s="193">
        <v>0</v>
      </c>
      <c r="I45" s="193">
        <v>0</v>
      </c>
      <c r="J45" s="193">
        <v>0</v>
      </c>
      <c r="K45" s="193">
        <v>0</v>
      </c>
      <c r="L45" s="193"/>
      <c r="M45" s="193"/>
      <c r="N45" s="193"/>
      <c r="O45" s="193">
        <v>2</v>
      </c>
      <c r="P45" s="193"/>
      <c r="Q45" s="193"/>
      <c r="R45" s="193">
        <v>6</v>
      </c>
      <c r="S45" s="181">
        <f>SUM(G45:R45)</f>
        <v>8</v>
      </c>
      <c r="T45" s="182">
        <f t="shared" ref="T45" si="18">AVERAGE(G45:R45)</f>
        <v>1.1428571428571428</v>
      </c>
      <c r="U45" s="183">
        <f t="shared" ref="U45" si="19">V45/T45</f>
        <v>6.125</v>
      </c>
      <c r="V45" s="199">
        <f t="shared" ref="V45" si="20">F45-SUM(G45:R45)</f>
        <v>7</v>
      </c>
      <c r="W45" s="200"/>
    </row>
    <row r="46" spans="1:23" x14ac:dyDescent="0.2">
      <c r="A46" s="185"/>
      <c r="B46" s="174"/>
      <c r="C46" s="185"/>
      <c r="D46" s="185"/>
      <c r="E46" s="175"/>
      <c r="F46" s="174"/>
      <c r="G46" s="174"/>
      <c r="H46" s="174"/>
      <c r="I46" s="174"/>
      <c r="J46" s="174"/>
      <c r="K46" s="174"/>
      <c r="L46" s="174"/>
      <c r="M46" s="174"/>
      <c r="N46" s="174"/>
      <c r="O46" s="174"/>
      <c r="P46" s="174"/>
      <c r="Q46" s="174"/>
      <c r="R46" s="174"/>
      <c r="S46" s="174"/>
      <c r="T46" s="175"/>
      <c r="U46" s="176"/>
      <c r="V46" s="197"/>
      <c r="W46" s="2"/>
    </row>
    <row r="47" spans="1:23" x14ac:dyDescent="0.2">
      <c r="A47" s="164">
        <v>2014</v>
      </c>
      <c r="B47" s="164" t="s">
        <v>303</v>
      </c>
      <c r="C47" s="164" t="s">
        <v>290</v>
      </c>
      <c r="D47" s="164">
        <v>27358</v>
      </c>
      <c r="E47" s="89"/>
      <c r="F47" s="89"/>
      <c r="G47" s="201" t="s">
        <v>23</v>
      </c>
      <c r="H47" s="201"/>
      <c r="I47" s="201"/>
      <c r="J47" s="201"/>
      <c r="K47" s="201"/>
      <c r="L47" s="201"/>
      <c r="M47" s="201"/>
      <c r="N47" s="201"/>
      <c r="O47" s="201"/>
      <c r="P47" s="201"/>
      <c r="Q47" s="201"/>
      <c r="R47" s="201"/>
      <c r="S47" s="181">
        <f t="shared" si="14"/>
        <v>0</v>
      </c>
      <c r="T47" s="182" t="e">
        <f t="shared" si="15"/>
        <v>#DIV/0!</v>
      </c>
      <c r="U47" s="183" t="e">
        <f t="shared" si="16"/>
        <v>#DIV/0!</v>
      </c>
      <c r="V47" s="196">
        <f t="shared" ref="V47:V48" si="21">F47-SUM(G47:R47)</f>
        <v>0</v>
      </c>
    </row>
    <row r="48" spans="1:23" x14ac:dyDescent="0.2">
      <c r="A48" s="164">
        <v>2014</v>
      </c>
      <c r="B48" s="164" t="s">
        <v>301</v>
      </c>
      <c r="C48" s="164" t="s">
        <v>258</v>
      </c>
      <c r="D48" s="164">
        <v>80003</v>
      </c>
      <c r="E48" s="89"/>
      <c r="F48" s="89"/>
      <c r="G48" s="201"/>
      <c r="H48" s="201"/>
      <c r="I48" s="201"/>
      <c r="J48" s="201"/>
      <c r="K48" s="201"/>
      <c r="L48" s="201"/>
      <c r="M48" s="201"/>
      <c r="N48" s="201"/>
      <c r="O48" s="201"/>
      <c r="P48" s="201"/>
      <c r="Q48" s="201"/>
      <c r="R48" s="201"/>
      <c r="S48" s="181">
        <f t="shared" si="14"/>
        <v>0</v>
      </c>
      <c r="T48" s="182" t="e">
        <f t="shared" si="15"/>
        <v>#DIV/0!</v>
      </c>
      <c r="U48" s="183" t="e">
        <f t="shared" si="16"/>
        <v>#DIV/0!</v>
      </c>
      <c r="V48" s="196">
        <f t="shared" si="21"/>
        <v>0</v>
      </c>
    </row>
    <row r="49" spans="1:22" x14ac:dyDescent="0.2">
      <c r="A49" s="164">
        <v>2014</v>
      </c>
      <c r="B49" s="164" t="s">
        <v>259</v>
      </c>
      <c r="C49" s="164" t="s">
        <v>25</v>
      </c>
      <c r="D49" s="164">
        <v>62862</v>
      </c>
      <c r="E49" s="89"/>
      <c r="F49" s="89">
        <v>84</v>
      </c>
      <c r="G49" s="89">
        <v>0</v>
      </c>
      <c r="H49" s="89">
        <v>0</v>
      </c>
      <c r="I49" s="89">
        <v>0</v>
      </c>
      <c r="J49" s="89">
        <v>14</v>
      </c>
      <c r="K49" s="89">
        <v>13</v>
      </c>
      <c r="L49" s="89">
        <v>12</v>
      </c>
      <c r="M49" s="89">
        <v>11</v>
      </c>
      <c r="N49" s="89">
        <v>8</v>
      </c>
      <c r="O49" s="89">
        <v>9</v>
      </c>
      <c r="P49" s="89">
        <v>6</v>
      </c>
      <c r="Q49" s="89">
        <v>4</v>
      </c>
      <c r="R49" s="89">
        <v>3</v>
      </c>
      <c r="S49" s="181">
        <f t="shared" si="14"/>
        <v>80</v>
      </c>
      <c r="T49" s="182">
        <f t="shared" si="15"/>
        <v>6.666666666666667</v>
      </c>
      <c r="U49" s="183">
        <f t="shared" si="16"/>
        <v>0.6</v>
      </c>
      <c r="V49" s="196">
        <f>F49-SUM(G49:R49)</f>
        <v>4</v>
      </c>
    </row>
    <row r="50" spans="1:22" x14ac:dyDescent="0.2">
      <c r="A50" s="164">
        <v>2014</v>
      </c>
      <c r="B50" s="164" t="s">
        <v>260</v>
      </c>
      <c r="C50" s="164" t="s">
        <v>25</v>
      </c>
      <c r="D50" s="164">
        <v>78836</v>
      </c>
      <c r="E50" s="89"/>
      <c r="F50" s="89"/>
      <c r="G50" s="202"/>
      <c r="H50" s="202"/>
      <c r="I50" s="202"/>
      <c r="J50" s="202"/>
      <c r="K50" s="202"/>
      <c r="L50" s="202"/>
      <c r="M50" s="202"/>
      <c r="N50" s="202"/>
      <c r="O50" s="202"/>
      <c r="P50" s="202"/>
      <c r="Q50" s="202"/>
      <c r="R50" s="202"/>
      <c r="S50" s="181">
        <f t="shared" si="14"/>
        <v>0</v>
      </c>
      <c r="T50" s="182" t="e">
        <f t="shared" si="15"/>
        <v>#DIV/0!</v>
      </c>
      <c r="U50" s="183" t="e">
        <f t="shared" si="16"/>
        <v>#DIV/0!</v>
      </c>
      <c r="V50" s="196">
        <f t="shared" ref="V50:V64" si="22">F50-SUM(G50:R50)</f>
        <v>0</v>
      </c>
    </row>
    <row r="51" spans="1:22" x14ac:dyDescent="0.2">
      <c r="A51" s="164">
        <v>2014</v>
      </c>
      <c r="B51" s="164" t="s">
        <v>261</v>
      </c>
      <c r="C51" s="164" t="s">
        <v>262</v>
      </c>
      <c r="D51" s="164">
        <v>71251</v>
      </c>
      <c r="E51" s="89"/>
      <c r="F51" s="89">
        <v>59</v>
      </c>
      <c r="G51" s="89"/>
      <c r="H51" s="89"/>
      <c r="I51" s="89"/>
      <c r="J51" s="89"/>
      <c r="K51" s="89"/>
      <c r="L51" s="89"/>
      <c r="M51" s="89">
        <v>16</v>
      </c>
      <c r="N51" s="89">
        <v>9</v>
      </c>
      <c r="O51" s="89">
        <v>12</v>
      </c>
      <c r="P51" s="89">
        <v>17</v>
      </c>
      <c r="Q51" s="89">
        <v>5</v>
      </c>
      <c r="R51" s="202"/>
      <c r="S51" s="181">
        <f t="shared" si="14"/>
        <v>59</v>
      </c>
      <c r="T51" s="182">
        <f t="shared" si="15"/>
        <v>11.8</v>
      </c>
      <c r="U51" s="183">
        <f t="shared" si="16"/>
        <v>0</v>
      </c>
      <c r="V51" s="196">
        <f>F51-SUM(G51:R51)</f>
        <v>0</v>
      </c>
    </row>
    <row r="52" spans="1:22" x14ac:dyDescent="0.2">
      <c r="A52" s="164">
        <v>2014</v>
      </c>
      <c r="B52" s="164" t="s">
        <v>263</v>
      </c>
      <c r="C52" s="164" t="s">
        <v>304</v>
      </c>
      <c r="D52" s="164">
        <v>43493</v>
      </c>
      <c r="E52" s="89"/>
      <c r="F52" s="89">
        <v>43</v>
      </c>
      <c r="G52" s="201"/>
      <c r="H52" s="201"/>
      <c r="I52" s="201"/>
      <c r="J52" s="201"/>
      <c r="K52" s="201"/>
      <c r="L52" s="201"/>
      <c r="M52" s="201"/>
      <c r="N52" s="201">
        <v>3</v>
      </c>
      <c r="O52" s="201"/>
      <c r="P52" s="201"/>
      <c r="Q52" s="201"/>
      <c r="R52" s="201">
        <v>1</v>
      </c>
      <c r="S52" s="181">
        <f t="shared" si="14"/>
        <v>4</v>
      </c>
      <c r="T52" s="182">
        <f t="shared" si="15"/>
        <v>2</v>
      </c>
      <c r="U52" s="183">
        <f t="shared" si="16"/>
        <v>19.5</v>
      </c>
      <c r="V52" s="196">
        <f t="shared" si="22"/>
        <v>39</v>
      </c>
    </row>
    <row r="53" spans="1:22" x14ac:dyDescent="0.2">
      <c r="A53" s="164">
        <v>2014</v>
      </c>
      <c r="B53" s="164" t="s">
        <v>305</v>
      </c>
      <c r="C53" s="164" t="s">
        <v>248</v>
      </c>
      <c r="D53" s="164">
        <v>65448</v>
      </c>
      <c r="E53" s="89"/>
      <c r="F53" s="89">
        <v>79</v>
      </c>
      <c r="G53" s="201"/>
      <c r="H53" s="201"/>
      <c r="I53" s="201"/>
      <c r="J53" s="201"/>
      <c r="K53" s="201"/>
      <c r="L53" s="201"/>
      <c r="M53" s="201"/>
      <c r="N53" s="201"/>
      <c r="O53" s="201">
        <v>3</v>
      </c>
      <c r="P53" s="201">
        <v>1</v>
      </c>
      <c r="Q53" s="201"/>
      <c r="R53" s="201">
        <v>2</v>
      </c>
      <c r="S53" s="181">
        <f t="shared" si="14"/>
        <v>6</v>
      </c>
      <c r="T53" s="182">
        <f t="shared" si="15"/>
        <v>2</v>
      </c>
      <c r="U53" s="183">
        <f t="shared" si="16"/>
        <v>36.5</v>
      </c>
      <c r="V53" s="196">
        <f t="shared" si="22"/>
        <v>73</v>
      </c>
    </row>
    <row r="54" spans="1:22" x14ac:dyDescent="0.2">
      <c r="A54" s="164">
        <v>2014</v>
      </c>
      <c r="B54" s="164" t="s">
        <v>306</v>
      </c>
      <c r="C54" s="164" t="s">
        <v>307</v>
      </c>
      <c r="D54" s="164">
        <v>79601</v>
      </c>
      <c r="E54" s="89"/>
      <c r="F54" s="89">
        <v>48</v>
      </c>
      <c r="G54" s="89"/>
      <c r="H54" s="89"/>
      <c r="I54" s="89"/>
      <c r="J54" s="89"/>
      <c r="K54" s="89"/>
      <c r="L54" s="89">
        <v>8</v>
      </c>
      <c r="M54" s="89">
        <v>8</v>
      </c>
      <c r="N54" s="89">
        <v>3</v>
      </c>
      <c r="O54" s="89">
        <v>8</v>
      </c>
      <c r="P54" s="89">
        <v>2</v>
      </c>
      <c r="Q54" s="89">
        <v>3</v>
      </c>
      <c r="R54" s="89">
        <v>1</v>
      </c>
      <c r="S54" s="181">
        <f t="shared" si="14"/>
        <v>33</v>
      </c>
      <c r="T54" s="182">
        <f t="shared" si="15"/>
        <v>4.7142857142857144</v>
      </c>
      <c r="U54" s="183">
        <f t="shared" si="16"/>
        <v>3.1818181818181817</v>
      </c>
      <c r="V54" s="196">
        <f t="shared" si="22"/>
        <v>15</v>
      </c>
    </row>
    <row r="55" spans="1:22" x14ac:dyDescent="0.2">
      <c r="A55" s="164">
        <v>2014</v>
      </c>
      <c r="B55" s="164" t="s">
        <v>75</v>
      </c>
      <c r="C55" s="164" t="s">
        <v>265</v>
      </c>
      <c r="D55" s="164">
        <v>17340</v>
      </c>
      <c r="E55" s="89"/>
      <c r="F55" s="89">
        <v>74</v>
      </c>
      <c r="G55" s="89">
        <v>0</v>
      </c>
      <c r="H55" s="89">
        <v>0</v>
      </c>
      <c r="I55" s="89">
        <v>0</v>
      </c>
      <c r="J55" s="89">
        <v>12</v>
      </c>
      <c r="K55" s="89">
        <v>11</v>
      </c>
      <c r="L55" s="89">
        <v>11</v>
      </c>
      <c r="M55" s="89">
        <v>7</v>
      </c>
      <c r="N55" s="89">
        <v>4</v>
      </c>
      <c r="O55" s="89">
        <v>9</v>
      </c>
      <c r="P55" s="89">
        <v>11</v>
      </c>
      <c r="Q55" s="89">
        <v>3</v>
      </c>
      <c r="R55" s="89">
        <v>6</v>
      </c>
      <c r="S55" s="181">
        <f t="shared" si="14"/>
        <v>74</v>
      </c>
      <c r="T55" s="182">
        <f t="shared" si="15"/>
        <v>6.166666666666667</v>
      </c>
      <c r="U55" s="183">
        <f t="shared" si="16"/>
        <v>0</v>
      </c>
      <c r="V55" s="196">
        <f t="shared" si="22"/>
        <v>0</v>
      </c>
    </row>
    <row r="56" spans="1:22" x14ac:dyDescent="0.2">
      <c r="A56" s="164">
        <v>2014</v>
      </c>
      <c r="B56" s="164" t="s">
        <v>271</v>
      </c>
      <c r="C56" s="164" t="s">
        <v>25</v>
      </c>
      <c r="D56" s="164">
        <v>22280</v>
      </c>
      <c r="E56" s="89"/>
      <c r="F56" s="89">
        <v>48</v>
      </c>
      <c r="G56" s="201"/>
      <c r="H56" s="201"/>
      <c r="I56" s="201"/>
      <c r="J56" s="201"/>
      <c r="K56" s="201"/>
      <c r="L56" s="201"/>
      <c r="M56" s="201"/>
      <c r="N56" s="201"/>
      <c r="O56" s="201"/>
      <c r="P56" s="201"/>
      <c r="Q56" s="201"/>
      <c r="R56" s="201"/>
      <c r="S56" s="181">
        <f t="shared" si="14"/>
        <v>0</v>
      </c>
      <c r="T56" s="182" t="e">
        <f t="shared" si="15"/>
        <v>#DIV/0!</v>
      </c>
      <c r="U56" s="183" t="e">
        <f t="shared" si="16"/>
        <v>#DIV/0!</v>
      </c>
      <c r="V56" s="196">
        <f t="shared" si="22"/>
        <v>48</v>
      </c>
    </row>
    <row r="57" spans="1:22" x14ac:dyDescent="0.2">
      <c r="A57" s="164">
        <v>2014</v>
      </c>
      <c r="B57" s="164" t="s">
        <v>39</v>
      </c>
      <c r="C57" s="164" t="s">
        <v>25</v>
      </c>
      <c r="D57" s="164">
        <v>17288</v>
      </c>
      <c r="E57" s="89"/>
      <c r="F57" s="89">
        <v>49</v>
      </c>
      <c r="G57" s="201"/>
      <c r="H57" s="201"/>
      <c r="I57" s="201"/>
      <c r="J57" s="201"/>
      <c r="K57" s="201"/>
      <c r="L57" s="201"/>
      <c r="M57" s="201"/>
      <c r="N57" s="201"/>
      <c r="O57" s="201"/>
      <c r="P57" s="201"/>
      <c r="Q57" s="201"/>
      <c r="R57" s="201"/>
      <c r="S57" s="181">
        <f t="shared" si="14"/>
        <v>0</v>
      </c>
      <c r="T57" s="182" t="e">
        <f t="shared" si="15"/>
        <v>#DIV/0!</v>
      </c>
      <c r="U57" s="183" t="e">
        <f t="shared" si="16"/>
        <v>#DIV/0!</v>
      </c>
      <c r="V57" s="196">
        <f t="shared" si="22"/>
        <v>49</v>
      </c>
    </row>
    <row r="58" spans="1:22" x14ac:dyDescent="0.2">
      <c r="A58" s="164">
        <v>2014</v>
      </c>
      <c r="B58" s="164" t="s">
        <v>272</v>
      </c>
      <c r="C58" s="164" t="s">
        <v>273</v>
      </c>
      <c r="D58" s="164">
        <v>74542</v>
      </c>
      <c r="E58" s="89"/>
      <c r="F58" s="89">
        <v>109</v>
      </c>
      <c r="G58" s="201"/>
      <c r="H58" s="201"/>
      <c r="I58" s="201"/>
      <c r="J58" s="201"/>
      <c r="K58" s="201"/>
      <c r="L58" s="201"/>
      <c r="M58" s="201"/>
      <c r="N58" s="201"/>
      <c r="O58" s="201"/>
      <c r="P58" s="201"/>
      <c r="Q58" s="201"/>
      <c r="R58" s="201"/>
      <c r="S58" s="181">
        <f t="shared" si="14"/>
        <v>0</v>
      </c>
      <c r="T58" s="182" t="e">
        <f t="shared" si="15"/>
        <v>#DIV/0!</v>
      </c>
      <c r="U58" s="183" t="e">
        <f t="shared" si="16"/>
        <v>#DIV/0!</v>
      </c>
      <c r="V58" s="196">
        <f t="shared" si="22"/>
        <v>109</v>
      </c>
    </row>
    <row r="59" spans="1:22" x14ac:dyDescent="0.2">
      <c r="A59" s="164">
        <v>2014</v>
      </c>
      <c r="B59" s="164" t="s">
        <v>272</v>
      </c>
      <c r="C59" s="164" t="s">
        <v>274</v>
      </c>
      <c r="D59" s="164">
        <v>46893</v>
      </c>
      <c r="E59" s="89"/>
      <c r="F59" s="89">
        <v>0</v>
      </c>
      <c r="G59" s="201"/>
      <c r="H59" s="201"/>
      <c r="I59" s="201"/>
      <c r="J59" s="201"/>
      <c r="K59" s="201"/>
      <c r="L59" s="201"/>
      <c r="M59" s="201"/>
      <c r="N59" s="201"/>
      <c r="O59" s="201"/>
      <c r="P59" s="201"/>
      <c r="Q59" s="201"/>
      <c r="R59" s="201"/>
      <c r="S59" s="181">
        <f t="shared" si="14"/>
        <v>0</v>
      </c>
      <c r="T59" s="182" t="e">
        <f t="shared" si="15"/>
        <v>#DIV/0!</v>
      </c>
      <c r="U59" s="183" t="e">
        <f t="shared" si="16"/>
        <v>#DIV/0!</v>
      </c>
      <c r="V59" s="196">
        <f t="shared" si="22"/>
        <v>0</v>
      </c>
    </row>
    <row r="60" spans="1:22" x14ac:dyDescent="0.2">
      <c r="A60" s="164">
        <v>2014</v>
      </c>
      <c r="B60" s="164" t="s">
        <v>42</v>
      </c>
      <c r="C60" s="164" t="s">
        <v>25</v>
      </c>
      <c r="D60" s="164">
        <v>17401</v>
      </c>
      <c r="E60" s="89"/>
      <c r="F60" s="89">
        <v>129</v>
      </c>
      <c r="G60" s="201"/>
      <c r="H60" s="201"/>
      <c r="I60" s="201"/>
      <c r="J60" s="201"/>
      <c r="K60" s="201"/>
      <c r="L60" s="201"/>
      <c r="M60" s="201"/>
      <c r="N60" s="201"/>
      <c r="O60" s="201"/>
      <c r="P60" s="201"/>
      <c r="Q60" s="201"/>
      <c r="R60" s="201"/>
      <c r="S60" s="181">
        <f t="shared" si="14"/>
        <v>0</v>
      </c>
      <c r="T60" s="182" t="e">
        <f t="shared" si="15"/>
        <v>#DIV/0!</v>
      </c>
      <c r="U60" s="183" t="e">
        <f t="shared" si="16"/>
        <v>#DIV/0!</v>
      </c>
      <c r="V60" s="196">
        <f t="shared" si="22"/>
        <v>129</v>
      </c>
    </row>
    <row r="61" spans="1:22" x14ac:dyDescent="0.2">
      <c r="A61" s="164">
        <v>2014</v>
      </c>
      <c r="B61" s="164" t="s">
        <v>241</v>
      </c>
      <c r="C61" s="164" t="s">
        <v>242</v>
      </c>
      <c r="D61" s="164">
        <v>51964</v>
      </c>
      <c r="E61" s="89"/>
      <c r="F61" s="89">
        <v>0</v>
      </c>
      <c r="G61" s="201"/>
      <c r="H61" s="201"/>
      <c r="I61" s="201"/>
      <c r="J61" s="201"/>
      <c r="K61" s="201"/>
      <c r="L61" s="201"/>
      <c r="M61" s="201"/>
      <c r="N61" s="201"/>
      <c r="O61" s="201"/>
      <c r="P61" s="201"/>
      <c r="Q61" s="201"/>
      <c r="R61" s="201"/>
      <c r="S61" s="181">
        <f t="shared" si="14"/>
        <v>0</v>
      </c>
      <c r="T61" s="182" t="e">
        <f t="shared" si="15"/>
        <v>#DIV/0!</v>
      </c>
      <c r="U61" s="183" t="e">
        <f t="shared" si="16"/>
        <v>#DIV/0!</v>
      </c>
      <c r="V61" s="196">
        <f t="shared" si="22"/>
        <v>0</v>
      </c>
    </row>
    <row r="62" spans="1:22" x14ac:dyDescent="0.2">
      <c r="A62" s="164">
        <v>2014</v>
      </c>
      <c r="B62" s="164" t="s">
        <v>276</v>
      </c>
      <c r="C62" s="164" t="s">
        <v>277</v>
      </c>
      <c r="D62" s="164">
        <v>34906</v>
      </c>
      <c r="E62" s="89"/>
      <c r="F62" s="89">
        <v>129</v>
      </c>
      <c r="G62" s="201"/>
      <c r="H62" s="201"/>
      <c r="I62" s="201"/>
      <c r="J62" s="201"/>
      <c r="K62" s="201"/>
      <c r="L62" s="201"/>
      <c r="M62" s="201"/>
      <c r="N62" s="201"/>
      <c r="O62" s="201"/>
      <c r="P62" s="201"/>
      <c r="Q62" s="201"/>
      <c r="R62" s="201"/>
      <c r="S62" s="181">
        <f t="shared" si="14"/>
        <v>0</v>
      </c>
      <c r="T62" s="182" t="e">
        <f t="shared" si="15"/>
        <v>#DIV/0!</v>
      </c>
      <c r="U62" s="183" t="e">
        <f t="shared" si="16"/>
        <v>#DIV/0!</v>
      </c>
      <c r="V62" s="196">
        <f t="shared" si="22"/>
        <v>129</v>
      </c>
    </row>
    <row r="63" spans="1:22" x14ac:dyDescent="0.2">
      <c r="A63" s="164">
        <v>2014</v>
      </c>
      <c r="B63" s="164" t="s">
        <v>308</v>
      </c>
      <c r="C63" s="164" t="s">
        <v>25</v>
      </c>
      <c r="D63" s="164">
        <v>86089</v>
      </c>
      <c r="E63" s="89"/>
      <c r="F63" s="89">
        <v>153</v>
      </c>
      <c r="G63" s="201"/>
      <c r="H63" s="201"/>
      <c r="I63" s="201"/>
      <c r="J63" s="201"/>
      <c r="K63" s="201"/>
      <c r="L63" s="201"/>
      <c r="M63" s="201"/>
      <c r="N63" s="201"/>
      <c r="O63" s="201">
        <v>4</v>
      </c>
      <c r="P63" s="204">
        <v>13</v>
      </c>
      <c r="Q63" s="204">
        <v>7</v>
      </c>
      <c r="R63" s="204">
        <v>8</v>
      </c>
      <c r="S63" s="181">
        <f t="shared" si="14"/>
        <v>32</v>
      </c>
      <c r="T63" s="182">
        <f t="shared" si="15"/>
        <v>8</v>
      </c>
      <c r="U63" s="183">
        <f t="shared" si="16"/>
        <v>15.125</v>
      </c>
      <c r="V63" s="196">
        <f t="shared" si="22"/>
        <v>121</v>
      </c>
    </row>
    <row r="64" spans="1:22" x14ac:dyDescent="0.2">
      <c r="A64" s="164">
        <v>2014</v>
      </c>
      <c r="B64" s="164" t="s">
        <v>286</v>
      </c>
      <c r="C64" s="164" t="s">
        <v>25</v>
      </c>
      <c r="D64" s="164">
        <v>59324</v>
      </c>
      <c r="E64" s="89"/>
      <c r="F64" s="89">
        <v>25</v>
      </c>
      <c r="G64" s="89"/>
      <c r="H64" s="89"/>
      <c r="I64" s="89"/>
      <c r="J64" s="89"/>
      <c r="K64" s="89"/>
      <c r="L64" s="89"/>
      <c r="M64" s="89"/>
      <c r="N64" s="89"/>
      <c r="O64" s="89"/>
      <c r="P64" s="89"/>
      <c r="Q64" s="89"/>
      <c r="R64" s="89"/>
      <c r="S64" s="181">
        <f t="shared" si="14"/>
        <v>0</v>
      </c>
      <c r="T64" s="182" t="e">
        <f t="shared" si="15"/>
        <v>#DIV/0!</v>
      </c>
      <c r="U64" s="183" t="e">
        <f t="shared" si="16"/>
        <v>#DIV/0!</v>
      </c>
      <c r="V64" s="196">
        <f t="shared" si="22"/>
        <v>25</v>
      </c>
    </row>
    <row r="65" spans="1:22" x14ac:dyDescent="0.2">
      <c r="A65" s="164">
        <v>2014</v>
      </c>
      <c r="B65" s="164" t="s">
        <v>309</v>
      </c>
      <c r="C65" s="164" t="s">
        <v>25</v>
      </c>
      <c r="D65" s="162">
        <v>74543</v>
      </c>
      <c r="E65" s="89"/>
      <c r="F65" s="89">
        <v>24</v>
      </c>
      <c r="G65" s="89"/>
      <c r="H65" s="89"/>
      <c r="I65" s="89"/>
      <c r="J65" s="89"/>
      <c r="K65" s="89"/>
      <c r="L65" s="89"/>
      <c r="M65" s="89"/>
      <c r="N65" s="89"/>
      <c r="O65" s="89"/>
      <c r="P65" s="89"/>
      <c r="Q65" s="89"/>
      <c r="R65" s="89"/>
      <c r="S65" s="181">
        <f t="shared" ref="S65" si="23">SUM(G65:R65)</f>
        <v>0</v>
      </c>
      <c r="T65" s="182" t="e">
        <f t="shared" ref="T65" si="24">AVERAGE(G65:R65)</f>
        <v>#DIV/0!</v>
      </c>
      <c r="U65" s="183" t="e">
        <f t="shared" ref="U65" si="25">V65/T65</f>
        <v>#DIV/0!</v>
      </c>
      <c r="V65" s="196">
        <f t="shared" ref="V65" si="26">F65-SUM(G65:R65)</f>
        <v>24</v>
      </c>
    </row>
    <row r="66" spans="1:22" x14ac:dyDescent="0.2">
      <c r="A66" s="185"/>
      <c r="B66" s="174"/>
      <c r="C66" s="185"/>
      <c r="D66" s="185"/>
      <c r="E66" s="175"/>
      <c r="F66" s="174"/>
      <c r="G66" s="174"/>
      <c r="H66" s="174"/>
      <c r="I66" s="174"/>
      <c r="J66" s="174"/>
      <c r="K66" s="174"/>
      <c r="L66" s="174"/>
      <c r="M66" s="174"/>
      <c r="N66" s="174"/>
      <c r="O66" s="174"/>
      <c r="P66" s="174"/>
      <c r="Q66" s="174"/>
      <c r="R66" s="174"/>
      <c r="S66" s="174"/>
      <c r="T66" s="175"/>
      <c r="U66" s="176"/>
      <c r="V66" s="174"/>
    </row>
    <row r="67" spans="1:22" x14ac:dyDescent="0.2">
      <c r="A67" s="177">
        <v>2009</v>
      </c>
      <c r="B67" s="177"/>
      <c r="C67" s="186"/>
      <c r="D67" s="186"/>
      <c r="E67" s="178"/>
      <c r="F67" s="177">
        <f t="shared" ref="F67:R67" si="27">F7</f>
        <v>86</v>
      </c>
      <c r="G67" s="177">
        <f t="shared" si="27"/>
        <v>0</v>
      </c>
      <c r="H67" s="177">
        <f t="shared" si="27"/>
        <v>1</v>
      </c>
      <c r="I67" s="177">
        <f t="shared" si="27"/>
        <v>8</v>
      </c>
      <c r="J67" s="177">
        <f t="shared" si="27"/>
        <v>7</v>
      </c>
      <c r="K67" s="177">
        <f t="shared" si="27"/>
        <v>2</v>
      </c>
      <c r="L67" s="177">
        <f t="shared" si="27"/>
        <v>0</v>
      </c>
      <c r="M67" s="177">
        <f t="shared" si="27"/>
        <v>9</v>
      </c>
      <c r="N67" s="177">
        <f t="shared" si="27"/>
        <v>0</v>
      </c>
      <c r="O67" s="177">
        <f t="shared" si="27"/>
        <v>16</v>
      </c>
      <c r="P67" s="177">
        <f t="shared" si="27"/>
        <v>4</v>
      </c>
      <c r="Q67" s="177">
        <f t="shared" si="27"/>
        <v>3</v>
      </c>
      <c r="R67" s="177">
        <f t="shared" si="27"/>
        <v>7</v>
      </c>
      <c r="S67" s="181">
        <f t="shared" ref="S67:S72" si="28">SUM(G67:R67)</f>
        <v>57</v>
      </c>
      <c r="T67" s="182">
        <f t="shared" ref="T67:T72" si="29">AVERAGE(G67:R67)</f>
        <v>4.75</v>
      </c>
      <c r="U67" s="183">
        <f t="shared" ref="U67:U72" si="30">V67/T67</f>
        <v>6.1052631578947372</v>
      </c>
      <c r="V67" s="178">
        <f t="shared" ref="V67:V72" si="31">SUM(F67-S67)</f>
        <v>29</v>
      </c>
    </row>
    <row r="68" spans="1:22" x14ac:dyDescent="0.2">
      <c r="A68" s="177">
        <v>2010</v>
      </c>
      <c r="B68" s="177"/>
      <c r="C68" s="186"/>
      <c r="D68" s="186"/>
      <c r="E68" s="178"/>
      <c r="F68" s="177">
        <f t="shared" ref="F68:R68" si="32">SUM(F9:F9)</f>
        <v>8</v>
      </c>
      <c r="G68" s="177">
        <f t="shared" si="32"/>
        <v>4</v>
      </c>
      <c r="H68" s="177">
        <f t="shared" si="32"/>
        <v>4</v>
      </c>
      <c r="I68" s="177">
        <f t="shared" si="32"/>
        <v>0</v>
      </c>
      <c r="J68" s="177">
        <f t="shared" si="32"/>
        <v>0</v>
      </c>
      <c r="K68" s="177">
        <f t="shared" si="32"/>
        <v>0</v>
      </c>
      <c r="L68" s="177">
        <f t="shared" si="32"/>
        <v>0</v>
      </c>
      <c r="M68" s="177">
        <f t="shared" si="32"/>
        <v>0</v>
      </c>
      <c r="N68" s="177">
        <f t="shared" si="32"/>
        <v>0</v>
      </c>
      <c r="O68" s="177">
        <f t="shared" si="32"/>
        <v>0</v>
      </c>
      <c r="P68" s="177">
        <f t="shared" si="32"/>
        <v>0</v>
      </c>
      <c r="Q68" s="177">
        <f t="shared" si="32"/>
        <v>0</v>
      </c>
      <c r="R68" s="177">
        <f t="shared" si="32"/>
        <v>0</v>
      </c>
      <c r="S68" s="181">
        <f t="shared" si="28"/>
        <v>8</v>
      </c>
      <c r="T68" s="182">
        <f t="shared" si="29"/>
        <v>0.66666666666666663</v>
      </c>
      <c r="U68" s="183">
        <f t="shared" si="30"/>
        <v>0</v>
      </c>
      <c r="V68" s="178">
        <f t="shared" si="31"/>
        <v>0</v>
      </c>
    </row>
    <row r="69" spans="1:22" x14ac:dyDescent="0.2">
      <c r="A69" s="177">
        <v>2011</v>
      </c>
      <c r="B69" s="177"/>
      <c r="C69" s="186"/>
      <c r="D69" s="186"/>
      <c r="E69" s="178"/>
      <c r="F69" s="177">
        <f t="shared" ref="F69:R69" si="33">SUM(F11:F12)</f>
        <v>41</v>
      </c>
      <c r="G69" s="177">
        <f t="shared" si="33"/>
        <v>6</v>
      </c>
      <c r="H69" s="177">
        <f t="shared" si="33"/>
        <v>1</v>
      </c>
      <c r="I69" s="177">
        <f t="shared" si="33"/>
        <v>4</v>
      </c>
      <c r="J69" s="177">
        <f t="shared" si="33"/>
        <v>12</v>
      </c>
      <c r="K69" s="177">
        <f t="shared" si="33"/>
        <v>13</v>
      </c>
      <c r="L69" s="177">
        <f t="shared" si="33"/>
        <v>5</v>
      </c>
      <c r="M69" s="177">
        <f t="shared" si="33"/>
        <v>0</v>
      </c>
      <c r="N69" s="177">
        <f t="shared" si="33"/>
        <v>0</v>
      </c>
      <c r="O69" s="177">
        <f t="shared" si="33"/>
        <v>0</v>
      </c>
      <c r="P69" s="177">
        <f t="shared" si="33"/>
        <v>0</v>
      </c>
      <c r="Q69" s="177">
        <f t="shared" si="33"/>
        <v>0</v>
      </c>
      <c r="R69" s="177">
        <f t="shared" si="33"/>
        <v>0</v>
      </c>
      <c r="S69" s="181">
        <f t="shared" si="28"/>
        <v>41</v>
      </c>
      <c r="T69" s="182">
        <f t="shared" si="29"/>
        <v>3.4166666666666665</v>
      </c>
      <c r="U69" s="183">
        <f t="shared" si="30"/>
        <v>0</v>
      </c>
      <c r="V69" s="178">
        <f t="shared" si="31"/>
        <v>0</v>
      </c>
    </row>
    <row r="70" spans="1:22" x14ac:dyDescent="0.2">
      <c r="A70" s="177">
        <v>2012</v>
      </c>
      <c r="B70" s="177"/>
      <c r="C70" s="186"/>
      <c r="D70" s="186"/>
      <c r="E70" s="178"/>
      <c r="F70" s="177">
        <f t="shared" ref="F70:R70" si="34">SUM(F14:F22)</f>
        <v>224</v>
      </c>
      <c r="G70" s="177">
        <f t="shared" si="34"/>
        <v>21</v>
      </c>
      <c r="H70" s="177">
        <f t="shared" si="34"/>
        <v>20</v>
      </c>
      <c r="I70" s="177">
        <f t="shared" si="34"/>
        <v>18</v>
      </c>
      <c r="J70" s="177">
        <f t="shared" si="34"/>
        <v>20</v>
      </c>
      <c r="K70" s="177">
        <f t="shared" si="34"/>
        <v>55</v>
      </c>
      <c r="L70" s="177">
        <f t="shared" si="34"/>
        <v>15</v>
      </c>
      <c r="M70" s="177">
        <f t="shared" si="34"/>
        <v>21</v>
      </c>
      <c r="N70" s="177">
        <f t="shared" si="34"/>
        <v>31</v>
      </c>
      <c r="O70" s="177">
        <f t="shared" si="34"/>
        <v>22</v>
      </c>
      <c r="P70" s="177">
        <f t="shared" si="34"/>
        <v>1</v>
      </c>
      <c r="Q70" s="177">
        <f t="shared" si="34"/>
        <v>0</v>
      </c>
      <c r="R70" s="177">
        <f t="shared" si="34"/>
        <v>0</v>
      </c>
      <c r="S70" s="181">
        <f t="shared" si="28"/>
        <v>224</v>
      </c>
      <c r="T70" s="182">
        <f t="shared" si="29"/>
        <v>18.666666666666668</v>
      </c>
      <c r="U70" s="183">
        <f t="shared" si="30"/>
        <v>0</v>
      </c>
      <c r="V70" s="178">
        <f t="shared" si="31"/>
        <v>0</v>
      </c>
    </row>
    <row r="71" spans="1:22" x14ac:dyDescent="0.2">
      <c r="A71" s="177">
        <v>2013</v>
      </c>
      <c r="B71" s="177"/>
      <c r="C71" s="186"/>
      <c r="D71" s="186"/>
      <c r="E71" s="178"/>
      <c r="F71" s="177">
        <f t="shared" ref="F71:R71" si="35">SUM(F25:F44)</f>
        <v>451</v>
      </c>
      <c r="G71" s="177">
        <f t="shared" si="35"/>
        <v>59</v>
      </c>
      <c r="H71" s="177">
        <f t="shared" si="35"/>
        <v>24</v>
      </c>
      <c r="I71" s="177">
        <f t="shared" si="35"/>
        <v>16</v>
      </c>
      <c r="J71" s="177">
        <f t="shared" si="35"/>
        <v>12</v>
      </c>
      <c r="K71" s="177">
        <f t="shared" si="35"/>
        <v>53</v>
      </c>
      <c r="L71" s="177">
        <f t="shared" si="35"/>
        <v>33</v>
      </c>
      <c r="M71" s="177">
        <f t="shared" si="35"/>
        <v>8</v>
      </c>
      <c r="N71" s="177">
        <f t="shared" si="35"/>
        <v>9</v>
      </c>
      <c r="O71" s="177">
        <f t="shared" si="35"/>
        <v>43</v>
      </c>
      <c r="P71" s="177">
        <f t="shared" si="35"/>
        <v>26</v>
      </c>
      <c r="Q71" s="177">
        <f t="shared" si="35"/>
        <v>16</v>
      </c>
      <c r="R71" s="177">
        <f t="shared" si="35"/>
        <v>16</v>
      </c>
      <c r="S71" s="181">
        <f t="shared" si="28"/>
        <v>315</v>
      </c>
      <c r="T71" s="182">
        <f t="shared" si="29"/>
        <v>26.25</v>
      </c>
      <c r="U71" s="183">
        <f t="shared" si="30"/>
        <v>5.1809523809523812</v>
      </c>
      <c r="V71" s="178">
        <f t="shared" si="31"/>
        <v>136</v>
      </c>
    </row>
    <row r="72" spans="1:22" x14ac:dyDescent="0.2">
      <c r="A72" s="177">
        <v>2014</v>
      </c>
      <c r="B72" s="177"/>
      <c r="C72" s="186"/>
      <c r="D72" s="186"/>
      <c r="E72" s="178"/>
      <c r="F72" s="177">
        <f>SUM(F47:F64)</f>
        <v>1029</v>
      </c>
      <c r="G72" s="177">
        <f t="shared" ref="G72:R72" si="36">SUM(G47:G64)</f>
        <v>0</v>
      </c>
      <c r="H72" s="177">
        <f t="shared" si="36"/>
        <v>0</v>
      </c>
      <c r="I72" s="177">
        <f t="shared" si="36"/>
        <v>0</v>
      </c>
      <c r="J72" s="177">
        <f t="shared" si="36"/>
        <v>26</v>
      </c>
      <c r="K72" s="177">
        <f t="shared" si="36"/>
        <v>24</v>
      </c>
      <c r="L72" s="177">
        <f t="shared" si="36"/>
        <v>31</v>
      </c>
      <c r="M72" s="177">
        <f t="shared" si="36"/>
        <v>42</v>
      </c>
      <c r="N72" s="177">
        <f t="shared" si="36"/>
        <v>27</v>
      </c>
      <c r="O72" s="177">
        <f t="shared" si="36"/>
        <v>45</v>
      </c>
      <c r="P72" s="177">
        <f t="shared" si="36"/>
        <v>50</v>
      </c>
      <c r="Q72" s="177">
        <f t="shared" si="36"/>
        <v>22</v>
      </c>
      <c r="R72" s="177">
        <f t="shared" si="36"/>
        <v>21</v>
      </c>
      <c r="S72" s="181">
        <f t="shared" si="28"/>
        <v>288</v>
      </c>
      <c r="T72" s="182">
        <f t="shared" si="29"/>
        <v>24</v>
      </c>
      <c r="U72" s="183">
        <f t="shared" si="30"/>
        <v>30.875</v>
      </c>
      <c r="V72" s="178">
        <f t="shared" si="31"/>
        <v>741</v>
      </c>
    </row>
    <row r="73" spans="1:22" x14ac:dyDescent="0.2">
      <c r="A73" s="177" t="s">
        <v>310</v>
      </c>
      <c r="B73" s="177"/>
      <c r="C73" s="186"/>
      <c r="D73" s="186"/>
      <c r="E73" s="178"/>
      <c r="F73" s="177">
        <f>SUM(F68:F72)</f>
        <v>1753</v>
      </c>
      <c r="G73" s="177"/>
      <c r="H73" s="177"/>
      <c r="I73" s="177"/>
      <c r="J73" s="177"/>
      <c r="K73" s="177"/>
      <c r="L73" s="177"/>
      <c r="M73" s="177"/>
      <c r="N73" s="177"/>
      <c r="O73" s="177"/>
      <c r="P73" s="177"/>
      <c r="Q73" s="177"/>
      <c r="R73" s="177"/>
      <c r="S73" s="181"/>
      <c r="T73" s="182"/>
      <c r="U73" s="183"/>
      <c r="V73" s="178">
        <f>SUM(V68:V72)</f>
        <v>877</v>
      </c>
    </row>
    <row r="74" spans="1:22" x14ac:dyDescent="0.2">
      <c r="A74" s="187"/>
      <c r="B74" s="188"/>
      <c r="C74" s="187"/>
      <c r="D74" s="187"/>
      <c r="E74" s="189"/>
      <c r="F74" s="188"/>
      <c r="G74" s="188"/>
      <c r="H74" s="188"/>
      <c r="I74" s="188"/>
      <c r="J74" s="188"/>
      <c r="K74" s="188"/>
      <c r="L74" s="188"/>
      <c r="M74" s="188"/>
      <c r="N74" s="188"/>
      <c r="O74" s="188"/>
      <c r="P74" s="188"/>
      <c r="Q74" s="188"/>
      <c r="R74" s="188"/>
      <c r="S74" s="188"/>
      <c r="T74" s="189"/>
      <c r="U74" s="190"/>
      <c r="V74" s="191"/>
    </row>
  </sheetData>
  <phoneticPr fontId="12" type="noConversion"/>
  <pageMargins left="0.25" right="0.25" top="0.25" bottom="1" header="0.25" footer="0.25"/>
  <pageSetup scale="48" orientation="landscape" horizontalDpi="4294967292" verticalDpi="4294967292" r:id="rId1"/>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8"/>
  <sheetViews>
    <sheetView workbookViewId="0">
      <selection activeCell="H15" sqref="H15"/>
    </sheetView>
  </sheetViews>
  <sheetFormatPr defaultRowHeight="12.75" x14ac:dyDescent="0.2"/>
  <cols>
    <col min="1" max="1" width="12.42578125" style="142" bestFit="1" customWidth="1"/>
    <col min="2" max="2" width="12" style="142" bestFit="1" customWidth="1"/>
    <col min="3" max="6" width="9.28515625" style="142"/>
    <col min="7" max="7" width="15.5703125" style="142" bestFit="1" customWidth="1"/>
    <col min="8" max="10" width="9.28515625" style="142"/>
  </cols>
  <sheetData>
    <row r="1" spans="1:10" x14ac:dyDescent="0.2">
      <c r="A1" s="292" t="s">
        <v>188</v>
      </c>
      <c r="C1" s="292" t="s">
        <v>311</v>
      </c>
      <c r="D1" s="292" t="s">
        <v>312</v>
      </c>
      <c r="E1" s="292"/>
      <c r="F1" s="240" t="s">
        <v>313</v>
      </c>
      <c r="G1" s="240" t="s">
        <v>314</v>
      </c>
      <c r="I1" s="292" t="s">
        <v>315</v>
      </c>
    </row>
    <row r="2" spans="1:10" x14ac:dyDescent="0.2">
      <c r="A2" s="142">
        <v>2009</v>
      </c>
      <c r="B2" s="292" t="s">
        <v>316</v>
      </c>
      <c r="C2" s="142">
        <v>0</v>
      </c>
      <c r="D2" s="142">
        <v>2</v>
      </c>
      <c r="F2" s="142">
        <v>2014</v>
      </c>
      <c r="G2" s="292" t="s">
        <v>317</v>
      </c>
      <c r="I2" s="142">
        <v>180</v>
      </c>
    </row>
    <row r="3" spans="1:10" x14ac:dyDescent="0.2">
      <c r="A3" s="142">
        <v>2014</v>
      </c>
      <c r="B3" s="292" t="s">
        <v>318</v>
      </c>
      <c r="D3" s="142">
        <v>5</v>
      </c>
      <c r="F3" s="142">
        <v>2014</v>
      </c>
      <c r="G3" s="292" t="s">
        <v>319</v>
      </c>
      <c r="I3" s="142">
        <v>240</v>
      </c>
    </row>
    <row r="4" spans="1:10" x14ac:dyDescent="0.2">
      <c r="A4" s="142">
        <v>2014</v>
      </c>
      <c r="B4" s="292" t="s">
        <v>320</v>
      </c>
      <c r="D4" s="142">
        <v>5</v>
      </c>
      <c r="F4" s="142">
        <v>2014</v>
      </c>
      <c r="G4" s="292" t="s">
        <v>321</v>
      </c>
      <c r="I4" s="142">
        <v>60</v>
      </c>
      <c r="J4" s="293" t="s">
        <v>322</v>
      </c>
    </row>
    <row r="5" spans="1:10" x14ac:dyDescent="0.2">
      <c r="A5" s="142">
        <v>2014</v>
      </c>
      <c r="B5" s="292" t="s">
        <v>323</v>
      </c>
      <c r="D5" s="142">
        <v>4</v>
      </c>
      <c r="F5" s="142">
        <v>2015</v>
      </c>
      <c r="G5" s="292" t="s">
        <v>318</v>
      </c>
      <c r="I5" s="142">
        <v>275</v>
      </c>
    </row>
    <row r="6" spans="1:10" x14ac:dyDescent="0.2">
      <c r="A6" s="142">
        <v>2013</v>
      </c>
      <c r="B6" s="292" t="s">
        <v>72</v>
      </c>
      <c r="D6" s="142">
        <v>5</v>
      </c>
      <c r="F6" s="142">
        <v>2015</v>
      </c>
      <c r="G6" s="292" t="s">
        <v>320</v>
      </c>
      <c r="I6" s="142">
        <v>240</v>
      </c>
    </row>
    <row r="7" spans="1:10" x14ac:dyDescent="0.2">
      <c r="A7" s="142">
        <v>2013</v>
      </c>
      <c r="B7" s="292" t="s">
        <v>324</v>
      </c>
      <c r="D7" s="142">
        <v>4</v>
      </c>
      <c r="F7" s="142">
        <v>2015</v>
      </c>
      <c r="G7" s="292" t="s">
        <v>325</v>
      </c>
      <c r="I7" s="142">
        <v>60</v>
      </c>
    </row>
    <row r="8" spans="1:10" x14ac:dyDescent="0.2">
      <c r="A8" s="142">
        <v>2013</v>
      </c>
      <c r="B8" s="292" t="s">
        <v>326</v>
      </c>
      <c r="D8" s="142">
        <v>2</v>
      </c>
      <c r="F8" s="142">
        <v>2015</v>
      </c>
      <c r="G8" s="292" t="s">
        <v>72</v>
      </c>
      <c r="I8" s="142">
        <v>60</v>
      </c>
    </row>
    <row r="9" spans="1:10" x14ac:dyDescent="0.2">
      <c r="A9" s="142">
        <v>2014</v>
      </c>
      <c r="B9" s="292" t="s">
        <v>308</v>
      </c>
      <c r="D9" s="142">
        <v>1.5</v>
      </c>
      <c r="F9" s="142">
        <v>2015</v>
      </c>
      <c r="G9" s="292" t="s">
        <v>327</v>
      </c>
      <c r="I9" s="142">
        <v>60</v>
      </c>
    </row>
    <row r="10" spans="1:10" x14ac:dyDescent="0.2">
      <c r="A10" s="142">
        <v>2013</v>
      </c>
      <c r="B10" s="292" t="s">
        <v>99</v>
      </c>
      <c r="D10" s="142">
        <v>3.5</v>
      </c>
      <c r="F10" s="142">
        <v>2015</v>
      </c>
      <c r="G10" s="292" t="s">
        <v>328</v>
      </c>
      <c r="I10" s="142">
        <v>60</v>
      </c>
    </row>
    <row r="11" spans="1:10" x14ac:dyDescent="0.2">
      <c r="A11" s="142">
        <v>2013</v>
      </c>
      <c r="B11" s="292" t="s">
        <v>329</v>
      </c>
      <c r="D11" s="142">
        <v>5</v>
      </c>
      <c r="F11" s="142">
        <v>2015</v>
      </c>
      <c r="G11" s="292" t="s">
        <v>99</v>
      </c>
      <c r="I11" s="142">
        <v>840</v>
      </c>
    </row>
    <row r="12" spans="1:10" x14ac:dyDescent="0.2">
      <c r="F12" s="142">
        <v>2015</v>
      </c>
      <c r="G12" s="292" t="s">
        <v>330</v>
      </c>
      <c r="I12" s="142">
        <v>120</v>
      </c>
    </row>
    <row r="13" spans="1:10" x14ac:dyDescent="0.2">
      <c r="F13" s="142">
        <v>2015</v>
      </c>
      <c r="G13" s="292" t="s">
        <v>331</v>
      </c>
      <c r="I13" s="142">
        <v>120</v>
      </c>
    </row>
    <row r="14" spans="1:10" x14ac:dyDescent="0.2">
      <c r="F14" s="142">
        <v>2015</v>
      </c>
      <c r="G14" s="292" t="s">
        <v>317</v>
      </c>
      <c r="I14" s="142">
        <v>60</v>
      </c>
    </row>
    <row r="15" spans="1:10" x14ac:dyDescent="0.2">
      <c r="F15" s="142">
        <v>2015</v>
      </c>
      <c r="G15" s="292" t="s">
        <v>332</v>
      </c>
      <c r="I15" s="142">
        <v>180</v>
      </c>
    </row>
    <row r="16" spans="1:10" x14ac:dyDescent="0.2">
      <c r="F16" s="142">
        <v>2015</v>
      </c>
      <c r="G16" s="292" t="s">
        <v>31</v>
      </c>
      <c r="I16" s="142">
        <v>120</v>
      </c>
    </row>
    <row r="17" spans="6:9" x14ac:dyDescent="0.2">
      <c r="F17" s="142">
        <v>2015</v>
      </c>
      <c r="G17" s="292" t="s">
        <v>241</v>
      </c>
      <c r="I17" s="142">
        <v>60</v>
      </c>
    </row>
    <row r="18" spans="6:9" x14ac:dyDescent="0.2">
      <c r="G18" s="292" t="s">
        <v>333</v>
      </c>
      <c r="I18" s="142">
        <v>1650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53"/>
  <sheetViews>
    <sheetView topLeftCell="C37" zoomScale="140" zoomScaleNormal="100" workbookViewId="0">
      <selection activeCell="F52" sqref="F52"/>
    </sheetView>
  </sheetViews>
  <sheetFormatPr defaultRowHeight="12.75" x14ac:dyDescent="0.2"/>
  <cols>
    <col min="2" max="2" width="21.7109375" bestFit="1" customWidth="1"/>
    <col min="3" max="3" width="16.28515625" bestFit="1" customWidth="1"/>
    <col min="7" max="8" width="6.28515625" customWidth="1"/>
    <col min="9" max="9" width="4.7109375" customWidth="1"/>
    <col min="10" max="10" width="5" customWidth="1"/>
    <col min="11" max="11" width="6.28515625" customWidth="1"/>
    <col min="12" max="12" width="6" customWidth="1"/>
    <col min="13" max="13" width="5.7109375" customWidth="1"/>
    <col min="14" max="15" width="5.28515625" customWidth="1"/>
    <col min="16" max="16" width="5.7109375" customWidth="1"/>
    <col min="17" max="17" width="5.28515625" customWidth="1"/>
    <col min="18" max="18" width="5.7109375" customWidth="1"/>
    <col min="19" max="19" width="4.7109375" bestFit="1" customWidth="1"/>
    <col min="20" max="20" width="7.28515625" bestFit="1" customWidth="1"/>
    <col min="21" max="21" width="7" bestFit="1" customWidth="1"/>
    <col min="26" max="26" width="17.5703125" customWidth="1"/>
    <col min="27" max="27" width="41.5703125" customWidth="1"/>
    <col min="28" max="28" width="37.42578125" customWidth="1"/>
  </cols>
  <sheetData>
    <row r="1" spans="1:28" x14ac:dyDescent="0.2">
      <c r="B1" s="142"/>
      <c r="E1" s="142"/>
      <c r="F1" s="142"/>
      <c r="G1" s="142"/>
      <c r="H1" s="142"/>
      <c r="I1" s="142"/>
      <c r="J1" s="142"/>
      <c r="K1" s="142"/>
      <c r="L1" s="142"/>
      <c r="M1" s="142"/>
      <c r="N1" s="142"/>
      <c r="O1" s="142"/>
      <c r="P1" s="142"/>
      <c r="Q1" s="142"/>
      <c r="R1" s="142"/>
      <c r="S1" s="142"/>
      <c r="T1" s="142"/>
      <c r="U1" s="142"/>
      <c r="V1" s="142"/>
    </row>
    <row r="2" spans="1:28" x14ac:dyDescent="0.2">
      <c r="B2" s="142"/>
      <c r="E2" s="142"/>
      <c r="F2" s="142"/>
      <c r="G2" s="142"/>
      <c r="H2" s="142"/>
      <c r="I2" s="142"/>
      <c r="J2" s="142"/>
      <c r="K2" s="142"/>
      <c r="L2" s="142"/>
      <c r="M2" s="142"/>
      <c r="N2" s="142"/>
      <c r="O2" s="142"/>
      <c r="P2" s="142"/>
      <c r="Q2" s="142"/>
      <c r="R2" s="142"/>
      <c r="S2" s="142"/>
      <c r="T2" s="142"/>
      <c r="U2" s="142"/>
      <c r="V2" s="142"/>
    </row>
    <row r="3" spans="1:28" ht="13.5" thickBot="1" x14ac:dyDescent="0.25">
      <c r="B3" s="142"/>
      <c r="E3" s="142"/>
      <c r="F3" s="142"/>
      <c r="G3" s="142"/>
      <c r="H3" s="142"/>
      <c r="I3" s="142"/>
      <c r="J3" s="142"/>
      <c r="K3" s="142"/>
      <c r="L3" s="142"/>
      <c r="M3" s="142"/>
      <c r="N3" s="142"/>
      <c r="O3" s="142"/>
      <c r="P3" s="142"/>
      <c r="Q3" s="142"/>
      <c r="R3" s="142"/>
      <c r="S3" s="142"/>
      <c r="T3" s="142"/>
      <c r="U3" s="142"/>
      <c r="V3" s="142"/>
    </row>
    <row r="4" spans="1:28" x14ac:dyDescent="0.2">
      <c r="A4" s="170"/>
      <c r="B4" s="148" t="s">
        <v>0</v>
      </c>
      <c r="C4" s="149"/>
      <c r="D4" s="149"/>
      <c r="E4" s="149"/>
      <c r="F4" s="149"/>
      <c r="G4" s="149"/>
      <c r="H4" s="149"/>
      <c r="I4" s="149"/>
      <c r="J4" s="149"/>
      <c r="K4" s="149"/>
      <c r="L4" s="149"/>
      <c r="M4" s="149"/>
      <c r="N4" s="149"/>
      <c r="O4" s="149"/>
      <c r="P4" s="149"/>
      <c r="Q4" s="149"/>
      <c r="R4" s="149"/>
      <c r="S4" s="150"/>
      <c r="T4" s="171"/>
      <c r="U4" s="172"/>
      <c r="V4" s="173"/>
    </row>
    <row r="5" spans="1:28" ht="34.5" thickBot="1" x14ac:dyDescent="0.25">
      <c r="A5" s="151" t="s">
        <v>1</v>
      </c>
      <c r="B5" s="152" t="s">
        <v>2</v>
      </c>
      <c r="C5" s="153" t="s">
        <v>3</v>
      </c>
      <c r="D5" s="154" t="s">
        <v>4</v>
      </c>
      <c r="E5" s="155" t="s">
        <v>295</v>
      </c>
      <c r="F5" s="156" t="s">
        <v>94</v>
      </c>
      <c r="G5" s="157" t="s">
        <v>7</v>
      </c>
      <c r="H5" s="157" t="s">
        <v>8</v>
      </c>
      <c r="I5" s="157" t="s">
        <v>9</v>
      </c>
      <c r="J5" s="157" t="s">
        <v>10</v>
      </c>
      <c r="K5" s="157" t="s">
        <v>11</v>
      </c>
      <c r="L5" s="157" t="s">
        <v>12</v>
      </c>
      <c r="M5" s="157" t="s">
        <v>13</v>
      </c>
      <c r="N5" s="157" t="s">
        <v>14</v>
      </c>
      <c r="O5" s="157" t="s">
        <v>15</v>
      </c>
      <c r="P5" s="157" t="s">
        <v>16</v>
      </c>
      <c r="Q5" s="157" t="s">
        <v>17</v>
      </c>
      <c r="R5" s="157" t="s">
        <v>18</v>
      </c>
      <c r="S5" s="158" t="s">
        <v>294</v>
      </c>
      <c r="T5" s="159" t="s">
        <v>334</v>
      </c>
      <c r="U5" s="156" t="s">
        <v>21</v>
      </c>
      <c r="V5" s="160" t="s">
        <v>22</v>
      </c>
    </row>
    <row r="6" spans="1:28" x14ac:dyDescent="0.2">
      <c r="A6" s="174"/>
      <c r="B6" s="174"/>
      <c r="C6" s="174"/>
      <c r="D6" s="161"/>
      <c r="E6" s="175"/>
      <c r="F6" s="174"/>
      <c r="G6" s="174"/>
      <c r="H6" s="174"/>
      <c r="I6" s="174"/>
      <c r="J6" s="174"/>
      <c r="K6" s="174"/>
      <c r="L6" s="174"/>
      <c r="M6" s="174"/>
      <c r="N6" s="174"/>
      <c r="O6" s="174"/>
      <c r="P6" s="174"/>
      <c r="Q6" s="174"/>
      <c r="R6" s="174"/>
      <c r="S6" s="174"/>
      <c r="T6" s="175"/>
      <c r="U6" s="176" t="s">
        <v>23</v>
      </c>
      <c r="V6" s="197"/>
      <c r="W6" s="2"/>
    </row>
    <row r="7" spans="1:28" x14ac:dyDescent="0.2">
      <c r="A7" s="164">
        <v>2013</v>
      </c>
      <c r="B7" s="164" t="s">
        <v>266</v>
      </c>
      <c r="C7" s="164" t="s">
        <v>60</v>
      </c>
      <c r="D7" s="164">
        <v>46917</v>
      </c>
      <c r="E7" s="164">
        <v>0</v>
      </c>
      <c r="F7" s="164">
        <v>2</v>
      </c>
      <c r="G7" s="194"/>
      <c r="H7" s="192">
        <v>2</v>
      </c>
      <c r="I7" s="192"/>
      <c r="J7" s="192"/>
      <c r="K7" s="192"/>
      <c r="L7" s="192"/>
      <c r="M7" s="192"/>
      <c r="N7" s="192"/>
      <c r="O7" s="192"/>
      <c r="P7" s="192"/>
      <c r="Q7" s="192"/>
      <c r="R7" s="192"/>
      <c r="S7" s="181">
        <f t="shared" ref="S7" si="0">SUM(G7:R7)</f>
        <v>2</v>
      </c>
      <c r="T7" s="182">
        <f t="shared" ref="T7" si="1">AVERAGE(G7:R7)</f>
        <v>2</v>
      </c>
      <c r="U7" s="183">
        <f t="shared" ref="U7" si="2">V7/T7</f>
        <v>0</v>
      </c>
      <c r="V7" s="198">
        <f t="shared" ref="V7" si="3">F7-SUM(G7:R7)</f>
        <v>0</v>
      </c>
      <c r="W7" s="200"/>
    </row>
    <row r="8" spans="1:28" ht="15" x14ac:dyDescent="0.2">
      <c r="A8" s="164">
        <v>2013</v>
      </c>
      <c r="B8" s="164" t="s">
        <v>271</v>
      </c>
      <c r="C8" s="164" t="s">
        <v>25</v>
      </c>
      <c r="D8" s="164">
        <v>22280</v>
      </c>
      <c r="E8" s="164">
        <v>0</v>
      </c>
      <c r="F8" s="164">
        <v>18</v>
      </c>
      <c r="G8" s="194">
        <v>1</v>
      </c>
      <c r="H8" s="193"/>
      <c r="I8" s="193"/>
      <c r="J8" s="194">
        <v>11</v>
      </c>
      <c r="K8" s="194">
        <v>5</v>
      </c>
      <c r="L8" s="194">
        <v>1</v>
      </c>
      <c r="M8" s="192"/>
      <c r="N8" s="192"/>
      <c r="O8" s="192"/>
      <c r="P8" s="192"/>
      <c r="Q8" s="192"/>
      <c r="R8" s="192"/>
      <c r="S8" s="181">
        <f>SUM(G8:R8)</f>
        <v>18</v>
      </c>
      <c r="T8" s="182">
        <f>AVERAGE(G8:R8)</f>
        <v>4.5</v>
      </c>
      <c r="U8" s="183">
        <f>V8/T8</f>
        <v>0</v>
      </c>
      <c r="V8" s="198">
        <f>F8-SUM(G8:R8)</f>
        <v>0</v>
      </c>
      <c r="W8" s="200"/>
      <c r="Z8" s="242">
        <v>2017</v>
      </c>
      <c r="AA8" s="242"/>
      <c r="AB8" s="242" t="s">
        <v>335</v>
      </c>
    </row>
    <row r="9" spans="1:28" ht="15" x14ac:dyDescent="0.2">
      <c r="A9" s="164">
        <v>2013</v>
      </c>
      <c r="B9" s="164" t="s">
        <v>39</v>
      </c>
      <c r="C9" s="164" t="s">
        <v>25</v>
      </c>
      <c r="D9" s="164">
        <v>17288</v>
      </c>
      <c r="E9" s="164">
        <v>0</v>
      </c>
      <c r="F9" s="164">
        <v>24</v>
      </c>
      <c r="G9" s="193"/>
      <c r="H9" s="194">
        <v>8</v>
      </c>
      <c r="I9" s="194">
        <v>5</v>
      </c>
      <c r="J9" s="194">
        <v>11</v>
      </c>
      <c r="K9" s="192"/>
      <c r="L9" s="192"/>
      <c r="M9" s="192"/>
      <c r="N9" s="192"/>
      <c r="O9" s="192"/>
      <c r="P9" s="192"/>
      <c r="Q9" s="192"/>
      <c r="R9" s="192"/>
      <c r="S9" s="181">
        <f>SUM(G9:R9)</f>
        <v>24</v>
      </c>
      <c r="T9" s="182">
        <f>AVERAGE(G9:R9)</f>
        <v>8</v>
      </c>
      <c r="U9" s="183">
        <f>V9/T9</f>
        <v>0</v>
      </c>
      <c r="V9" s="198">
        <f>F9-SUM(G9:R9)</f>
        <v>0</v>
      </c>
      <c r="W9" s="200"/>
      <c r="Z9" s="242" t="s">
        <v>336</v>
      </c>
      <c r="AA9" s="242" t="s">
        <v>313</v>
      </c>
      <c r="AB9" s="242" t="s">
        <v>337</v>
      </c>
    </row>
    <row r="10" spans="1:28" x14ac:dyDescent="0.2">
      <c r="A10" s="164">
        <v>2013</v>
      </c>
      <c r="B10" s="164" t="s">
        <v>272</v>
      </c>
      <c r="C10" s="164" t="s">
        <v>51</v>
      </c>
      <c r="D10" s="164">
        <v>74542</v>
      </c>
      <c r="E10" s="164">
        <v>0</v>
      </c>
      <c r="F10" s="164">
        <v>18</v>
      </c>
      <c r="G10" s="194">
        <v>10</v>
      </c>
      <c r="H10" s="194">
        <v>8</v>
      </c>
      <c r="I10" s="192"/>
      <c r="J10" s="192"/>
      <c r="K10" s="192"/>
      <c r="L10" s="192"/>
      <c r="M10" s="192"/>
      <c r="N10" s="192"/>
      <c r="O10" s="192"/>
      <c r="P10" s="192"/>
      <c r="Q10" s="192"/>
      <c r="R10" s="192"/>
      <c r="S10" s="181">
        <f>SUM(G10:R10)</f>
        <v>18</v>
      </c>
      <c r="T10" s="182">
        <f>AVERAGE(G10:R10)</f>
        <v>9</v>
      </c>
      <c r="U10" s="183">
        <f>V10/T10</f>
        <v>0</v>
      </c>
      <c r="V10" s="198">
        <f>F10-SUM(G10:R10)</f>
        <v>0</v>
      </c>
      <c r="W10" s="200"/>
    </row>
    <row r="11" spans="1:28" x14ac:dyDescent="0.2">
      <c r="A11" s="164">
        <v>2013</v>
      </c>
      <c r="B11" s="164" t="s">
        <v>56</v>
      </c>
      <c r="C11" s="164" t="s">
        <v>25</v>
      </c>
      <c r="D11" s="164">
        <v>17401</v>
      </c>
      <c r="E11" s="164">
        <v>0</v>
      </c>
      <c r="F11" s="164">
        <v>27</v>
      </c>
      <c r="G11" s="194">
        <v>3</v>
      </c>
      <c r="H11" s="193"/>
      <c r="I11" s="193"/>
      <c r="J11" s="194">
        <v>7</v>
      </c>
      <c r="K11" s="194">
        <v>5</v>
      </c>
      <c r="L11" s="194">
        <v>5</v>
      </c>
      <c r="M11" s="194">
        <v>4</v>
      </c>
      <c r="N11" s="194">
        <v>3</v>
      </c>
      <c r="O11" s="192"/>
      <c r="P11" s="192"/>
      <c r="Q11" s="192"/>
      <c r="R11" s="192"/>
      <c r="S11" s="181">
        <f>SUM(G11:R11)</f>
        <v>27</v>
      </c>
      <c r="T11" s="182">
        <f>AVERAGE(G11:R11)</f>
        <v>4.5</v>
      </c>
      <c r="U11" s="183">
        <f>V11/T11</f>
        <v>0</v>
      </c>
      <c r="V11" s="199">
        <f>F11-SUM(G11:R11)</f>
        <v>0</v>
      </c>
      <c r="W11" s="200"/>
      <c r="Z11" s="243">
        <v>42719</v>
      </c>
      <c r="AA11">
        <v>2015</v>
      </c>
      <c r="AB11" t="s">
        <v>30</v>
      </c>
    </row>
    <row r="12" spans="1:28" x14ac:dyDescent="0.2">
      <c r="A12" s="164">
        <v>2013</v>
      </c>
      <c r="B12" s="164" t="s">
        <v>241</v>
      </c>
      <c r="C12" s="164" t="s">
        <v>338</v>
      </c>
      <c r="D12" s="164"/>
      <c r="E12" s="164">
        <v>0</v>
      </c>
      <c r="F12" s="164">
        <v>14</v>
      </c>
      <c r="G12" s="194">
        <v>6</v>
      </c>
      <c r="H12" s="194">
        <v>8</v>
      </c>
      <c r="I12" s="192"/>
      <c r="J12" s="192"/>
      <c r="K12" s="192"/>
      <c r="L12" s="192"/>
      <c r="M12" s="192"/>
      <c r="N12" s="192"/>
      <c r="O12" s="192"/>
      <c r="P12" s="241"/>
      <c r="Q12" s="195"/>
      <c r="R12" s="195"/>
      <c r="S12" s="181">
        <f t="shared" ref="S12:S29" si="4">SUM(G12:R12)</f>
        <v>14</v>
      </c>
      <c r="T12" s="182">
        <f t="shared" ref="T12:T29" si="5">AVERAGE(G12:R12)</f>
        <v>7</v>
      </c>
      <c r="U12" s="183">
        <f t="shared" ref="U12:U29" si="6">V12/T12</f>
        <v>0</v>
      </c>
      <c r="V12" s="199">
        <f t="shared" ref="V12:V13" si="7">F12-SUM(G12:R12)</f>
        <v>0</v>
      </c>
      <c r="W12" s="200"/>
    </row>
    <row r="13" spans="1:28" x14ac:dyDescent="0.2">
      <c r="A13" s="164">
        <v>2013</v>
      </c>
      <c r="B13" s="164" t="s">
        <v>286</v>
      </c>
      <c r="C13" s="164" t="s">
        <v>265</v>
      </c>
      <c r="D13" s="164">
        <v>59324</v>
      </c>
      <c r="E13" s="164">
        <v>0</v>
      </c>
      <c r="F13" s="164">
        <v>48</v>
      </c>
      <c r="G13" s="194">
        <v>1</v>
      </c>
      <c r="H13" s="194">
        <v>1</v>
      </c>
      <c r="I13" s="194">
        <v>3</v>
      </c>
      <c r="J13" s="194">
        <v>1</v>
      </c>
      <c r="K13" s="194">
        <v>0</v>
      </c>
      <c r="L13" s="194">
        <v>4</v>
      </c>
      <c r="M13" s="194">
        <v>0</v>
      </c>
      <c r="N13" s="194">
        <v>3</v>
      </c>
      <c r="O13" s="194">
        <v>1</v>
      </c>
      <c r="P13" s="194">
        <v>11</v>
      </c>
      <c r="Q13" s="194"/>
      <c r="R13" s="194"/>
      <c r="S13" s="181">
        <f t="shared" si="4"/>
        <v>25</v>
      </c>
      <c r="T13" s="182">
        <f t="shared" si="5"/>
        <v>2.5</v>
      </c>
      <c r="U13" s="183">
        <f t="shared" si="6"/>
        <v>9.1999999999999993</v>
      </c>
      <c r="V13" s="199">
        <f t="shared" si="7"/>
        <v>23</v>
      </c>
      <c r="W13" s="200"/>
    </row>
    <row r="14" spans="1:28" x14ac:dyDescent="0.2">
      <c r="A14" s="185"/>
      <c r="B14" s="174"/>
      <c r="C14" s="185"/>
      <c r="D14" s="185"/>
      <c r="E14" s="175"/>
      <c r="F14" s="174"/>
      <c r="G14" s="174"/>
      <c r="H14" s="174"/>
      <c r="I14" s="174"/>
      <c r="J14" s="174"/>
      <c r="K14" s="174"/>
      <c r="L14" s="174"/>
      <c r="M14" s="174"/>
      <c r="N14" s="174"/>
      <c r="O14" s="174"/>
      <c r="P14" s="174"/>
      <c r="Q14" s="174"/>
      <c r="R14" s="174"/>
      <c r="S14" s="174"/>
      <c r="T14" s="175"/>
      <c r="U14" s="176"/>
      <c r="V14" s="197"/>
      <c r="W14" s="2"/>
    </row>
    <row r="15" spans="1:28" x14ac:dyDescent="0.2">
      <c r="A15" s="164">
        <v>2014</v>
      </c>
      <c r="B15" s="164" t="s">
        <v>303</v>
      </c>
      <c r="C15" s="164" t="s">
        <v>290</v>
      </c>
      <c r="D15" s="164">
        <v>27358</v>
      </c>
      <c r="E15" s="89"/>
      <c r="F15" s="89">
        <v>12</v>
      </c>
      <c r="G15" s="201" t="s">
        <v>23</v>
      </c>
      <c r="H15" s="201"/>
      <c r="I15" s="201"/>
      <c r="J15" s="201"/>
      <c r="K15" s="201"/>
      <c r="L15" s="201"/>
      <c r="M15" s="201"/>
      <c r="N15" s="201"/>
      <c r="O15" s="201"/>
      <c r="P15" s="201"/>
      <c r="Q15" s="201"/>
      <c r="R15" s="204">
        <v>6</v>
      </c>
      <c r="S15" s="181">
        <f t="shared" si="4"/>
        <v>6</v>
      </c>
      <c r="T15" s="182">
        <f t="shared" ref="T15" si="8">AVERAGE(G15:R15)</f>
        <v>6</v>
      </c>
      <c r="U15" s="183">
        <f t="shared" ref="U15" si="9">V15/T15</f>
        <v>1</v>
      </c>
      <c r="V15" s="196">
        <f t="shared" ref="V15:V17" si="10">F15-SUM(G15:R15)</f>
        <v>6</v>
      </c>
    </row>
    <row r="16" spans="1:28" x14ac:dyDescent="0.2">
      <c r="A16" s="164">
        <v>2014</v>
      </c>
      <c r="B16" s="164" t="s">
        <v>301</v>
      </c>
      <c r="C16" s="164" t="s">
        <v>339</v>
      </c>
      <c r="D16" s="164">
        <v>93707</v>
      </c>
      <c r="E16" s="89"/>
      <c r="F16" s="89">
        <v>94</v>
      </c>
      <c r="G16" s="201"/>
      <c r="H16" s="201"/>
      <c r="I16" s="201"/>
      <c r="J16" s="201"/>
      <c r="K16" s="201">
        <v>0</v>
      </c>
      <c r="L16" s="201"/>
      <c r="M16" s="201"/>
      <c r="N16" s="201"/>
      <c r="O16" s="201"/>
      <c r="P16" s="89">
        <v>0</v>
      </c>
      <c r="Q16" s="89">
        <v>10</v>
      </c>
      <c r="R16" s="89">
        <v>1</v>
      </c>
      <c r="S16" s="181">
        <f t="shared" si="4"/>
        <v>11</v>
      </c>
      <c r="T16" s="182">
        <f t="shared" si="5"/>
        <v>2.75</v>
      </c>
      <c r="U16" s="183">
        <f t="shared" si="6"/>
        <v>30.181818181818183</v>
      </c>
      <c r="V16" s="196">
        <f t="shared" si="10"/>
        <v>83</v>
      </c>
    </row>
    <row r="17" spans="1:23" x14ac:dyDescent="0.2">
      <c r="A17" s="164">
        <v>2014</v>
      </c>
      <c r="B17" s="164" t="s">
        <v>301</v>
      </c>
      <c r="C17" s="164" t="s">
        <v>340</v>
      </c>
      <c r="D17" s="164">
        <v>80003</v>
      </c>
      <c r="E17" s="89"/>
      <c r="F17" s="115" t="s">
        <v>23</v>
      </c>
      <c r="G17" s="201"/>
      <c r="H17" s="201"/>
      <c r="I17" s="201"/>
      <c r="J17" s="201"/>
      <c r="K17" s="201"/>
      <c r="L17" s="201"/>
      <c r="M17" s="201"/>
      <c r="N17" s="201"/>
      <c r="O17" s="201"/>
      <c r="P17" s="201"/>
      <c r="Q17" s="201"/>
      <c r="R17" s="201"/>
      <c r="S17" s="181">
        <f t="shared" si="4"/>
        <v>0</v>
      </c>
      <c r="T17" s="182" t="e">
        <f t="shared" si="5"/>
        <v>#DIV/0!</v>
      </c>
      <c r="U17" s="183" t="e">
        <f t="shared" si="6"/>
        <v>#VALUE!</v>
      </c>
      <c r="V17" s="196" t="e">
        <f t="shared" si="10"/>
        <v>#VALUE!</v>
      </c>
      <c r="W17">
        <v>0</v>
      </c>
    </row>
    <row r="18" spans="1:23" x14ac:dyDescent="0.2">
      <c r="A18" s="164">
        <v>2014</v>
      </c>
      <c r="B18" s="164" t="s">
        <v>259</v>
      </c>
      <c r="C18" s="164" t="s">
        <v>25</v>
      </c>
      <c r="D18" s="164">
        <v>62862</v>
      </c>
      <c r="E18" s="89"/>
      <c r="F18" s="89">
        <v>4</v>
      </c>
      <c r="G18" s="89">
        <v>4</v>
      </c>
      <c r="H18" s="202"/>
      <c r="I18" s="202"/>
      <c r="J18" s="202"/>
      <c r="K18" s="202"/>
      <c r="L18" s="202"/>
      <c r="M18" s="202"/>
      <c r="N18" s="202"/>
      <c r="O18" s="202"/>
      <c r="P18" s="202"/>
      <c r="Q18" s="202"/>
      <c r="R18" s="202"/>
      <c r="S18" s="181">
        <f t="shared" si="4"/>
        <v>4</v>
      </c>
      <c r="T18" s="182">
        <f t="shared" si="5"/>
        <v>4</v>
      </c>
      <c r="U18" s="183">
        <f t="shared" si="6"/>
        <v>0</v>
      </c>
      <c r="V18" s="196">
        <f>F18-SUM(G18:R18)</f>
        <v>0</v>
      </c>
    </row>
    <row r="19" spans="1:23" x14ac:dyDescent="0.2">
      <c r="A19" s="164">
        <v>2014</v>
      </c>
      <c r="B19" s="164" t="s">
        <v>263</v>
      </c>
      <c r="C19" s="164" t="s">
        <v>341</v>
      </c>
      <c r="D19" s="164">
        <v>43493</v>
      </c>
      <c r="E19" s="89"/>
      <c r="F19" s="89">
        <v>39</v>
      </c>
      <c r="G19" s="204">
        <v>8</v>
      </c>
      <c r="H19" s="204">
        <v>11</v>
      </c>
      <c r="I19" s="204">
        <v>4</v>
      </c>
      <c r="J19" s="204">
        <v>10</v>
      </c>
      <c r="K19" s="204">
        <v>6</v>
      </c>
      <c r="L19" s="202"/>
      <c r="M19" s="202"/>
      <c r="N19" s="202"/>
      <c r="O19" s="202"/>
      <c r="P19" s="202"/>
      <c r="Q19" s="202"/>
      <c r="R19" s="202"/>
      <c r="S19" s="181">
        <f t="shared" si="4"/>
        <v>39</v>
      </c>
      <c r="T19" s="182">
        <f t="shared" si="5"/>
        <v>7.8</v>
      </c>
      <c r="U19" s="183">
        <f t="shared" si="6"/>
        <v>0</v>
      </c>
      <c r="V19" s="196">
        <f t="shared" ref="V19:V29" si="11">F19-SUM(G19:R19)</f>
        <v>0</v>
      </c>
    </row>
    <row r="20" spans="1:23" x14ac:dyDescent="0.2">
      <c r="A20" s="164">
        <v>2014</v>
      </c>
      <c r="B20" s="164" t="s">
        <v>305</v>
      </c>
      <c r="C20" s="164" t="s">
        <v>248</v>
      </c>
      <c r="D20" s="164">
        <v>65448</v>
      </c>
      <c r="E20" s="89"/>
      <c r="F20" s="89">
        <v>73</v>
      </c>
      <c r="G20" s="201"/>
      <c r="H20" s="201"/>
      <c r="I20" s="201"/>
      <c r="J20" s="201"/>
      <c r="K20" s="201"/>
      <c r="L20" s="204">
        <v>14</v>
      </c>
      <c r="M20" s="204">
        <v>3</v>
      </c>
      <c r="N20" s="204">
        <v>4</v>
      </c>
      <c r="O20" s="204">
        <v>8</v>
      </c>
      <c r="P20" s="204">
        <v>0</v>
      </c>
      <c r="Q20" s="204"/>
      <c r="R20" s="204"/>
      <c r="S20" s="181">
        <f t="shared" si="4"/>
        <v>29</v>
      </c>
      <c r="T20" s="182">
        <f t="shared" si="5"/>
        <v>5.8</v>
      </c>
      <c r="U20" s="183">
        <f t="shared" si="6"/>
        <v>7.5862068965517242</v>
      </c>
      <c r="V20" s="196">
        <f t="shared" si="11"/>
        <v>44</v>
      </c>
    </row>
    <row r="21" spans="1:23" x14ac:dyDescent="0.2">
      <c r="A21" s="164">
        <v>2014</v>
      </c>
      <c r="B21" s="164" t="s">
        <v>306</v>
      </c>
      <c r="C21" s="164" t="s">
        <v>307</v>
      </c>
      <c r="D21" s="164">
        <v>79601</v>
      </c>
      <c r="E21" s="89"/>
      <c r="F21" s="89">
        <v>15</v>
      </c>
      <c r="G21" s="89">
        <v>2</v>
      </c>
      <c r="H21" s="89">
        <v>3</v>
      </c>
      <c r="I21" s="89">
        <v>4</v>
      </c>
      <c r="J21" s="89">
        <v>6</v>
      </c>
      <c r="K21" s="202"/>
      <c r="L21" s="202"/>
      <c r="M21" s="202"/>
      <c r="N21" s="202"/>
      <c r="O21" s="202"/>
      <c r="P21" s="202"/>
      <c r="Q21" s="202"/>
      <c r="R21" s="202"/>
      <c r="S21" s="181">
        <f t="shared" si="4"/>
        <v>15</v>
      </c>
      <c r="T21" s="182">
        <f t="shared" si="5"/>
        <v>3.75</v>
      </c>
      <c r="U21" s="183">
        <f t="shared" si="6"/>
        <v>0</v>
      </c>
      <c r="V21" s="196">
        <f t="shared" si="11"/>
        <v>0</v>
      </c>
    </row>
    <row r="22" spans="1:23" x14ac:dyDescent="0.2">
      <c r="A22" s="164">
        <v>2014</v>
      </c>
      <c r="B22" s="164" t="s">
        <v>271</v>
      </c>
      <c r="C22" s="164" t="s">
        <v>25</v>
      </c>
      <c r="D22" s="164">
        <v>22280</v>
      </c>
      <c r="E22" s="89"/>
      <c r="F22" s="89">
        <v>48</v>
      </c>
      <c r="G22" s="201"/>
      <c r="H22" s="201"/>
      <c r="I22" s="201"/>
      <c r="J22" s="201"/>
      <c r="K22" s="201"/>
      <c r="L22" s="201"/>
      <c r="M22" s="201"/>
      <c r="N22" s="201"/>
      <c r="O22" s="201"/>
      <c r="P22" s="89">
        <v>2</v>
      </c>
      <c r="Q22" s="89">
        <v>0</v>
      </c>
      <c r="R22" s="89">
        <v>0</v>
      </c>
      <c r="S22" s="181">
        <f t="shared" si="4"/>
        <v>2</v>
      </c>
      <c r="T22" s="182">
        <f t="shared" si="5"/>
        <v>0.66666666666666663</v>
      </c>
      <c r="U22" s="183">
        <f t="shared" si="6"/>
        <v>69</v>
      </c>
      <c r="V22" s="196">
        <f t="shared" si="11"/>
        <v>46</v>
      </c>
    </row>
    <row r="23" spans="1:23" x14ac:dyDescent="0.2">
      <c r="A23" s="164">
        <v>2014</v>
      </c>
      <c r="B23" s="164" t="s">
        <v>39</v>
      </c>
      <c r="C23" s="164" t="s">
        <v>25</v>
      </c>
      <c r="D23" s="164">
        <v>17288</v>
      </c>
      <c r="E23" s="89"/>
      <c r="F23" s="89">
        <v>49</v>
      </c>
      <c r="G23" s="201"/>
      <c r="H23" s="201"/>
      <c r="I23" s="201"/>
      <c r="J23" s="201"/>
      <c r="K23" s="201"/>
      <c r="L23" s="201"/>
      <c r="M23" s="201"/>
      <c r="N23" s="201"/>
      <c r="O23" s="201"/>
      <c r="P23" s="89">
        <v>24</v>
      </c>
      <c r="Q23" s="89">
        <v>0</v>
      </c>
      <c r="R23" s="89">
        <v>0</v>
      </c>
      <c r="S23" s="181">
        <f t="shared" si="4"/>
        <v>24</v>
      </c>
      <c r="T23" s="182">
        <f t="shared" si="5"/>
        <v>8</v>
      </c>
      <c r="U23" s="183">
        <f t="shared" si="6"/>
        <v>3.125</v>
      </c>
      <c r="V23" s="196">
        <f t="shared" si="11"/>
        <v>25</v>
      </c>
    </row>
    <row r="24" spans="1:23" x14ac:dyDescent="0.2">
      <c r="A24" s="164">
        <v>2014</v>
      </c>
      <c r="B24" s="164" t="s">
        <v>272</v>
      </c>
      <c r="C24" s="164" t="s">
        <v>25</v>
      </c>
      <c r="D24" s="164">
        <v>74542</v>
      </c>
      <c r="E24" s="89"/>
      <c r="F24" s="89">
        <v>109</v>
      </c>
      <c r="G24" s="201"/>
      <c r="H24" s="201"/>
      <c r="I24" s="201"/>
      <c r="J24" s="201"/>
      <c r="K24" s="201"/>
      <c r="L24" s="201"/>
      <c r="M24" s="201"/>
      <c r="N24" s="201"/>
      <c r="O24" s="204">
        <v>10</v>
      </c>
      <c r="P24" s="204">
        <v>17</v>
      </c>
      <c r="Q24" s="204">
        <v>29</v>
      </c>
      <c r="R24" s="204">
        <v>4</v>
      </c>
      <c r="S24" s="181">
        <f t="shared" si="4"/>
        <v>60</v>
      </c>
      <c r="T24" s="182">
        <f t="shared" si="5"/>
        <v>15</v>
      </c>
      <c r="U24" s="183">
        <f t="shared" si="6"/>
        <v>3.2666666666666666</v>
      </c>
      <c r="V24" s="196">
        <f t="shared" si="11"/>
        <v>49</v>
      </c>
    </row>
    <row r="25" spans="1:23" x14ac:dyDescent="0.2">
      <c r="A25" s="164">
        <v>2014</v>
      </c>
      <c r="B25" s="164" t="s">
        <v>42</v>
      </c>
      <c r="C25" s="164" t="s">
        <v>25</v>
      </c>
      <c r="D25" s="164">
        <v>17401</v>
      </c>
      <c r="E25" s="89"/>
      <c r="F25" s="89">
        <v>129</v>
      </c>
      <c r="G25" s="201"/>
      <c r="H25" s="201"/>
      <c r="I25" s="201"/>
      <c r="J25" s="201"/>
      <c r="K25" s="201"/>
      <c r="L25" s="201"/>
      <c r="M25" s="201"/>
      <c r="N25" s="201"/>
      <c r="O25" s="204">
        <v>10</v>
      </c>
      <c r="P25" s="204">
        <v>14</v>
      </c>
      <c r="Q25" s="204">
        <v>0</v>
      </c>
      <c r="R25" s="204">
        <v>0</v>
      </c>
      <c r="S25" s="181">
        <f t="shared" si="4"/>
        <v>24</v>
      </c>
      <c r="T25" s="182">
        <f t="shared" si="5"/>
        <v>6</v>
      </c>
      <c r="U25" s="183">
        <f t="shared" si="6"/>
        <v>17.5</v>
      </c>
      <c r="V25" s="196">
        <f t="shared" si="11"/>
        <v>105</v>
      </c>
    </row>
    <row r="26" spans="1:23" x14ac:dyDescent="0.2">
      <c r="A26" s="164">
        <v>2014</v>
      </c>
      <c r="B26" s="164" t="s">
        <v>241</v>
      </c>
      <c r="C26" s="164" t="s">
        <v>242</v>
      </c>
      <c r="D26" s="164">
        <v>51964</v>
      </c>
      <c r="E26" s="89"/>
      <c r="F26" s="89">
        <v>0</v>
      </c>
      <c r="G26" s="201"/>
      <c r="H26" s="201"/>
      <c r="I26" s="201"/>
      <c r="J26" s="201"/>
      <c r="K26" s="201"/>
      <c r="L26" s="201"/>
      <c r="M26" s="201"/>
      <c r="N26" s="201"/>
      <c r="O26" s="201"/>
      <c r="P26" s="201"/>
      <c r="Q26" s="201"/>
      <c r="R26" s="201"/>
      <c r="S26" s="181">
        <f t="shared" si="4"/>
        <v>0</v>
      </c>
      <c r="T26" s="182" t="e">
        <f t="shared" si="5"/>
        <v>#DIV/0!</v>
      </c>
      <c r="U26" s="183" t="e">
        <f t="shared" si="6"/>
        <v>#DIV/0!</v>
      </c>
      <c r="V26" s="196">
        <f t="shared" si="11"/>
        <v>0</v>
      </c>
    </row>
    <row r="27" spans="1:23" x14ac:dyDescent="0.2">
      <c r="A27" s="164">
        <v>2014</v>
      </c>
      <c r="B27" s="164" t="s">
        <v>276</v>
      </c>
      <c r="C27" s="164" t="s">
        <v>277</v>
      </c>
      <c r="D27" s="164">
        <v>34906</v>
      </c>
      <c r="E27" s="89"/>
      <c r="F27" s="89">
        <v>129</v>
      </c>
      <c r="G27" s="201"/>
      <c r="H27" s="201"/>
      <c r="I27" s="201"/>
      <c r="J27" s="201"/>
      <c r="K27" s="201"/>
      <c r="L27" s="204">
        <v>17</v>
      </c>
      <c r="M27" s="204">
        <v>5</v>
      </c>
      <c r="N27" s="204">
        <v>7</v>
      </c>
      <c r="O27" s="204">
        <v>18</v>
      </c>
      <c r="P27" s="204">
        <v>14</v>
      </c>
      <c r="Q27" s="204">
        <v>6</v>
      </c>
      <c r="R27" s="204">
        <v>2</v>
      </c>
      <c r="S27" s="181">
        <f t="shared" si="4"/>
        <v>69</v>
      </c>
      <c r="T27" s="182">
        <f t="shared" si="5"/>
        <v>9.8571428571428577</v>
      </c>
      <c r="U27" s="183">
        <f t="shared" si="6"/>
        <v>6.0869565217391299</v>
      </c>
      <c r="V27" s="196">
        <f t="shared" si="11"/>
        <v>60</v>
      </c>
    </row>
    <row r="28" spans="1:23" x14ac:dyDescent="0.2">
      <c r="A28" s="164">
        <v>2014</v>
      </c>
      <c r="B28" s="164" t="s">
        <v>308</v>
      </c>
      <c r="C28" s="164" t="s">
        <v>25</v>
      </c>
      <c r="D28" s="164">
        <v>86089</v>
      </c>
      <c r="E28" s="89"/>
      <c r="F28" s="89">
        <v>121</v>
      </c>
      <c r="G28" s="204">
        <v>9</v>
      </c>
      <c r="H28" s="204">
        <v>9</v>
      </c>
      <c r="I28" s="204">
        <v>5</v>
      </c>
      <c r="J28" s="204">
        <v>11</v>
      </c>
      <c r="K28" s="204">
        <v>10</v>
      </c>
      <c r="L28" s="204">
        <v>14</v>
      </c>
      <c r="M28" s="204">
        <v>6</v>
      </c>
      <c r="N28" s="204">
        <v>7</v>
      </c>
      <c r="O28" s="204">
        <v>16</v>
      </c>
      <c r="P28" s="204">
        <v>7</v>
      </c>
      <c r="Q28" s="204">
        <v>11</v>
      </c>
      <c r="R28" s="204">
        <v>2</v>
      </c>
      <c r="S28" s="181">
        <f t="shared" si="4"/>
        <v>107</v>
      </c>
      <c r="T28" s="182">
        <f t="shared" si="5"/>
        <v>8.9166666666666661</v>
      </c>
      <c r="U28" s="183">
        <f t="shared" si="6"/>
        <v>1.5700934579439254</v>
      </c>
      <c r="V28" s="196">
        <f t="shared" si="11"/>
        <v>14</v>
      </c>
    </row>
    <row r="29" spans="1:23" x14ac:dyDescent="0.2">
      <c r="A29" s="164">
        <v>2014</v>
      </c>
      <c r="B29" s="164" t="s">
        <v>286</v>
      </c>
      <c r="C29" s="164" t="s">
        <v>25</v>
      </c>
      <c r="D29" s="164">
        <v>59324</v>
      </c>
      <c r="E29" s="89"/>
      <c r="F29" s="89">
        <v>25</v>
      </c>
      <c r="G29" s="201"/>
      <c r="H29" s="201"/>
      <c r="I29" s="201"/>
      <c r="J29" s="201"/>
      <c r="K29" s="201"/>
      <c r="L29" s="201"/>
      <c r="M29" s="201"/>
      <c r="N29" s="201"/>
      <c r="O29" s="201"/>
      <c r="P29" s="201"/>
      <c r="Q29" s="204">
        <v>4</v>
      </c>
      <c r="R29" s="204">
        <v>0</v>
      </c>
      <c r="S29" s="181">
        <f t="shared" si="4"/>
        <v>4</v>
      </c>
      <c r="T29" s="182">
        <f t="shared" si="5"/>
        <v>2</v>
      </c>
      <c r="U29" s="183">
        <f t="shared" si="6"/>
        <v>10.5</v>
      </c>
      <c r="V29" s="196">
        <f t="shared" si="11"/>
        <v>21</v>
      </c>
    </row>
    <row r="30" spans="1:23" x14ac:dyDescent="0.2">
      <c r="A30" s="164">
        <v>2014</v>
      </c>
      <c r="B30" s="164" t="s">
        <v>309</v>
      </c>
      <c r="C30" s="164" t="s">
        <v>25</v>
      </c>
      <c r="D30" s="162">
        <v>74543</v>
      </c>
      <c r="E30" s="89"/>
      <c r="F30" s="89">
        <v>24</v>
      </c>
      <c r="G30" s="201">
        <v>0</v>
      </c>
      <c r="H30" s="201">
        <v>1</v>
      </c>
      <c r="I30" s="201"/>
      <c r="J30" s="204">
        <v>12</v>
      </c>
      <c r="K30" s="204">
        <v>11</v>
      </c>
      <c r="L30" s="202"/>
      <c r="M30" s="202"/>
      <c r="N30" s="202"/>
      <c r="O30" s="202"/>
      <c r="P30" s="202"/>
      <c r="Q30" s="202"/>
      <c r="R30" s="202"/>
      <c r="S30" s="181">
        <f>SUM(G30:R30)</f>
        <v>24</v>
      </c>
      <c r="T30" s="182">
        <f>AVERAGE(G30:R30)</f>
        <v>6</v>
      </c>
      <c r="U30" s="183">
        <f>V30/T30</f>
        <v>0</v>
      </c>
      <c r="V30" s="196">
        <f>F30-SUM(G30:R30)</f>
        <v>0</v>
      </c>
    </row>
    <row r="31" spans="1:23" x14ac:dyDescent="0.2">
      <c r="A31" s="185"/>
      <c r="B31" s="185"/>
      <c r="C31" s="185"/>
      <c r="D31" s="185"/>
      <c r="E31" s="185"/>
      <c r="F31" s="185"/>
      <c r="G31" s="185"/>
      <c r="H31" s="185"/>
      <c r="I31" s="185"/>
      <c r="J31" s="185"/>
      <c r="K31" s="185"/>
      <c r="L31" s="185"/>
      <c r="M31" s="185"/>
      <c r="N31" s="185"/>
      <c r="O31" s="185"/>
      <c r="P31" s="185"/>
      <c r="Q31" s="185"/>
      <c r="R31" s="185"/>
      <c r="S31" s="185"/>
      <c r="T31" s="185"/>
      <c r="U31" s="185"/>
      <c r="V31" s="185"/>
    </row>
    <row r="32" spans="1:23" x14ac:dyDescent="0.2">
      <c r="A32" s="164">
        <v>2015</v>
      </c>
      <c r="B32" s="164" t="s">
        <v>44</v>
      </c>
      <c r="C32" s="164" t="s">
        <v>342</v>
      </c>
      <c r="D32" s="164">
        <v>62862</v>
      </c>
      <c r="E32" s="177"/>
      <c r="F32" s="177">
        <v>29</v>
      </c>
      <c r="G32" s="177"/>
      <c r="H32" s="177">
        <v>7</v>
      </c>
      <c r="I32" s="177">
        <v>3</v>
      </c>
      <c r="J32" s="177">
        <v>11</v>
      </c>
      <c r="K32" s="177">
        <v>8</v>
      </c>
      <c r="L32" s="195"/>
      <c r="M32" s="195"/>
      <c r="N32" s="195"/>
      <c r="O32" s="195"/>
      <c r="P32" s="195"/>
      <c r="Q32" s="195"/>
      <c r="R32" s="195"/>
      <c r="S32" s="181">
        <f t="shared" ref="S32:S38" si="12">SUM(G32:R32)</f>
        <v>29</v>
      </c>
      <c r="T32" s="182">
        <f t="shared" ref="T32:T38" si="13">AVERAGE(G32:R32)</f>
        <v>7.25</v>
      </c>
      <c r="U32" s="183">
        <f t="shared" ref="U32:U38" si="14">V32/T32</f>
        <v>0</v>
      </c>
      <c r="V32" s="196">
        <f>F32-SUM(G32:R32)</f>
        <v>0</v>
      </c>
    </row>
    <row r="33" spans="1:22" x14ac:dyDescent="0.2">
      <c r="A33" s="164">
        <v>2015</v>
      </c>
      <c r="B33" s="164" t="s">
        <v>306</v>
      </c>
      <c r="C33" s="164" t="s">
        <v>342</v>
      </c>
      <c r="D33" s="164">
        <v>79601</v>
      </c>
      <c r="E33" s="177"/>
      <c r="F33" s="177">
        <v>91</v>
      </c>
      <c r="G33" s="294"/>
      <c r="H33" s="294"/>
      <c r="I33" s="294"/>
      <c r="J33" s="294"/>
      <c r="K33" s="291">
        <v>2</v>
      </c>
      <c r="L33" s="291">
        <v>4</v>
      </c>
      <c r="M33" s="291">
        <v>0</v>
      </c>
      <c r="N33" s="291">
        <v>2</v>
      </c>
      <c r="O33" s="291">
        <v>0</v>
      </c>
      <c r="P33" s="291">
        <v>0</v>
      </c>
      <c r="Q33" s="291">
        <v>11</v>
      </c>
      <c r="R33" s="291"/>
      <c r="S33" s="181">
        <f t="shared" si="12"/>
        <v>19</v>
      </c>
      <c r="T33" s="182">
        <f t="shared" si="13"/>
        <v>2.7142857142857144</v>
      </c>
      <c r="U33" s="183">
        <f t="shared" si="14"/>
        <v>26.526315789473681</v>
      </c>
      <c r="V33" s="196">
        <f t="shared" ref="V33:V38" si="15">F33-SUM(G33:R33)</f>
        <v>72</v>
      </c>
    </row>
    <row r="34" spans="1:22" x14ac:dyDescent="0.2">
      <c r="A34" s="164">
        <v>2015</v>
      </c>
      <c r="B34" s="164" t="s">
        <v>343</v>
      </c>
      <c r="C34" s="164" t="s">
        <v>342</v>
      </c>
      <c r="D34" s="164">
        <v>17340</v>
      </c>
      <c r="E34" s="177"/>
      <c r="F34" s="177">
        <v>81</v>
      </c>
      <c r="G34" s="294"/>
      <c r="H34" s="294"/>
      <c r="I34" s="294"/>
      <c r="J34" s="294"/>
      <c r="K34" s="294"/>
      <c r="L34" s="291">
        <v>19</v>
      </c>
      <c r="M34" s="291">
        <v>6</v>
      </c>
      <c r="N34" s="291">
        <v>14</v>
      </c>
      <c r="O34" s="291">
        <v>7</v>
      </c>
      <c r="P34" s="291">
        <v>10</v>
      </c>
      <c r="Q34" s="291">
        <v>14</v>
      </c>
      <c r="R34" s="291">
        <v>0</v>
      </c>
      <c r="S34" s="181">
        <f t="shared" si="12"/>
        <v>70</v>
      </c>
      <c r="T34" s="182">
        <f t="shared" si="13"/>
        <v>10</v>
      </c>
      <c r="U34" s="183">
        <f t="shared" si="14"/>
        <v>1.1000000000000001</v>
      </c>
      <c r="V34" s="196">
        <f t="shared" si="15"/>
        <v>11</v>
      </c>
    </row>
    <row r="35" spans="1:22" x14ac:dyDescent="0.2">
      <c r="A35" s="164">
        <v>2015</v>
      </c>
      <c r="B35" s="164" t="s">
        <v>103</v>
      </c>
      <c r="C35" s="164" t="s">
        <v>342</v>
      </c>
      <c r="D35" s="164">
        <v>43493</v>
      </c>
      <c r="E35" s="177"/>
      <c r="F35" s="177">
        <v>120</v>
      </c>
      <c r="G35" s="294"/>
      <c r="H35" s="294"/>
      <c r="I35" s="294"/>
      <c r="J35" s="294"/>
      <c r="K35" s="294"/>
      <c r="L35" s="294"/>
      <c r="M35" s="294"/>
      <c r="N35" s="294"/>
      <c r="O35" s="294"/>
      <c r="P35" s="177">
        <v>0</v>
      </c>
      <c r="Q35" s="177">
        <v>21</v>
      </c>
      <c r="R35" s="177"/>
      <c r="S35" s="181">
        <f t="shared" si="12"/>
        <v>21</v>
      </c>
      <c r="T35" s="182">
        <f t="shared" si="13"/>
        <v>10.5</v>
      </c>
      <c r="U35" s="183">
        <f t="shared" si="14"/>
        <v>9.4285714285714288</v>
      </c>
      <c r="V35" s="196">
        <f t="shared" si="15"/>
        <v>99</v>
      </c>
    </row>
    <row r="36" spans="1:22" x14ac:dyDescent="0.2">
      <c r="A36" s="164">
        <v>2015</v>
      </c>
      <c r="B36" s="164" t="s">
        <v>344</v>
      </c>
      <c r="C36" s="164" t="s">
        <v>345</v>
      </c>
      <c r="D36" s="164">
        <v>81279</v>
      </c>
      <c r="E36" s="177"/>
      <c r="F36" s="177">
        <v>112</v>
      </c>
      <c r="G36" s="177"/>
      <c r="H36" s="177">
        <v>10</v>
      </c>
      <c r="I36" s="177">
        <v>15</v>
      </c>
      <c r="J36" s="177">
        <v>12</v>
      </c>
      <c r="K36" s="177">
        <v>12</v>
      </c>
      <c r="L36" s="177">
        <v>20</v>
      </c>
      <c r="M36" s="177">
        <v>17</v>
      </c>
      <c r="N36" s="177">
        <v>13</v>
      </c>
      <c r="O36" s="177">
        <v>13</v>
      </c>
      <c r="P36" s="195"/>
      <c r="Q36" s="195"/>
      <c r="R36" s="195"/>
      <c r="S36" s="181">
        <f t="shared" si="12"/>
        <v>112</v>
      </c>
      <c r="T36" s="182">
        <f t="shared" si="13"/>
        <v>14</v>
      </c>
      <c r="U36" s="183">
        <f t="shared" si="14"/>
        <v>0</v>
      </c>
      <c r="V36" s="196">
        <f t="shared" si="15"/>
        <v>0</v>
      </c>
    </row>
    <row r="37" spans="1:22" x14ac:dyDescent="0.2">
      <c r="A37" s="164">
        <v>2015</v>
      </c>
      <c r="B37" s="207" t="s">
        <v>328</v>
      </c>
      <c r="C37" s="164" t="s">
        <v>342</v>
      </c>
      <c r="D37" s="164">
        <v>105917</v>
      </c>
      <c r="E37" s="177"/>
      <c r="F37" s="177">
        <v>26</v>
      </c>
      <c r="G37" s="294"/>
      <c r="H37" s="294"/>
      <c r="I37" s="294"/>
      <c r="J37" s="294"/>
      <c r="K37" s="294"/>
      <c r="L37" s="294"/>
      <c r="M37" s="294" t="s">
        <v>23</v>
      </c>
      <c r="N37" s="294"/>
      <c r="O37" s="294"/>
      <c r="P37" s="294"/>
      <c r="Q37" s="294"/>
      <c r="R37" s="291">
        <v>0</v>
      </c>
      <c r="S37" s="181">
        <f t="shared" si="12"/>
        <v>0</v>
      </c>
      <c r="T37" s="182">
        <f t="shared" si="13"/>
        <v>0</v>
      </c>
      <c r="U37" s="183" t="e">
        <f t="shared" si="14"/>
        <v>#DIV/0!</v>
      </c>
      <c r="V37" s="196">
        <f t="shared" si="15"/>
        <v>26</v>
      </c>
    </row>
    <row r="38" spans="1:22" x14ac:dyDescent="0.2">
      <c r="A38" s="164">
        <v>2015</v>
      </c>
      <c r="B38" s="164" t="s">
        <v>204</v>
      </c>
      <c r="C38" s="164" t="s">
        <v>342</v>
      </c>
      <c r="D38" s="164"/>
      <c r="E38" s="177"/>
      <c r="F38" s="177">
        <v>29</v>
      </c>
      <c r="G38" s="294"/>
      <c r="H38" s="294"/>
      <c r="I38" s="294"/>
      <c r="J38" s="294"/>
      <c r="K38" s="294"/>
      <c r="L38" s="291">
        <v>9</v>
      </c>
      <c r="M38" s="291">
        <v>8</v>
      </c>
      <c r="N38" s="291">
        <v>6</v>
      </c>
      <c r="O38" s="291">
        <v>6</v>
      </c>
      <c r="P38" s="195"/>
      <c r="Q38" s="195"/>
      <c r="R38" s="195"/>
      <c r="S38" s="181">
        <f t="shared" si="12"/>
        <v>29</v>
      </c>
      <c r="T38" s="182">
        <f t="shared" si="13"/>
        <v>7.25</v>
      </c>
      <c r="U38" s="183">
        <f t="shared" si="14"/>
        <v>0</v>
      </c>
      <c r="V38" s="196">
        <f t="shared" si="15"/>
        <v>0</v>
      </c>
    </row>
    <row r="39" spans="1:22" x14ac:dyDescent="0.2">
      <c r="A39" s="164">
        <v>2015</v>
      </c>
      <c r="B39" s="164" t="s">
        <v>99</v>
      </c>
      <c r="C39" s="164" t="s">
        <v>342</v>
      </c>
      <c r="D39" s="164">
        <v>74542</v>
      </c>
      <c r="E39" s="177"/>
      <c r="F39" s="177">
        <v>81</v>
      </c>
      <c r="G39" s="294"/>
      <c r="H39" s="294"/>
      <c r="I39" s="294"/>
      <c r="J39" s="294"/>
      <c r="K39" s="294"/>
      <c r="L39" s="294"/>
      <c r="M39" s="294"/>
      <c r="N39" s="294"/>
      <c r="O39" s="294"/>
      <c r="P39" s="294"/>
      <c r="Q39" s="294"/>
      <c r="R39" s="291">
        <v>0</v>
      </c>
      <c r="S39" s="181">
        <f t="shared" ref="S39:S46" si="16">SUM(G39:R39)</f>
        <v>0</v>
      </c>
      <c r="T39" s="182">
        <f t="shared" ref="T39:T46" si="17">AVERAGE(G39:R39)</f>
        <v>0</v>
      </c>
      <c r="U39" s="183" t="e">
        <f t="shared" ref="U39:U46" si="18">V39/T39</f>
        <v>#DIV/0!</v>
      </c>
      <c r="V39" s="196">
        <f t="shared" ref="V39:V46" si="19">F39-SUM(G39:R39)</f>
        <v>81</v>
      </c>
    </row>
    <row r="40" spans="1:22" x14ac:dyDescent="0.2">
      <c r="A40" s="164">
        <v>2015</v>
      </c>
      <c r="B40" s="164" t="s">
        <v>104</v>
      </c>
      <c r="C40" s="164"/>
      <c r="D40" s="164"/>
      <c r="E40" s="177"/>
      <c r="F40" s="177"/>
      <c r="G40" s="294"/>
      <c r="H40" s="294"/>
      <c r="I40" s="294"/>
      <c r="J40" s="294"/>
      <c r="K40" s="294"/>
      <c r="L40" s="294"/>
      <c r="M40" s="294"/>
      <c r="N40" s="294"/>
      <c r="O40" s="294"/>
      <c r="P40" s="294"/>
      <c r="Q40" s="294"/>
      <c r="R40" s="294"/>
      <c r="S40" s="181">
        <f t="shared" si="16"/>
        <v>0</v>
      </c>
      <c r="T40" s="182" t="e">
        <f t="shared" si="17"/>
        <v>#DIV/0!</v>
      </c>
      <c r="U40" s="183" t="e">
        <f t="shared" si="18"/>
        <v>#DIV/0!</v>
      </c>
      <c r="V40" s="196">
        <f t="shared" si="19"/>
        <v>0</v>
      </c>
    </row>
    <row r="41" spans="1:22" x14ac:dyDescent="0.2">
      <c r="A41" s="164">
        <v>2015</v>
      </c>
      <c r="B41" s="164" t="s">
        <v>111</v>
      </c>
      <c r="C41" s="164"/>
      <c r="D41" s="164">
        <v>22280</v>
      </c>
      <c r="E41" s="177"/>
      <c r="F41" s="177">
        <v>79</v>
      </c>
      <c r="G41" s="294"/>
      <c r="H41" s="294"/>
      <c r="I41" s="294"/>
      <c r="J41" s="294"/>
      <c r="K41" s="294"/>
      <c r="L41" s="294"/>
      <c r="M41" s="294"/>
      <c r="N41" s="294"/>
      <c r="O41" s="294"/>
      <c r="P41" s="294"/>
      <c r="Q41" s="294"/>
      <c r="R41" s="291">
        <v>2</v>
      </c>
      <c r="S41" s="181">
        <f t="shared" si="16"/>
        <v>2</v>
      </c>
      <c r="T41" s="182">
        <f t="shared" si="17"/>
        <v>2</v>
      </c>
      <c r="U41" s="183">
        <f t="shared" si="18"/>
        <v>38.5</v>
      </c>
      <c r="V41" s="196">
        <f t="shared" si="19"/>
        <v>77</v>
      </c>
    </row>
    <row r="42" spans="1:22" x14ac:dyDescent="0.2">
      <c r="A42" s="164">
        <v>2015</v>
      </c>
      <c r="B42" s="164" t="s">
        <v>101</v>
      </c>
      <c r="C42" s="164"/>
      <c r="D42" s="164"/>
      <c r="E42" s="177"/>
      <c r="F42" s="177"/>
      <c r="G42" s="294"/>
      <c r="H42" s="294"/>
      <c r="I42" s="294"/>
      <c r="J42" s="294"/>
      <c r="K42" s="294"/>
      <c r="L42" s="294"/>
      <c r="M42" s="294"/>
      <c r="N42" s="294"/>
      <c r="O42" s="294"/>
      <c r="P42" s="294"/>
      <c r="Q42" s="294"/>
      <c r="R42" s="294"/>
      <c r="S42" s="181">
        <f t="shared" si="16"/>
        <v>0</v>
      </c>
      <c r="T42" s="182" t="e">
        <f t="shared" si="17"/>
        <v>#DIV/0!</v>
      </c>
      <c r="U42" s="183" t="e">
        <f t="shared" si="18"/>
        <v>#DIV/0!</v>
      </c>
      <c r="V42" s="196">
        <f t="shared" si="19"/>
        <v>0</v>
      </c>
    </row>
    <row r="43" spans="1:22" x14ac:dyDescent="0.2">
      <c r="A43" s="164">
        <v>2015</v>
      </c>
      <c r="B43" s="164" t="s">
        <v>317</v>
      </c>
      <c r="C43" s="164"/>
      <c r="D43" s="164"/>
      <c r="E43" s="177"/>
      <c r="F43" s="177"/>
      <c r="G43" s="294"/>
      <c r="H43" s="294"/>
      <c r="I43" s="294"/>
      <c r="J43" s="294"/>
      <c r="K43" s="294"/>
      <c r="L43" s="294"/>
      <c r="M43" s="294"/>
      <c r="N43" s="294"/>
      <c r="O43" s="294"/>
      <c r="P43" s="294"/>
      <c r="Q43" s="294"/>
      <c r="R43" s="294"/>
      <c r="S43" s="181">
        <f t="shared" si="16"/>
        <v>0</v>
      </c>
      <c r="T43" s="182" t="e">
        <f t="shared" si="17"/>
        <v>#DIV/0!</v>
      </c>
      <c r="U43" s="183" t="e">
        <f t="shared" si="18"/>
        <v>#DIV/0!</v>
      </c>
      <c r="V43" s="196">
        <f t="shared" si="19"/>
        <v>0</v>
      </c>
    </row>
    <row r="44" spans="1:22" x14ac:dyDescent="0.2">
      <c r="A44" s="164">
        <v>2015</v>
      </c>
      <c r="B44" s="164" t="s">
        <v>241</v>
      </c>
      <c r="C44" s="164" t="s">
        <v>30</v>
      </c>
      <c r="D44" s="164">
        <v>34906</v>
      </c>
      <c r="E44" s="177"/>
      <c r="F44" s="177">
        <v>73</v>
      </c>
      <c r="G44" s="294"/>
      <c r="H44" s="294"/>
      <c r="I44" s="294"/>
      <c r="J44" s="294"/>
      <c r="K44" s="294"/>
      <c r="L44" s="294"/>
      <c r="M44" s="294"/>
      <c r="N44" s="294"/>
      <c r="O44" s="294"/>
      <c r="P44" s="294"/>
      <c r="Q44" s="294"/>
      <c r="R44" s="294"/>
      <c r="S44" s="181">
        <f t="shared" si="16"/>
        <v>0</v>
      </c>
      <c r="T44" s="182" t="e">
        <f t="shared" si="17"/>
        <v>#DIV/0!</v>
      </c>
      <c r="U44" s="183" t="e">
        <f t="shared" si="18"/>
        <v>#DIV/0!</v>
      </c>
      <c r="V44" s="196">
        <f t="shared" si="19"/>
        <v>73</v>
      </c>
    </row>
    <row r="45" spans="1:22" x14ac:dyDescent="0.2">
      <c r="A45" s="164">
        <v>2015</v>
      </c>
      <c r="B45" s="164" t="s">
        <v>31</v>
      </c>
      <c r="C45" s="164"/>
      <c r="D45" s="164"/>
      <c r="E45" s="177"/>
      <c r="F45" s="177"/>
      <c r="G45" s="294"/>
      <c r="H45" s="294"/>
      <c r="I45" s="294"/>
      <c r="J45" s="294"/>
      <c r="K45" s="294"/>
      <c r="L45" s="294"/>
      <c r="M45" s="294"/>
      <c r="N45" s="294"/>
      <c r="O45" s="294"/>
      <c r="P45" s="294"/>
      <c r="Q45" s="294"/>
      <c r="R45" s="294"/>
      <c r="S45" s="181">
        <f t="shared" si="16"/>
        <v>0</v>
      </c>
      <c r="T45" s="182" t="e">
        <f t="shared" si="17"/>
        <v>#DIV/0!</v>
      </c>
      <c r="U45" s="183" t="e">
        <f t="shared" si="18"/>
        <v>#DIV/0!</v>
      </c>
      <c r="V45" s="196">
        <f t="shared" si="19"/>
        <v>0</v>
      </c>
    </row>
    <row r="46" spans="1:22" x14ac:dyDescent="0.2">
      <c r="A46" s="164">
        <v>2015</v>
      </c>
      <c r="B46" s="164" t="s">
        <v>333</v>
      </c>
      <c r="C46" s="164" t="s">
        <v>262</v>
      </c>
      <c r="D46" s="164">
        <v>71251</v>
      </c>
      <c r="E46" s="177"/>
      <c r="F46" s="177">
        <v>74</v>
      </c>
      <c r="G46" s="177"/>
      <c r="H46" s="177">
        <v>8</v>
      </c>
      <c r="I46" s="177">
        <v>7</v>
      </c>
      <c r="J46" s="177">
        <v>6</v>
      </c>
      <c r="K46" s="177">
        <v>9</v>
      </c>
      <c r="L46" s="177">
        <v>0</v>
      </c>
      <c r="M46" s="177">
        <v>2</v>
      </c>
      <c r="N46" s="177">
        <v>3</v>
      </c>
      <c r="O46" s="177">
        <v>3</v>
      </c>
      <c r="P46" s="177">
        <v>5</v>
      </c>
      <c r="Q46" s="177">
        <v>8</v>
      </c>
      <c r="R46" s="177">
        <v>4</v>
      </c>
      <c r="S46" s="181">
        <f t="shared" si="16"/>
        <v>55</v>
      </c>
      <c r="T46" s="182">
        <f t="shared" si="17"/>
        <v>5</v>
      </c>
      <c r="U46" s="183">
        <f t="shared" si="18"/>
        <v>3.8</v>
      </c>
      <c r="V46" s="196">
        <f t="shared" si="19"/>
        <v>19</v>
      </c>
    </row>
    <row r="47" spans="1:22" x14ac:dyDescent="0.2">
      <c r="A47" s="164">
        <v>2015</v>
      </c>
      <c r="B47" s="164" t="s">
        <v>346</v>
      </c>
      <c r="C47" s="164" t="s">
        <v>347</v>
      </c>
      <c r="D47" s="164"/>
      <c r="E47" s="177"/>
      <c r="F47" s="177">
        <v>22</v>
      </c>
      <c r="G47" s="294"/>
      <c r="H47" s="294"/>
      <c r="I47" s="294"/>
      <c r="J47" s="294"/>
      <c r="K47" s="294"/>
      <c r="L47" s="294"/>
      <c r="M47" s="294"/>
      <c r="N47" s="294"/>
      <c r="O47" s="294"/>
      <c r="P47" s="295">
        <v>14</v>
      </c>
      <c r="Q47" s="177">
        <v>0</v>
      </c>
      <c r="R47" s="177">
        <v>0</v>
      </c>
      <c r="S47" s="181">
        <f>SUM(G47:R47)</f>
        <v>14</v>
      </c>
      <c r="T47" s="182">
        <f>AVERAGE(G47:R47)</f>
        <v>4.666666666666667</v>
      </c>
      <c r="U47" s="183">
        <f t="shared" ref="U47" si="20">V47/T47</f>
        <v>1.7142857142857142</v>
      </c>
      <c r="V47" s="196">
        <f>F47-SUM(G47:R47)</f>
        <v>8</v>
      </c>
    </row>
    <row r="48" spans="1:22" x14ac:dyDescent="0.2">
      <c r="A48" s="185"/>
      <c r="B48" s="174"/>
      <c r="C48" s="185"/>
      <c r="D48" s="185"/>
      <c r="E48" s="175"/>
      <c r="F48" s="174"/>
      <c r="G48" s="174"/>
      <c r="H48" s="174"/>
      <c r="I48" s="174"/>
      <c r="J48" s="174"/>
      <c r="K48" s="174"/>
      <c r="L48" s="174"/>
      <c r="M48" s="174"/>
      <c r="N48" s="174"/>
      <c r="O48" s="174"/>
      <c r="P48" s="174"/>
      <c r="Q48" s="174"/>
      <c r="R48" s="174"/>
      <c r="S48" s="174"/>
      <c r="T48" s="175"/>
      <c r="U48" s="176"/>
      <c r="V48" s="174"/>
    </row>
    <row r="49" spans="1:22" x14ac:dyDescent="0.2">
      <c r="A49" s="177">
        <v>2013</v>
      </c>
      <c r="B49" s="177"/>
      <c r="C49" s="186"/>
      <c r="D49" s="186"/>
      <c r="E49" s="178"/>
      <c r="F49" s="177">
        <f>SUM(F7:F13)</f>
        <v>151</v>
      </c>
      <c r="G49" s="177">
        <f t="shared" ref="G49:R49" si="21">SUM(G7:G13)</f>
        <v>21</v>
      </c>
      <c r="H49" s="177">
        <f t="shared" si="21"/>
        <v>27</v>
      </c>
      <c r="I49" s="177">
        <f t="shared" si="21"/>
        <v>8</v>
      </c>
      <c r="J49" s="177">
        <f t="shared" si="21"/>
        <v>30</v>
      </c>
      <c r="K49" s="177">
        <f t="shared" si="21"/>
        <v>10</v>
      </c>
      <c r="L49" s="177">
        <f t="shared" si="21"/>
        <v>10</v>
      </c>
      <c r="M49" s="177">
        <f t="shared" si="21"/>
        <v>4</v>
      </c>
      <c r="N49" s="177">
        <f t="shared" si="21"/>
        <v>6</v>
      </c>
      <c r="O49" s="177">
        <f t="shared" si="21"/>
        <v>1</v>
      </c>
      <c r="P49" s="177">
        <f t="shared" si="21"/>
        <v>11</v>
      </c>
      <c r="Q49" s="177">
        <f t="shared" si="21"/>
        <v>0</v>
      </c>
      <c r="R49" s="177">
        <f t="shared" si="21"/>
        <v>0</v>
      </c>
      <c r="S49" s="181">
        <f t="shared" ref="S49:S51" si="22">SUM(G49:R49)</f>
        <v>128</v>
      </c>
      <c r="T49" s="182">
        <f t="shared" ref="T49:T51" si="23">AVERAGE(G49:R49)</f>
        <v>10.666666666666666</v>
      </c>
      <c r="U49" s="183">
        <f t="shared" ref="U49:U51" si="24">V49/T49</f>
        <v>2.15625</v>
      </c>
      <c r="V49" s="178">
        <f t="shared" ref="V49:V51" si="25">SUM(F49-S49)</f>
        <v>23</v>
      </c>
    </row>
    <row r="50" spans="1:22" x14ac:dyDescent="0.2">
      <c r="A50" s="177">
        <v>2014</v>
      </c>
      <c r="B50" s="177"/>
      <c r="C50" s="186"/>
      <c r="D50" s="186"/>
      <c r="E50" s="178"/>
      <c r="F50" s="177">
        <f>SUM(F15:F30)</f>
        <v>871</v>
      </c>
      <c r="G50" s="177">
        <f t="shared" ref="G50:R50" si="26">SUM(G15:G30)</f>
        <v>23</v>
      </c>
      <c r="H50" s="177">
        <f t="shared" si="26"/>
        <v>24</v>
      </c>
      <c r="I50" s="177">
        <f t="shared" si="26"/>
        <v>13</v>
      </c>
      <c r="J50" s="177">
        <f t="shared" si="26"/>
        <v>39</v>
      </c>
      <c r="K50" s="177">
        <f t="shared" si="26"/>
        <v>27</v>
      </c>
      <c r="L50" s="177">
        <f t="shared" si="26"/>
        <v>45</v>
      </c>
      <c r="M50" s="177">
        <f t="shared" si="26"/>
        <v>14</v>
      </c>
      <c r="N50" s="177">
        <f t="shared" si="26"/>
        <v>18</v>
      </c>
      <c r="O50" s="177">
        <f t="shared" si="26"/>
        <v>62</v>
      </c>
      <c r="P50" s="177">
        <f t="shared" si="26"/>
        <v>78</v>
      </c>
      <c r="Q50" s="177">
        <f t="shared" si="26"/>
        <v>60</v>
      </c>
      <c r="R50" s="177">
        <f t="shared" si="26"/>
        <v>15</v>
      </c>
      <c r="S50" s="181">
        <f t="shared" si="22"/>
        <v>418</v>
      </c>
      <c r="T50" s="182">
        <f t="shared" si="23"/>
        <v>34.833333333333336</v>
      </c>
      <c r="U50" s="183">
        <f t="shared" si="24"/>
        <v>13.004784688995214</v>
      </c>
      <c r="V50" s="178">
        <f t="shared" si="25"/>
        <v>453</v>
      </c>
    </row>
    <row r="51" spans="1:22" x14ac:dyDescent="0.2">
      <c r="A51" s="177">
        <v>2015</v>
      </c>
      <c r="B51" s="177"/>
      <c r="C51" s="186"/>
      <c r="D51" s="186"/>
      <c r="E51" s="178"/>
      <c r="F51" s="177">
        <f>SUM(F32:F47)</f>
        <v>817</v>
      </c>
      <c r="G51" s="177">
        <f t="shared" ref="G51:R51" si="27">SUM(G32:G47)</f>
        <v>0</v>
      </c>
      <c r="H51" s="177">
        <f t="shared" si="27"/>
        <v>25</v>
      </c>
      <c r="I51" s="177">
        <f t="shared" si="27"/>
        <v>25</v>
      </c>
      <c r="J51" s="177">
        <f t="shared" si="27"/>
        <v>29</v>
      </c>
      <c r="K51" s="177">
        <f t="shared" si="27"/>
        <v>31</v>
      </c>
      <c r="L51" s="177">
        <f t="shared" si="27"/>
        <v>52</v>
      </c>
      <c r="M51" s="177">
        <f t="shared" si="27"/>
        <v>33</v>
      </c>
      <c r="N51" s="177">
        <f t="shared" si="27"/>
        <v>38</v>
      </c>
      <c r="O51" s="177">
        <f t="shared" si="27"/>
        <v>29</v>
      </c>
      <c r="P51" s="177">
        <f t="shared" si="27"/>
        <v>29</v>
      </c>
      <c r="Q51" s="177">
        <f t="shared" si="27"/>
        <v>54</v>
      </c>
      <c r="R51" s="177">
        <f t="shared" si="27"/>
        <v>6</v>
      </c>
      <c r="S51" s="181">
        <f t="shared" si="22"/>
        <v>351</v>
      </c>
      <c r="T51" s="182">
        <f t="shared" si="23"/>
        <v>29.25</v>
      </c>
      <c r="U51" s="183">
        <f t="shared" si="24"/>
        <v>15.931623931623932</v>
      </c>
      <c r="V51" s="178">
        <f t="shared" si="25"/>
        <v>466</v>
      </c>
    </row>
    <row r="52" spans="1:22" x14ac:dyDescent="0.2">
      <c r="A52" s="177" t="s">
        <v>310</v>
      </c>
      <c r="B52" s="177"/>
      <c r="C52" s="186"/>
      <c r="D52" s="186"/>
      <c r="E52" s="178"/>
      <c r="F52" s="177">
        <f>SUM(F49:F51)</f>
        <v>1839</v>
      </c>
      <c r="G52" s="177">
        <f>SUM(G49:G51)</f>
        <v>44</v>
      </c>
      <c r="H52" s="177">
        <f t="shared" ref="H52:S52" si="28">SUM(H49:H51)</f>
        <v>76</v>
      </c>
      <c r="I52" s="177">
        <f t="shared" si="28"/>
        <v>46</v>
      </c>
      <c r="J52" s="177">
        <f t="shared" si="28"/>
        <v>98</v>
      </c>
      <c r="K52" s="177">
        <f t="shared" si="28"/>
        <v>68</v>
      </c>
      <c r="L52" s="177">
        <f t="shared" si="28"/>
        <v>107</v>
      </c>
      <c r="M52" s="177">
        <f t="shared" si="28"/>
        <v>51</v>
      </c>
      <c r="N52" s="177">
        <f t="shared" si="28"/>
        <v>62</v>
      </c>
      <c r="O52" s="177">
        <f t="shared" si="28"/>
        <v>92</v>
      </c>
      <c r="P52" s="177">
        <f t="shared" si="28"/>
        <v>118</v>
      </c>
      <c r="Q52" s="177">
        <f t="shared" si="28"/>
        <v>114</v>
      </c>
      <c r="R52" s="177">
        <f t="shared" si="28"/>
        <v>21</v>
      </c>
      <c r="S52" s="177">
        <f t="shared" si="28"/>
        <v>897</v>
      </c>
      <c r="T52" s="182"/>
      <c r="U52" s="183"/>
      <c r="V52" s="178">
        <f>SUM(V49:V51)</f>
        <v>942</v>
      </c>
    </row>
    <row r="53" spans="1:22" x14ac:dyDescent="0.2">
      <c r="A53" s="187"/>
      <c r="B53" s="188"/>
      <c r="C53" s="187"/>
      <c r="D53" s="187"/>
      <c r="E53" s="189"/>
      <c r="F53" s="188"/>
      <c r="G53" s="188"/>
      <c r="H53" s="188"/>
      <c r="I53" s="188"/>
      <c r="J53" s="188"/>
      <c r="K53" s="188"/>
      <c r="L53" s="188"/>
      <c r="M53" s="188"/>
      <c r="N53" s="188"/>
      <c r="O53" s="188"/>
      <c r="P53" s="188"/>
      <c r="Q53" s="188"/>
      <c r="R53" s="188"/>
      <c r="S53" s="188"/>
      <c r="T53" s="189"/>
      <c r="U53" s="190"/>
      <c r="V53" s="19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D113"/>
  <sheetViews>
    <sheetView topLeftCell="A31" zoomScale="90" zoomScaleNormal="90" workbookViewId="0">
      <selection activeCell="E27" sqref="E27"/>
    </sheetView>
  </sheetViews>
  <sheetFormatPr defaultColWidth="9.28515625" defaultRowHeight="15" x14ac:dyDescent="0.2"/>
  <cols>
    <col min="1" max="1" width="10.28515625" style="244" customWidth="1"/>
    <col min="2" max="2" width="31.28515625" style="244" customWidth="1"/>
    <col min="3" max="3" width="18.5703125" style="244" customWidth="1"/>
    <col min="4" max="4" width="12" style="244" customWidth="1"/>
    <col min="5" max="5" width="13.28515625" style="244" customWidth="1"/>
    <col min="6" max="6" width="8.42578125" style="244" customWidth="1"/>
    <col min="7" max="7" width="8.28515625" style="244" customWidth="1"/>
    <col min="8" max="8" width="7.28515625" style="244" customWidth="1"/>
    <col min="9" max="9" width="6.28515625" style="244" customWidth="1"/>
    <col min="10" max="10" width="8.7109375" style="244" customWidth="1"/>
    <col min="11" max="11" width="7.28515625" style="244" customWidth="1"/>
    <col min="12" max="12" width="6.7109375" style="244" customWidth="1"/>
    <col min="13" max="13" width="6.28515625" style="244" customWidth="1"/>
    <col min="14" max="14" width="6.42578125" style="244" customWidth="1"/>
    <col min="15" max="15" width="7.28515625" style="244" customWidth="1"/>
    <col min="16" max="17" width="6.5703125" style="244" customWidth="1"/>
    <col min="18" max="18" width="6.42578125" style="244" customWidth="1"/>
    <col min="19" max="19" width="10.5703125" style="244" customWidth="1"/>
    <col min="20" max="20" width="12" style="244" customWidth="1"/>
    <col min="21" max="21" width="14.28515625" style="244" customWidth="1"/>
    <col min="22" max="22" width="9.42578125" style="244" bestFit="1" customWidth="1"/>
    <col min="23" max="24" width="9.28515625" style="244"/>
    <col min="25" max="25" width="6.42578125" style="244" customWidth="1"/>
    <col min="26" max="26" width="13.5703125" style="244" customWidth="1"/>
    <col min="27" max="27" width="12.7109375" style="244" customWidth="1"/>
    <col min="28" max="28" width="50.28515625" style="244" customWidth="1"/>
    <col min="29" max="29" width="18.42578125" style="244" customWidth="1"/>
    <col min="30" max="30" width="44.7109375" style="244" customWidth="1"/>
    <col min="31" max="16384" width="9.28515625" style="244"/>
  </cols>
  <sheetData>
    <row r="3" spans="1:29" ht="15.75" thickBot="1" x14ac:dyDescent="0.25">
      <c r="A3" s="249"/>
      <c r="B3" s="249"/>
      <c r="C3" s="249"/>
      <c r="D3" s="249"/>
      <c r="E3" s="249"/>
      <c r="F3" s="249"/>
      <c r="G3" s="249"/>
      <c r="H3" s="249"/>
      <c r="I3" s="249"/>
      <c r="J3" s="249"/>
      <c r="K3" s="249"/>
      <c r="L3" s="249"/>
      <c r="M3" s="249"/>
      <c r="N3" s="249"/>
      <c r="O3" s="249"/>
      <c r="P3" s="249"/>
      <c r="Q3" s="249"/>
      <c r="R3" s="249"/>
      <c r="S3" s="249"/>
      <c r="T3" s="249"/>
      <c r="U3" s="249"/>
      <c r="V3" s="249"/>
      <c r="W3" s="249"/>
      <c r="X3" s="249"/>
      <c r="Y3" s="249"/>
      <c r="Z3" s="249"/>
      <c r="AA3" s="249"/>
      <c r="AB3" s="249"/>
      <c r="AC3" s="249"/>
    </row>
    <row r="4" spans="1:29" ht="15.75" x14ac:dyDescent="0.25">
      <c r="A4" s="250"/>
      <c r="B4" s="251" t="s">
        <v>0</v>
      </c>
      <c r="C4" s="252"/>
      <c r="D4" s="252"/>
      <c r="E4" s="252"/>
      <c r="F4" s="252"/>
      <c r="G4" s="252"/>
      <c r="H4" s="252"/>
      <c r="I4" s="252"/>
      <c r="J4" s="252"/>
      <c r="K4" s="252"/>
      <c r="L4" s="252"/>
      <c r="M4" s="252"/>
      <c r="N4" s="252"/>
      <c r="O4" s="252"/>
      <c r="P4" s="252"/>
      <c r="Q4" s="252"/>
      <c r="R4" s="253"/>
      <c r="S4" s="254"/>
      <c r="T4" s="255"/>
      <c r="U4" s="256"/>
      <c r="V4" s="249"/>
      <c r="W4" s="249"/>
      <c r="X4" s="249"/>
      <c r="Y4" s="249"/>
      <c r="Z4" s="249"/>
      <c r="AA4" s="249"/>
      <c r="AB4" s="249"/>
      <c r="AC4" s="249"/>
    </row>
    <row r="5" spans="1:29" ht="48" thickBot="1" x14ac:dyDescent="0.3">
      <c r="A5" s="86" t="s">
        <v>1</v>
      </c>
      <c r="B5" s="34" t="s">
        <v>2</v>
      </c>
      <c r="C5" s="79" t="s">
        <v>3</v>
      </c>
      <c r="D5" s="81" t="s">
        <v>4</v>
      </c>
      <c r="E5" s="36" t="s">
        <v>348</v>
      </c>
      <c r="F5" s="37" t="s">
        <v>7</v>
      </c>
      <c r="G5" s="37" t="s">
        <v>8</v>
      </c>
      <c r="H5" s="37" t="s">
        <v>9</v>
      </c>
      <c r="I5" s="37" t="s">
        <v>10</v>
      </c>
      <c r="J5" s="37" t="s">
        <v>11</v>
      </c>
      <c r="K5" s="37" t="s">
        <v>12</v>
      </c>
      <c r="L5" s="37" t="s">
        <v>13</v>
      </c>
      <c r="M5" s="37" t="s">
        <v>14</v>
      </c>
      <c r="N5" s="37" t="s">
        <v>15</v>
      </c>
      <c r="O5" s="37" t="s">
        <v>16</v>
      </c>
      <c r="P5" s="37" t="s">
        <v>17</v>
      </c>
      <c r="Q5" s="37" t="s">
        <v>18</v>
      </c>
      <c r="R5" s="38" t="s">
        <v>294</v>
      </c>
      <c r="S5" s="39" t="s">
        <v>334</v>
      </c>
      <c r="T5" s="36" t="s">
        <v>21</v>
      </c>
      <c r="U5" s="40" t="s">
        <v>22</v>
      </c>
      <c r="V5" s="249"/>
      <c r="W5" s="249"/>
      <c r="X5" s="249"/>
      <c r="Y5" s="249"/>
      <c r="Z5" s="249"/>
      <c r="AA5" s="249"/>
      <c r="AB5" s="249"/>
      <c r="AC5" s="249"/>
    </row>
    <row r="6" spans="1:29" ht="15.75" x14ac:dyDescent="0.25">
      <c r="A6" s="257"/>
      <c r="B6" s="257"/>
      <c r="C6" s="257"/>
      <c r="D6" s="258"/>
      <c r="E6" s="257"/>
      <c r="F6" s="257"/>
      <c r="G6" s="257"/>
      <c r="H6" s="257"/>
      <c r="I6" s="257"/>
      <c r="J6" s="257"/>
      <c r="K6" s="257"/>
      <c r="L6" s="257"/>
      <c r="M6" s="257"/>
      <c r="N6" s="257"/>
      <c r="O6" s="257"/>
      <c r="P6" s="257"/>
      <c r="Q6" s="257"/>
      <c r="R6" s="257"/>
      <c r="S6" s="259"/>
      <c r="T6" s="260" t="s">
        <v>23</v>
      </c>
      <c r="U6" s="261"/>
      <c r="V6" s="262"/>
      <c r="W6" s="249"/>
      <c r="X6" s="249"/>
      <c r="Y6" s="249"/>
      <c r="Z6" s="249"/>
      <c r="AA6" s="249"/>
      <c r="AB6" s="249"/>
      <c r="AC6" s="249"/>
    </row>
    <row r="7" spans="1:29" x14ac:dyDescent="0.2">
      <c r="A7" s="245">
        <v>2013</v>
      </c>
      <c r="B7" s="245" t="s">
        <v>286</v>
      </c>
      <c r="C7" s="245" t="s">
        <v>265</v>
      </c>
      <c r="D7" s="245">
        <v>59324</v>
      </c>
      <c r="E7" s="245">
        <v>23</v>
      </c>
      <c r="F7" s="246">
        <v>18</v>
      </c>
      <c r="G7" s="246">
        <v>2</v>
      </c>
      <c r="H7" s="246">
        <v>3</v>
      </c>
      <c r="I7" s="247"/>
      <c r="J7" s="247"/>
      <c r="K7" s="247"/>
      <c r="L7" s="247"/>
      <c r="M7" s="247"/>
      <c r="N7" s="247"/>
      <c r="O7" s="247"/>
      <c r="P7" s="247"/>
      <c r="Q7" s="247"/>
      <c r="R7" s="263">
        <f t="shared" ref="R7:R18" si="0">SUM(F7:Q7)</f>
        <v>23</v>
      </c>
      <c r="S7" s="264">
        <f t="shared" ref="S7:S18" si="1">AVERAGE(F7:Q7)</f>
        <v>7.666666666666667</v>
      </c>
      <c r="T7" s="265">
        <f t="shared" ref="T7:T18" si="2">U7/S7</f>
        <v>0</v>
      </c>
      <c r="U7" s="268">
        <f t="shared" ref="U7:U10" si="3">E7-SUM(F7:Q7)</f>
        <v>0</v>
      </c>
      <c r="V7" s="245"/>
      <c r="W7" s="249"/>
      <c r="X7" s="249"/>
      <c r="Y7" s="249"/>
      <c r="Z7" s="249"/>
      <c r="AA7" s="249"/>
      <c r="AB7" s="249"/>
      <c r="AC7" s="249"/>
    </row>
    <row r="8" spans="1:29" x14ac:dyDescent="0.2">
      <c r="A8" s="257"/>
      <c r="B8" s="257"/>
      <c r="C8" s="257"/>
      <c r="D8" s="257"/>
      <c r="E8" s="257"/>
      <c r="F8" s="257"/>
      <c r="G8" s="257"/>
      <c r="H8" s="257"/>
      <c r="I8" s="257"/>
      <c r="J8" s="257"/>
      <c r="K8" s="257"/>
      <c r="L8" s="257"/>
      <c r="M8" s="257"/>
      <c r="N8" s="257"/>
      <c r="O8" s="257"/>
      <c r="P8" s="257"/>
      <c r="Q8" s="257"/>
      <c r="R8" s="257"/>
      <c r="S8" s="259"/>
      <c r="T8" s="260"/>
      <c r="U8" s="261"/>
      <c r="V8" s="262"/>
      <c r="W8" s="249"/>
      <c r="X8" s="249"/>
      <c r="Y8" s="249"/>
      <c r="Z8" s="242">
        <v>2017</v>
      </c>
      <c r="AA8" s="242"/>
      <c r="AB8" s="242" t="s">
        <v>335</v>
      </c>
      <c r="AC8" s="242"/>
    </row>
    <row r="9" spans="1:29" x14ac:dyDescent="0.2">
      <c r="A9" s="245">
        <v>2014</v>
      </c>
      <c r="B9" s="245" t="s">
        <v>317</v>
      </c>
      <c r="C9" s="245" t="s">
        <v>349</v>
      </c>
      <c r="D9" s="245">
        <v>100188</v>
      </c>
      <c r="E9" s="262">
        <v>3</v>
      </c>
      <c r="F9" s="266">
        <v>0</v>
      </c>
      <c r="G9" s="266">
        <v>2</v>
      </c>
      <c r="H9" s="266">
        <v>0</v>
      </c>
      <c r="I9" s="266">
        <v>1</v>
      </c>
      <c r="J9" s="267"/>
      <c r="K9" s="267"/>
      <c r="L9" s="267"/>
      <c r="M9" s="267"/>
      <c r="N9" s="267"/>
      <c r="O9" s="267"/>
      <c r="P9" s="267"/>
      <c r="Q9" s="267"/>
      <c r="R9" s="263">
        <f t="shared" si="0"/>
        <v>3</v>
      </c>
      <c r="S9" s="264">
        <f t="shared" ref="S9" si="4">AVERAGE(F9:Q9)</f>
        <v>0.75</v>
      </c>
      <c r="T9" s="265">
        <f t="shared" ref="T9" si="5">U9/S9</f>
        <v>0</v>
      </c>
      <c r="U9" s="268">
        <f t="shared" si="3"/>
        <v>0</v>
      </c>
      <c r="V9" s="249"/>
      <c r="W9" s="249"/>
      <c r="X9" s="249"/>
      <c r="Y9" s="249"/>
      <c r="Z9" s="242" t="s">
        <v>336</v>
      </c>
      <c r="AA9" s="242" t="s">
        <v>313</v>
      </c>
      <c r="AB9" s="242" t="s">
        <v>337</v>
      </c>
      <c r="AC9" s="242" t="s">
        <v>350</v>
      </c>
    </row>
    <row r="10" spans="1:29" x14ac:dyDescent="0.2">
      <c r="A10" s="245">
        <v>2014</v>
      </c>
      <c r="B10" s="245" t="s">
        <v>301</v>
      </c>
      <c r="C10" s="245" t="s">
        <v>339</v>
      </c>
      <c r="D10" s="245">
        <v>93707</v>
      </c>
      <c r="E10" s="262">
        <v>83</v>
      </c>
      <c r="F10" s="266">
        <v>5</v>
      </c>
      <c r="G10" s="266">
        <v>1</v>
      </c>
      <c r="H10" s="266">
        <v>9</v>
      </c>
      <c r="I10" s="266">
        <v>4</v>
      </c>
      <c r="J10" s="266">
        <v>9</v>
      </c>
      <c r="K10" s="266">
        <v>5</v>
      </c>
      <c r="L10" s="266">
        <v>5</v>
      </c>
      <c r="M10" s="266">
        <v>0</v>
      </c>
      <c r="N10" s="266">
        <v>12</v>
      </c>
      <c r="O10" s="266">
        <v>6</v>
      </c>
      <c r="P10" s="266">
        <v>3</v>
      </c>
      <c r="Q10" s="266">
        <v>2</v>
      </c>
      <c r="R10" s="263">
        <f t="shared" si="0"/>
        <v>61</v>
      </c>
      <c r="S10" s="264">
        <f t="shared" si="1"/>
        <v>5.083333333333333</v>
      </c>
      <c r="T10" s="265">
        <f t="shared" si="2"/>
        <v>4.3278688524590168</v>
      </c>
      <c r="U10" s="268">
        <f t="shared" si="3"/>
        <v>22</v>
      </c>
      <c r="V10" s="249"/>
      <c r="W10" s="249"/>
      <c r="X10" s="249"/>
      <c r="Y10" s="249"/>
      <c r="Z10" s="242"/>
      <c r="AA10" s="242"/>
      <c r="AB10" s="242"/>
      <c r="AC10" s="242"/>
    </row>
    <row r="11" spans="1:29" ht="18" customHeight="1" x14ac:dyDescent="0.2">
      <c r="A11" s="245">
        <v>2014</v>
      </c>
      <c r="B11" s="245" t="s">
        <v>305</v>
      </c>
      <c r="C11" s="245" t="s">
        <v>248</v>
      </c>
      <c r="D11" s="245">
        <v>65448</v>
      </c>
      <c r="E11" s="262">
        <v>44</v>
      </c>
      <c r="F11" s="266">
        <v>21</v>
      </c>
      <c r="G11" s="266">
        <v>3</v>
      </c>
      <c r="H11" s="266">
        <v>6</v>
      </c>
      <c r="I11" s="266">
        <v>6</v>
      </c>
      <c r="J11" s="266">
        <v>6</v>
      </c>
      <c r="K11" s="266">
        <v>2</v>
      </c>
      <c r="L11" s="267"/>
      <c r="M11" s="267"/>
      <c r="N11" s="267"/>
      <c r="O11" s="267"/>
      <c r="P11" s="267"/>
      <c r="Q11" s="267"/>
      <c r="R11" s="263">
        <f t="shared" si="0"/>
        <v>44</v>
      </c>
      <c r="S11" s="264">
        <f t="shared" si="1"/>
        <v>7.333333333333333</v>
      </c>
      <c r="T11" s="265">
        <f t="shared" si="2"/>
        <v>0</v>
      </c>
      <c r="U11" s="268">
        <f t="shared" ref="U11:U18" si="6">E11-SUM(F11:Q11)</f>
        <v>0</v>
      </c>
      <c r="V11" s="249"/>
      <c r="W11" s="249"/>
      <c r="X11" s="249"/>
      <c r="Y11" s="249"/>
      <c r="Z11" s="269"/>
      <c r="AA11" s="242"/>
      <c r="AB11" s="242"/>
      <c r="AC11" s="242"/>
    </row>
    <row r="12" spans="1:29" x14ac:dyDescent="0.2">
      <c r="A12" s="245">
        <v>2014</v>
      </c>
      <c r="B12" s="245" t="s">
        <v>271</v>
      </c>
      <c r="C12" s="245" t="s">
        <v>25</v>
      </c>
      <c r="D12" s="245">
        <v>22280</v>
      </c>
      <c r="E12" s="262">
        <v>46</v>
      </c>
      <c r="F12" s="266">
        <v>0</v>
      </c>
      <c r="G12" s="266">
        <v>1</v>
      </c>
      <c r="H12" s="266">
        <v>1</v>
      </c>
      <c r="I12" s="266">
        <v>14</v>
      </c>
      <c r="J12" s="266">
        <v>9</v>
      </c>
      <c r="K12" s="266">
        <v>5</v>
      </c>
      <c r="L12" s="266">
        <v>4</v>
      </c>
      <c r="M12" s="266">
        <v>8</v>
      </c>
      <c r="N12" s="266">
        <v>4</v>
      </c>
      <c r="O12" s="267"/>
      <c r="P12" s="267"/>
      <c r="Q12" s="267"/>
      <c r="R12" s="263">
        <f t="shared" si="0"/>
        <v>46</v>
      </c>
      <c r="S12" s="264">
        <f t="shared" si="1"/>
        <v>5.1111111111111107</v>
      </c>
      <c r="T12" s="265">
        <f t="shared" si="2"/>
        <v>0</v>
      </c>
      <c r="U12" s="268">
        <f t="shared" si="6"/>
        <v>0</v>
      </c>
      <c r="V12" s="249"/>
      <c r="W12" s="249"/>
      <c r="X12" s="249"/>
      <c r="Y12" s="249"/>
      <c r="Z12" s="270">
        <v>42749</v>
      </c>
      <c r="AA12" s="242">
        <v>2014</v>
      </c>
      <c r="AB12" s="242" t="s">
        <v>351</v>
      </c>
      <c r="AC12" s="242">
        <v>23</v>
      </c>
    </row>
    <row r="13" spans="1:29" x14ac:dyDescent="0.2">
      <c r="A13" s="245">
        <v>2014</v>
      </c>
      <c r="B13" s="245" t="s">
        <v>39</v>
      </c>
      <c r="C13" s="245" t="s">
        <v>25</v>
      </c>
      <c r="D13" s="245">
        <v>17288</v>
      </c>
      <c r="E13" s="262">
        <v>43</v>
      </c>
      <c r="F13" s="266">
        <v>0</v>
      </c>
      <c r="G13" s="266">
        <v>0</v>
      </c>
      <c r="H13" s="266">
        <v>0</v>
      </c>
      <c r="I13" s="266">
        <v>0</v>
      </c>
      <c r="J13" s="266">
        <v>0</v>
      </c>
      <c r="K13" s="266">
        <v>0</v>
      </c>
      <c r="L13" s="266">
        <v>0</v>
      </c>
      <c r="M13" s="266">
        <v>8</v>
      </c>
      <c r="N13" s="266">
        <v>5</v>
      </c>
      <c r="O13" s="266">
        <v>6</v>
      </c>
      <c r="P13" s="266">
        <v>5</v>
      </c>
      <c r="Q13" s="266">
        <v>3</v>
      </c>
      <c r="R13" s="263">
        <f t="shared" si="0"/>
        <v>27</v>
      </c>
      <c r="S13" s="264">
        <f t="shared" si="1"/>
        <v>2.25</v>
      </c>
      <c r="T13" s="265">
        <f t="shared" si="2"/>
        <v>7.1111111111111107</v>
      </c>
      <c r="U13" s="268">
        <f t="shared" si="6"/>
        <v>16</v>
      </c>
      <c r="V13" s="249"/>
      <c r="W13" s="249"/>
      <c r="X13" s="249"/>
      <c r="Y13" s="249"/>
      <c r="Z13" s="270">
        <v>42749</v>
      </c>
      <c r="AA13" s="242">
        <v>2014</v>
      </c>
      <c r="AB13" s="242" t="s">
        <v>352</v>
      </c>
      <c r="AC13" s="242">
        <v>23</v>
      </c>
    </row>
    <row r="14" spans="1:29" x14ac:dyDescent="0.2">
      <c r="A14" s="245">
        <v>2014</v>
      </c>
      <c r="B14" s="245" t="s">
        <v>272</v>
      </c>
      <c r="C14" s="245" t="s">
        <v>353</v>
      </c>
      <c r="D14" s="245">
        <v>74542</v>
      </c>
      <c r="E14" s="262">
        <v>49</v>
      </c>
      <c r="F14" s="266">
        <v>7</v>
      </c>
      <c r="G14" s="266">
        <v>2</v>
      </c>
      <c r="H14" s="266">
        <v>10</v>
      </c>
      <c r="I14" s="266">
        <v>3</v>
      </c>
      <c r="J14" s="266">
        <v>10</v>
      </c>
      <c r="K14" s="266">
        <v>5</v>
      </c>
      <c r="L14" s="266">
        <v>7</v>
      </c>
      <c r="M14" s="266">
        <v>5</v>
      </c>
      <c r="N14" s="267"/>
      <c r="O14" s="267"/>
      <c r="P14" s="267"/>
      <c r="Q14" s="267"/>
      <c r="R14" s="263">
        <f t="shared" si="0"/>
        <v>49</v>
      </c>
      <c r="S14" s="264">
        <f t="shared" si="1"/>
        <v>6.125</v>
      </c>
      <c r="T14" s="265">
        <f t="shared" si="2"/>
        <v>0</v>
      </c>
      <c r="U14" s="268">
        <f t="shared" si="6"/>
        <v>0</v>
      </c>
      <c r="V14" s="249"/>
      <c r="W14" s="249"/>
      <c r="X14" s="249"/>
      <c r="Y14" s="249"/>
      <c r="Z14" s="270">
        <v>42749</v>
      </c>
      <c r="AA14" s="242">
        <v>2015</v>
      </c>
      <c r="AB14" s="242" t="s">
        <v>354</v>
      </c>
      <c r="AC14" s="242">
        <v>12</v>
      </c>
    </row>
    <row r="15" spans="1:29" x14ac:dyDescent="0.2">
      <c r="A15" s="245">
        <v>2014</v>
      </c>
      <c r="B15" s="245" t="s">
        <v>42</v>
      </c>
      <c r="C15" s="245" t="s">
        <v>25</v>
      </c>
      <c r="D15" s="245">
        <v>17291</v>
      </c>
      <c r="E15" s="262">
        <v>105</v>
      </c>
      <c r="F15" s="266">
        <v>0</v>
      </c>
      <c r="G15" s="266">
        <v>1</v>
      </c>
      <c r="H15" s="266">
        <v>7</v>
      </c>
      <c r="I15" s="266">
        <v>1</v>
      </c>
      <c r="J15" s="266">
        <v>8</v>
      </c>
      <c r="K15" s="266">
        <v>4</v>
      </c>
      <c r="L15" s="266">
        <v>5</v>
      </c>
      <c r="M15" s="266">
        <v>4</v>
      </c>
      <c r="N15" s="266">
        <v>9</v>
      </c>
      <c r="O15" s="266">
        <v>12</v>
      </c>
      <c r="P15" s="266">
        <v>17</v>
      </c>
      <c r="Q15" s="266">
        <v>9</v>
      </c>
      <c r="R15" s="263">
        <f t="shared" si="0"/>
        <v>77</v>
      </c>
      <c r="S15" s="264">
        <f t="shared" si="1"/>
        <v>6.416666666666667</v>
      </c>
      <c r="T15" s="265">
        <f t="shared" si="2"/>
        <v>4.3636363636363633</v>
      </c>
      <c r="U15" s="268">
        <f t="shared" si="6"/>
        <v>28</v>
      </c>
      <c r="V15" s="249"/>
      <c r="W15" s="249"/>
      <c r="X15" s="249"/>
      <c r="Y15" s="249"/>
      <c r="Z15" s="270">
        <v>42749</v>
      </c>
      <c r="AA15" s="242">
        <v>2015</v>
      </c>
      <c r="AB15" s="242" t="s">
        <v>355</v>
      </c>
      <c r="AC15" s="242">
        <v>6</v>
      </c>
    </row>
    <row r="16" spans="1:29" x14ac:dyDescent="0.2">
      <c r="A16" s="245">
        <v>2014</v>
      </c>
      <c r="B16" s="245" t="s">
        <v>276</v>
      </c>
      <c r="C16" s="245" t="s">
        <v>277</v>
      </c>
      <c r="D16" s="245">
        <v>34906</v>
      </c>
      <c r="E16" s="262">
        <v>60</v>
      </c>
      <c r="F16" s="266">
        <v>0</v>
      </c>
      <c r="G16" s="266">
        <v>6</v>
      </c>
      <c r="H16" s="266">
        <v>25</v>
      </c>
      <c r="I16" s="266">
        <v>16</v>
      </c>
      <c r="J16" s="266">
        <v>11</v>
      </c>
      <c r="K16" s="266">
        <v>2</v>
      </c>
      <c r="L16" s="267"/>
      <c r="M16" s="267"/>
      <c r="N16" s="267"/>
      <c r="O16" s="267"/>
      <c r="P16" s="267"/>
      <c r="Q16" s="267"/>
      <c r="R16" s="263">
        <f t="shared" si="0"/>
        <v>60</v>
      </c>
      <c r="S16" s="264">
        <f t="shared" si="1"/>
        <v>10</v>
      </c>
      <c r="T16" s="265">
        <f t="shared" si="2"/>
        <v>0</v>
      </c>
      <c r="U16" s="268">
        <f t="shared" si="6"/>
        <v>0</v>
      </c>
      <c r="V16" s="249"/>
      <c r="W16" s="249"/>
      <c r="X16" s="249"/>
      <c r="Y16" s="249"/>
      <c r="Z16" s="270">
        <v>42749</v>
      </c>
      <c r="AA16" s="242">
        <v>2015</v>
      </c>
      <c r="AB16" s="242" t="s">
        <v>356</v>
      </c>
      <c r="AC16" s="242">
        <v>51</v>
      </c>
    </row>
    <row r="17" spans="1:30" x14ac:dyDescent="0.2">
      <c r="A17" s="245">
        <v>2014</v>
      </c>
      <c r="B17" s="245" t="s">
        <v>308</v>
      </c>
      <c r="C17" s="245" t="s">
        <v>25</v>
      </c>
      <c r="D17" s="245">
        <v>86089</v>
      </c>
      <c r="E17" s="262">
        <v>14</v>
      </c>
      <c r="F17" s="266">
        <v>11</v>
      </c>
      <c r="G17" s="266">
        <v>3</v>
      </c>
      <c r="H17" s="267"/>
      <c r="I17" s="267"/>
      <c r="J17" s="267"/>
      <c r="K17" s="267"/>
      <c r="L17" s="267"/>
      <c r="M17" s="267"/>
      <c r="N17" s="267"/>
      <c r="O17" s="267"/>
      <c r="P17" s="267"/>
      <c r="Q17" s="267"/>
      <c r="R17" s="263">
        <f t="shared" si="0"/>
        <v>14</v>
      </c>
      <c r="S17" s="264">
        <f t="shared" si="1"/>
        <v>7</v>
      </c>
      <c r="T17" s="265">
        <f t="shared" si="2"/>
        <v>0</v>
      </c>
      <c r="U17" s="268">
        <f t="shared" si="6"/>
        <v>0</v>
      </c>
      <c r="V17" s="249"/>
      <c r="W17" s="249"/>
      <c r="X17" s="249"/>
      <c r="Y17" s="249"/>
      <c r="Z17" s="270">
        <v>42749</v>
      </c>
      <c r="AA17" s="242">
        <v>2015</v>
      </c>
      <c r="AB17" s="242" t="s">
        <v>357</v>
      </c>
      <c r="AC17" s="242">
        <v>41</v>
      </c>
      <c r="AD17" s="271" t="s">
        <v>358</v>
      </c>
    </row>
    <row r="18" spans="1:30" x14ac:dyDescent="0.2">
      <c r="A18" s="245">
        <v>2014</v>
      </c>
      <c r="B18" s="245" t="s">
        <v>286</v>
      </c>
      <c r="C18" s="245" t="s">
        <v>25</v>
      </c>
      <c r="D18" s="245">
        <v>59324</v>
      </c>
      <c r="E18" s="262">
        <v>22</v>
      </c>
      <c r="F18" s="266">
        <v>0</v>
      </c>
      <c r="G18" s="266">
        <v>0</v>
      </c>
      <c r="H18" s="266">
        <v>0</v>
      </c>
      <c r="I18" s="266">
        <v>0</v>
      </c>
      <c r="J18" s="266">
        <v>3</v>
      </c>
      <c r="K18" s="266">
        <v>12</v>
      </c>
      <c r="L18" s="266">
        <v>7</v>
      </c>
      <c r="M18" s="267"/>
      <c r="N18" s="267"/>
      <c r="O18" s="267"/>
      <c r="P18" s="267"/>
      <c r="Q18" s="267"/>
      <c r="R18" s="263">
        <f t="shared" si="0"/>
        <v>22</v>
      </c>
      <c r="S18" s="264">
        <f t="shared" si="1"/>
        <v>3.1428571428571428</v>
      </c>
      <c r="T18" s="265">
        <f t="shared" si="2"/>
        <v>0</v>
      </c>
      <c r="U18" s="268">
        <f t="shared" si="6"/>
        <v>0</v>
      </c>
      <c r="V18" s="249"/>
      <c r="W18" s="249"/>
      <c r="X18" s="249"/>
      <c r="Y18" s="249"/>
      <c r="Z18" s="270">
        <v>42749</v>
      </c>
      <c r="AA18" s="242">
        <v>2014</v>
      </c>
      <c r="AB18" s="242" t="s">
        <v>359</v>
      </c>
      <c r="AC18" s="242">
        <v>27</v>
      </c>
      <c r="AD18" s="271" t="s">
        <v>358</v>
      </c>
    </row>
    <row r="19" spans="1:30" x14ac:dyDescent="0.2">
      <c r="A19" s="257"/>
      <c r="B19" s="257"/>
      <c r="C19" s="257"/>
      <c r="D19" s="257"/>
      <c r="E19" s="257"/>
      <c r="F19" s="257"/>
      <c r="G19" s="257"/>
      <c r="H19" s="257"/>
      <c r="I19" s="257"/>
      <c r="J19" s="257"/>
      <c r="K19" s="257"/>
      <c r="L19" s="257"/>
      <c r="M19" s="257"/>
      <c r="N19" s="257"/>
      <c r="O19" s="257"/>
      <c r="P19" s="257"/>
      <c r="Q19" s="257"/>
      <c r="R19" s="257"/>
      <c r="S19" s="257"/>
      <c r="T19" s="257"/>
      <c r="U19" s="257"/>
      <c r="V19" s="249"/>
      <c r="W19" s="249"/>
      <c r="X19" s="249"/>
      <c r="Y19" s="249"/>
      <c r="Z19" s="270">
        <v>42749</v>
      </c>
      <c r="AA19" s="242">
        <v>2015</v>
      </c>
      <c r="AB19" s="242" t="s">
        <v>360</v>
      </c>
      <c r="AC19" s="242">
        <v>14.5</v>
      </c>
      <c r="AD19" s="271" t="s">
        <v>358</v>
      </c>
    </row>
    <row r="20" spans="1:30" x14ac:dyDescent="0.2">
      <c r="A20" s="245">
        <v>2015</v>
      </c>
      <c r="B20" s="245" t="s">
        <v>306</v>
      </c>
      <c r="C20" s="245" t="s">
        <v>361</v>
      </c>
      <c r="D20" s="245">
        <v>79601</v>
      </c>
      <c r="E20" s="262">
        <v>72</v>
      </c>
      <c r="F20" s="266">
        <v>7</v>
      </c>
      <c r="G20" s="266">
        <v>4</v>
      </c>
      <c r="H20" s="266">
        <v>12</v>
      </c>
      <c r="I20" s="266">
        <v>3</v>
      </c>
      <c r="J20" s="266">
        <v>12</v>
      </c>
      <c r="K20" s="266">
        <v>9</v>
      </c>
      <c r="L20" s="266">
        <v>9</v>
      </c>
      <c r="M20" s="266">
        <v>7</v>
      </c>
      <c r="N20" s="266">
        <v>9</v>
      </c>
      <c r="O20" s="267"/>
      <c r="P20" s="267"/>
      <c r="Q20" s="267"/>
      <c r="R20" s="263">
        <f t="shared" ref="R20:R24" si="7">SUM(F20:Q20)</f>
        <v>72</v>
      </c>
      <c r="S20" s="264">
        <f t="shared" ref="S20:S30" si="8">AVERAGE(F20:Q20)</f>
        <v>8</v>
      </c>
      <c r="T20" s="265">
        <f t="shared" ref="T20:T31" si="9">U20/S20</f>
        <v>0</v>
      </c>
      <c r="U20" s="268">
        <f t="shared" ref="U20:U24" si="10">E20-SUM(F20:Q20)</f>
        <v>0</v>
      </c>
      <c r="V20" s="249"/>
      <c r="W20" s="249"/>
      <c r="X20" s="249"/>
      <c r="Y20" s="249"/>
      <c r="Z20" s="270">
        <v>42749</v>
      </c>
      <c r="AA20" s="242">
        <v>2015</v>
      </c>
      <c r="AB20" s="242" t="s">
        <v>362</v>
      </c>
      <c r="AC20" s="242">
        <v>41</v>
      </c>
      <c r="AD20" s="271" t="s">
        <v>358</v>
      </c>
    </row>
    <row r="21" spans="1:30" x14ac:dyDescent="0.2">
      <c r="A21" s="245">
        <v>2015</v>
      </c>
      <c r="B21" s="245" t="s">
        <v>343</v>
      </c>
      <c r="C21" s="245" t="s">
        <v>342</v>
      </c>
      <c r="D21" s="245">
        <v>17340</v>
      </c>
      <c r="E21" s="262">
        <v>11</v>
      </c>
      <c r="F21" s="266">
        <v>7</v>
      </c>
      <c r="G21" s="266">
        <v>3</v>
      </c>
      <c r="H21" s="266">
        <v>1</v>
      </c>
      <c r="I21" s="267"/>
      <c r="J21" s="267"/>
      <c r="K21" s="267"/>
      <c r="L21" s="267"/>
      <c r="M21" s="267"/>
      <c r="N21" s="267"/>
      <c r="O21" s="267"/>
      <c r="P21" s="267"/>
      <c r="Q21" s="267"/>
      <c r="R21" s="263">
        <f t="shared" si="7"/>
        <v>11</v>
      </c>
      <c r="S21" s="264">
        <f t="shared" si="8"/>
        <v>3.6666666666666665</v>
      </c>
      <c r="T21" s="265">
        <f t="shared" si="9"/>
        <v>0</v>
      </c>
      <c r="U21" s="268">
        <f t="shared" si="10"/>
        <v>0</v>
      </c>
      <c r="V21" s="249"/>
      <c r="W21" s="249"/>
      <c r="X21" s="249"/>
      <c r="Y21" s="249"/>
      <c r="Z21" s="270">
        <v>42772</v>
      </c>
      <c r="AA21" s="242">
        <v>2016</v>
      </c>
      <c r="AB21" s="242" t="s">
        <v>363</v>
      </c>
      <c r="AC21" s="242">
        <v>50</v>
      </c>
      <c r="AD21" s="271" t="s">
        <v>358</v>
      </c>
    </row>
    <row r="22" spans="1:30" x14ac:dyDescent="0.2">
      <c r="A22" s="245">
        <v>2015</v>
      </c>
      <c r="B22" s="245" t="s">
        <v>103</v>
      </c>
      <c r="C22" s="245" t="s">
        <v>364</v>
      </c>
      <c r="D22" s="245">
        <v>53331</v>
      </c>
      <c r="E22" s="262">
        <v>76</v>
      </c>
      <c r="F22" s="266">
        <v>53</v>
      </c>
      <c r="G22" s="266">
        <v>0</v>
      </c>
      <c r="H22" s="266">
        <v>0</v>
      </c>
      <c r="I22" s="266">
        <v>0</v>
      </c>
      <c r="J22" s="266">
        <v>0</v>
      </c>
      <c r="K22" s="266">
        <v>0</v>
      </c>
      <c r="L22" s="266">
        <v>0</v>
      </c>
      <c r="M22" s="266">
        <v>0</v>
      </c>
      <c r="N22" s="266">
        <v>0</v>
      </c>
      <c r="O22" s="266">
        <v>0</v>
      </c>
      <c r="P22" s="266">
        <v>4</v>
      </c>
      <c r="Q22" s="266">
        <v>3</v>
      </c>
      <c r="R22" s="263">
        <f t="shared" si="7"/>
        <v>60</v>
      </c>
      <c r="S22" s="264">
        <f t="shared" si="8"/>
        <v>5</v>
      </c>
      <c r="T22" s="265">
        <f t="shared" si="9"/>
        <v>3.2</v>
      </c>
      <c r="U22" s="268">
        <f t="shared" si="10"/>
        <v>16</v>
      </c>
      <c r="V22" s="249"/>
      <c r="W22" s="249"/>
      <c r="X22" s="249"/>
      <c r="Y22" s="249"/>
      <c r="Z22" s="270">
        <v>42804</v>
      </c>
      <c r="AA22" s="242">
        <v>2016</v>
      </c>
      <c r="AB22" s="242" t="s">
        <v>365</v>
      </c>
      <c r="AC22" s="242">
        <v>230</v>
      </c>
      <c r="AD22" s="271"/>
    </row>
    <row r="23" spans="1:30" x14ac:dyDescent="0.2">
      <c r="A23" s="245">
        <v>2015</v>
      </c>
      <c r="B23" s="248" t="s">
        <v>366</v>
      </c>
      <c r="C23" s="245" t="s">
        <v>367</v>
      </c>
      <c r="D23" s="245">
        <v>111453</v>
      </c>
      <c r="E23" s="262">
        <v>26</v>
      </c>
      <c r="F23" s="266">
        <v>0</v>
      </c>
      <c r="G23" s="266">
        <v>0</v>
      </c>
      <c r="H23" s="266">
        <v>0</v>
      </c>
      <c r="I23" s="266">
        <v>0</v>
      </c>
      <c r="J23" s="266">
        <v>2</v>
      </c>
      <c r="K23" s="266">
        <v>0</v>
      </c>
      <c r="L23" s="266">
        <v>0</v>
      </c>
      <c r="M23" s="266">
        <v>0</v>
      </c>
      <c r="N23" s="266">
        <v>1</v>
      </c>
      <c r="O23" s="266">
        <v>0</v>
      </c>
      <c r="P23" s="266">
        <v>8</v>
      </c>
      <c r="Q23" s="266">
        <v>1</v>
      </c>
      <c r="R23" s="263">
        <f t="shared" si="7"/>
        <v>12</v>
      </c>
      <c r="S23" s="264">
        <f t="shared" si="8"/>
        <v>1</v>
      </c>
      <c r="T23" s="265">
        <f t="shared" si="9"/>
        <v>14</v>
      </c>
      <c r="U23" s="268">
        <f t="shared" si="10"/>
        <v>14</v>
      </c>
      <c r="V23" s="249"/>
      <c r="W23" s="249"/>
      <c r="X23" s="249"/>
      <c r="Y23" s="249"/>
      <c r="Z23" s="270" t="s">
        <v>368</v>
      </c>
      <c r="AA23" s="242">
        <v>2015</v>
      </c>
      <c r="AB23" s="242" t="s">
        <v>369</v>
      </c>
      <c r="AC23" s="242">
        <v>15</v>
      </c>
      <c r="AD23" s="271" t="s">
        <v>358</v>
      </c>
    </row>
    <row r="24" spans="1:30" x14ac:dyDescent="0.2">
      <c r="A24" s="245">
        <v>2015</v>
      </c>
      <c r="B24" s="249" t="s">
        <v>328</v>
      </c>
      <c r="C24" s="245" t="s">
        <v>370</v>
      </c>
      <c r="D24" s="245">
        <v>105917</v>
      </c>
      <c r="E24" s="262">
        <v>27</v>
      </c>
      <c r="F24" s="266">
        <v>0</v>
      </c>
      <c r="G24" s="266">
        <v>0</v>
      </c>
      <c r="H24" s="266">
        <v>0</v>
      </c>
      <c r="I24" s="266">
        <v>12</v>
      </c>
      <c r="J24" s="266">
        <v>0</v>
      </c>
      <c r="K24" s="266">
        <v>6</v>
      </c>
      <c r="L24" s="266">
        <v>3</v>
      </c>
      <c r="M24" s="266">
        <v>6</v>
      </c>
      <c r="N24" s="267"/>
      <c r="O24" s="267"/>
      <c r="P24" s="267"/>
      <c r="Q24" s="267"/>
      <c r="R24" s="263">
        <f t="shared" si="7"/>
        <v>27</v>
      </c>
      <c r="S24" s="264">
        <f t="shared" si="8"/>
        <v>3.375</v>
      </c>
      <c r="T24" s="265">
        <f t="shared" si="9"/>
        <v>0</v>
      </c>
      <c r="U24" s="268">
        <f t="shared" si="10"/>
        <v>0</v>
      </c>
      <c r="V24" s="249"/>
      <c r="W24" s="249"/>
      <c r="X24" s="249"/>
      <c r="Y24" s="249"/>
      <c r="Z24" s="270">
        <v>42870</v>
      </c>
      <c r="AA24" s="242">
        <v>2016</v>
      </c>
      <c r="AB24" s="242" t="s">
        <v>371</v>
      </c>
      <c r="AC24" s="242">
        <v>37.5</v>
      </c>
      <c r="AD24" s="271" t="s">
        <v>358</v>
      </c>
    </row>
    <row r="25" spans="1:30" x14ac:dyDescent="0.2">
      <c r="A25" s="245">
        <v>2015</v>
      </c>
      <c r="B25" s="245" t="s">
        <v>99</v>
      </c>
      <c r="C25" s="245" t="s">
        <v>353</v>
      </c>
      <c r="D25" s="245">
        <v>74542</v>
      </c>
      <c r="E25" s="262">
        <v>98</v>
      </c>
      <c r="F25" s="266">
        <v>12</v>
      </c>
      <c r="G25" s="266">
        <v>0</v>
      </c>
      <c r="H25" s="266">
        <v>0</v>
      </c>
      <c r="I25" s="266">
        <v>0</v>
      </c>
      <c r="J25" s="266">
        <v>0</v>
      </c>
      <c r="K25" s="266">
        <v>2</v>
      </c>
      <c r="L25" s="266">
        <v>5</v>
      </c>
      <c r="M25" s="266">
        <v>2</v>
      </c>
      <c r="N25" s="266">
        <v>12</v>
      </c>
      <c r="O25" s="266">
        <v>8</v>
      </c>
      <c r="P25" s="266">
        <v>6</v>
      </c>
      <c r="Q25" s="266">
        <v>5</v>
      </c>
      <c r="R25" s="263">
        <f t="shared" ref="R25" si="11">SUM(F25:Q25)</f>
        <v>52</v>
      </c>
      <c r="S25" s="264">
        <f t="shared" ref="S25" si="12">AVERAGE(F25:Q25)</f>
        <v>4.333333333333333</v>
      </c>
      <c r="T25" s="265">
        <f t="shared" ref="T25" si="13">U25/S25</f>
        <v>10.615384615384617</v>
      </c>
      <c r="U25" s="268">
        <f t="shared" ref="U25" si="14">E25-SUM(F25:Q25)</f>
        <v>46</v>
      </c>
      <c r="V25" s="249"/>
      <c r="W25" s="249"/>
      <c r="X25" s="249"/>
      <c r="Y25" s="249"/>
      <c r="Z25" s="270">
        <v>42870</v>
      </c>
      <c r="AA25" s="242">
        <v>2016</v>
      </c>
      <c r="AB25" s="242" t="s">
        <v>372</v>
      </c>
      <c r="AC25" s="242">
        <v>18</v>
      </c>
      <c r="AD25" s="271" t="s">
        <v>358</v>
      </c>
    </row>
    <row r="26" spans="1:30" x14ac:dyDescent="0.2">
      <c r="A26" s="245">
        <v>2015</v>
      </c>
      <c r="B26" s="245" t="s">
        <v>111</v>
      </c>
      <c r="C26" s="245" t="s">
        <v>342</v>
      </c>
      <c r="D26" s="245">
        <v>22280</v>
      </c>
      <c r="E26" s="262">
        <v>79</v>
      </c>
      <c r="F26" s="266">
        <v>0</v>
      </c>
      <c r="G26" s="266">
        <v>0</v>
      </c>
      <c r="H26" s="266">
        <v>0</v>
      </c>
      <c r="I26" s="266">
        <v>0</v>
      </c>
      <c r="J26" s="266">
        <v>1</v>
      </c>
      <c r="K26" s="266">
        <v>0</v>
      </c>
      <c r="L26" s="266">
        <v>0</v>
      </c>
      <c r="M26" s="266">
        <v>0</v>
      </c>
      <c r="N26" s="266">
        <v>2</v>
      </c>
      <c r="O26" s="266">
        <v>0</v>
      </c>
      <c r="P26" s="266">
        <v>0</v>
      </c>
      <c r="Q26" s="266">
        <v>0</v>
      </c>
      <c r="R26" s="263">
        <f t="shared" ref="R26:R30" si="15">SUM(F26:Q26)</f>
        <v>3</v>
      </c>
      <c r="S26" s="264">
        <f t="shared" si="8"/>
        <v>0.25</v>
      </c>
      <c r="T26" s="265">
        <f t="shared" si="9"/>
        <v>304</v>
      </c>
      <c r="U26" s="268">
        <f t="shared" ref="U26:U30" si="16">E26-SUM(F26:Q26)</f>
        <v>76</v>
      </c>
      <c r="V26" s="249"/>
      <c r="W26" s="249"/>
      <c r="X26" s="249"/>
      <c r="Y26" s="249"/>
      <c r="Z26" s="270">
        <v>42870</v>
      </c>
      <c r="AA26" s="242">
        <v>2016</v>
      </c>
      <c r="AB26" s="242" t="s">
        <v>373</v>
      </c>
      <c r="AC26" s="242">
        <v>29</v>
      </c>
      <c r="AD26" s="271" t="s">
        <v>358</v>
      </c>
    </row>
    <row r="27" spans="1:30" x14ac:dyDescent="0.2">
      <c r="A27" s="245">
        <v>2015</v>
      </c>
      <c r="B27" s="245" t="s">
        <v>241</v>
      </c>
      <c r="C27" s="245" t="s">
        <v>30</v>
      </c>
      <c r="D27" s="245">
        <v>34906</v>
      </c>
      <c r="E27" s="262">
        <v>73</v>
      </c>
      <c r="F27" s="266">
        <v>0</v>
      </c>
      <c r="G27" s="266">
        <v>0</v>
      </c>
      <c r="H27" s="266">
        <v>0</v>
      </c>
      <c r="I27" s="266">
        <v>0</v>
      </c>
      <c r="J27" s="266">
        <v>0</v>
      </c>
      <c r="K27" s="266">
        <v>1</v>
      </c>
      <c r="L27" s="266">
        <v>0</v>
      </c>
      <c r="M27" s="266">
        <v>0</v>
      </c>
      <c r="N27" s="266">
        <v>12</v>
      </c>
      <c r="O27" s="266">
        <v>19</v>
      </c>
      <c r="P27" s="266">
        <v>7</v>
      </c>
      <c r="Q27" s="266">
        <v>3</v>
      </c>
      <c r="R27" s="263">
        <f t="shared" si="15"/>
        <v>42</v>
      </c>
      <c r="S27" s="264">
        <f t="shared" si="8"/>
        <v>3.5</v>
      </c>
      <c r="T27" s="265">
        <f t="shared" si="9"/>
        <v>8.8571428571428577</v>
      </c>
      <c r="U27" s="268">
        <f t="shared" si="16"/>
        <v>31</v>
      </c>
      <c r="V27" s="249"/>
      <c r="W27" s="249"/>
      <c r="X27" s="249"/>
      <c r="Y27" s="249"/>
      <c r="Z27" s="270">
        <v>42870</v>
      </c>
      <c r="AA27" s="242">
        <v>2014</v>
      </c>
      <c r="AB27" s="242" t="s">
        <v>374</v>
      </c>
      <c r="AC27" s="242">
        <v>48</v>
      </c>
      <c r="AD27" s="271"/>
    </row>
    <row r="28" spans="1:30" x14ac:dyDescent="0.2">
      <c r="A28" s="245">
        <v>2015</v>
      </c>
      <c r="B28" s="245" t="s">
        <v>31</v>
      </c>
      <c r="C28" s="245" t="s">
        <v>375</v>
      </c>
      <c r="D28" s="245">
        <v>111456</v>
      </c>
      <c r="E28" s="262">
        <v>41</v>
      </c>
      <c r="F28" s="266">
        <v>0</v>
      </c>
      <c r="G28" s="266">
        <v>0</v>
      </c>
      <c r="H28" s="266">
        <v>0</v>
      </c>
      <c r="I28" s="266">
        <v>0</v>
      </c>
      <c r="J28" s="266">
        <v>1</v>
      </c>
      <c r="K28" s="266">
        <v>0</v>
      </c>
      <c r="L28" s="266">
        <v>0</v>
      </c>
      <c r="M28" s="266">
        <v>0</v>
      </c>
      <c r="N28" s="266">
        <v>0</v>
      </c>
      <c r="O28" s="266">
        <v>1</v>
      </c>
      <c r="P28" s="266">
        <v>0</v>
      </c>
      <c r="Q28" s="266">
        <v>1</v>
      </c>
      <c r="R28" s="263">
        <f t="shared" si="15"/>
        <v>3</v>
      </c>
      <c r="S28" s="264">
        <f t="shared" si="8"/>
        <v>0.25</v>
      </c>
      <c r="T28" s="265">
        <f t="shared" si="9"/>
        <v>152</v>
      </c>
      <c r="U28" s="268">
        <f t="shared" si="16"/>
        <v>38</v>
      </c>
      <c r="V28" s="249"/>
      <c r="W28" s="249"/>
      <c r="X28" s="249"/>
      <c r="Y28" s="249"/>
      <c r="Z28" s="270">
        <v>42870</v>
      </c>
      <c r="AA28" s="242">
        <v>2014</v>
      </c>
      <c r="AB28" s="242" t="s">
        <v>376</v>
      </c>
      <c r="AC28" s="242" t="s">
        <v>377</v>
      </c>
      <c r="AD28" s="271"/>
    </row>
    <row r="29" spans="1:30" x14ac:dyDescent="0.2">
      <c r="A29" s="245">
        <v>2015</v>
      </c>
      <c r="B29" s="245" t="s">
        <v>333</v>
      </c>
      <c r="C29" s="245" t="s">
        <v>262</v>
      </c>
      <c r="D29" s="245">
        <v>71251</v>
      </c>
      <c r="E29" s="262">
        <v>34</v>
      </c>
      <c r="F29" s="266">
        <v>9</v>
      </c>
      <c r="G29" s="266">
        <v>5</v>
      </c>
      <c r="H29" s="266">
        <v>6</v>
      </c>
      <c r="I29" s="266">
        <v>5</v>
      </c>
      <c r="J29" s="266">
        <v>3</v>
      </c>
      <c r="K29" s="266">
        <v>2</v>
      </c>
      <c r="L29" s="266">
        <v>4</v>
      </c>
      <c r="M29" s="272"/>
      <c r="N29" s="272"/>
      <c r="O29" s="272"/>
      <c r="P29" s="272"/>
      <c r="Q29" s="272"/>
      <c r="R29" s="263">
        <f t="shared" si="15"/>
        <v>34</v>
      </c>
      <c r="S29" s="264">
        <f t="shared" si="8"/>
        <v>4.8571428571428568</v>
      </c>
      <c r="T29" s="265">
        <f t="shared" si="9"/>
        <v>0</v>
      </c>
      <c r="U29" s="268">
        <f t="shared" si="16"/>
        <v>0</v>
      </c>
      <c r="V29" s="249"/>
      <c r="W29" s="249"/>
      <c r="X29" s="249"/>
      <c r="Y29" s="249"/>
      <c r="Z29" s="270">
        <v>42934</v>
      </c>
      <c r="AA29" s="242">
        <v>2016</v>
      </c>
      <c r="AB29" s="242" t="s">
        <v>378</v>
      </c>
      <c r="AC29" s="242">
        <v>52</v>
      </c>
      <c r="AD29" s="271" t="s">
        <v>358</v>
      </c>
    </row>
    <row r="30" spans="1:30" x14ac:dyDescent="0.2">
      <c r="A30" s="245">
        <v>2015</v>
      </c>
      <c r="B30" s="245" t="s">
        <v>332</v>
      </c>
      <c r="C30" s="245" t="s">
        <v>379</v>
      </c>
      <c r="D30" s="245">
        <v>109409</v>
      </c>
      <c r="E30" s="262">
        <v>51</v>
      </c>
      <c r="F30" s="266">
        <v>0</v>
      </c>
      <c r="G30" s="266">
        <v>0</v>
      </c>
      <c r="H30" s="266">
        <v>0</v>
      </c>
      <c r="I30" s="266">
        <v>0</v>
      </c>
      <c r="J30" s="266">
        <v>0</v>
      </c>
      <c r="K30" s="266">
        <v>0</v>
      </c>
      <c r="L30" s="266">
        <v>0</v>
      </c>
      <c r="M30" s="266">
        <v>0</v>
      </c>
      <c r="N30" s="266">
        <v>1</v>
      </c>
      <c r="O30" s="273">
        <v>2</v>
      </c>
      <c r="P30" s="266">
        <v>12</v>
      </c>
      <c r="Q30" s="266">
        <v>9</v>
      </c>
      <c r="R30" s="263">
        <f t="shared" si="15"/>
        <v>24</v>
      </c>
      <c r="S30" s="264">
        <f t="shared" si="8"/>
        <v>2</v>
      </c>
      <c r="T30" s="265">
        <f t="shared" si="9"/>
        <v>13.5</v>
      </c>
      <c r="U30" s="268">
        <f t="shared" si="16"/>
        <v>27</v>
      </c>
      <c r="V30" s="249"/>
      <c r="W30" s="249"/>
      <c r="X30" s="249"/>
      <c r="Y30" s="249"/>
      <c r="Z30" s="270">
        <v>42934</v>
      </c>
      <c r="AA30" s="242">
        <v>2016</v>
      </c>
      <c r="AB30" s="242" t="s">
        <v>380</v>
      </c>
      <c r="AC30" s="242">
        <v>90</v>
      </c>
      <c r="AD30" s="271" t="s">
        <v>358</v>
      </c>
    </row>
    <row r="31" spans="1:30" x14ac:dyDescent="0.2">
      <c r="A31" s="245">
        <v>2015</v>
      </c>
      <c r="B31" s="245" t="s">
        <v>346</v>
      </c>
      <c r="C31" s="245" t="s">
        <v>347</v>
      </c>
      <c r="D31" s="245">
        <v>107836</v>
      </c>
      <c r="E31" s="262">
        <v>10</v>
      </c>
      <c r="F31" s="266">
        <v>0</v>
      </c>
      <c r="G31" s="266">
        <v>1</v>
      </c>
      <c r="H31" s="266">
        <v>9</v>
      </c>
      <c r="I31" s="267"/>
      <c r="J31" s="267"/>
      <c r="K31" s="267"/>
      <c r="L31" s="267"/>
      <c r="M31" s="267"/>
      <c r="N31" s="267"/>
      <c r="O31" s="274"/>
      <c r="P31" s="267"/>
      <c r="Q31" s="267"/>
      <c r="R31" s="263">
        <f>SUM(F31:Q31)</f>
        <v>10</v>
      </c>
      <c r="S31" s="264">
        <f>AVERAGE(F31:Q31)</f>
        <v>3.3333333333333335</v>
      </c>
      <c r="T31" s="265">
        <f t="shared" si="9"/>
        <v>0</v>
      </c>
      <c r="U31" s="268">
        <f>E31-SUM(F31:Q31)</f>
        <v>0</v>
      </c>
      <c r="V31" s="249"/>
      <c r="W31" s="249"/>
      <c r="X31" s="249"/>
      <c r="Y31" s="249"/>
      <c r="Z31" s="270">
        <v>42934</v>
      </c>
      <c r="AA31" s="242">
        <v>2016</v>
      </c>
      <c r="AB31" s="242" t="s">
        <v>381</v>
      </c>
      <c r="AC31" s="242">
        <v>54</v>
      </c>
      <c r="AD31" s="271" t="s">
        <v>358</v>
      </c>
    </row>
    <row r="32" spans="1:30" x14ac:dyDescent="0.2">
      <c r="A32" s="257"/>
      <c r="B32" s="257"/>
      <c r="C32" s="257"/>
      <c r="D32" s="257"/>
      <c r="E32" s="257"/>
      <c r="F32" s="257"/>
      <c r="G32" s="257"/>
      <c r="H32" s="257"/>
      <c r="I32" s="257"/>
      <c r="J32" s="257"/>
      <c r="K32" s="257"/>
      <c r="L32" s="257"/>
      <c r="M32" s="257"/>
      <c r="N32" s="257"/>
      <c r="O32" s="257"/>
      <c r="P32" s="257"/>
      <c r="Q32" s="257"/>
      <c r="R32" s="257"/>
      <c r="S32" s="259"/>
      <c r="T32" s="260"/>
      <c r="U32" s="257"/>
      <c r="V32" s="249"/>
      <c r="W32" s="249"/>
      <c r="X32" s="249"/>
      <c r="Y32" s="249"/>
      <c r="Z32" s="270">
        <v>42934</v>
      </c>
      <c r="AA32" s="242">
        <v>2016</v>
      </c>
      <c r="AB32" s="242" t="s">
        <v>382</v>
      </c>
      <c r="AC32" s="242">
        <v>87</v>
      </c>
      <c r="AD32" s="271" t="s">
        <v>358</v>
      </c>
    </row>
    <row r="33" spans="1:30" x14ac:dyDescent="0.2">
      <c r="A33" s="249">
        <v>2016</v>
      </c>
      <c r="B33" s="249" t="s">
        <v>44</v>
      </c>
      <c r="C33" s="249" t="s">
        <v>383</v>
      </c>
      <c r="D33" s="249">
        <v>111454</v>
      </c>
      <c r="E33" s="249">
        <v>18</v>
      </c>
      <c r="F33" s="273">
        <v>0</v>
      </c>
      <c r="G33" s="273">
        <v>0</v>
      </c>
      <c r="H33" s="273">
        <v>0</v>
      </c>
      <c r="I33" s="273">
        <v>0</v>
      </c>
      <c r="J33" s="273">
        <v>0</v>
      </c>
      <c r="K33" s="273">
        <v>10</v>
      </c>
      <c r="L33" s="273">
        <v>8</v>
      </c>
      <c r="M33" s="274"/>
      <c r="N33" s="274"/>
      <c r="O33" s="274"/>
      <c r="P33" s="274"/>
      <c r="Q33" s="274"/>
      <c r="R33" s="263">
        <f t="shared" ref="R33" si="17">SUM(F33:Q33)</f>
        <v>18</v>
      </c>
      <c r="S33" s="264">
        <f t="shared" ref="S33" si="18">AVERAGE(F33:Q33)</f>
        <v>2.5714285714285716</v>
      </c>
      <c r="T33" s="265">
        <f t="shared" ref="T33" si="19">U33/S33</f>
        <v>0</v>
      </c>
      <c r="U33" s="268">
        <f t="shared" ref="U33" si="20">E33-SUM(F33:Q33)</f>
        <v>0</v>
      </c>
      <c r="V33" s="249"/>
      <c r="W33" s="249"/>
      <c r="X33" s="249"/>
      <c r="Y33" s="249"/>
      <c r="Z33" s="270">
        <v>42934</v>
      </c>
      <c r="AA33" s="242">
        <v>2016</v>
      </c>
      <c r="AB33" s="242" t="s">
        <v>384</v>
      </c>
      <c r="AC33" s="242">
        <v>6</v>
      </c>
      <c r="AD33" s="249" t="s">
        <v>385</v>
      </c>
    </row>
    <row r="34" spans="1:30" x14ac:dyDescent="0.2">
      <c r="A34" s="245">
        <v>2016</v>
      </c>
      <c r="B34" s="245" t="s">
        <v>306</v>
      </c>
      <c r="C34" s="245" t="s">
        <v>25</v>
      </c>
      <c r="D34" s="245">
        <v>111451</v>
      </c>
      <c r="E34" s="262">
        <v>52</v>
      </c>
      <c r="F34" s="262"/>
      <c r="G34" s="262"/>
      <c r="H34" s="262"/>
      <c r="I34" s="262"/>
      <c r="J34" s="262"/>
      <c r="K34" s="262"/>
      <c r="L34" s="266">
        <v>0</v>
      </c>
      <c r="M34" s="266">
        <v>0</v>
      </c>
      <c r="N34" s="266">
        <v>0</v>
      </c>
      <c r="O34" s="266">
        <v>0</v>
      </c>
      <c r="P34" s="266">
        <v>13</v>
      </c>
      <c r="Q34" s="266">
        <v>4</v>
      </c>
      <c r="R34" s="263">
        <f t="shared" ref="R34:R41" si="21">SUM(F34:Q34)</f>
        <v>17</v>
      </c>
      <c r="S34" s="264">
        <f t="shared" ref="S34:S41" si="22">AVERAGE(F34:Q34)</f>
        <v>2.8333333333333335</v>
      </c>
      <c r="T34" s="265">
        <f t="shared" ref="T34:T50" si="23">U34/S34</f>
        <v>12.352941176470587</v>
      </c>
      <c r="U34" s="268">
        <f t="shared" ref="U34:U41" si="24">E34-SUM(F34:Q34)</f>
        <v>35</v>
      </c>
      <c r="V34" s="249"/>
      <c r="W34" s="249"/>
      <c r="X34" s="249"/>
      <c r="Y34" s="249"/>
      <c r="Z34" s="270">
        <v>42956</v>
      </c>
      <c r="AA34" s="242">
        <v>2016</v>
      </c>
      <c r="AB34" s="242" t="s">
        <v>386</v>
      </c>
      <c r="AC34" s="242">
        <v>146</v>
      </c>
      <c r="AD34" s="249"/>
    </row>
    <row r="35" spans="1:30" x14ac:dyDescent="0.2">
      <c r="A35" s="245">
        <v>2016</v>
      </c>
      <c r="B35" s="245" t="s">
        <v>343</v>
      </c>
      <c r="C35" s="245" t="s">
        <v>387</v>
      </c>
      <c r="D35" s="245">
        <v>111458</v>
      </c>
      <c r="E35" s="262">
        <v>90</v>
      </c>
      <c r="F35" s="262"/>
      <c r="G35" s="262"/>
      <c r="H35" s="262"/>
      <c r="I35" s="262"/>
      <c r="J35" s="262"/>
      <c r="K35" s="262"/>
      <c r="L35" s="266">
        <v>0</v>
      </c>
      <c r="M35" s="266">
        <v>14</v>
      </c>
      <c r="N35" s="266">
        <v>8</v>
      </c>
      <c r="O35" s="266">
        <v>7</v>
      </c>
      <c r="P35" s="266">
        <v>0</v>
      </c>
      <c r="Q35" s="266">
        <v>0</v>
      </c>
      <c r="R35" s="263">
        <f t="shared" si="21"/>
        <v>29</v>
      </c>
      <c r="S35" s="264">
        <f t="shared" si="22"/>
        <v>4.833333333333333</v>
      </c>
      <c r="T35" s="265">
        <f t="shared" si="23"/>
        <v>12.620689655172415</v>
      </c>
      <c r="U35" s="268">
        <f t="shared" si="24"/>
        <v>61</v>
      </c>
      <c r="V35" s="249"/>
      <c r="W35" s="249"/>
      <c r="X35" s="249"/>
      <c r="Y35" s="249"/>
      <c r="Z35" s="270">
        <v>42958</v>
      </c>
      <c r="AA35" s="242">
        <v>2016</v>
      </c>
      <c r="AB35" s="242" t="s">
        <v>388</v>
      </c>
      <c r="AC35" s="242">
        <v>32</v>
      </c>
      <c r="AD35" s="249" t="s">
        <v>358</v>
      </c>
    </row>
    <row r="36" spans="1:30" x14ac:dyDescent="0.2">
      <c r="A36" s="245">
        <v>2016</v>
      </c>
      <c r="B36" s="245" t="s">
        <v>103</v>
      </c>
      <c r="C36" s="245" t="s">
        <v>389</v>
      </c>
      <c r="D36" s="245">
        <v>111452</v>
      </c>
      <c r="E36" s="262">
        <v>54</v>
      </c>
      <c r="F36" s="262"/>
      <c r="G36" s="262"/>
      <c r="H36" s="262"/>
      <c r="I36" s="262"/>
      <c r="J36" s="262"/>
      <c r="K36" s="262"/>
      <c r="L36" s="266">
        <v>0</v>
      </c>
      <c r="M36" s="266">
        <v>0</v>
      </c>
      <c r="N36" s="266">
        <v>1</v>
      </c>
      <c r="O36" s="266">
        <v>1</v>
      </c>
      <c r="P36" s="266">
        <v>1</v>
      </c>
      <c r="Q36" s="266">
        <v>0</v>
      </c>
      <c r="R36" s="263">
        <f t="shared" si="21"/>
        <v>3</v>
      </c>
      <c r="S36" s="264">
        <f t="shared" si="22"/>
        <v>0.5</v>
      </c>
      <c r="T36" s="265">
        <f t="shared" si="23"/>
        <v>102</v>
      </c>
      <c r="U36" s="268">
        <f t="shared" si="24"/>
        <v>51</v>
      </c>
      <c r="V36" s="249"/>
      <c r="W36" s="249"/>
      <c r="X36" s="249"/>
      <c r="Y36" s="249"/>
      <c r="Z36" s="270">
        <v>42958</v>
      </c>
      <c r="AA36" s="242">
        <v>2016</v>
      </c>
      <c r="AB36" s="242" t="s">
        <v>390</v>
      </c>
      <c r="AC36" s="242">
        <v>28</v>
      </c>
      <c r="AD36" s="249" t="s">
        <v>391</v>
      </c>
    </row>
    <row r="37" spans="1:30" x14ac:dyDescent="0.2">
      <c r="A37" s="245">
        <v>2015</v>
      </c>
      <c r="B37" s="245" t="s">
        <v>392</v>
      </c>
      <c r="C37" s="245" t="s">
        <v>393</v>
      </c>
      <c r="D37" s="245">
        <v>22303</v>
      </c>
      <c r="E37" s="262">
        <v>87</v>
      </c>
      <c r="F37" s="262"/>
      <c r="G37" s="262"/>
      <c r="H37" s="262"/>
      <c r="I37" s="262"/>
      <c r="J37" s="262"/>
      <c r="K37" s="262"/>
      <c r="L37" s="266">
        <v>1</v>
      </c>
      <c r="M37" s="266">
        <v>8</v>
      </c>
      <c r="N37" s="266">
        <v>13</v>
      </c>
      <c r="O37" s="266">
        <v>19</v>
      </c>
      <c r="P37" s="266">
        <v>0</v>
      </c>
      <c r="Q37" s="266">
        <v>0</v>
      </c>
      <c r="R37" s="263"/>
      <c r="S37" s="264">
        <f t="shared" si="22"/>
        <v>6.833333333333333</v>
      </c>
      <c r="T37" s="265">
        <f t="shared" si="23"/>
        <v>6.7317073170731714</v>
      </c>
      <c r="U37" s="268">
        <f t="shared" si="24"/>
        <v>46</v>
      </c>
      <c r="V37" s="249"/>
      <c r="W37" s="249"/>
      <c r="X37" s="249"/>
      <c r="Y37" s="249"/>
      <c r="Z37" s="270">
        <v>42958</v>
      </c>
      <c r="AA37" s="242">
        <v>2016</v>
      </c>
      <c r="AB37" s="242" t="s">
        <v>394</v>
      </c>
      <c r="AC37" s="242">
        <v>119</v>
      </c>
      <c r="AD37" s="249" t="s">
        <v>395</v>
      </c>
    </row>
    <row r="38" spans="1:30" x14ac:dyDescent="0.2">
      <c r="A38" s="245">
        <v>2016</v>
      </c>
      <c r="B38" s="245" t="s">
        <v>344</v>
      </c>
      <c r="C38" s="245" t="s">
        <v>345</v>
      </c>
      <c r="D38" s="245">
        <v>81279</v>
      </c>
      <c r="E38" s="262">
        <v>50</v>
      </c>
      <c r="F38" s="266">
        <v>0</v>
      </c>
      <c r="G38" s="266">
        <v>19</v>
      </c>
      <c r="H38" s="266">
        <v>0</v>
      </c>
      <c r="I38" s="266">
        <v>9</v>
      </c>
      <c r="J38" s="266">
        <v>1</v>
      </c>
      <c r="K38" s="266">
        <v>10</v>
      </c>
      <c r="L38" s="266">
        <v>11</v>
      </c>
      <c r="M38" s="267"/>
      <c r="N38" s="267"/>
      <c r="O38" s="267"/>
      <c r="P38" s="267"/>
      <c r="Q38" s="267"/>
      <c r="R38" s="263">
        <f t="shared" si="21"/>
        <v>50</v>
      </c>
      <c r="S38" s="264">
        <f t="shared" si="22"/>
        <v>7.1428571428571432</v>
      </c>
      <c r="T38" s="265">
        <f t="shared" si="23"/>
        <v>0</v>
      </c>
      <c r="U38" s="268">
        <f t="shared" si="24"/>
        <v>0</v>
      </c>
      <c r="V38" s="249"/>
      <c r="W38" s="249"/>
      <c r="X38" s="249"/>
      <c r="Y38" s="249"/>
      <c r="Z38" s="270">
        <v>42986</v>
      </c>
      <c r="AA38" s="242">
        <v>2016</v>
      </c>
      <c r="AB38" s="242" t="s">
        <v>396</v>
      </c>
      <c r="AC38" s="242">
        <v>28</v>
      </c>
      <c r="AD38" s="249" t="s">
        <v>397</v>
      </c>
    </row>
    <row r="39" spans="1:30" x14ac:dyDescent="0.2">
      <c r="A39" s="245">
        <v>2016</v>
      </c>
      <c r="B39" s="245" t="s">
        <v>398</v>
      </c>
      <c r="C39" s="245" t="s">
        <v>399</v>
      </c>
      <c r="D39" s="245">
        <v>16115</v>
      </c>
      <c r="E39" s="262">
        <v>37</v>
      </c>
      <c r="F39" s="266">
        <v>0</v>
      </c>
      <c r="G39" s="266">
        <v>0</v>
      </c>
      <c r="H39" s="266">
        <v>0</v>
      </c>
      <c r="I39" s="266">
        <v>0</v>
      </c>
      <c r="J39" s="266">
        <v>0</v>
      </c>
      <c r="K39" s="266">
        <v>1</v>
      </c>
      <c r="L39" s="266">
        <v>0</v>
      </c>
      <c r="M39" s="266">
        <v>1</v>
      </c>
      <c r="N39" s="266">
        <v>9</v>
      </c>
      <c r="O39" s="266">
        <v>6</v>
      </c>
      <c r="P39" s="266">
        <v>4</v>
      </c>
      <c r="Q39" s="266">
        <v>2</v>
      </c>
      <c r="R39" s="263">
        <f t="shared" si="21"/>
        <v>23</v>
      </c>
      <c r="S39" s="264">
        <f t="shared" si="22"/>
        <v>1.9166666666666667</v>
      </c>
      <c r="T39" s="265">
        <f t="shared" ref="T39" si="25">U39/S39</f>
        <v>7.3043478260869561</v>
      </c>
      <c r="U39" s="268">
        <f t="shared" ref="U39" si="26">E39-SUM(F39:Q39)</f>
        <v>14</v>
      </c>
      <c r="V39" s="249"/>
      <c r="W39" s="249"/>
      <c r="X39" s="249"/>
      <c r="Y39" s="249"/>
      <c r="Z39" s="270">
        <v>42986</v>
      </c>
      <c r="AA39" s="242">
        <v>2016</v>
      </c>
      <c r="AB39" s="242" t="s">
        <v>394</v>
      </c>
      <c r="AC39" s="242">
        <v>170</v>
      </c>
      <c r="AD39" s="249" t="s">
        <v>395</v>
      </c>
    </row>
    <row r="40" spans="1:30" x14ac:dyDescent="0.2">
      <c r="A40" s="245">
        <v>20165</v>
      </c>
      <c r="B40" s="245" t="s">
        <v>400</v>
      </c>
      <c r="C40" s="245" t="s">
        <v>25</v>
      </c>
      <c r="D40" s="245">
        <v>78836</v>
      </c>
      <c r="E40" s="262">
        <v>32</v>
      </c>
      <c r="F40" s="275"/>
      <c r="G40" s="275"/>
      <c r="H40" s="275"/>
      <c r="I40" s="275"/>
      <c r="J40" s="275"/>
      <c r="K40" s="275"/>
      <c r="L40" s="275"/>
      <c r="M40" s="266">
        <v>3</v>
      </c>
      <c r="N40" s="266">
        <v>3</v>
      </c>
      <c r="O40" s="266">
        <v>7</v>
      </c>
      <c r="P40" s="266">
        <v>0</v>
      </c>
      <c r="Q40" s="266">
        <v>1</v>
      </c>
      <c r="R40" s="263">
        <f t="shared" si="21"/>
        <v>14</v>
      </c>
      <c r="S40" s="264">
        <f t="shared" si="22"/>
        <v>2.8</v>
      </c>
      <c r="T40" s="265">
        <f t="shared" ref="T40" si="27">U40/S40</f>
        <v>6.4285714285714288</v>
      </c>
      <c r="U40" s="268">
        <f t="shared" ref="U40" si="28">E40-SUM(F40:Q40)</f>
        <v>18</v>
      </c>
      <c r="V40" s="249"/>
      <c r="W40" s="249"/>
      <c r="X40" s="249"/>
      <c r="Y40" s="249"/>
      <c r="Z40" s="270">
        <v>43049</v>
      </c>
      <c r="AA40" s="242">
        <v>2016</v>
      </c>
      <c r="AB40" s="242" t="s">
        <v>401</v>
      </c>
      <c r="AC40" s="242">
        <v>28</v>
      </c>
      <c r="AD40" s="249" t="s">
        <v>402</v>
      </c>
    </row>
    <row r="41" spans="1:30" x14ac:dyDescent="0.2">
      <c r="A41" s="245">
        <v>2016</v>
      </c>
      <c r="B41" s="245" t="s">
        <v>403</v>
      </c>
      <c r="C41" s="245" t="s">
        <v>342</v>
      </c>
      <c r="D41" s="245">
        <v>113594</v>
      </c>
      <c r="E41" s="262">
        <v>29</v>
      </c>
      <c r="F41" s="266">
        <v>0</v>
      </c>
      <c r="G41" s="266">
        <v>0</v>
      </c>
      <c r="H41" s="266">
        <v>0</v>
      </c>
      <c r="I41" s="266">
        <v>0</v>
      </c>
      <c r="J41" s="266">
        <v>0</v>
      </c>
      <c r="K41" s="266">
        <v>9</v>
      </c>
      <c r="L41" s="266">
        <v>6</v>
      </c>
      <c r="M41" s="266">
        <v>6</v>
      </c>
      <c r="N41" s="266">
        <v>1</v>
      </c>
      <c r="O41" s="266">
        <v>7</v>
      </c>
      <c r="P41" s="281"/>
      <c r="Q41" s="281"/>
      <c r="R41" s="263">
        <f t="shared" si="21"/>
        <v>29</v>
      </c>
      <c r="S41" s="264">
        <f t="shared" si="22"/>
        <v>2.9</v>
      </c>
      <c r="T41" s="265">
        <f t="shared" si="23"/>
        <v>0</v>
      </c>
      <c r="U41" s="268">
        <f t="shared" si="24"/>
        <v>0</v>
      </c>
      <c r="V41" s="249"/>
      <c r="W41" s="249"/>
      <c r="X41" s="249"/>
      <c r="Y41" s="249"/>
      <c r="Z41" s="270">
        <v>43056</v>
      </c>
      <c r="AA41" s="242">
        <v>2016</v>
      </c>
      <c r="AB41" s="242" t="s">
        <v>404</v>
      </c>
      <c r="AC41" s="242">
        <v>49.25</v>
      </c>
      <c r="AD41" s="249"/>
    </row>
    <row r="42" spans="1:30" x14ac:dyDescent="0.2">
      <c r="A42" s="245">
        <v>2016</v>
      </c>
      <c r="B42" s="245" t="s">
        <v>99</v>
      </c>
      <c r="C42" s="245" t="s">
        <v>353</v>
      </c>
      <c r="D42" s="245">
        <v>74542</v>
      </c>
      <c r="E42" s="262">
        <v>96</v>
      </c>
      <c r="F42" s="266"/>
      <c r="G42" s="266"/>
      <c r="H42" s="266"/>
      <c r="I42" s="266"/>
      <c r="J42" s="266"/>
      <c r="K42" s="266"/>
      <c r="L42" s="266"/>
      <c r="M42" s="266"/>
      <c r="N42" s="266"/>
      <c r="O42" s="266"/>
      <c r="P42" s="266"/>
      <c r="Q42" s="266">
        <v>0</v>
      </c>
      <c r="R42" s="263">
        <f t="shared" ref="R42:R50" si="29">SUM(F42:Q42)</f>
        <v>0</v>
      </c>
      <c r="S42" s="264">
        <f t="shared" ref="S42:S50" si="30">AVERAGE(F42:Q42)</f>
        <v>0</v>
      </c>
      <c r="T42" s="265" t="e">
        <f t="shared" si="23"/>
        <v>#DIV/0!</v>
      </c>
      <c r="U42" s="268">
        <f t="shared" ref="U42:U47" si="31">E42-SUM(F42:Q42)</f>
        <v>96</v>
      </c>
      <c r="V42" s="249"/>
      <c r="W42" s="249"/>
      <c r="X42" s="249"/>
      <c r="Y42" s="249"/>
      <c r="Z42" s="270">
        <v>43056</v>
      </c>
      <c r="AA42" s="242">
        <v>2016</v>
      </c>
      <c r="AB42" s="242" t="s">
        <v>394</v>
      </c>
      <c r="AC42" s="242">
        <v>376</v>
      </c>
      <c r="AD42" s="249"/>
    </row>
    <row r="43" spans="1:30" x14ac:dyDescent="0.2">
      <c r="A43" s="245">
        <v>2016</v>
      </c>
      <c r="B43" s="245" t="s">
        <v>104</v>
      </c>
      <c r="C43" s="245" t="s">
        <v>405</v>
      </c>
      <c r="D43" s="245">
        <v>17288</v>
      </c>
      <c r="E43" s="262">
        <v>73</v>
      </c>
      <c r="F43" s="266"/>
      <c r="G43" s="266"/>
      <c r="H43" s="266"/>
      <c r="I43" s="266"/>
      <c r="J43" s="266"/>
      <c r="K43" s="266"/>
      <c r="L43" s="266"/>
      <c r="M43" s="266"/>
      <c r="N43" s="266"/>
      <c r="O43" s="266"/>
      <c r="P43" s="266"/>
      <c r="Q43" s="266">
        <v>0</v>
      </c>
      <c r="R43" s="263">
        <f t="shared" si="29"/>
        <v>0</v>
      </c>
      <c r="S43" s="264">
        <f t="shared" si="30"/>
        <v>0</v>
      </c>
      <c r="T43" s="265" t="e">
        <f t="shared" si="23"/>
        <v>#DIV/0!</v>
      </c>
      <c r="U43" s="268">
        <f t="shared" si="31"/>
        <v>73</v>
      </c>
      <c r="V43" s="249"/>
      <c r="W43" s="249"/>
      <c r="X43" s="249"/>
      <c r="Y43" s="249"/>
      <c r="Z43" s="270">
        <v>43084</v>
      </c>
      <c r="AA43" s="242">
        <v>2016</v>
      </c>
      <c r="AB43" s="242" t="s">
        <v>406</v>
      </c>
      <c r="AC43" s="242">
        <v>118</v>
      </c>
      <c r="AD43" s="249" t="s">
        <v>407</v>
      </c>
    </row>
    <row r="44" spans="1:30" x14ac:dyDescent="0.2">
      <c r="A44" s="245">
        <v>2016</v>
      </c>
      <c r="B44" s="245" t="s">
        <v>111</v>
      </c>
      <c r="C44" s="245" t="s">
        <v>408</v>
      </c>
      <c r="D44" s="245">
        <v>111455</v>
      </c>
      <c r="E44" s="262">
        <v>79</v>
      </c>
      <c r="F44" s="266"/>
      <c r="G44" s="266"/>
      <c r="H44" s="266"/>
      <c r="I44" s="266"/>
      <c r="J44" s="266"/>
      <c r="K44" s="266"/>
      <c r="L44" s="266"/>
      <c r="M44" s="266"/>
      <c r="N44" s="266"/>
      <c r="O44" s="266"/>
      <c r="P44" s="266"/>
      <c r="Q44" s="266">
        <v>0</v>
      </c>
      <c r="R44" s="263">
        <f t="shared" si="29"/>
        <v>0</v>
      </c>
      <c r="S44" s="264">
        <f t="shared" si="30"/>
        <v>0</v>
      </c>
      <c r="T44" s="265" t="e">
        <f t="shared" si="23"/>
        <v>#DIV/0!</v>
      </c>
      <c r="U44" s="268">
        <f t="shared" si="31"/>
        <v>79</v>
      </c>
      <c r="V44" s="249"/>
      <c r="W44" s="249"/>
      <c r="X44" s="249"/>
      <c r="Y44" s="249"/>
      <c r="Z44" s="270">
        <v>43084</v>
      </c>
      <c r="AA44" s="242">
        <v>2016</v>
      </c>
      <c r="AB44" s="242" t="s">
        <v>409</v>
      </c>
      <c r="AC44" s="242">
        <v>96</v>
      </c>
      <c r="AD44" s="249" t="s">
        <v>358</v>
      </c>
    </row>
    <row r="45" spans="1:30" x14ac:dyDescent="0.2">
      <c r="A45" s="245">
        <v>2016</v>
      </c>
      <c r="B45" s="245" t="s">
        <v>241</v>
      </c>
      <c r="C45" s="245" t="s">
        <v>30</v>
      </c>
      <c r="D45" s="245">
        <v>34906</v>
      </c>
      <c r="E45" s="262">
        <v>136</v>
      </c>
      <c r="F45" s="266"/>
      <c r="G45" s="266"/>
      <c r="H45" s="266"/>
      <c r="I45" s="266"/>
      <c r="J45" s="266"/>
      <c r="K45" s="266"/>
      <c r="L45" s="266" t="s">
        <v>23</v>
      </c>
      <c r="M45" s="266"/>
      <c r="N45" s="266"/>
      <c r="O45" s="266"/>
      <c r="P45" s="266"/>
      <c r="Q45" s="266">
        <v>0</v>
      </c>
      <c r="R45" s="263">
        <f t="shared" si="29"/>
        <v>0</v>
      </c>
      <c r="S45" s="264">
        <f t="shared" si="30"/>
        <v>0</v>
      </c>
      <c r="T45" s="265" t="e">
        <f t="shared" si="23"/>
        <v>#DIV/0!</v>
      </c>
      <c r="U45" s="268">
        <f t="shared" si="31"/>
        <v>136</v>
      </c>
      <c r="V45" s="249"/>
      <c r="W45" s="249"/>
      <c r="X45" s="249"/>
      <c r="Y45" s="249"/>
      <c r="Z45" s="270">
        <v>43084</v>
      </c>
      <c r="AA45" s="242">
        <v>2016</v>
      </c>
      <c r="AB45" s="242" t="s">
        <v>410</v>
      </c>
      <c r="AC45" s="242">
        <v>83</v>
      </c>
      <c r="AD45" s="249" t="s">
        <v>358</v>
      </c>
    </row>
    <row r="46" spans="1:30" x14ac:dyDescent="0.2">
      <c r="A46" s="245">
        <v>2016</v>
      </c>
      <c r="B46" s="245" t="s">
        <v>411</v>
      </c>
      <c r="C46" s="245" t="s">
        <v>412</v>
      </c>
      <c r="D46" s="245" t="s">
        <v>413</v>
      </c>
      <c r="E46" s="262">
        <v>118</v>
      </c>
      <c r="F46" s="266"/>
      <c r="G46" s="266"/>
      <c r="H46" s="266"/>
      <c r="I46" s="266"/>
      <c r="J46" s="266"/>
      <c r="K46" s="266"/>
      <c r="L46" s="266"/>
      <c r="M46" s="266"/>
      <c r="N46" s="266"/>
      <c r="O46" s="266"/>
      <c r="P46" s="266"/>
      <c r="Q46" s="266">
        <v>0</v>
      </c>
      <c r="R46" s="263">
        <f t="shared" si="29"/>
        <v>0</v>
      </c>
      <c r="S46" s="264">
        <f t="shared" si="30"/>
        <v>0</v>
      </c>
      <c r="T46" s="265" t="e">
        <f t="shared" si="23"/>
        <v>#DIV/0!</v>
      </c>
      <c r="U46" s="268">
        <f t="shared" si="31"/>
        <v>118</v>
      </c>
      <c r="V46" s="249"/>
      <c r="W46" s="249"/>
      <c r="X46" s="249"/>
      <c r="Y46" s="249"/>
      <c r="Z46" s="270">
        <v>43084</v>
      </c>
      <c r="AA46" s="242">
        <v>2016</v>
      </c>
      <c r="AB46" s="242" t="s">
        <v>414</v>
      </c>
      <c r="AC46" s="242">
        <v>79.5</v>
      </c>
      <c r="AD46" s="249" t="s">
        <v>358</v>
      </c>
    </row>
    <row r="47" spans="1:30" x14ac:dyDescent="0.2">
      <c r="A47" s="245">
        <v>2016</v>
      </c>
      <c r="B47" s="245" t="s">
        <v>333</v>
      </c>
      <c r="C47" s="245" t="s">
        <v>262</v>
      </c>
      <c r="D47" s="245">
        <v>71251</v>
      </c>
      <c r="E47" s="262">
        <v>28</v>
      </c>
      <c r="F47" s="266"/>
      <c r="G47" s="266"/>
      <c r="H47" s="266"/>
      <c r="I47" s="266"/>
      <c r="J47" s="266"/>
      <c r="K47" s="266"/>
      <c r="L47" s="266"/>
      <c r="M47" s="266"/>
      <c r="N47" s="266"/>
      <c r="O47" s="266"/>
      <c r="P47" s="266">
        <v>13</v>
      </c>
      <c r="Q47" s="266">
        <v>1</v>
      </c>
      <c r="R47" s="263">
        <f t="shared" si="29"/>
        <v>14</v>
      </c>
      <c r="S47" s="264">
        <f t="shared" si="30"/>
        <v>7</v>
      </c>
      <c r="T47" s="265">
        <f t="shared" si="23"/>
        <v>2</v>
      </c>
      <c r="U47" s="268">
        <f t="shared" si="31"/>
        <v>14</v>
      </c>
      <c r="V47" s="249"/>
      <c r="W47" s="249"/>
      <c r="X47" s="249"/>
      <c r="Y47" s="249"/>
      <c r="Z47" s="270">
        <v>43084</v>
      </c>
      <c r="AA47" s="242">
        <v>2016</v>
      </c>
      <c r="AB47" s="242" t="s">
        <v>415</v>
      </c>
      <c r="AC47" s="242">
        <v>136.5</v>
      </c>
      <c r="AD47" s="249" t="s">
        <v>358</v>
      </c>
    </row>
    <row r="48" spans="1:30" x14ac:dyDescent="0.2">
      <c r="A48" s="245">
        <v>2016</v>
      </c>
      <c r="B48" s="245" t="s">
        <v>416</v>
      </c>
      <c r="C48" s="245" t="s">
        <v>417</v>
      </c>
      <c r="D48" s="245"/>
      <c r="E48" s="262">
        <v>83</v>
      </c>
      <c r="F48" s="266"/>
      <c r="G48" s="266"/>
      <c r="H48" s="266"/>
      <c r="I48" s="266"/>
      <c r="J48" s="266"/>
      <c r="K48" s="266"/>
      <c r="L48" s="266"/>
      <c r="M48" s="266"/>
      <c r="N48" s="266"/>
      <c r="O48" s="273"/>
      <c r="P48" s="266"/>
      <c r="Q48" s="266">
        <v>0</v>
      </c>
      <c r="R48" s="263">
        <f t="shared" ref="R48" si="32">SUM(F48:Q48)</f>
        <v>0</v>
      </c>
      <c r="S48" s="264">
        <f t="shared" ref="S48" si="33">AVERAGE(F48:Q48)</f>
        <v>0</v>
      </c>
      <c r="T48" s="265" t="e">
        <f t="shared" ref="T48" si="34">U48/S48</f>
        <v>#DIV/0!</v>
      </c>
      <c r="U48" s="268">
        <f t="shared" ref="U48" si="35">E48-SUM(F48:Q48)</f>
        <v>83</v>
      </c>
      <c r="V48" s="249"/>
      <c r="W48" s="249"/>
      <c r="X48" s="249"/>
      <c r="Y48" s="249"/>
      <c r="Z48" s="270"/>
      <c r="AA48" s="242"/>
      <c r="AB48" s="242"/>
      <c r="AC48" s="242"/>
      <c r="AD48" s="249"/>
    </row>
    <row r="49" spans="1:30" x14ac:dyDescent="0.2">
      <c r="A49" s="245">
        <v>2016</v>
      </c>
      <c r="B49" s="245" t="s">
        <v>418</v>
      </c>
      <c r="C49" s="245" t="s">
        <v>405</v>
      </c>
      <c r="D49" s="245" t="s">
        <v>368</v>
      </c>
      <c r="E49" s="262">
        <v>75</v>
      </c>
      <c r="F49" s="266"/>
      <c r="G49" s="266"/>
      <c r="H49" s="266"/>
      <c r="I49" s="266"/>
      <c r="J49" s="266"/>
      <c r="K49" s="266"/>
      <c r="L49" s="266"/>
      <c r="M49" s="266"/>
      <c r="N49" s="266"/>
      <c r="O49" s="273"/>
      <c r="P49" s="266"/>
      <c r="Q49" s="266">
        <v>0</v>
      </c>
      <c r="R49" s="263">
        <f t="shared" ref="R49" si="36">SUM(F49:Q49)</f>
        <v>0</v>
      </c>
      <c r="S49" s="264">
        <f t="shared" ref="S49" si="37">AVERAGE(F49:Q49)</f>
        <v>0</v>
      </c>
      <c r="T49" s="265" t="e">
        <f t="shared" ref="T49" si="38">U49/S49</f>
        <v>#DIV/0!</v>
      </c>
      <c r="U49" s="268">
        <f t="shared" ref="U49" si="39">E49-SUM(F49:Q49)</f>
        <v>75</v>
      </c>
      <c r="V49" s="249"/>
      <c r="W49" s="249"/>
      <c r="X49" s="249"/>
      <c r="Y49" s="249"/>
      <c r="Z49" s="270"/>
      <c r="AA49" s="242"/>
      <c r="AB49" s="242"/>
      <c r="AC49" s="242"/>
      <c r="AD49" s="249"/>
    </row>
    <row r="50" spans="1:30" x14ac:dyDescent="0.2">
      <c r="A50" s="245">
        <v>2016</v>
      </c>
      <c r="B50" s="245" t="s">
        <v>419</v>
      </c>
      <c r="C50" s="245" t="s">
        <v>25</v>
      </c>
      <c r="D50" s="245" t="s">
        <v>413</v>
      </c>
      <c r="E50" s="262">
        <v>77</v>
      </c>
      <c r="F50" s="266"/>
      <c r="G50" s="266"/>
      <c r="H50" s="266"/>
      <c r="I50" s="266"/>
      <c r="J50" s="266"/>
      <c r="K50" s="266"/>
      <c r="L50" s="266"/>
      <c r="M50" s="266"/>
      <c r="N50" s="266"/>
      <c r="O50" s="273"/>
      <c r="P50" s="266"/>
      <c r="Q50" s="266">
        <v>0</v>
      </c>
      <c r="R50" s="263">
        <f t="shared" si="29"/>
        <v>0</v>
      </c>
      <c r="S50" s="264">
        <f t="shared" si="30"/>
        <v>0</v>
      </c>
      <c r="T50" s="265" t="e">
        <f t="shared" si="23"/>
        <v>#DIV/0!</v>
      </c>
      <c r="U50" s="268">
        <f>E50-SUM(F50:Q50)</f>
        <v>77</v>
      </c>
      <c r="V50" s="249"/>
      <c r="W50" s="249"/>
      <c r="X50" s="249"/>
      <c r="Y50" s="249"/>
      <c r="Z50" s="270">
        <v>43084</v>
      </c>
      <c r="AA50" s="242">
        <v>2016</v>
      </c>
      <c r="AB50" s="242" t="s">
        <v>420</v>
      </c>
      <c r="AC50" s="242">
        <v>75</v>
      </c>
      <c r="AD50" s="249" t="s">
        <v>358</v>
      </c>
    </row>
    <row r="51" spans="1:30" x14ac:dyDescent="0.2">
      <c r="A51" s="249"/>
      <c r="B51" s="249"/>
      <c r="C51" s="249"/>
      <c r="D51" s="249"/>
      <c r="E51" s="249"/>
      <c r="F51" s="249"/>
      <c r="G51" s="249"/>
      <c r="H51" s="249"/>
      <c r="I51" s="249"/>
      <c r="J51" s="249"/>
      <c r="K51" s="249"/>
      <c r="L51" s="249"/>
      <c r="M51" s="249"/>
      <c r="N51" s="249"/>
      <c r="O51" s="249"/>
      <c r="P51" s="249"/>
      <c r="Q51" s="249"/>
      <c r="R51" s="249"/>
      <c r="S51" s="249"/>
      <c r="T51" s="249"/>
      <c r="U51" s="249"/>
      <c r="V51" s="249"/>
      <c r="W51" s="249"/>
      <c r="X51" s="249"/>
      <c r="Y51" s="249"/>
      <c r="Z51" s="270">
        <v>43084</v>
      </c>
      <c r="AA51" s="242">
        <v>2016</v>
      </c>
      <c r="AB51" s="242" t="s">
        <v>421</v>
      </c>
      <c r="AC51" s="242">
        <v>73</v>
      </c>
      <c r="AD51" s="249" t="s">
        <v>358</v>
      </c>
    </row>
    <row r="52" spans="1:30" x14ac:dyDescent="0.2">
      <c r="A52" s="249"/>
      <c r="B52" s="249"/>
      <c r="C52" s="249"/>
      <c r="D52" s="249"/>
      <c r="E52" s="249"/>
      <c r="F52" s="249"/>
      <c r="G52" s="249"/>
      <c r="H52" s="249"/>
      <c r="I52" s="249"/>
      <c r="J52" s="249"/>
      <c r="K52" s="249"/>
      <c r="L52" s="249"/>
      <c r="M52" s="249"/>
      <c r="N52" s="249"/>
      <c r="O52" s="249"/>
      <c r="P52" s="249"/>
      <c r="Q52" s="249"/>
      <c r="R52" s="249"/>
      <c r="S52" s="249"/>
      <c r="T52" s="249"/>
      <c r="U52" s="249"/>
      <c r="V52" s="249"/>
      <c r="W52" s="249"/>
      <c r="X52" s="249"/>
      <c r="Y52" s="249"/>
      <c r="Z52" s="270">
        <v>43084</v>
      </c>
      <c r="AA52" s="242">
        <v>2016</v>
      </c>
      <c r="AB52" s="242" t="s">
        <v>422</v>
      </c>
      <c r="AC52" s="242">
        <v>77</v>
      </c>
      <c r="AD52" s="249" t="s">
        <v>358</v>
      </c>
    </row>
    <row r="53" spans="1:30" x14ac:dyDescent="0.2">
      <c r="A53" s="249"/>
      <c r="B53" s="249"/>
      <c r="C53" s="249"/>
      <c r="D53" s="249"/>
      <c r="E53" s="249"/>
      <c r="F53" s="249">
        <f>SUM(F7:F50)</f>
        <v>150</v>
      </c>
      <c r="G53" s="249">
        <f t="shared" ref="G53:Q53" si="40">SUM(G7:G50)</f>
        <v>53</v>
      </c>
      <c r="H53" s="249">
        <f t="shared" si="40"/>
        <v>89</v>
      </c>
      <c r="I53" s="249">
        <f t="shared" si="40"/>
        <v>74</v>
      </c>
      <c r="J53" s="249">
        <f t="shared" si="40"/>
        <v>76</v>
      </c>
      <c r="K53" s="249">
        <f t="shared" si="40"/>
        <v>85</v>
      </c>
      <c r="L53" s="249">
        <f t="shared" si="40"/>
        <v>75</v>
      </c>
      <c r="M53" s="249">
        <f t="shared" si="40"/>
        <v>72</v>
      </c>
      <c r="N53" s="249">
        <f t="shared" si="40"/>
        <v>102</v>
      </c>
      <c r="O53" s="249">
        <f t="shared" si="40"/>
        <v>101</v>
      </c>
      <c r="P53" s="249">
        <f t="shared" si="40"/>
        <v>93</v>
      </c>
      <c r="Q53" s="249">
        <f t="shared" si="40"/>
        <v>44</v>
      </c>
      <c r="R53" s="249">
        <f>SUM(F53:Q53)</f>
        <v>1014</v>
      </c>
      <c r="S53" s="249"/>
      <c r="T53" s="249"/>
      <c r="U53" s="303">
        <f>SUM(U7:U50)</f>
        <v>1290</v>
      </c>
      <c r="V53" s="249"/>
      <c r="W53" s="249"/>
      <c r="X53" s="249"/>
      <c r="Y53" s="249"/>
      <c r="Z53" s="270">
        <v>43085</v>
      </c>
      <c r="AA53" s="242">
        <v>2016</v>
      </c>
      <c r="AB53" s="242" t="s">
        <v>423</v>
      </c>
      <c r="AC53" s="242">
        <v>24</v>
      </c>
      <c r="AD53" s="249" t="s">
        <v>424</v>
      </c>
    </row>
    <row r="54" spans="1:30" x14ac:dyDescent="0.2">
      <c r="A54" s="249"/>
      <c r="B54" s="249"/>
      <c r="C54" s="249"/>
      <c r="D54" s="249"/>
      <c r="E54" s="249"/>
      <c r="F54" s="249"/>
      <c r="G54" s="249"/>
      <c r="H54" s="249"/>
      <c r="I54" s="249"/>
      <c r="J54" s="249"/>
      <c r="K54" s="249"/>
      <c r="L54" s="249"/>
      <c r="M54" s="249"/>
      <c r="N54" s="249"/>
      <c r="O54" s="249"/>
      <c r="P54" s="249"/>
      <c r="Q54" s="249"/>
      <c r="R54" s="249"/>
      <c r="S54" s="249"/>
      <c r="T54" s="249"/>
      <c r="U54" s="249"/>
      <c r="V54" s="249"/>
      <c r="W54" s="249"/>
      <c r="X54" s="249"/>
      <c r="Y54" s="249"/>
      <c r="Z54" s="270">
        <v>43085</v>
      </c>
      <c r="AA54" s="242">
        <v>2016</v>
      </c>
      <c r="AB54" s="242" t="s">
        <v>425</v>
      </c>
      <c r="AC54" s="242">
        <v>12</v>
      </c>
      <c r="AD54" s="249" t="s">
        <v>424</v>
      </c>
    </row>
    <row r="55" spans="1:30" x14ac:dyDescent="0.2">
      <c r="A55" s="249"/>
      <c r="B55" s="249"/>
      <c r="C55" s="249"/>
      <c r="D55" s="249"/>
      <c r="E55" s="249"/>
      <c r="F55" s="249"/>
      <c r="G55" s="249"/>
      <c r="H55" s="249"/>
      <c r="I55" s="249"/>
      <c r="J55" s="249"/>
      <c r="K55" s="249"/>
      <c r="L55" s="249"/>
      <c r="M55" s="249"/>
      <c r="N55" s="249"/>
      <c r="O55" s="249"/>
      <c r="P55" s="249"/>
      <c r="Q55" s="249"/>
      <c r="R55" s="249"/>
      <c r="S55" s="249"/>
      <c r="T55" s="249"/>
      <c r="U55" s="249"/>
      <c r="V55" s="249"/>
      <c r="W55" s="249"/>
      <c r="X55" s="249"/>
      <c r="Y55" s="249"/>
      <c r="Z55" s="270">
        <v>43085</v>
      </c>
      <c r="AA55" s="242">
        <v>2016</v>
      </c>
      <c r="AB55" s="242" t="s">
        <v>426</v>
      </c>
      <c r="AC55" s="242">
        <v>12</v>
      </c>
      <c r="AD55" s="249" t="s">
        <v>424</v>
      </c>
    </row>
    <row r="56" spans="1:30" x14ac:dyDescent="0.2">
      <c r="A56" s="249"/>
      <c r="B56" s="249"/>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70">
        <v>43085</v>
      </c>
      <c r="AA56" s="242">
        <v>2016</v>
      </c>
      <c r="AB56" s="242" t="s">
        <v>427</v>
      </c>
      <c r="AC56" s="242">
        <v>6</v>
      </c>
      <c r="AD56" s="249"/>
    </row>
    <row r="57" spans="1:30" x14ac:dyDescent="0.2">
      <c r="A57" s="249"/>
      <c r="B57" s="249"/>
      <c r="C57" s="249"/>
      <c r="D57" s="249"/>
      <c r="E57" s="249"/>
      <c r="F57" s="249"/>
      <c r="G57" s="249"/>
      <c r="H57" s="249"/>
      <c r="I57" s="249"/>
      <c r="J57" s="249"/>
      <c r="K57" s="249"/>
      <c r="L57" s="249"/>
      <c r="M57" s="249"/>
      <c r="N57" s="249"/>
      <c r="O57" s="249"/>
      <c r="P57" s="249"/>
      <c r="Q57" s="249"/>
      <c r="R57" s="249"/>
      <c r="S57" s="249"/>
      <c r="T57" s="249"/>
      <c r="U57" s="249"/>
      <c r="V57" s="249"/>
      <c r="W57" s="249"/>
      <c r="X57" s="249"/>
      <c r="Y57" s="249"/>
      <c r="Z57" s="270">
        <v>43085</v>
      </c>
      <c r="AA57" s="242">
        <v>2016</v>
      </c>
      <c r="AB57" s="242" t="s">
        <v>428</v>
      </c>
      <c r="AC57" s="242">
        <v>12</v>
      </c>
      <c r="AD57" s="249" t="s">
        <v>424</v>
      </c>
    </row>
    <row r="58" spans="1:30" x14ac:dyDescent="0.2">
      <c r="A58" s="249"/>
      <c r="B58" s="249"/>
      <c r="C58" s="249"/>
      <c r="D58" s="249"/>
      <c r="E58" s="249"/>
      <c r="F58" s="249"/>
      <c r="G58" s="249"/>
      <c r="H58" s="249"/>
      <c r="I58" s="249"/>
      <c r="J58" s="249"/>
      <c r="K58" s="249"/>
      <c r="L58" s="249"/>
      <c r="M58" s="249"/>
      <c r="N58" s="249"/>
      <c r="O58" s="249"/>
      <c r="P58" s="249"/>
      <c r="Q58" s="249"/>
      <c r="R58" s="249"/>
      <c r="S58" s="249"/>
      <c r="T58" s="249"/>
      <c r="U58" s="249"/>
      <c r="V58" s="249"/>
      <c r="W58" s="249"/>
      <c r="X58" s="249"/>
      <c r="Y58" s="249"/>
      <c r="Z58" s="270">
        <v>43085</v>
      </c>
      <c r="AA58" s="242">
        <v>2016</v>
      </c>
      <c r="AB58" s="242" t="s">
        <v>429</v>
      </c>
      <c r="AC58" s="242">
        <v>24</v>
      </c>
      <c r="AD58" s="249" t="s">
        <v>402</v>
      </c>
    </row>
    <row r="59" spans="1:30" x14ac:dyDescent="0.2">
      <c r="A59" s="249"/>
      <c r="B59" s="249"/>
      <c r="C59" s="249"/>
      <c r="D59" s="249"/>
      <c r="E59" s="249"/>
      <c r="F59" s="249"/>
      <c r="G59" s="249"/>
      <c r="H59" s="249"/>
      <c r="I59" s="249"/>
      <c r="J59" s="249"/>
      <c r="K59" s="249"/>
      <c r="L59" s="249"/>
      <c r="M59" s="249"/>
      <c r="N59" s="249"/>
      <c r="O59" s="249"/>
      <c r="P59" s="249"/>
      <c r="Q59" s="249"/>
      <c r="R59" s="249"/>
      <c r="S59" s="249"/>
      <c r="T59" s="249"/>
      <c r="U59" s="249"/>
      <c r="V59" s="249"/>
      <c r="W59" s="249"/>
      <c r="X59" s="249"/>
      <c r="Y59" s="249"/>
      <c r="Z59" s="270">
        <v>43085</v>
      </c>
      <c r="AA59" s="242">
        <v>2016</v>
      </c>
      <c r="AB59" s="242" t="s">
        <v>430</v>
      </c>
      <c r="AC59" s="242">
        <v>24</v>
      </c>
      <c r="AD59" s="249" t="s">
        <v>402</v>
      </c>
    </row>
    <row r="60" spans="1:30" x14ac:dyDescent="0.2">
      <c r="A60" s="249"/>
      <c r="B60" s="249"/>
      <c r="C60" s="249"/>
      <c r="D60" s="249"/>
      <c r="E60" s="249"/>
      <c r="F60" s="249"/>
      <c r="G60" s="249"/>
      <c r="H60" s="249"/>
      <c r="I60" s="249"/>
      <c r="J60" s="249"/>
      <c r="K60" s="249"/>
      <c r="L60" s="249"/>
      <c r="M60" s="249"/>
      <c r="N60" s="249"/>
      <c r="O60" s="249"/>
      <c r="P60" s="249"/>
      <c r="Q60" s="249"/>
      <c r="R60" s="249"/>
      <c r="S60" s="249"/>
      <c r="T60" s="249"/>
      <c r="U60" s="249"/>
      <c r="V60" s="249"/>
      <c r="W60" s="249"/>
      <c r="X60" s="249"/>
      <c r="Y60" s="249"/>
      <c r="Z60" s="270">
        <v>43085</v>
      </c>
      <c r="AA60" s="242">
        <v>2016</v>
      </c>
      <c r="AB60" s="242" t="s">
        <v>431</v>
      </c>
      <c r="AC60" s="242">
        <v>12</v>
      </c>
      <c r="AD60" s="249" t="s">
        <v>424</v>
      </c>
    </row>
    <row r="61" spans="1:30" x14ac:dyDescent="0.2">
      <c r="A61" s="249"/>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70">
        <v>43089</v>
      </c>
      <c r="AA61" s="242">
        <v>2014</v>
      </c>
      <c r="AB61" s="242" t="s">
        <v>432</v>
      </c>
      <c r="AC61" s="242">
        <v>344</v>
      </c>
      <c r="AD61" s="249" t="s">
        <v>433</v>
      </c>
    </row>
    <row r="62" spans="1:30" x14ac:dyDescent="0.2">
      <c r="A62" s="249"/>
      <c r="B62" s="249"/>
      <c r="C62" s="249"/>
      <c r="D62" s="249"/>
      <c r="E62" s="249"/>
      <c r="F62" s="249"/>
      <c r="G62" s="249"/>
      <c r="H62" s="249"/>
      <c r="I62" s="249"/>
      <c r="J62" s="249"/>
      <c r="K62" s="249"/>
      <c r="L62" s="249"/>
      <c r="M62" s="249"/>
      <c r="N62" s="249"/>
      <c r="O62" s="249"/>
      <c r="P62" s="249"/>
      <c r="Q62" s="249"/>
      <c r="R62" s="249"/>
      <c r="S62" s="249"/>
      <c r="T62" s="249"/>
      <c r="U62" s="249"/>
      <c r="V62" s="249"/>
      <c r="W62" s="249"/>
      <c r="X62" s="249"/>
      <c r="Y62" s="249"/>
      <c r="Z62" s="270">
        <v>43089</v>
      </c>
      <c r="AA62" s="242" t="s">
        <v>434</v>
      </c>
      <c r="AB62" s="242" t="s">
        <v>435</v>
      </c>
      <c r="AC62" s="242">
        <v>120</v>
      </c>
      <c r="AD62" s="249"/>
    </row>
    <row r="63" spans="1:30" x14ac:dyDescent="0.2">
      <c r="A63" s="249"/>
      <c r="B63" s="249"/>
      <c r="C63" s="249"/>
      <c r="D63" s="249"/>
      <c r="E63" s="249"/>
      <c r="F63" s="249"/>
      <c r="G63" s="249"/>
      <c r="H63" s="249"/>
      <c r="I63" s="249"/>
      <c r="J63" s="249"/>
      <c r="K63" s="249"/>
      <c r="L63" s="249"/>
      <c r="M63" s="249"/>
      <c r="N63" s="249"/>
      <c r="O63" s="249"/>
      <c r="P63" s="249"/>
      <c r="Q63" s="249"/>
      <c r="R63" s="249"/>
      <c r="S63" s="249"/>
      <c r="T63" s="249"/>
      <c r="U63" s="249"/>
      <c r="V63" s="249"/>
      <c r="W63" s="249"/>
      <c r="X63" s="249"/>
      <c r="Y63" s="249"/>
      <c r="Z63" s="270"/>
      <c r="AA63" s="242"/>
      <c r="AB63" s="242"/>
      <c r="AC63" s="242"/>
      <c r="AD63" s="249"/>
    </row>
    <row r="64" spans="1:30" x14ac:dyDescent="0.2">
      <c r="A64" s="249"/>
      <c r="B64" s="249"/>
      <c r="C64" s="249"/>
      <c r="D64" s="249"/>
      <c r="E64" s="249"/>
      <c r="F64" s="249"/>
      <c r="G64" s="249"/>
      <c r="H64" s="249"/>
      <c r="I64" s="249"/>
      <c r="J64" s="249"/>
      <c r="K64" s="249"/>
      <c r="L64" s="249"/>
      <c r="M64" s="249"/>
      <c r="N64" s="249"/>
      <c r="O64" s="249"/>
      <c r="P64" s="249"/>
      <c r="Q64" s="249"/>
      <c r="R64" s="249"/>
      <c r="S64" s="249"/>
      <c r="T64" s="249"/>
      <c r="U64" s="249"/>
      <c r="V64" s="249"/>
      <c r="W64" s="249"/>
      <c r="X64" s="249"/>
      <c r="Y64" s="249"/>
      <c r="Z64" s="270"/>
      <c r="AA64" s="242"/>
      <c r="AB64" s="242"/>
      <c r="AC64" s="242"/>
      <c r="AD64" s="249"/>
    </row>
    <row r="65" spans="1:30" x14ac:dyDescent="0.2">
      <c r="A65" s="249"/>
      <c r="B65" s="249"/>
      <c r="C65" s="249"/>
      <c r="D65" s="249"/>
      <c r="E65" s="249"/>
      <c r="F65" s="249"/>
      <c r="G65" s="249"/>
      <c r="H65" s="249"/>
      <c r="I65" s="249"/>
      <c r="J65" s="249"/>
      <c r="K65" s="249"/>
      <c r="L65" s="249"/>
      <c r="M65" s="249"/>
      <c r="N65" s="249"/>
      <c r="O65" s="249"/>
      <c r="P65" s="249"/>
      <c r="Q65" s="249"/>
      <c r="R65" s="249"/>
      <c r="S65" s="249"/>
      <c r="T65" s="249"/>
      <c r="U65" s="249"/>
      <c r="V65" s="249"/>
      <c r="W65" s="249"/>
      <c r="X65" s="249"/>
      <c r="Y65" s="249"/>
      <c r="Z65" s="270"/>
      <c r="AA65" s="242"/>
      <c r="AB65" s="242"/>
      <c r="AC65" s="242"/>
      <c r="AD65" s="249"/>
    </row>
    <row r="66" spans="1:30" x14ac:dyDescent="0.2">
      <c r="A66" s="249"/>
      <c r="B66" s="249"/>
      <c r="C66" s="249"/>
      <c r="D66" s="249"/>
      <c r="E66" s="249"/>
      <c r="F66" s="249"/>
      <c r="G66" s="249"/>
      <c r="H66" s="249"/>
      <c r="I66" s="249"/>
      <c r="J66" s="249"/>
      <c r="K66" s="249"/>
      <c r="L66" s="249"/>
      <c r="M66" s="249"/>
      <c r="N66" s="249"/>
      <c r="O66" s="249"/>
      <c r="P66" s="249"/>
      <c r="Q66" s="249"/>
      <c r="R66" s="249"/>
      <c r="S66" s="249"/>
      <c r="T66" s="249"/>
      <c r="U66" s="249"/>
      <c r="V66" s="249"/>
      <c r="W66" s="249"/>
      <c r="X66" s="249"/>
      <c r="Y66" s="249"/>
      <c r="Z66" s="249"/>
      <c r="AA66" s="249"/>
      <c r="AB66" s="249"/>
      <c r="AC66" s="249"/>
      <c r="AD66" s="249"/>
    </row>
    <row r="67" spans="1:30" x14ac:dyDescent="0.2">
      <c r="A67" s="249"/>
      <c r="B67" s="249"/>
      <c r="C67" s="249"/>
      <c r="D67" s="249"/>
      <c r="E67" s="249"/>
      <c r="F67" s="249"/>
      <c r="G67" s="249"/>
      <c r="H67" s="249"/>
      <c r="I67" s="249"/>
      <c r="J67" s="249"/>
      <c r="K67" s="249"/>
      <c r="L67" s="249"/>
      <c r="M67" s="249"/>
      <c r="N67" s="249"/>
      <c r="O67" s="249"/>
      <c r="P67" s="249"/>
      <c r="Q67" s="249"/>
      <c r="R67" s="249"/>
      <c r="S67" s="249"/>
      <c r="T67" s="249"/>
      <c r="U67" s="249"/>
      <c r="V67" s="249"/>
      <c r="W67" s="249"/>
      <c r="X67" s="249"/>
      <c r="Y67" s="249"/>
      <c r="Z67" s="249"/>
      <c r="AA67" s="249"/>
      <c r="AB67" s="249"/>
      <c r="AC67" s="249"/>
      <c r="AD67" s="249"/>
    </row>
    <row r="68" spans="1:30" x14ac:dyDescent="0.2">
      <c r="A68" s="249"/>
      <c r="B68" s="249"/>
      <c r="C68" s="249"/>
      <c r="D68" s="249"/>
      <c r="E68" s="249"/>
      <c r="F68" s="249"/>
      <c r="G68" s="249"/>
      <c r="H68" s="249"/>
      <c r="I68" s="249"/>
      <c r="J68" s="249"/>
      <c r="K68" s="249"/>
      <c r="L68" s="249"/>
      <c r="M68" s="249"/>
      <c r="N68" s="249"/>
      <c r="O68" s="249"/>
      <c r="P68" s="249"/>
      <c r="Q68" s="249"/>
      <c r="R68" s="249"/>
      <c r="S68" s="249"/>
      <c r="T68" s="249"/>
      <c r="U68" s="249"/>
      <c r="V68" s="249"/>
      <c r="W68" s="249"/>
      <c r="X68" s="249"/>
      <c r="Y68" s="249"/>
      <c r="Z68" s="276"/>
      <c r="AA68" s="276"/>
      <c r="AB68" s="276" t="s">
        <v>436</v>
      </c>
      <c r="AC68" s="249"/>
      <c r="AD68" s="249"/>
    </row>
    <row r="69" spans="1:30" ht="15.75" x14ac:dyDescent="0.25">
      <c r="A69" s="249"/>
      <c r="B69" s="249"/>
      <c r="C69" s="249"/>
      <c r="D69" s="249"/>
      <c r="E69" s="249"/>
      <c r="F69" s="249"/>
      <c r="G69" s="249"/>
      <c r="H69" s="249"/>
      <c r="I69" s="249"/>
      <c r="J69" s="249"/>
      <c r="K69" s="249"/>
      <c r="L69" s="249"/>
      <c r="M69" s="249"/>
      <c r="N69" s="249"/>
      <c r="O69" s="249"/>
      <c r="P69" s="249"/>
      <c r="Q69" s="249"/>
      <c r="R69" s="249"/>
      <c r="S69" s="249"/>
      <c r="T69" s="249"/>
      <c r="U69" s="249"/>
      <c r="V69" s="249"/>
      <c r="W69" s="249"/>
      <c r="X69" s="249"/>
      <c r="Y69" s="249"/>
      <c r="Z69" s="276" t="s">
        <v>437</v>
      </c>
      <c r="AA69" s="276"/>
      <c r="AB69" s="277" t="s">
        <v>438</v>
      </c>
      <c r="AC69" s="276"/>
      <c r="AD69" s="249"/>
    </row>
    <row r="70" spans="1:30" x14ac:dyDescent="0.2">
      <c r="A70" s="249"/>
      <c r="B70" s="249"/>
      <c r="C70" s="249"/>
      <c r="D70" s="249"/>
      <c r="E70" s="249"/>
      <c r="F70" s="249"/>
      <c r="G70" s="249"/>
      <c r="H70" s="249"/>
      <c r="I70" s="249"/>
      <c r="J70" s="249"/>
      <c r="K70" s="249"/>
      <c r="L70" s="249"/>
      <c r="M70" s="249"/>
      <c r="N70" s="249"/>
      <c r="O70" s="249"/>
      <c r="P70" s="249"/>
      <c r="Q70" s="249"/>
      <c r="R70" s="249"/>
      <c r="S70" s="249"/>
      <c r="T70" s="249"/>
      <c r="U70" s="249"/>
      <c r="V70" s="249"/>
      <c r="W70" s="249"/>
      <c r="X70" s="249"/>
      <c r="Y70" s="249"/>
      <c r="Z70" s="276"/>
      <c r="AA70" s="276"/>
      <c r="AB70" s="296" t="s">
        <v>439</v>
      </c>
      <c r="AC70" s="276"/>
      <c r="AD70" s="249"/>
    </row>
    <row r="71" spans="1:30" x14ac:dyDescent="0.2">
      <c r="A71" s="249"/>
      <c r="B71" s="249"/>
      <c r="C71" s="249"/>
      <c r="D71" s="249"/>
      <c r="E71" s="249"/>
      <c r="F71" s="249"/>
      <c r="G71" s="249"/>
      <c r="H71" s="249"/>
      <c r="I71" s="249"/>
      <c r="J71" s="249"/>
      <c r="K71" s="249"/>
      <c r="L71" s="249"/>
      <c r="M71" s="249"/>
      <c r="N71" s="249"/>
      <c r="O71" s="249"/>
      <c r="P71" s="249"/>
      <c r="Q71" s="249"/>
      <c r="R71" s="249"/>
      <c r="S71" s="249"/>
      <c r="T71" s="249"/>
      <c r="U71" s="249"/>
      <c r="V71" s="249"/>
      <c r="W71" s="249"/>
      <c r="X71" s="249"/>
      <c r="Y71" s="249"/>
      <c r="Z71" s="276"/>
      <c r="AA71" s="276"/>
      <c r="AB71" s="276"/>
      <c r="AC71" s="276"/>
      <c r="AD71" s="249"/>
    </row>
    <row r="72" spans="1:30" x14ac:dyDescent="0.2">
      <c r="A72" s="249"/>
      <c r="B72" s="249"/>
      <c r="C72" s="249"/>
      <c r="D72" s="249"/>
      <c r="E72" s="249"/>
      <c r="F72" s="249"/>
      <c r="G72" s="249"/>
      <c r="H72" s="249"/>
      <c r="I72" s="249"/>
      <c r="J72" s="249"/>
      <c r="K72" s="249"/>
      <c r="L72" s="249"/>
      <c r="M72" s="249"/>
      <c r="N72" s="249"/>
      <c r="O72" s="249"/>
      <c r="P72" s="249"/>
      <c r="Q72" s="249"/>
      <c r="R72" s="249"/>
      <c r="S72" s="249"/>
      <c r="T72" s="249"/>
      <c r="U72" s="249"/>
      <c r="V72" s="249"/>
      <c r="W72" s="249"/>
      <c r="X72" s="249"/>
      <c r="Y72" s="249"/>
      <c r="Z72" s="278">
        <v>42782</v>
      </c>
      <c r="AA72" s="279"/>
      <c r="AB72" s="279" t="s">
        <v>440</v>
      </c>
      <c r="AC72" s="279"/>
      <c r="AD72" s="249"/>
    </row>
    <row r="73" spans="1:30" x14ac:dyDescent="0.2">
      <c r="A73" s="249"/>
      <c r="B73" s="249"/>
      <c r="C73" s="249"/>
      <c r="D73" s="249"/>
      <c r="E73" s="249"/>
      <c r="F73" s="249"/>
      <c r="G73" s="249"/>
      <c r="H73" s="249"/>
      <c r="I73" s="249"/>
      <c r="J73" s="249"/>
      <c r="K73" s="249"/>
      <c r="L73" s="249"/>
      <c r="M73" s="249"/>
      <c r="N73" s="249"/>
      <c r="O73" s="249"/>
      <c r="P73" s="249"/>
      <c r="Q73" s="249"/>
      <c r="R73" s="249"/>
      <c r="S73" s="249"/>
      <c r="T73" s="249"/>
      <c r="U73" s="249"/>
      <c r="V73" s="249"/>
      <c r="W73" s="249"/>
      <c r="X73" s="249"/>
      <c r="Y73" s="249"/>
      <c r="Z73" s="278">
        <v>42782</v>
      </c>
      <c r="AA73" s="279"/>
      <c r="AB73" s="279" t="s">
        <v>441</v>
      </c>
      <c r="AC73" s="279"/>
      <c r="AD73" s="249"/>
    </row>
    <row r="74" spans="1:30" x14ac:dyDescent="0.2">
      <c r="A74" s="249"/>
      <c r="B74" s="249"/>
      <c r="C74" s="249"/>
      <c r="D74" s="249"/>
      <c r="E74" s="249"/>
      <c r="F74" s="249"/>
      <c r="G74" s="249"/>
      <c r="H74" s="249"/>
      <c r="I74" s="249"/>
      <c r="J74" s="249"/>
      <c r="K74" s="249"/>
      <c r="L74" s="249"/>
      <c r="M74" s="249"/>
      <c r="N74" s="249"/>
      <c r="O74" s="249"/>
      <c r="P74" s="249"/>
      <c r="Q74" s="249"/>
      <c r="R74" s="249"/>
      <c r="S74" s="249"/>
      <c r="T74" s="249"/>
      <c r="U74" s="249"/>
      <c r="V74" s="249"/>
      <c r="W74" s="249"/>
      <c r="X74" s="249"/>
      <c r="Y74" s="249"/>
      <c r="Z74" s="278">
        <v>42819</v>
      </c>
      <c r="AA74" s="279"/>
      <c r="AB74" s="279" t="s">
        <v>442</v>
      </c>
      <c r="AC74" s="279"/>
      <c r="AD74" s="249"/>
    </row>
    <row r="75" spans="1:30" x14ac:dyDescent="0.2">
      <c r="A75" s="249"/>
      <c r="B75" s="249"/>
      <c r="C75" s="249"/>
      <c r="D75" s="249"/>
      <c r="E75" s="249"/>
      <c r="F75" s="249"/>
      <c r="G75" s="249"/>
      <c r="H75" s="249"/>
      <c r="I75" s="249"/>
      <c r="J75" s="249"/>
      <c r="K75" s="249"/>
      <c r="L75" s="249"/>
      <c r="M75" s="249"/>
      <c r="N75" s="249"/>
      <c r="O75" s="249"/>
      <c r="P75" s="249"/>
      <c r="Q75" s="249"/>
      <c r="R75" s="249"/>
      <c r="S75" s="249"/>
      <c r="T75" s="249"/>
      <c r="U75" s="249"/>
      <c r="V75" s="249"/>
      <c r="W75" s="249"/>
      <c r="X75" s="249"/>
      <c r="Y75" s="249"/>
      <c r="Z75" s="280">
        <v>42933</v>
      </c>
      <c r="AA75" s="279"/>
      <c r="AB75" s="279" t="s">
        <v>443</v>
      </c>
      <c r="AC75" s="279"/>
      <c r="AD75" s="249"/>
    </row>
    <row r="76" spans="1:30" x14ac:dyDescent="0.2">
      <c r="A76" s="249"/>
      <c r="B76" s="249"/>
      <c r="C76" s="249"/>
      <c r="D76" s="249"/>
      <c r="E76" s="249"/>
      <c r="F76" s="249"/>
      <c r="G76" s="249"/>
      <c r="H76" s="249"/>
      <c r="I76" s="249"/>
      <c r="J76" s="249"/>
      <c r="K76" s="249"/>
      <c r="L76" s="249"/>
      <c r="M76" s="249"/>
      <c r="N76" s="249"/>
      <c r="O76" s="249"/>
      <c r="P76" s="249"/>
      <c r="Q76" s="249"/>
      <c r="R76" s="249"/>
      <c r="S76" s="249"/>
      <c r="T76" s="249"/>
      <c r="U76" s="249"/>
      <c r="V76" s="249"/>
      <c r="W76" s="249"/>
      <c r="X76" s="249"/>
      <c r="Y76" s="249"/>
      <c r="Z76" s="280">
        <v>42955</v>
      </c>
      <c r="AA76" s="279" t="s">
        <v>23</v>
      </c>
      <c r="AB76" s="282" t="s">
        <v>444</v>
      </c>
      <c r="AC76" s="279"/>
      <c r="AD76" s="249"/>
    </row>
    <row r="77" spans="1:30" x14ac:dyDescent="0.2">
      <c r="A77" s="249"/>
      <c r="B77" s="249"/>
      <c r="C77" s="249"/>
      <c r="D77" s="249"/>
      <c r="E77" s="249"/>
      <c r="F77" s="249"/>
      <c r="G77" s="249"/>
      <c r="H77" s="249"/>
      <c r="I77" s="249"/>
      <c r="J77" s="249"/>
      <c r="K77" s="249"/>
      <c r="L77" s="249"/>
      <c r="M77" s="249"/>
      <c r="N77" s="249"/>
      <c r="O77" s="249"/>
      <c r="P77" s="249"/>
      <c r="Q77" s="249"/>
      <c r="R77" s="249"/>
      <c r="S77" s="249"/>
      <c r="T77" s="249"/>
      <c r="U77" s="249"/>
      <c r="V77" s="249"/>
      <c r="W77" s="249"/>
      <c r="X77" s="249"/>
      <c r="Y77" s="249"/>
      <c r="Z77" s="279" t="s">
        <v>445</v>
      </c>
      <c r="AA77" s="279"/>
      <c r="AB77" s="282" t="s">
        <v>446</v>
      </c>
      <c r="AC77" s="279"/>
      <c r="AD77" s="249"/>
    </row>
    <row r="78" spans="1:30" x14ac:dyDescent="0.2">
      <c r="A78" s="249"/>
      <c r="B78" s="249"/>
      <c r="C78" s="249"/>
      <c r="D78" s="249"/>
      <c r="E78" s="249"/>
      <c r="F78" s="249"/>
      <c r="G78" s="249"/>
      <c r="H78" s="249"/>
      <c r="I78" s="249"/>
      <c r="J78" s="249"/>
      <c r="K78" s="249"/>
      <c r="L78" s="249"/>
      <c r="M78" s="249"/>
      <c r="N78" s="249"/>
      <c r="O78" s="249"/>
      <c r="P78" s="249"/>
      <c r="Q78" s="249"/>
      <c r="R78" s="249"/>
      <c r="S78" s="249"/>
      <c r="T78" s="249"/>
      <c r="U78" s="249"/>
      <c r="V78" s="249"/>
      <c r="W78" s="249"/>
      <c r="X78" s="249"/>
      <c r="Y78" s="249"/>
      <c r="Z78" s="278"/>
      <c r="AA78" s="279"/>
      <c r="AB78" s="279"/>
      <c r="AC78" s="279"/>
      <c r="AD78" s="249"/>
    </row>
    <row r="79" spans="1:30" x14ac:dyDescent="0.2">
      <c r="A79" s="249"/>
      <c r="B79" s="249"/>
      <c r="C79" s="249"/>
      <c r="D79" s="249"/>
      <c r="E79" s="249"/>
      <c r="F79" s="249"/>
      <c r="G79" s="249"/>
      <c r="H79" s="249"/>
      <c r="I79" s="249"/>
      <c r="J79" s="249"/>
      <c r="K79" s="249"/>
      <c r="L79" s="249"/>
      <c r="M79" s="249"/>
      <c r="N79" s="249"/>
      <c r="O79" s="249"/>
      <c r="P79" s="249"/>
      <c r="Q79" s="249"/>
      <c r="R79" s="249"/>
      <c r="S79" s="249"/>
      <c r="T79" s="249"/>
      <c r="U79" s="249"/>
      <c r="V79" s="249"/>
      <c r="W79" s="249"/>
      <c r="X79" s="249"/>
      <c r="Y79" s="249"/>
      <c r="Z79" s="278"/>
      <c r="AA79" s="279"/>
      <c r="AB79" s="279"/>
      <c r="AC79" s="279"/>
      <c r="AD79" s="249"/>
    </row>
    <row r="80" spans="1:30" x14ac:dyDescent="0.2">
      <c r="A80" s="249"/>
      <c r="B80" s="249"/>
      <c r="C80" s="249"/>
      <c r="D80" s="249"/>
      <c r="E80" s="249"/>
      <c r="F80" s="249"/>
      <c r="G80" s="249"/>
      <c r="H80" s="249"/>
      <c r="I80" s="249"/>
      <c r="J80" s="249"/>
      <c r="K80" s="249"/>
      <c r="L80" s="249"/>
      <c r="M80" s="249"/>
      <c r="N80" s="249"/>
      <c r="O80" s="249"/>
      <c r="P80" s="249"/>
      <c r="Q80" s="249"/>
      <c r="R80" s="249"/>
      <c r="S80" s="249"/>
      <c r="T80" s="249"/>
      <c r="U80" s="249"/>
      <c r="V80" s="249"/>
      <c r="W80" s="249"/>
      <c r="X80" s="249"/>
      <c r="Y80" s="249"/>
      <c r="Z80" s="278"/>
      <c r="AA80" s="279"/>
      <c r="AB80" s="279"/>
      <c r="AC80" s="279"/>
      <c r="AD80" s="249"/>
    </row>
    <row r="81" spans="1:30" x14ac:dyDescent="0.2">
      <c r="A81" s="249"/>
      <c r="B81" s="249"/>
      <c r="C81" s="249"/>
      <c r="D81" s="249"/>
      <c r="E81" s="249"/>
      <c r="F81" s="249"/>
      <c r="G81" s="249"/>
      <c r="H81" s="249"/>
      <c r="I81" s="249"/>
      <c r="J81" s="249"/>
      <c r="K81" s="249"/>
      <c r="L81" s="249"/>
      <c r="M81" s="249"/>
      <c r="N81" s="249"/>
      <c r="O81" s="249"/>
      <c r="P81" s="249"/>
      <c r="Q81" s="249"/>
      <c r="R81" s="249"/>
      <c r="S81" s="249"/>
      <c r="T81" s="249"/>
      <c r="U81" s="249"/>
      <c r="V81" s="249"/>
      <c r="W81" s="249"/>
      <c r="X81" s="249"/>
      <c r="Y81" s="249"/>
      <c r="Z81" s="278"/>
      <c r="AA81" s="279"/>
      <c r="AB81" s="279"/>
      <c r="AC81" s="279"/>
      <c r="AD81" s="249"/>
    </row>
    <row r="82" spans="1:30" x14ac:dyDescent="0.2">
      <c r="A82" s="249"/>
      <c r="B82" s="249"/>
      <c r="C82" s="249"/>
      <c r="D82" s="249"/>
      <c r="E82" s="249"/>
      <c r="F82" s="249"/>
      <c r="G82" s="249"/>
      <c r="H82" s="249"/>
      <c r="I82" s="249"/>
      <c r="J82" s="249"/>
      <c r="K82" s="249"/>
      <c r="L82" s="249"/>
      <c r="M82" s="249"/>
      <c r="N82" s="249"/>
      <c r="O82" s="249"/>
      <c r="P82" s="249"/>
      <c r="Q82" s="249"/>
      <c r="R82" s="249"/>
      <c r="S82" s="249"/>
      <c r="T82" s="249"/>
      <c r="U82" s="249"/>
      <c r="V82" s="249"/>
      <c r="W82" s="249"/>
      <c r="X82" s="249"/>
      <c r="Y82" s="249"/>
      <c r="Z82" s="279"/>
      <c r="AA82" s="279"/>
      <c r="AB82" s="279"/>
      <c r="AC82" s="279"/>
      <c r="AD82" s="249"/>
    </row>
    <row r="83" spans="1:30" x14ac:dyDescent="0.2">
      <c r="A83" s="249"/>
      <c r="B83" s="249"/>
      <c r="C83" s="249"/>
      <c r="D83" s="249"/>
      <c r="E83" s="249"/>
      <c r="F83" s="249"/>
      <c r="G83" s="249"/>
      <c r="H83" s="249"/>
      <c r="I83" s="249"/>
      <c r="J83" s="249"/>
      <c r="K83" s="249"/>
      <c r="L83" s="249"/>
      <c r="M83" s="249"/>
      <c r="N83" s="249"/>
      <c r="O83" s="249"/>
      <c r="P83" s="249"/>
      <c r="Q83" s="249"/>
      <c r="R83" s="249"/>
      <c r="S83" s="249"/>
      <c r="T83" s="249"/>
      <c r="U83" s="249"/>
      <c r="V83" s="249"/>
      <c r="W83" s="249"/>
      <c r="X83" s="249"/>
      <c r="Y83" s="249"/>
      <c r="Z83" s="279"/>
      <c r="AA83" s="279"/>
      <c r="AB83" s="279"/>
      <c r="AC83" s="279"/>
      <c r="AD83" s="249"/>
    </row>
    <row r="84" spans="1:30" x14ac:dyDescent="0.2">
      <c r="A84" s="249"/>
      <c r="B84" s="249"/>
      <c r="C84" s="249"/>
      <c r="D84" s="249"/>
      <c r="E84" s="249"/>
      <c r="F84" s="249"/>
      <c r="G84" s="249"/>
      <c r="H84" s="249"/>
      <c r="I84" s="249"/>
      <c r="J84" s="249"/>
      <c r="K84" s="249"/>
      <c r="L84" s="249"/>
      <c r="M84" s="249"/>
      <c r="N84" s="249"/>
      <c r="O84" s="249"/>
      <c r="P84" s="249"/>
      <c r="Q84" s="249"/>
      <c r="R84" s="249"/>
      <c r="S84" s="249"/>
      <c r="T84" s="249"/>
      <c r="U84" s="249"/>
      <c r="V84" s="249"/>
      <c r="W84" s="249"/>
      <c r="X84" s="249"/>
      <c r="Y84" s="249"/>
      <c r="Z84" s="279"/>
      <c r="AA84" s="279"/>
      <c r="AB84" s="279"/>
      <c r="AC84" s="279"/>
      <c r="AD84" s="249"/>
    </row>
    <row r="85" spans="1:30" x14ac:dyDescent="0.2">
      <c r="A85" s="249"/>
      <c r="B85" s="249"/>
      <c r="C85" s="249"/>
      <c r="D85" s="249"/>
      <c r="E85" s="249"/>
      <c r="F85" s="249"/>
      <c r="G85" s="249"/>
      <c r="H85" s="249"/>
      <c r="I85" s="249"/>
      <c r="J85" s="249"/>
      <c r="K85" s="249"/>
      <c r="L85" s="249"/>
      <c r="M85" s="249"/>
      <c r="N85" s="249"/>
      <c r="O85" s="249"/>
      <c r="P85" s="249"/>
      <c r="Q85" s="249"/>
      <c r="R85" s="249"/>
      <c r="S85" s="249"/>
      <c r="T85" s="249"/>
      <c r="U85" s="249"/>
      <c r="V85" s="249"/>
      <c r="W85" s="249"/>
      <c r="X85" s="249"/>
      <c r="Y85" s="249"/>
      <c r="Z85" s="279"/>
      <c r="AA85" s="279"/>
      <c r="AB85" s="279"/>
      <c r="AC85" s="279"/>
      <c r="AD85" s="249"/>
    </row>
    <row r="86" spans="1:30" x14ac:dyDescent="0.2">
      <c r="A86" s="249"/>
      <c r="B86" s="249"/>
      <c r="C86" s="249"/>
      <c r="D86" s="249"/>
      <c r="E86" s="249"/>
      <c r="F86" s="249"/>
      <c r="G86" s="249"/>
      <c r="H86" s="249"/>
      <c r="I86" s="249"/>
      <c r="J86" s="249"/>
      <c r="K86" s="249"/>
      <c r="L86" s="249"/>
      <c r="M86" s="249"/>
      <c r="N86" s="249"/>
      <c r="O86" s="249"/>
      <c r="P86" s="249"/>
      <c r="Q86" s="249"/>
      <c r="R86" s="249"/>
      <c r="S86" s="249"/>
      <c r="T86" s="249"/>
      <c r="U86" s="249"/>
      <c r="V86" s="249"/>
      <c r="W86" s="249"/>
      <c r="X86" s="249"/>
      <c r="Y86" s="249"/>
      <c r="Z86" s="279"/>
      <c r="AA86" s="279"/>
      <c r="AB86" s="279"/>
      <c r="AC86" s="279"/>
      <c r="AD86" s="249"/>
    </row>
    <row r="87" spans="1:30" x14ac:dyDescent="0.2">
      <c r="A87" s="249"/>
      <c r="B87" s="249"/>
      <c r="C87" s="249"/>
      <c r="D87" s="249"/>
      <c r="E87" s="249"/>
      <c r="F87" s="249"/>
      <c r="G87" s="249"/>
      <c r="H87" s="249"/>
      <c r="I87" s="249"/>
      <c r="J87" s="249"/>
      <c r="K87" s="249"/>
      <c r="L87" s="249"/>
      <c r="M87" s="249"/>
      <c r="N87" s="249"/>
      <c r="O87" s="249"/>
      <c r="P87" s="249"/>
      <c r="Q87" s="249"/>
      <c r="R87" s="249"/>
      <c r="S87" s="249"/>
      <c r="T87" s="249"/>
      <c r="U87" s="249"/>
      <c r="V87" s="249"/>
      <c r="W87" s="249"/>
      <c r="X87" s="249"/>
      <c r="Y87" s="249"/>
      <c r="Z87" s="279"/>
      <c r="AA87" s="279"/>
      <c r="AB87" s="279"/>
      <c r="AC87" s="279"/>
      <c r="AD87" s="249"/>
    </row>
    <row r="88" spans="1:30" x14ac:dyDescent="0.2">
      <c r="A88" s="249"/>
      <c r="B88" s="249"/>
      <c r="C88" s="249"/>
      <c r="D88" s="249"/>
      <c r="E88" s="249"/>
      <c r="F88" s="249"/>
      <c r="G88" s="249"/>
      <c r="H88" s="249"/>
      <c r="I88" s="249"/>
      <c r="J88" s="249"/>
      <c r="K88" s="249"/>
      <c r="L88" s="249"/>
      <c r="M88" s="249"/>
      <c r="N88" s="249"/>
      <c r="O88" s="249"/>
      <c r="P88" s="249"/>
      <c r="Q88" s="249"/>
      <c r="R88" s="249"/>
      <c r="S88" s="249"/>
      <c r="T88" s="249"/>
      <c r="U88" s="249"/>
      <c r="V88" s="249"/>
      <c r="W88" s="249"/>
      <c r="X88" s="249"/>
      <c r="Y88" s="249"/>
      <c r="Z88" s="279"/>
      <c r="AA88" s="279"/>
      <c r="AB88" s="279"/>
      <c r="AC88" s="279"/>
      <c r="AD88" s="249"/>
    </row>
    <row r="89" spans="1:30" x14ac:dyDescent="0.2">
      <c r="A89" s="249"/>
      <c r="B89" s="249"/>
      <c r="C89" s="249"/>
      <c r="D89" s="249"/>
      <c r="E89" s="249"/>
      <c r="F89" s="249"/>
      <c r="G89" s="249"/>
      <c r="H89" s="249"/>
      <c r="I89" s="249"/>
      <c r="J89" s="249"/>
      <c r="K89" s="249"/>
      <c r="L89" s="249"/>
      <c r="M89" s="249"/>
      <c r="N89" s="249"/>
      <c r="O89" s="249"/>
      <c r="P89" s="249"/>
      <c r="Q89" s="249"/>
      <c r="R89" s="249"/>
      <c r="S89" s="249"/>
      <c r="T89" s="249"/>
      <c r="U89" s="249"/>
      <c r="V89" s="249"/>
      <c r="W89" s="249"/>
      <c r="X89" s="249"/>
      <c r="Y89" s="249"/>
      <c r="Z89" s="279"/>
      <c r="AA89" s="279"/>
      <c r="AB89" s="279"/>
      <c r="AC89" s="279"/>
      <c r="AD89" s="249"/>
    </row>
    <row r="90" spans="1:30" x14ac:dyDescent="0.2">
      <c r="A90" s="249"/>
      <c r="B90" s="249"/>
      <c r="C90" s="249"/>
      <c r="D90" s="249"/>
      <c r="E90" s="249"/>
      <c r="F90" s="249"/>
      <c r="G90" s="249"/>
      <c r="H90" s="249"/>
      <c r="I90" s="249"/>
      <c r="J90" s="249"/>
      <c r="K90" s="249"/>
      <c r="L90" s="249"/>
      <c r="M90" s="249"/>
      <c r="N90" s="249"/>
      <c r="O90" s="249"/>
      <c r="P90" s="249"/>
      <c r="Q90" s="249"/>
      <c r="R90" s="249"/>
      <c r="S90" s="249"/>
      <c r="T90" s="249"/>
      <c r="U90" s="249"/>
      <c r="V90" s="249"/>
      <c r="W90" s="249"/>
      <c r="X90" s="249"/>
      <c r="Y90" s="249"/>
      <c r="Z90" s="279"/>
      <c r="AA90" s="279"/>
      <c r="AB90" s="279"/>
      <c r="AC90" s="279"/>
      <c r="AD90" s="249"/>
    </row>
    <row r="91" spans="1:30" x14ac:dyDescent="0.2">
      <c r="A91" s="249"/>
      <c r="B91" s="249"/>
      <c r="C91" s="249"/>
      <c r="D91" s="249"/>
      <c r="E91" s="249"/>
      <c r="F91" s="249"/>
      <c r="G91" s="249"/>
      <c r="H91" s="249"/>
      <c r="I91" s="249"/>
      <c r="J91" s="249"/>
      <c r="K91" s="249"/>
      <c r="L91" s="249"/>
      <c r="M91" s="249"/>
      <c r="N91" s="249"/>
      <c r="O91" s="249"/>
      <c r="P91" s="249"/>
      <c r="Q91" s="249"/>
      <c r="R91" s="249"/>
      <c r="S91" s="249"/>
      <c r="T91" s="249"/>
      <c r="U91" s="249"/>
      <c r="V91" s="249"/>
      <c r="W91" s="249"/>
      <c r="X91" s="249"/>
      <c r="Y91" s="249"/>
      <c r="Z91" s="279"/>
      <c r="AA91" s="279"/>
      <c r="AB91" s="279" t="s">
        <v>23</v>
      </c>
      <c r="AC91" s="279"/>
      <c r="AD91" s="249"/>
    </row>
    <row r="92" spans="1:30" x14ac:dyDescent="0.2">
      <c r="A92" s="249"/>
      <c r="B92" s="249"/>
      <c r="C92" s="249"/>
      <c r="D92" s="249"/>
      <c r="E92" s="249"/>
      <c r="F92" s="249"/>
      <c r="G92" s="249"/>
      <c r="H92" s="249"/>
      <c r="I92" s="249"/>
      <c r="J92" s="249"/>
      <c r="K92" s="249"/>
      <c r="L92" s="249"/>
      <c r="M92" s="249"/>
      <c r="N92" s="249"/>
      <c r="O92" s="249"/>
      <c r="P92" s="249"/>
      <c r="Q92" s="249"/>
      <c r="R92" s="249"/>
      <c r="S92" s="249"/>
      <c r="T92" s="249"/>
      <c r="U92" s="249"/>
      <c r="V92" s="249"/>
      <c r="W92" s="249"/>
      <c r="X92" s="249"/>
      <c r="Y92" s="249"/>
      <c r="Z92" s="279"/>
      <c r="AA92" s="279"/>
      <c r="AB92" s="279"/>
      <c r="AC92" s="279"/>
      <c r="AD92" s="249"/>
    </row>
    <row r="93" spans="1:30" x14ac:dyDescent="0.2">
      <c r="A93" s="249"/>
      <c r="B93" s="249"/>
      <c r="C93" s="249"/>
      <c r="D93" s="249"/>
      <c r="E93" s="249"/>
      <c r="F93" s="249"/>
      <c r="G93" s="249"/>
      <c r="H93" s="249"/>
      <c r="I93" s="249"/>
      <c r="J93" s="249"/>
      <c r="K93" s="249"/>
      <c r="L93" s="249"/>
      <c r="M93" s="249"/>
      <c r="N93" s="249"/>
      <c r="O93" s="249"/>
      <c r="P93" s="249"/>
      <c r="Q93" s="249"/>
      <c r="R93" s="249"/>
      <c r="S93" s="249"/>
      <c r="T93" s="249"/>
      <c r="U93" s="249"/>
      <c r="V93" s="249"/>
      <c r="W93" s="249"/>
      <c r="X93" s="249"/>
      <c r="Y93" s="249"/>
      <c r="Z93" s="279"/>
      <c r="AA93" s="279"/>
      <c r="AB93" s="279"/>
      <c r="AC93" s="279"/>
      <c r="AD93" s="249"/>
    </row>
    <row r="94" spans="1:30" x14ac:dyDescent="0.2">
      <c r="A94" s="249"/>
      <c r="B94" s="249"/>
      <c r="C94" s="249"/>
      <c r="D94" s="249"/>
      <c r="E94" s="249"/>
      <c r="F94" s="249"/>
      <c r="G94" s="249"/>
      <c r="H94" s="249"/>
      <c r="I94" s="249"/>
      <c r="J94" s="249"/>
      <c r="K94" s="249"/>
      <c r="L94" s="249"/>
      <c r="M94" s="249"/>
      <c r="N94" s="249"/>
      <c r="O94" s="249"/>
      <c r="P94" s="249"/>
      <c r="Q94" s="249"/>
      <c r="R94" s="249"/>
      <c r="S94" s="249"/>
      <c r="T94" s="249"/>
      <c r="U94" s="249"/>
      <c r="V94" s="249"/>
      <c r="W94" s="249"/>
      <c r="X94" s="249"/>
      <c r="Y94" s="249"/>
      <c r="Z94" s="279"/>
      <c r="AA94" s="279"/>
      <c r="AB94" s="279"/>
      <c r="AC94" s="279"/>
      <c r="AD94" s="249"/>
    </row>
    <row r="95" spans="1:30" x14ac:dyDescent="0.2">
      <c r="A95" s="249"/>
      <c r="B95" s="249"/>
      <c r="C95" s="249"/>
      <c r="D95" s="249"/>
      <c r="E95" s="249"/>
      <c r="F95" s="249"/>
      <c r="G95" s="249"/>
      <c r="H95" s="249"/>
      <c r="I95" s="249"/>
      <c r="J95" s="249"/>
      <c r="K95" s="249"/>
      <c r="L95" s="249"/>
      <c r="M95" s="249"/>
      <c r="N95" s="249"/>
      <c r="O95" s="249"/>
      <c r="P95" s="249"/>
      <c r="Q95" s="249"/>
      <c r="R95" s="249"/>
      <c r="S95" s="249"/>
      <c r="T95" s="249"/>
      <c r="U95" s="249"/>
      <c r="V95" s="249"/>
      <c r="W95" s="249"/>
      <c r="X95" s="249"/>
      <c r="Y95" s="249"/>
      <c r="Z95" s="279"/>
      <c r="AA95" s="279"/>
      <c r="AB95" s="279"/>
      <c r="AC95" s="279"/>
      <c r="AD95" s="249"/>
    </row>
    <row r="96" spans="1:30" x14ac:dyDescent="0.2">
      <c r="A96" s="249"/>
      <c r="B96" s="249"/>
      <c r="C96" s="249"/>
      <c r="D96" s="249"/>
      <c r="E96" s="249"/>
      <c r="F96" s="249"/>
      <c r="G96" s="249"/>
      <c r="H96" s="249"/>
      <c r="I96" s="249"/>
      <c r="J96" s="249"/>
      <c r="K96" s="249"/>
      <c r="L96" s="249"/>
      <c r="M96" s="249"/>
      <c r="N96" s="249"/>
      <c r="O96" s="249"/>
      <c r="P96" s="249"/>
      <c r="Q96" s="249"/>
      <c r="R96" s="249"/>
      <c r="S96" s="249"/>
      <c r="T96" s="249"/>
      <c r="U96" s="249"/>
      <c r="V96" s="249"/>
      <c r="W96" s="249"/>
      <c r="X96" s="249"/>
      <c r="Y96" s="249"/>
      <c r="Z96" s="279"/>
      <c r="AA96" s="279"/>
      <c r="AB96" s="279"/>
      <c r="AC96" s="279"/>
      <c r="AD96" s="249"/>
    </row>
    <row r="97" spans="1:30" x14ac:dyDescent="0.2">
      <c r="A97" s="249"/>
      <c r="B97" s="249"/>
      <c r="C97" s="249"/>
      <c r="D97" s="249"/>
      <c r="E97" s="249"/>
      <c r="F97" s="249"/>
      <c r="G97" s="249"/>
      <c r="H97" s="249"/>
      <c r="I97" s="249"/>
      <c r="J97" s="249"/>
      <c r="K97" s="249"/>
      <c r="L97" s="249"/>
      <c r="M97" s="249"/>
      <c r="N97" s="249"/>
      <c r="O97" s="249"/>
      <c r="P97" s="249"/>
      <c r="Q97" s="249"/>
      <c r="R97" s="249"/>
      <c r="S97" s="249"/>
      <c r="T97" s="249"/>
      <c r="U97" s="249"/>
      <c r="V97" s="249"/>
      <c r="W97" s="249"/>
      <c r="X97" s="249"/>
      <c r="Y97" s="249"/>
      <c r="Z97" s="279"/>
      <c r="AA97" s="279"/>
      <c r="AB97" s="279"/>
      <c r="AC97" s="279"/>
      <c r="AD97" s="249"/>
    </row>
    <row r="98" spans="1:30" x14ac:dyDescent="0.2">
      <c r="A98" s="249"/>
      <c r="B98" s="249"/>
      <c r="C98" s="249"/>
      <c r="D98" s="249"/>
      <c r="E98" s="249"/>
      <c r="F98" s="249"/>
      <c r="G98" s="249"/>
      <c r="H98" s="249"/>
      <c r="I98" s="249"/>
      <c r="J98" s="249"/>
      <c r="K98" s="249"/>
      <c r="L98" s="249"/>
      <c r="M98" s="249"/>
      <c r="N98" s="249"/>
      <c r="O98" s="249"/>
      <c r="P98" s="249"/>
      <c r="Q98" s="249"/>
      <c r="R98" s="249"/>
      <c r="S98" s="249"/>
      <c r="T98" s="249"/>
      <c r="U98" s="249"/>
      <c r="V98" s="249"/>
      <c r="W98" s="249"/>
      <c r="X98" s="249"/>
      <c r="Y98" s="249"/>
      <c r="Z98" s="279"/>
      <c r="AA98" s="279"/>
      <c r="AB98" s="279"/>
      <c r="AC98" s="279"/>
      <c r="AD98" s="249"/>
    </row>
    <row r="99" spans="1:30" x14ac:dyDescent="0.2">
      <c r="A99" s="249"/>
      <c r="B99" s="249"/>
      <c r="C99" s="249"/>
      <c r="D99" s="249"/>
      <c r="E99" s="249"/>
      <c r="F99" s="249"/>
      <c r="G99" s="249"/>
      <c r="H99" s="249"/>
      <c r="I99" s="249"/>
      <c r="J99" s="249"/>
      <c r="K99" s="249"/>
      <c r="L99" s="249"/>
      <c r="M99" s="249"/>
      <c r="N99" s="249"/>
      <c r="O99" s="249"/>
      <c r="P99" s="249"/>
      <c r="Q99" s="249"/>
      <c r="R99" s="249"/>
      <c r="S99" s="249"/>
      <c r="T99" s="249"/>
      <c r="U99" s="249"/>
      <c r="V99" s="249"/>
      <c r="W99" s="249"/>
      <c r="X99" s="249"/>
      <c r="Y99" s="249"/>
      <c r="Z99" s="279"/>
      <c r="AA99" s="279"/>
      <c r="AB99" s="279"/>
      <c r="AC99" s="279"/>
      <c r="AD99" s="249"/>
    </row>
    <row r="100" spans="1:30" x14ac:dyDescent="0.2">
      <c r="A100" s="249"/>
      <c r="B100" s="249"/>
      <c r="C100" s="249"/>
      <c r="D100" s="249"/>
      <c r="E100" s="249"/>
      <c r="F100" s="249"/>
      <c r="G100" s="249"/>
      <c r="H100" s="249"/>
      <c r="I100" s="249"/>
      <c r="J100" s="249"/>
      <c r="K100" s="249"/>
      <c r="L100" s="249"/>
      <c r="M100" s="249"/>
      <c r="N100" s="249"/>
      <c r="O100" s="249"/>
      <c r="P100" s="249"/>
      <c r="Q100" s="249"/>
      <c r="R100" s="249"/>
      <c r="S100" s="249"/>
      <c r="T100" s="249"/>
      <c r="U100" s="249"/>
      <c r="V100" s="249"/>
      <c r="W100" s="249"/>
      <c r="X100" s="249"/>
      <c r="Y100" s="249"/>
      <c r="Z100" s="279"/>
      <c r="AA100" s="279"/>
      <c r="AB100" s="279"/>
      <c r="AC100" s="279"/>
      <c r="AD100" s="249"/>
    </row>
    <row r="101" spans="1:30" x14ac:dyDescent="0.2">
      <c r="A101" s="249"/>
      <c r="B101" s="249"/>
      <c r="C101" s="249"/>
      <c r="D101" s="249"/>
      <c r="E101" s="249"/>
      <c r="F101" s="249"/>
      <c r="G101" s="249"/>
      <c r="H101" s="249"/>
      <c r="I101" s="249"/>
      <c r="J101" s="249"/>
      <c r="K101" s="249"/>
      <c r="L101" s="249"/>
      <c r="M101" s="249"/>
      <c r="N101" s="249"/>
      <c r="O101" s="249"/>
      <c r="P101" s="249"/>
      <c r="Q101" s="249"/>
      <c r="R101" s="249"/>
      <c r="S101" s="249"/>
      <c r="T101" s="249"/>
      <c r="U101" s="249"/>
      <c r="V101" s="249"/>
      <c r="W101" s="249"/>
      <c r="X101" s="249"/>
      <c r="Y101" s="249"/>
      <c r="Z101" s="279"/>
      <c r="AA101" s="279"/>
      <c r="AB101" s="279"/>
      <c r="AC101" s="279"/>
      <c r="AD101" s="249"/>
    </row>
    <row r="102" spans="1:30" x14ac:dyDescent="0.2">
      <c r="A102" s="249"/>
      <c r="B102" s="249"/>
      <c r="C102" s="249"/>
      <c r="D102" s="249"/>
      <c r="E102" s="249"/>
      <c r="F102" s="249"/>
      <c r="G102" s="249"/>
      <c r="H102" s="249"/>
      <c r="I102" s="249"/>
      <c r="J102" s="249"/>
      <c r="K102" s="249"/>
      <c r="L102" s="249"/>
      <c r="M102" s="249"/>
      <c r="N102" s="249"/>
      <c r="O102" s="249"/>
      <c r="P102" s="249"/>
      <c r="Q102" s="249"/>
      <c r="R102" s="249"/>
      <c r="S102" s="249"/>
      <c r="T102" s="249"/>
      <c r="U102" s="249"/>
      <c r="V102" s="249"/>
      <c r="W102" s="249"/>
      <c r="X102" s="249"/>
      <c r="Y102" s="249"/>
      <c r="Z102" s="279"/>
      <c r="AA102" s="279"/>
      <c r="AB102" s="279"/>
      <c r="AC102" s="279"/>
      <c r="AD102" s="249"/>
    </row>
    <row r="103" spans="1:30" x14ac:dyDescent="0.2">
      <c r="A103" s="249"/>
      <c r="B103" s="249"/>
      <c r="C103" s="249"/>
      <c r="D103" s="249"/>
      <c r="E103" s="249"/>
      <c r="F103" s="249"/>
      <c r="G103" s="249"/>
      <c r="H103" s="249"/>
      <c r="I103" s="249"/>
      <c r="J103" s="249"/>
      <c r="K103" s="249"/>
      <c r="L103" s="249"/>
      <c r="M103" s="249"/>
      <c r="N103" s="249"/>
      <c r="O103" s="249"/>
      <c r="P103" s="249"/>
      <c r="Q103" s="249"/>
      <c r="R103" s="249"/>
      <c r="S103" s="249"/>
      <c r="T103" s="249"/>
      <c r="U103" s="249"/>
      <c r="V103" s="249"/>
      <c r="W103" s="249"/>
      <c r="X103" s="249"/>
      <c r="Y103" s="249"/>
      <c r="Z103" s="279"/>
      <c r="AA103" s="279"/>
      <c r="AB103" s="279"/>
      <c r="AC103" s="279"/>
      <c r="AD103" s="249"/>
    </row>
    <row r="104" spans="1:30" x14ac:dyDescent="0.2">
      <c r="A104" s="249"/>
      <c r="B104" s="249"/>
      <c r="C104" s="249"/>
      <c r="D104" s="249"/>
      <c r="E104" s="249"/>
      <c r="F104" s="249"/>
      <c r="G104" s="249"/>
      <c r="H104" s="249"/>
      <c r="I104" s="249"/>
      <c r="J104" s="249"/>
      <c r="K104" s="249"/>
      <c r="L104" s="249"/>
      <c r="M104" s="249"/>
      <c r="N104" s="249"/>
      <c r="O104" s="249"/>
      <c r="P104" s="249"/>
      <c r="Q104" s="249"/>
      <c r="R104" s="249"/>
      <c r="S104" s="249"/>
      <c r="T104" s="249"/>
      <c r="U104" s="249"/>
      <c r="V104" s="249"/>
      <c r="W104" s="249"/>
      <c r="X104" s="249"/>
      <c r="Y104" s="249"/>
      <c r="Z104" s="279"/>
      <c r="AA104" s="279"/>
      <c r="AB104" s="279"/>
      <c r="AC104" s="279"/>
      <c r="AD104" s="249"/>
    </row>
    <row r="105" spans="1:30" x14ac:dyDescent="0.2">
      <c r="A105" s="249"/>
      <c r="B105" s="249"/>
      <c r="C105" s="249"/>
      <c r="D105" s="249"/>
      <c r="E105" s="249"/>
      <c r="F105" s="249"/>
      <c r="G105" s="249"/>
      <c r="H105" s="249"/>
      <c r="I105" s="249"/>
      <c r="J105" s="249"/>
      <c r="K105" s="249"/>
      <c r="L105" s="249"/>
      <c r="M105" s="249"/>
      <c r="N105" s="249"/>
      <c r="O105" s="249"/>
      <c r="P105" s="249"/>
      <c r="Q105" s="249"/>
      <c r="R105" s="249"/>
      <c r="S105" s="249"/>
      <c r="T105" s="249"/>
      <c r="U105" s="249"/>
      <c r="V105" s="249"/>
      <c r="W105" s="249"/>
      <c r="X105" s="249"/>
      <c r="Y105" s="249"/>
      <c r="Z105" s="279"/>
      <c r="AA105" s="279"/>
      <c r="AB105" s="279"/>
      <c r="AC105" s="279"/>
      <c r="AD105" s="249"/>
    </row>
    <row r="106" spans="1:30" x14ac:dyDescent="0.2">
      <c r="A106" s="249"/>
      <c r="B106" s="249"/>
      <c r="C106" s="249"/>
      <c r="D106" s="249"/>
      <c r="E106" s="249"/>
      <c r="F106" s="249"/>
      <c r="G106" s="249"/>
      <c r="H106" s="249"/>
      <c r="I106" s="249"/>
      <c r="J106" s="249"/>
      <c r="K106" s="249"/>
      <c r="L106" s="249"/>
      <c r="M106" s="249"/>
      <c r="N106" s="249"/>
      <c r="O106" s="249"/>
      <c r="P106" s="249"/>
      <c r="Q106" s="249"/>
      <c r="R106" s="249"/>
      <c r="S106" s="249"/>
      <c r="T106" s="249"/>
      <c r="U106" s="249"/>
      <c r="V106" s="249"/>
      <c r="W106" s="249"/>
      <c r="X106" s="249"/>
      <c r="Y106" s="249"/>
      <c r="Z106" s="279"/>
      <c r="AA106" s="279"/>
      <c r="AB106" s="279"/>
      <c r="AC106" s="279"/>
      <c r="AD106" s="249"/>
    </row>
    <row r="107" spans="1:30" x14ac:dyDescent="0.2">
      <c r="A107" s="249"/>
      <c r="B107" s="249"/>
      <c r="C107" s="249"/>
      <c r="D107" s="249"/>
      <c r="E107" s="249"/>
      <c r="F107" s="249"/>
      <c r="G107" s="249"/>
      <c r="H107" s="249"/>
      <c r="I107" s="249"/>
      <c r="J107" s="249"/>
      <c r="K107" s="249"/>
      <c r="L107" s="249"/>
      <c r="M107" s="249"/>
      <c r="N107" s="249"/>
      <c r="O107" s="249"/>
      <c r="P107" s="249"/>
      <c r="Q107" s="249"/>
      <c r="R107" s="249"/>
      <c r="S107" s="249"/>
      <c r="T107" s="249"/>
      <c r="U107" s="249"/>
      <c r="V107" s="249"/>
      <c r="W107" s="249"/>
      <c r="X107" s="249"/>
      <c r="Y107" s="249"/>
      <c r="Z107" s="279"/>
      <c r="AA107" s="279"/>
      <c r="AB107" s="279"/>
      <c r="AC107" s="279"/>
      <c r="AD107" s="249"/>
    </row>
    <row r="108" spans="1:30" x14ac:dyDescent="0.2">
      <c r="A108" s="249"/>
      <c r="B108" s="249"/>
      <c r="C108" s="249"/>
      <c r="D108" s="249"/>
      <c r="E108" s="249"/>
      <c r="F108" s="249"/>
      <c r="G108" s="249"/>
      <c r="H108" s="249"/>
      <c r="I108" s="249"/>
      <c r="J108" s="249"/>
      <c r="K108" s="249"/>
      <c r="L108" s="249"/>
      <c r="M108" s="249"/>
      <c r="N108" s="249"/>
      <c r="O108" s="249"/>
      <c r="P108" s="249"/>
      <c r="Q108" s="249"/>
      <c r="R108" s="249"/>
      <c r="S108" s="249"/>
      <c r="T108" s="249"/>
      <c r="U108" s="249"/>
      <c r="V108" s="249"/>
      <c r="W108" s="249"/>
      <c r="X108" s="249"/>
      <c r="Y108" s="249"/>
      <c r="Z108" s="279"/>
      <c r="AA108" s="279"/>
      <c r="AB108" s="279"/>
      <c r="AC108" s="279"/>
      <c r="AD108" s="249"/>
    </row>
    <row r="109" spans="1:30" x14ac:dyDescent="0.2">
      <c r="A109" s="249"/>
      <c r="B109" s="249"/>
      <c r="C109" s="249"/>
      <c r="D109" s="249"/>
      <c r="E109" s="249"/>
      <c r="F109" s="249"/>
      <c r="G109" s="249"/>
      <c r="H109" s="249"/>
      <c r="I109" s="249"/>
      <c r="J109" s="249"/>
      <c r="K109" s="249"/>
      <c r="L109" s="249"/>
      <c r="M109" s="249"/>
      <c r="N109" s="249"/>
      <c r="O109" s="249"/>
      <c r="P109" s="249"/>
      <c r="Q109" s="249"/>
      <c r="R109" s="249"/>
      <c r="S109" s="249"/>
      <c r="T109" s="249"/>
      <c r="U109" s="249"/>
      <c r="V109" s="249"/>
      <c r="W109" s="249"/>
      <c r="X109" s="249"/>
      <c r="Y109" s="249"/>
      <c r="Z109" s="279"/>
      <c r="AA109" s="279"/>
      <c r="AB109" s="279"/>
      <c r="AC109" s="279"/>
      <c r="AD109" s="249"/>
    </row>
    <row r="110" spans="1:30" x14ac:dyDescent="0.2">
      <c r="A110" s="249"/>
      <c r="B110" s="249"/>
      <c r="C110" s="249"/>
      <c r="D110" s="249"/>
      <c r="E110" s="249"/>
      <c r="F110" s="249"/>
      <c r="G110" s="249"/>
      <c r="H110" s="249"/>
      <c r="I110" s="249"/>
      <c r="J110" s="249"/>
      <c r="K110" s="249"/>
      <c r="L110" s="249"/>
      <c r="M110" s="249"/>
      <c r="N110" s="249"/>
      <c r="O110" s="249"/>
      <c r="P110" s="249"/>
      <c r="Q110" s="249"/>
      <c r="R110" s="249"/>
      <c r="S110" s="249"/>
      <c r="T110" s="249"/>
      <c r="U110" s="249"/>
      <c r="V110" s="249"/>
      <c r="W110" s="249"/>
      <c r="X110" s="249"/>
      <c r="Y110" s="249"/>
      <c r="Z110" s="279"/>
      <c r="AA110" s="279"/>
      <c r="AB110" s="279"/>
      <c r="AC110" s="279"/>
      <c r="AD110" s="249"/>
    </row>
    <row r="111" spans="1:30" x14ac:dyDescent="0.2">
      <c r="A111" s="249"/>
      <c r="B111" s="249"/>
      <c r="C111" s="249"/>
      <c r="D111" s="249"/>
      <c r="E111" s="249"/>
      <c r="F111" s="249"/>
      <c r="G111" s="249"/>
      <c r="H111" s="249"/>
      <c r="I111" s="249"/>
      <c r="J111" s="249"/>
      <c r="K111" s="249"/>
      <c r="L111" s="249"/>
      <c r="M111" s="249"/>
      <c r="N111" s="249"/>
      <c r="O111" s="249"/>
      <c r="P111" s="249"/>
      <c r="Q111" s="249"/>
      <c r="R111" s="249"/>
      <c r="S111" s="249"/>
      <c r="T111" s="249"/>
      <c r="U111" s="249"/>
      <c r="V111" s="249"/>
      <c r="W111" s="249"/>
      <c r="X111" s="249"/>
      <c r="Y111" s="249"/>
      <c r="Z111" s="279"/>
      <c r="AA111" s="279"/>
      <c r="AB111" s="279"/>
      <c r="AC111" s="279"/>
      <c r="AD111" s="249"/>
    </row>
    <row r="112" spans="1:30" x14ac:dyDescent="0.2">
      <c r="A112" s="249"/>
      <c r="B112" s="249"/>
      <c r="C112" s="249"/>
      <c r="D112" s="249"/>
      <c r="E112" s="249"/>
      <c r="F112" s="249"/>
      <c r="G112" s="249"/>
      <c r="H112" s="249"/>
      <c r="I112" s="249"/>
      <c r="J112" s="249"/>
      <c r="K112" s="249"/>
      <c r="L112" s="249"/>
      <c r="M112" s="249"/>
      <c r="N112" s="249"/>
      <c r="O112" s="249"/>
      <c r="P112" s="249"/>
      <c r="Q112" s="249"/>
      <c r="R112" s="249"/>
      <c r="S112" s="249"/>
      <c r="T112" s="249"/>
      <c r="U112" s="249"/>
      <c r="V112" s="249"/>
      <c r="W112" s="249"/>
      <c r="X112" s="249"/>
      <c r="Y112" s="249"/>
      <c r="Z112" s="279"/>
      <c r="AA112" s="279"/>
      <c r="AB112" s="279"/>
      <c r="AC112" s="279"/>
      <c r="AD112" s="249"/>
    </row>
    <row r="113" spans="1:30" x14ac:dyDescent="0.2">
      <c r="A113" s="249"/>
      <c r="B113" s="249"/>
      <c r="C113" s="249"/>
      <c r="D113" s="249"/>
      <c r="E113" s="249"/>
      <c r="F113" s="249"/>
      <c r="G113" s="249"/>
      <c r="H113" s="249"/>
      <c r="I113" s="249"/>
      <c r="J113" s="249"/>
      <c r="K113" s="249"/>
      <c r="L113" s="249"/>
      <c r="M113" s="249"/>
      <c r="N113" s="249"/>
      <c r="O113" s="249"/>
      <c r="P113" s="249"/>
      <c r="Q113" s="249"/>
      <c r="R113" s="249"/>
      <c r="S113" s="249"/>
      <c r="T113" s="249"/>
      <c r="U113" s="249"/>
      <c r="V113" s="249"/>
      <c r="W113" s="249"/>
      <c r="X113" s="249"/>
      <c r="Y113" s="249"/>
      <c r="Z113" s="279"/>
      <c r="AA113" s="279"/>
      <c r="AB113" s="279"/>
      <c r="AC113" s="279"/>
      <c r="AD113" s="24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2013</vt:lpstr>
      <vt:lpstr>2009</vt:lpstr>
      <vt:lpstr>2010</vt:lpstr>
      <vt:lpstr>2011</vt:lpstr>
      <vt:lpstr>2014</vt:lpstr>
      <vt:lpstr>2015</vt:lpstr>
      <vt:lpstr>2015 Tasting Room and Bulk Wine</vt:lpstr>
      <vt:lpstr>2016</vt:lpstr>
      <vt:lpstr>2017</vt:lpstr>
      <vt:lpstr>2018</vt:lpstr>
      <vt:lpstr>2019</vt:lpstr>
      <vt:lpstr>2020</vt:lpstr>
      <vt:lpstr>2021</vt:lpstr>
      <vt:lpstr>2022</vt:lpstr>
      <vt:lpstr>2021 YE Tasting Room Inventory</vt:lpstr>
      <vt:lpstr>'2011'!Print_Area</vt:lpstr>
      <vt:lpstr>'2013'!Print_Area</vt:lpstr>
      <vt:lpstr>'2014'!Print_Area</vt:lpstr>
      <vt:lpstr>'2015'!Print_Area</vt:lpstr>
      <vt:lpstr>'2019'!Print_Area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djleffin</dc:creator>
  <cp:keywords/>
  <dc:description/>
  <cp:lastModifiedBy>Jason Stephens</cp:lastModifiedBy>
  <cp:revision/>
  <cp:lastPrinted>2022-08-04T19:14:16Z</cp:lastPrinted>
  <dcterms:created xsi:type="dcterms:W3CDTF">2007-08-31T21:08:41Z</dcterms:created>
  <dcterms:modified xsi:type="dcterms:W3CDTF">2022-08-04T19:14:31Z</dcterms:modified>
  <cp:category/>
  <cp:contentStatus/>
</cp:coreProperties>
</file>