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2.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drawings/drawing3.xml" ContentType="application/vnd.openxmlformats-officedocument.drawing+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pourr\Repos\GPAI\text-mining\data\"/>
    </mc:Choice>
  </mc:AlternateContent>
  <xr:revisionPtr revIDLastSave="0" documentId="8_{3D8C8591-01A7-4700-AADE-7173042B77CB}" xr6:coauthVersionLast="45" xr6:coauthVersionMax="45" xr10:uidLastSave="{00000000-0000-0000-0000-000000000000}"/>
  <bookViews>
    <workbookView xWindow="-23148" yWindow="-108" windowWidth="19416" windowHeight="10416" activeTab="1" xr2:uid="{00000000-000D-0000-FFFF-FFFF00000000}"/>
  </bookViews>
  <sheets>
    <sheet name="READ ME" sheetId="1" r:id="rId1"/>
    <sheet name="2021 Living Repository with Not" sheetId="2" r:id="rId2"/>
    <sheet name="2021 Data Validation" sheetId="3" r:id="rId3"/>
    <sheet name="TEST_OECD Framework of Tools fo" sheetId="4" state="hidden" r:id="rId4"/>
    <sheet name="TEST_OECD Framework for Classif" sheetId="5" r:id="rId5"/>
    <sheet name="2020 Catalogue" sheetId="6" r:id="rId6"/>
    <sheet name="2020 Clustering" sheetId="7" r:id="rId7"/>
    <sheet name="2021 Living Repository without " sheetId="8" r:id="rId8"/>
    <sheet name="2020 Shortlisted Initiatives" sheetId="9" state="hidden" r:id="rId9"/>
    <sheet name="2020 Catalogue Counters" sheetId="10" state="hidden" r:id="rId10"/>
    <sheet name="Other Surveyed Initiatives" sheetId="11" state="hidden" r:id="rId11"/>
    <sheet name="2020 Comparative Figures" sheetId="12" state="hidden" r:id="rId12"/>
    <sheet name="2020 Labels" sheetId="13" state="hidden" r:id="rId13"/>
    <sheet name="2020 Shortlisted Initiatives Co" sheetId="14" state="hidden" r:id="rId14"/>
  </sheets>
  <definedNames>
    <definedName name="_xlnm._FilterDatabase" localSheetId="5" hidden="1">'2020 Catalogue'!$A$1:$V$94</definedName>
    <definedName name="_xlnm._FilterDatabase" localSheetId="8" hidden="1">'2020 Shortlisted Initiatives'!$A$1:$AG$37</definedName>
    <definedName name="_xlnm._FilterDatabase" localSheetId="10" hidden="1">'Other Surveyed Initiatives'!$A$2:$T$19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2" i="14" l="1"/>
  <c r="D72" i="12" s="1"/>
  <c r="C71" i="14"/>
  <c r="D71" i="12" s="1"/>
  <c r="C70" i="14"/>
  <c r="D70" i="12" s="1"/>
  <c r="C67" i="14"/>
  <c r="C66" i="14"/>
  <c r="C65" i="14"/>
  <c r="C64" i="14"/>
  <c r="C61" i="14"/>
  <c r="C60" i="14"/>
  <c r="D60" i="12" s="1"/>
  <c r="C59" i="14"/>
  <c r="D59" i="12" s="1"/>
  <c r="C58" i="14"/>
  <c r="C57" i="14"/>
  <c r="C56" i="14"/>
  <c r="C53" i="14"/>
  <c r="C52" i="14"/>
  <c r="C51" i="14"/>
  <c r="C50" i="14"/>
  <c r="D50" i="12" s="1"/>
  <c r="C49" i="14"/>
  <c r="D49" i="12" s="1"/>
  <c r="C48" i="14"/>
  <c r="C47" i="14"/>
  <c r="C46" i="14"/>
  <c r="C45" i="14"/>
  <c r="C44" i="14"/>
  <c r="C43" i="14"/>
  <c r="C42" i="14"/>
  <c r="D42" i="12" s="1"/>
  <c r="C41" i="14"/>
  <c r="D41" i="12" s="1"/>
  <c r="C40" i="14"/>
  <c r="C39" i="14"/>
  <c r="C36" i="14"/>
  <c r="C35" i="14"/>
  <c r="C34" i="14"/>
  <c r="C33" i="14"/>
  <c r="C32" i="14"/>
  <c r="D32" i="12" s="1"/>
  <c r="C31" i="14"/>
  <c r="D31" i="12" s="1"/>
  <c r="C30" i="14"/>
  <c r="C29" i="14"/>
  <c r="C28" i="14"/>
  <c r="C27" i="14"/>
  <c r="C26" i="14"/>
  <c r="C25" i="14"/>
  <c r="C24" i="14"/>
  <c r="D24" i="12" s="1"/>
  <c r="C23" i="14"/>
  <c r="D23" i="12" s="1"/>
  <c r="C22" i="14"/>
  <c r="C21" i="14"/>
  <c r="C20" i="14"/>
  <c r="C19" i="14"/>
  <c r="C18" i="14"/>
  <c r="C17" i="14"/>
  <c r="C14" i="14"/>
  <c r="D14" i="12" s="1"/>
  <c r="C13" i="14"/>
  <c r="D13" i="12" s="1"/>
  <c r="C12" i="14"/>
  <c r="C11" i="14"/>
  <c r="C10" i="14"/>
  <c r="C7" i="14"/>
  <c r="C6" i="14"/>
  <c r="C5" i="14"/>
  <c r="C4" i="14"/>
  <c r="D4" i="12" s="1"/>
  <c r="C72" i="12"/>
  <c r="C71" i="12"/>
  <c r="C70" i="12"/>
  <c r="D68" i="12"/>
  <c r="D67" i="12"/>
  <c r="C67" i="12"/>
  <c r="D66" i="12"/>
  <c r="C66" i="12"/>
  <c r="D65" i="12"/>
  <c r="C65" i="12"/>
  <c r="D64" i="12"/>
  <c r="C64" i="12"/>
  <c r="D62" i="12"/>
  <c r="D61" i="12"/>
  <c r="C61" i="12"/>
  <c r="C60" i="12"/>
  <c r="C59" i="12"/>
  <c r="D58" i="12"/>
  <c r="C58" i="12"/>
  <c r="D57" i="12"/>
  <c r="C57" i="12"/>
  <c r="D56" i="12"/>
  <c r="C56" i="12"/>
  <c r="D54" i="12"/>
  <c r="D53" i="12"/>
  <c r="C53" i="12"/>
  <c r="D52" i="12"/>
  <c r="C52" i="12"/>
  <c r="D51" i="12"/>
  <c r="C51" i="12"/>
  <c r="C50" i="12"/>
  <c r="C49" i="12"/>
  <c r="D48" i="12"/>
  <c r="C48" i="12"/>
  <c r="D47" i="12"/>
  <c r="C47" i="12"/>
  <c r="D46" i="12"/>
  <c r="C46" i="12"/>
  <c r="D45" i="12"/>
  <c r="C45" i="12"/>
  <c r="D44" i="12"/>
  <c r="C44" i="12"/>
  <c r="D43" i="12"/>
  <c r="C43" i="12"/>
  <c r="C42" i="12"/>
  <c r="C41" i="12"/>
  <c r="D40" i="12"/>
  <c r="C40" i="12"/>
  <c r="D39" i="12"/>
  <c r="C39" i="12"/>
  <c r="D37" i="12"/>
  <c r="D36" i="12"/>
  <c r="C36" i="12"/>
  <c r="D35" i="12"/>
  <c r="C35" i="12"/>
  <c r="D34" i="12"/>
  <c r="C34" i="12"/>
  <c r="D33" i="12"/>
  <c r="C33" i="12"/>
  <c r="C32" i="12"/>
  <c r="C31" i="12"/>
  <c r="D30" i="12"/>
  <c r="C30" i="12"/>
  <c r="D29" i="12"/>
  <c r="C29" i="12"/>
  <c r="D28" i="12"/>
  <c r="C28" i="12"/>
  <c r="D27" i="12"/>
  <c r="C27" i="12"/>
  <c r="D26" i="12"/>
  <c r="C26" i="12"/>
  <c r="D25" i="12"/>
  <c r="C25" i="12"/>
  <c r="C24" i="12"/>
  <c r="C23" i="12"/>
  <c r="D22" i="12"/>
  <c r="C22" i="12"/>
  <c r="D21" i="12"/>
  <c r="C21" i="12"/>
  <c r="D20" i="12"/>
  <c r="C20" i="12"/>
  <c r="D19" i="12"/>
  <c r="C19" i="12"/>
  <c r="D18" i="12"/>
  <c r="C18" i="12"/>
  <c r="D17" i="12"/>
  <c r="C17" i="12"/>
  <c r="D15" i="12"/>
  <c r="C14" i="12"/>
  <c r="C13" i="12"/>
  <c r="D12" i="12"/>
  <c r="C12" i="12"/>
  <c r="D11" i="12"/>
  <c r="C11" i="12"/>
  <c r="D10" i="12"/>
  <c r="C10" i="12"/>
  <c r="D8" i="12"/>
  <c r="D7" i="12"/>
  <c r="C7" i="12"/>
  <c r="D6" i="12"/>
  <c r="C6" i="12"/>
  <c r="D5" i="12"/>
  <c r="C5" i="12"/>
  <c r="C4" i="12"/>
  <c r="C72" i="10"/>
  <c r="C71" i="10"/>
  <c r="C70" i="10"/>
  <c r="C67" i="10"/>
  <c r="C66" i="10"/>
  <c r="C65" i="10"/>
  <c r="C64" i="10"/>
  <c r="C61" i="10"/>
  <c r="C60" i="10"/>
  <c r="C59" i="10"/>
  <c r="C58" i="10"/>
  <c r="C57" i="10"/>
  <c r="C56" i="10"/>
  <c r="C53" i="10"/>
  <c r="C52" i="10"/>
  <c r="C51" i="10"/>
  <c r="C50" i="10"/>
  <c r="C49" i="10"/>
  <c r="C48" i="10"/>
  <c r="C47" i="10"/>
  <c r="C46" i="10"/>
  <c r="C45" i="10"/>
  <c r="C44" i="10"/>
  <c r="C43" i="10"/>
  <c r="C42" i="10"/>
  <c r="C41" i="10"/>
  <c r="C40" i="10"/>
  <c r="C39" i="10"/>
  <c r="C36" i="10"/>
  <c r="C35" i="10"/>
  <c r="C34" i="10"/>
  <c r="C33" i="10"/>
  <c r="C32" i="10"/>
  <c r="C31" i="10"/>
  <c r="C30" i="10"/>
  <c r="C29" i="10"/>
  <c r="C28" i="10"/>
  <c r="C27" i="10"/>
  <c r="C26" i="10"/>
  <c r="C25" i="10"/>
  <c r="C24" i="10"/>
  <c r="C23" i="10"/>
  <c r="C22" i="10"/>
  <c r="C21" i="10"/>
  <c r="C20" i="10"/>
  <c r="C19" i="10"/>
  <c r="C18" i="10"/>
  <c r="C17" i="10"/>
  <c r="C14" i="10"/>
  <c r="C13" i="10"/>
  <c r="C12" i="10"/>
  <c r="C11" i="10"/>
  <c r="C10" i="10"/>
  <c r="C7" i="10"/>
  <c r="C6" i="10"/>
  <c r="C5" i="10"/>
  <c r="C4" i="10"/>
  <c r="A37" i="9"/>
  <c r="A36" i="9"/>
  <c r="A35" i="9"/>
  <c r="A34" i="9"/>
  <c r="A33" i="9"/>
  <c r="A32" i="9"/>
  <c r="A31" i="9"/>
  <c r="A30" i="9"/>
  <c r="A29" i="9"/>
  <c r="A28" i="9"/>
  <c r="A27" i="9"/>
  <c r="A26" i="9"/>
  <c r="A25" i="9"/>
  <c r="A24" i="9"/>
  <c r="A23" i="9"/>
  <c r="A22" i="9"/>
  <c r="A21" i="9"/>
  <c r="A20" i="9"/>
  <c r="A19" i="9"/>
  <c r="A18" i="9"/>
  <c r="A17" i="9"/>
  <c r="A16" i="9"/>
  <c r="A15" i="9"/>
  <c r="A14" i="9"/>
  <c r="A13" i="9"/>
  <c r="A12" i="9"/>
  <c r="A11" i="9"/>
  <c r="A10" i="9"/>
  <c r="A9" i="9"/>
  <c r="A8" i="9"/>
  <c r="A7" i="9"/>
  <c r="A6" i="9"/>
  <c r="A5" i="9"/>
  <c r="A4" i="9"/>
  <c r="A3" i="9"/>
  <c r="A2"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V3" authorId="0" shapeId="0" xr:uid="{00000000-0006-0000-0100-000017000000}">
      <text>
        <r>
          <rPr>
            <sz val="10"/>
            <color rgb="FF000000"/>
            <rFont val="Arial"/>
            <family val="2"/>
          </rPr>
          <t>Would be interesting to see if we find initiatives that are not appleid to the Health sector. If we do not, then I think that this metric becomes irrelevant.
	-Adriana Bora
There should be some in other sectors, such as J and K. Either way, a good way to test the useful of this sector-breakdown method within this dimension!
	-Samuel Curtis</t>
        </r>
      </text>
    </comment>
    <comment ref="AF6" authorId="0" shapeId="0" xr:uid="{00000000-0006-0000-0100-000016000000}">
      <text>
        <r>
          <rPr>
            <sz val="10"/>
            <color rgb="FF000000"/>
            <rFont val="Arial"/>
            <family val="2"/>
          </rPr>
          <t>Need review
	-Adriana Bora
I think workers/employees in this case makes senese. They typically are employed by healthcare organizations. But I agree with Adriana, this sounds maybe too generic.
	-Rui Wang</t>
        </r>
      </text>
    </comment>
    <comment ref="AK6" authorId="0" shapeId="0" xr:uid="{00000000-0006-0000-0100-000015000000}">
      <text>
        <r>
          <rPr>
            <sz val="10"/>
            <color rgb="FF000000"/>
            <rFont val="Arial"/>
            <family val="2"/>
          </rPr>
          <t>Review
	-Adriana Bora</t>
        </r>
      </text>
    </comment>
    <comment ref="AX6" authorId="0" shapeId="0" xr:uid="{00000000-0006-0000-0100-000014000000}">
      <text>
        <r>
          <rPr>
            <sz val="10"/>
            <color rgb="FF000000"/>
            <rFont val="Arial"/>
            <family val="2"/>
          </rPr>
          <t>Review
	-Adriana Bora
I think it's Anonymised data, personal information has to be removed or unidentifiable as a common practice.
	-Rui Wang
_Marked as resolved_
	-Adriana Bora
_Re-opened_
But this is not an option here - I think the question here is: who owns this data: the person, the hospital (but if yes, is that private data?) or someonelse?
	-Adriana Bora
'Hospitals do not make money out of this data - so no private data, but they do not publish it for everyone to use- so it is not public data either. so....then what is it? :)))
	-Adriana Bora
hahaa I see, I went to a different feature. Based on the options, I think you're correct, it's personal data by its nature. It's certainly identifiable while it's being collected.
	-Rui Wang
@samuel.curtis@thefuturesociety.org  what do you think?
	-Adriana Bora
I agree with Rui's last statement. Based on the OECD framework's descriptions "personal data" seems to be the best fit. I think it could provide more clarity to understand the process by which they obtained their data—whether in this sort of situation the data are somehow designated a public good. This may be an instance where it would be informative to follow up with them; what do you think?
	-Samuel Curtis</t>
        </r>
      </text>
    </comment>
    <comment ref="AZ6" authorId="0" shapeId="0" xr:uid="{00000000-0006-0000-0100-000010000000}">
      <text>
        <r>
          <rPr>
            <sz val="10"/>
            <color rgb="FF000000"/>
            <rFont val="Arial"/>
            <family val="2"/>
          </rPr>
          <t>They mentioned ' This study is in compliance with the institutional review board of each participating institute. Informed consent was exempted by the IRB because of the retrospective nature of this study.' What that means?
	-Rui Wang
Maybe cuz of urgency of COVID they did not have to ask the patients for consent?
	-Adriana Bora
@samuel.curtis@thefuturesociety.org How do you read this?
	-Adriana Bora
I believe it means that patients' informed consent could not be provided because the study was utilizing data from CT scans that had already been conducted. (Retrospective,—as opposed to prospective—data collection.)
	-Samuel Curtis</t>
        </r>
      </text>
    </comment>
    <comment ref="BN6" authorId="0" shapeId="0" xr:uid="{00000000-0006-0000-0100-000013000000}">
      <text>
        <r>
          <rPr>
            <sz val="10"/>
            <color rgb="FF000000"/>
            <rFont val="Arial"/>
            <family val="2"/>
          </rPr>
          <t>Review
	-Adriana Bora
I agree, it's not deployed, so yes, N/A
	-Rui Wang</t>
        </r>
      </text>
    </comment>
    <comment ref="B8" authorId="0" shapeId="0" xr:uid="{00000000-0006-0000-0100-000012000000}">
      <text>
        <r>
          <rPr>
            <sz val="10"/>
            <color rgb="FF000000"/>
            <rFont val="Arial"/>
            <family val="2"/>
          </rPr>
          <t>@samuel.curtis@thefuturesociety.org  I can not find info about this initiative.
_Assigned to Samuel Curtis_
	-Adriana Bora
This is the best I can get: https://www.itnonline.com/content/fda-approves-use-aidoc%E2%80%99s-ai-algorithms-incidental-ct-findings-associated-covid-19
	-Adriana Bora
Maybe this can be up for an interview?
	-Adriana Bora
Oh, good to know! I think the first step should be sending them a request to fill out our survey (I am working on it at this very moment).
	-Samuel Curtis</t>
        </r>
      </text>
    </comment>
    <comment ref="AU10" authorId="0" shapeId="0" xr:uid="{00000000-0006-0000-0100-00000F000000}">
      <text>
        <r>
          <rPr>
            <sz val="10"/>
            <color rgb="FF000000"/>
            <rFont val="Arial"/>
            <family val="2"/>
          </rPr>
          <t>revieW: is blood data structured?
	-Adriana Bora
I believe it should be
	-Rui Wang</t>
        </r>
      </text>
    </comment>
    <comment ref="BS10" authorId="0" shapeId="0" xr:uid="{00000000-0006-0000-0100-00000E000000}">
      <text>
        <r>
          <rPr>
            <sz val="10"/>
            <color rgb="FF000000"/>
            <rFont val="Arial"/>
            <family val="2"/>
          </rPr>
          <t>@ruiwang@ruiwang.com.au  This model is only using numbers - so is not nLP nor Computer Vision. So all is left is Robotics, but is this correct?
_Assigned to Rui Wang_
	-Adriana Bora
I haven't gone through the actual initiative, but I did have a discussion with Sam on this. This dimension -- core application area -- is not completed. In your case, the model only uses numbers and make inference to something, which could be a classical statistic model, and the potential application could be automation. So let's discuss with Sam further on this dimension.
	-Rui Wang
Thank you!
	-Adriana Bora
@ruiwang@ruiwang.com.au , do you think your comments on the plan notes doc have resolved this discrepancy?
	-Samuel Curtis
If we take the Robotics as the automation and/or optimization, then this guy should fell into it. Or better, if we can change 'Robotics' to 'Automation and/or Optimization'
	-Rui Wang
Hmm. Does it makes more sense to you to change that property ("Robotics") to "Automation and/or Optimization", or to add "Automation and/or Optimization" as another option? I have a feeling this may be one of those instances of properties not being on the same "level." My gut feeling is not to change or remove properties, but to add (as needed), so we can still make an observation on the intact framework.
	-Samuel Curtis
Yes, Sam, I'm with you, adding rather than removing the original framework.
	-Rui Wang</t>
        </r>
      </text>
    </comment>
    <comment ref="BE11" authorId="0" shapeId="0" xr:uid="{00000000-0006-0000-0100-00000D000000}">
      <text>
        <r>
          <rPr>
            <sz val="10"/>
            <color rgb="FF000000"/>
            <rFont val="Arial"/>
            <family val="2"/>
          </rPr>
          <t>Review- it seems that this complexed AI model uses both discriminative and generative models.
	-Adriana Bora</t>
        </r>
      </text>
    </comment>
    <comment ref="BF11" authorId="0" shapeId="0" xr:uid="{00000000-0006-0000-0100-00000C000000}">
      <text>
        <r>
          <rPr>
            <sz val="10"/>
            <color rgb="FF000000"/>
            <rFont val="Arial"/>
            <family val="2"/>
          </rPr>
          <t>@ruiwang@ruiwang.com.au  - they say they utilise: weakly supervised ml  - does it mean semi-supervised?
_Assigned to Rui Wang_
	-Adriana Bora
We designed a weakly supervised task to initialize weights of the CNN model. Specifically, we randomly selected image patches of lung regions from training images and labeled those patches as the label of the training images. The CNN was then pretrained to classify these image patches for 1 epoch. This weakly supervised task accords with the idea that the CNN is classifying a local region in the CT image to be COVID-19 (+).
	-Adriana Bora
This is tricky ;-) I believe technically this is supervised learning. Rigorously speaking, simi-supervised learning uses both labelled and unlabelled data. But here, they generated more data from training set which mean the model itself was still trained on fully labelled data with some data augmentation techniques.
	-Rui Wang</t>
        </r>
      </text>
    </comment>
    <comment ref="BS11" authorId="0" shapeId="0" xr:uid="{00000000-0006-0000-0100-00000B000000}">
      <text>
        <r>
          <rPr>
            <sz val="10"/>
            <color rgb="FF000000"/>
            <rFont val="Arial"/>
            <family val="2"/>
          </rPr>
          <t>@ruiwang@ruiwang.com.au  what do you think? They have computer vision for CT and non-imagine data (including numbers + text)
_Assigned to Rui Wang_
	-Adriana Bora
too tricky .... I don't know hahaa, surely this dimension needs to be revised.
	-Rui Wang</t>
        </r>
      </text>
    </comment>
    <comment ref="B13" authorId="0" shapeId="0" xr:uid="{00000000-0006-0000-0100-00000A000000}">
      <text>
        <r>
          <rPr>
            <sz val="10"/>
            <color rgb="FF000000"/>
            <rFont val="Arial"/>
            <family val="2"/>
          </rPr>
          <t>@samuel.curtis@thefuturesociety.org  I think this one needs an interview - can not find info
_Assigned to Samuel Curtis_
	-Adriana Bora</t>
        </r>
      </text>
    </comment>
    <comment ref="V14" authorId="0" shapeId="0" xr:uid="{00000000-0006-0000-0100-000007000000}">
      <text>
        <r>
          <rPr>
            <sz val="10"/>
            <color rgb="FF000000"/>
            <rFont val="Arial"/>
            <family val="2"/>
          </rPr>
          <t>They are applying the same technology in other sectors as well: business + government. Shall I select it as well ? Or not - because we only analyse their application in Healthcare?
	-Adriana Bora</t>
        </r>
      </text>
    </comment>
    <comment ref="X14" authorId="0" shapeId="0" xr:uid="{00000000-0006-0000-0100-000006000000}">
      <text>
        <r>
          <rPr>
            <sz val="10"/>
            <color rgb="FF000000"/>
            <rFont val="Arial"/>
            <family val="2"/>
          </rPr>
          <t>need review
	-Adriana Bora</t>
        </r>
      </text>
    </comment>
    <comment ref="B16" authorId="0" shapeId="0" xr:uid="{00000000-0006-0000-0100-000004000000}">
      <text>
        <r>
          <rPr>
            <sz val="10"/>
            <color rgb="FF000000"/>
            <rFont val="Arial"/>
            <family val="2"/>
          </rPr>
          <t>@samuel.curtis@thefuturesociety.org - This one is similar to the other one from NZ - statistical model that I ma not sure how to analyse the AI Model dimensions - so I asked Rui to look at it.
_Assigned to Samuel Curtis_
	-Adriana Bora
It's also one of Michael's initiatives right?
	-Nicolas Miailhe</t>
        </r>
      </text>
    </comment>
    <comment ref="AO16" authorId="0" shapeId="0" xr:uid="{00000000-0006-0000-0100-000003000000}">
      <text>
        <r>
          <rPr>
            <sz val="10"/>
            <color rgb="FF000000"/>
            <rFont val="Arial"/>
            <family val="2"/>
          </rPr>
          <t>@ruiwang@ruiwang.com.au Unknown character here, it seems.
_Assigned to Rui Wang_
	-Samuel Curtis</t>
        </r>
      </text>
    </comment>
    <comment ref="B67" authorId="0" shapeId="0" xr:uid="{00000000-0006-0000-0100-000008000000}">
      <text>
        <r>
          <rPr>
            <sz val="10"/>
            <color rgb="FF000000"/>
            <rFont val="Arial"/>
            <family val="2"/>
          </rPr>
          <t>This initiative is at the boundary between AI and physical simulation/modelling. I'd like to have a discussion on this and then decide if this research should be considered.
	-Rui Wang</t>
        </r>
      </text>
    </comment>
    <comment ref="BL70" authorId="0" shapeId="0" xr:uid="{00000000-0006-0000-0100-000011000000}">
      <text>
        <r>
          <rPr>
            <sz val="10"/>
            <color rgb="FF000000"/>
            <rFont val="Arial"/>
            <family val="2"/>
          </rPr>
          <t>We can think to cast this option to a check list -- like this initiative that carries multiple tasks
	-Rui Wang
Ok, noted! FYI, keeping such notes here: https://docs.google.com/document/d/1xPGIprQ1fylJ0qJjMBP6QcdCYJZfCVTUT6O1eh5JsJs/edit#
	-Samuel Curtis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400-00000C000000}">
      <text>
        <r>
          <rPr>
            <sz val="10"/>
            <color rgb="FF000000"/>
            <rFont val="Arial"/>
            <family val="2"/>
          </rPr>
          <t>if  all in health maybe we eliminate this one
	-Adriana Bora</t>
        </r>
      </text>
    </comment>
    <comment ref="F1" authorId="0" shapeId="0" xr:uid="{00000000-0006-0000-0400-00000D000000}">
      <text>
        <r>
          <rPr>
            <sz val="10"/>
            <color rgb="FF000000"/>
            <rFont val="Arial"/>
            <family val="2"/>
          </rPr>
          <t>could be broke in 2?
	-Adriana Bora</t>
        </r>
      </text>
    </comment>
    <comment ref="G1" authorId="0" shapeId="0" xr:uid="{00000000-0006-0000-0400-00000B000000}">
      <text>
        <r>
          <rPr>
            <sz val="10"/>
            <color rgb="FF000000"/>
            <rFont val="Arial"/>
            <family val="2"/>
          </rPr>
          <t>the categories here are very much targeting AI capacity - but i do not think that a lot of the audience of those AI systems are meant to have knowledge of AI. Rather maybe general public, or train practitioners in health, etc.
	-Adriana Bora</t>
        </r>
      </text>
    </comment>
    <comment ref="H1" authorId="0" shapeId="0" xr:uid="{00000000-0006-0000-0400-000009000000}">
      <text>
        <r>
          <rPr>
            <sz val="10"/>
            <color rgb="FF000000"/>
            <rFont val="Arial"/>
            <family val="2"/>
          </rPr>
          <t>in the OECD this section also contains: optionality and business model
	-Adriana Bora
full name: F. Impacted stakeholders, optionality and business model
	-Adriana Bora</t>
        </r>
      </text>
    </comment>
    <comment ref="U1" authorId="0" shapeId="0" xr:uid="{00000000-0006-0000-0400-000007000000}">
      <text>
        <r>
          <rPr>
            <sz val="10"/>
            <color rgb="FF000000"/>
            <rFont val="Arial"/>
            <family val="2"/>
          </rPr>
          <t>not sure if the categories are sufficient to cover all the models.
	-Adriana Bora</t>
        </r>
      </text>
    </comment>
    <comment ref="C2" authorId="0" shapeId="0" xr:uid="{00000000-0006-0000-0400-000006000000}">
      <text>
        <r>
          <rPr>
            <sz val="10"/>
            <color rgb="FF000000"/>
            <rFont val="Arial"/>
            <family val="2"/>
          </rPr>
          <t>From previous mapping - but not sure if it is right
	-Adriana Bora</t>
        </r>
      </text>
    </comment>
    <comment ref="E2" authorId="0" shapeId="0" xr:uid="{00000000-0006-0000-0400-00000F000000}">
      <text>
        <r>
          <rPr>
            <sz val="10"/>
            <color rgb="FF000000"/>
            <rFont val="Arial"/>
            <family val="2"/>
          </rPr>
          <t>aren't all going to be in health?
	-Adriana Bora</t>
        </r>
      </text>
    </comment>
    <comment ref="F2" authorId="0" shapeId="0" xr:uid="{00000000-0006-0000-0400-00000E000000}">
      <text>
        <r>
          <rPr>
            <sz val="10"/>
            <color rgb="FF000000"/>
            <rFont val="Arial"/>
            <family val="2"/>
          </rPr>
          <t>not sure
	-Adriana Bora
could be Narrow deployment cuz is only usa - but i think it can be used globally .
	-Adriana Bora
soruce vs audience
	-Adriana Bora</t>
        </r>
      </text>
    </comment>
    <comment ref="H2" authorId="0" shapeId="0" xr:uid="{00000000-0006-0000-0400-00000A000000}">
      <text>
        <r>
          <rPr>
            <sz val="10"/>
            <color rgb="FF000000"/>
            <rFont val="Arial"/>
            <family val="2"/>
          </rPr>
          <t>those categories are from their literature, but not all are covered by the OECD framework.
	-Adriana Bora</t>
        </r>
      </text>
    </comment>
    <comment ref="I2" authorId="0" shapeId="0" xr:uid="{00000000-0006-0000-0400-000008000000}">
      <text>
        <r>
          <rPr>
            <sz val="10"/>
            <color rgb="FF000000"/>
            <rFont val="Arial"/>
            <family val="2"/>
          </rPr>
          <t>I am not sure
	-Adriana Bora</t>
        </r>
      </text>
    </comment>
    <comment ref="B3" authorId="0" shapeId="0" xr:uid="{00000000-0006-0000-0400-000005000000}">
      <text>
        <r>
          <rPr>
            <sz val="10"/>
            <color rgb="FF000000"/>
            <rFont val="Arial"/>
            <family val="2"/>
          </rPr>
          <t>not quite sure if this is an AI tool - it is more a central repository
	-Adriana Bora</t>
        </r>
      </text>
    </comment>
    <comment ref="M3" authorId="0" shapeId="0" xr:uid="{00000000-0006-0000-0400-000004000000}">
      <text>
        <r>
          <rPr>
            <sz val="10"/>
            <color rgb="FF000000"/>
            <rFont val="Arial"/>
            <family val="2"/>
          </rPr>
          <t>not sure about Pseudonymised data:
	-Adriana Bora</t>
        </r>
      </text>
    </comment>
    <comment ref="O3" authorId="0" shapeId="0" xr:uid="{00000000-0006-0000-0400-000003000000}">
      <text>
        <r>
          <rPr>
            <sz val="10"/>
            <color rgb="FF000000"/>
            <rFont val="Arial"/>
            <family val="2"/>
          </rPr>
          <t>not sure
	-Adriana Bora</t>
        </r>
      </text>
    </comment>
    <comment ref="P3" authorId="0" shapeId="0" xr:uid="{00000000-0006-0000-0400-000002000000}">
      <text>
        <r>
          <rPr>
            <sz val="10"/>
            <color rgb="FF000000"/>
            <rFont val="Arial"/>
            <family val="2"/>
          </rPr>
          <t>not sure
	-Adriana Bora</t>
        </r>
      </text>
    </comment>
    <comment ref="S3" authorId="0" shapeId="0" xr:uid="{00000000-0006-0000-0400-000001000000}">
      <text>
        <r>
          <rPr>
            <sz val="10"/>
            <color rgb="FF000000"/>
            <rFont val="Arial"/>
            <family val="2"/>
          </rPr>
          <t>not sure
	-Adriana Bora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M5" authorId="0" shapeId="0" xr:uid="{00000000-0006-0000-0700-000001000000}">
      <text>
        <r>
          <rPr>
            <sz val="10"/>
            <color rgb="FF000000"/>
            <rFont val="Arial"/>
            <family val="2"/>
          </rPr>
          <t>@adriana.bora@thefuturesociety.org @ruiwang@ruiwang.com.au do either of you know how to use data validation to prompt those entering data with a list of options from which you can select multiple, rather than a single item? This would be optimal for questions that are best answered with checklists rather than multiple-choice.
	-Samuel Curtis
did you mean data validation in Excel/GoogleSheet? Sorry I'm very bad on those software...
	-Rui Wang
Yes, or here on Google docs. I am not actually sure whether it is a function that can be performed on here without running a script. Anyway, it isn't absolutely necessary if we can't figure it out; it might just save a bit of time in the long run if it's easy to set up.
	-Samuel Curtis</t>
        </r>
      </text>
    </comment>
  </commentList>
</comments>
</file>

<file path=xl/sharedStrings.xml><?xml version="1.0" encoding="utf-8"?>
<sst xmlns="http://schemas.openxmlformats.org/spreadsheetml/2006/main" count="6438" uniqueCount="1835">
  <si>
    <t>Sheet in development...</t>
  </si>
  <si>
    <t>1. Purpose</t>
  </si>
  <si>
    <t>This catalogue contains initiatives developed and used in the context of the COVID-19 pandemic for accelerating research, detection, prevention, response and recovery. The catalogue will list initiatives from academia, governments, the private sector, civil society, and international organizations, among others.</t>
  </si>
  <si>
    <t>It is created for the GPAI Subgroup on AI &amp; Pandemic Response Sub Working Group's 'Review of National and International Initiatives.' The catalogue will serve as the basis to identify and select ~30 promising initiatives that have great potential to contribute to the development and use AI systems towards current and future pandemic response. The analysis will identify best practices, lessons learned and the main socio-economic, technical, and scientific challenges to implementing responsible AI principles.</t>
  </si>
  <si>
    <t>2. How to use this catalogue?</t>
  </si>
  <si>
    <t>2.1 Reading</t>
  </si>
  <si>
    <t>The catalogue is shared with the AI &amp; Pandemic Response Sub Working Group.</t>
  </si>
  <si>
    <t>The filters in the header row can be used to view specific subsets of the catalogue.</t>
  </si>
  <si>
    <t>Categories include:</t>
  </si>
  <si>
    <r>
      <rPr>
        <i/>
        <sz val="10"/>
        <color theme="1"/>
        <rFont val="Arial"/>
        <family val="2"/>
      </rPr>
      <t>(1) AI tools &amp; applications</t>
    </r>
    <r>
      <rPr>
        <sz val="10"/>
        <color theme="1"/>
        <rFont val="Arial"/>
        <family val="2"/>
      </rPr>
      <t xml:space="preserve"> to limit to the spread of COVID-19 and other future pandemics</t>
    </r>
  </si>
  <si>
    <r>
      <rPr>
        <i/>
        <sz val="10"/>
        <color theme="1"/>
        <rFont val="Arial"/>
        <family val="2"/>
      </rPr>
      <t>(2) Platforms to fast-track research and crowdsource projects</t>
    </r>
    <r>
      <rPr>
        <sz val="10"/>
        <color theme="1"/>
        <rFont val="Arial"/>
        <family val="2"/>
      </rPr>
      <t xml:space="preserve"> to fight COVID-19</t>
    </r>
  </si>
  <si>
    <r>
      <rPr>
        <i/>
        <sz val="10"/>
        <color theme="1"/>
        <rFont val="Arial"/>
        <family val="2"/>
      </rPr>
      <t>(3) Ethical and policy frameworks</t>
    </r>
    <r>
      <rPr>
        <sz val="10"/>
        <color theme="1"/>
        <rFont val="Arial"/>
        <family val="2"/>
      </rPr>
      <t xml:space="preserve"> for the responsible use of AI-enabled solutions during COVID-19</t>
    </r>
  </si>
  <si>
    <r>
      <rPr>
        <i/>
        <sz val="10"/>
        <color theme="1"/>
        <rFont val="Arial"/>
        <family val="2"/>
      </rPr>
      <t>(4) Governance mechanisms to operationalize principles</t>
    </r>
    <r>
      <rPr>
        <sz val="10"/>
        <color theme="1"/>
        <rFont val="Arial"/>
        <family val="2"/>
      </rPr>
      <t xml:space="preserve"> and monitor the responsible use of AI-enabled solutions during COVID-19</t>
    </r>
  </si>
  <si>
    <t>Domains include:</t>
  </si>
  <si>
    <r>
      <rPr>
        <i/>
        <sz val="10"/>
        <color theme="1"/>
        <rFont val="Arial"/>
        <family val="2"/>
      </rPr>
      <t>(A) Biological</t>
    </r>
    <r>
      <rPr>
        <sz val="10"/>
        <color theme="1"/>
        <rFont val="Arial"/>
        <family val="2"/>
      </rPr>
      <t xml:space="preserve"> initiatives aimed at better understanding molecular structures and biochemical processes for the purpose of drug/vaccine development</t>
    </r>
  </si>
  <si>
    <r>
      <rPr>
        <i/>
        <sz val="10"/>
        <color theme="1"/>
        <rFont val="Arial"/>
        <family val="2"/>
      </rPr>
      <t xml:space="preserve">(B) Clinical </t>
    </r>
    <r>
      <rPr>
        <sz val="10"/>
        <color theme="1"/>
        <rFont val="Arial"/>
        <family val="2"/>
      </rPr>
      <t>initiatives focused on aiding diagnosis and predicting patient outcomes</t>
    </r>
  </si>
  <si>
    <r>
      <rPr>
        <i/>
        <sz val="10"/>
        <color theme="1"/>
        <rFont val="Arial"/>
        <family val="2"/>
      </rPr>
      <t xml:space="preserve">(C) Societal </t>
    </r>
    <r>
      <rPr>
        <sz val="10"/>
        <color theme="1"/>
        <rFont val="Arial"/>
        <family val="2"/>
      </rPr>
      <t>initiatives centered on large-scale epistemics, epidemic modeling, decision-making, and operational management</t>
    </r>
  </si>
  <si>
    <t>2.2 Adding to the catalogue</t>
  </si>
  <si>
    <t>The catalogue is living and crowdsourced - we welcome input and comments to improve and maintain it.</t>
  </si>
  <si>
    <r>
      <rPr>
        <sz val="10"/>
        <rFont val="Arial"/>
        <family val="2"/>
      </rPr>
      <t xml:space="preserve">To add an initiative, please fill in this Google Form: </t>
    </r>
    <r>
      <rPr>
        <u/>
        <sz val="10"/>
        <color rgb="FF1155CC"/>
        <rFont val="Arial"/>
        <family val="2"/>
      </rPr>
      <t>https://forms.gle/P9Z9idf8myXyPMwd6</t>
    </r>
  </si>
  <si>
    <t>The project team will review your input for relevance and redundancy, then add it to the catalogue.</t>
  </si>
  <si>
    <t>2.3 How to suggest a modification to an exisiting initiative</t>
  </si>
  <si>
    <t>To suggest an edit to an initiative, please click on the cell and insert comment.</t>
  </si>
  <si>
    <t>If you have editing permissions, please keep in mind that some columns have options to select from—this is the case when you see a downward-pointing arrow in the lower right-hand corner of that column's cells. Please select an option from that list. If an adequate option does not exist, leave a comment describing the option you would like added.</t>
  </si>
  <si>
    <t>3. How was this catalogue created?</t>
  </si>
  <si>
    <t>The team of analysts leveraged survey feedback from members of the  AI &amp; Pandemic Response Sub Working Group's, projects identified during a prior cataloguing initiative by The Future Society, and desktop research conducted between September and November 2020.</t>
  </si>
  <si>
    <t>4. Disclaimer</t>
  </si>
  <si>
    <t>This catalogue is not intended to be comprehensive list of AI &amp; Pandemic Response initiatives. It was regularly updated as initiatives were identified between September and November 2020.</t>
  </si>
  <si>
    <t>Assigned to</t>
  </si>
  <si>
    <t>Status</t>
  </si>
  <si>
    <t>Source</t>
  </si>
  <si>
    <t>Background information</t>
  </si>
  <si>
    <t>OECD Classification of AI Systems</t>
  </si>
  <si>
    <t>Optional</t>
  </si>
  <si>
    <t>Category</t>
  </si>
  <si>
    <t>A. Context</t>
  </si>
  <si>
    <t>B. Data and input</t>
  </si>
  <si>
    <t>C. AI model</t>
  </si>
  <si>
    <t>D. Task and output</t>
  </si>
  <si>
    <t>Dimension</t>
  </si>
  <si>
    <t>Initiative Name</t>
  </si>
  <si>
    <t>Organization(s)</t>
  </si>
  <si>
    <t>Brief Description</t>
  </si>
  <si>
    <t>Mission</t>
  </si>
  <si>
    <t>Domain</t>
  </si>
  <si>
    <t>Clustering ID</t>
  </si>
  <si>
    <t>Sector</t>
  </si>
  <si>
    <t>Technology used (if applicable)</t>
  </si>
  <si>
    <t>Geographical scope</t>
  </si>
  <si>
    <t>Target Audience</t>
  </si>
  <si>
    <t>Stage of Development</t>
  </si>
  <si>
    <t>Budget (If Applicable)</t>
  </si>
  <si>
    <t>Date of origin:</t>
  </si>
  <si>
    <t>Country/region of origin:</t>
  </si>
  <si>
    <t>Key success factors</t>
  </si>
  <si>
    <t>Main hurdles</t>
  </si>
  <si>
    <t>Monitoring &amp; Evaluation</t>
  </si>
  <si>
    <t>Contact Person (If applicable)</t>
  </si>
  <si>
    <t>Link(s)</t>
  </si>
  <si>
    <t>Notes</t>
  </si>
  <si>
    <t>Note: Sector</t>
  </si>
  <si>
    <t>Business function</t>
  </si>
  <si>
    <t>Note: Business function</t>
  </si>
  <si>
    <t>Critical functions (optional dimension)</t>
  </si>
  <si>
    <t>Scale of deployment and technological maturity</t>
  </si>
  <si>
    <t>User</t>
  </si>
  <si>
    <t>Note: User</t>
  </si>
  <si>
    <t>Impact</t>
  </si>
  <si>
    <t>Benefits and risks to human rights and democracy</t>
  </si>
  <si>
    <t>Note: Benefits and risks to human rights and democracy</t>
  </si>
  <si>
    <t>Benefits and risks to well-being (optional dimension)</t>
  </si>
  <si>
    <t>Provenance, collection and dynamic nature</t>
  </si>
  <si>
    <t>Structure and format</t>
  </si>
  <si>
    <t>Rights and ‘identifiability’</t>
  </si>
  <si>
    <t>Data quality and appropriateness (optional dimension)</t>
  </si>
  <si>
    <t>AI model characteristics</t>
  </si>
  <si>
    <t>Model building</t>
  </si>
  <si>
    <t>Model inference (optional dimension)</t>
  </si>
  <si>
    <t>Task</t>
  </si>
  <si>
    <t>Note: Task</t>
  </si>
  <si>
    <t>Action autonomy</t>
  </si>
  <si>
    <t>Note:Action autonomy</t>
  </si>
  <si>
    <t>Displacement potential</t>
  </si>
  <si>
    <t>Note:Displacement potential</t>
  </si>
  <si>
    <t>Composite system (optional dimension)</t>
  </si>
  <si>
    <t>Core application area</t>
  </si>
  <si>
    <t>Note: Core application area</t>
  </si>
  <si>
    <t>Alignment with standards</t>
  </si>
  <si>
    <t>Sub Dimension</t>
  </si>
  <si>
    <t>Breadth of deployment</t>
  </si>
  <si>
    <t>Note: Breadth of deployment</t>
  </si>
  <si>
    <t>AI system maturity (optional sub-dimension)</t>
  </si>
  <si>
    <t>Impacted stakeholders</t>
  </si>
  <si>
    <t>Note: Impacted stakeholders</t>
  </si>
  <si>
    <t>Optionality</t>
  </si>
  <si>
    <t>Note: Optionality</t>
  </si>
  <si>
    <t>Business model (optional sub-dimension)</t>
  </si>
  <si>
    <t>Detection and collection of data and input</t>
  </si>
  <si>
    <t>Note: Detection and collection of data and input</t>
  </si>
  <si>
    <t>Provenance of data and input</t>
  </si>
  <si>
    <t>Note:Provenance of data and input</t>
  </si>
  <si>
    <t>Dynamic nature of data</t>
  </si>
  <si>
    <t>Note: Dynamic nature of data</t>
  </si>
  <si>
    <t>Scale (optional sub-dimension)</t>
  </si>
  <si>
    <t>Structure of data and input</t>
  </si>
  <si>
    <t>Note: Structure of data and input</t>
  </si>
  <si>
    <t>Format of data and metadata (optional sub-dimension)</t>
  </si>
  <si>
    <t>Rights associated with data and input</t>
  </si>
  <si>
    <t>Note: Rights associated with data and input</t>
  </si>
  <si>
    <t>‘Identifiability’ of personal data</t>
  </si>
  <si>
    <t>Note: ‘Identifiability’ of personal data</t>
  </si>
  <si>
    <t>AI model type</t>
  </si>
  <si>
    <t>Note: AI model type</t>
  </si>
  <si>
    <t>Discriminative and generative models (optional sub-dimension)</t>
  </si>
  <si>
    <t>Model building from machine-learned or human-encoded knowledge</t>
  </si>
  <si>
    <t>Note: Model building from machine-learned or human-encoded knowledge</t>
  </si>
  <si>
    <t>Data interaction in machine learning models that evolve in the field</t>
  </si>
  <si>
    <t>Note: Data interaction in machine learning models that evolve in the field</t>
  </si>
  <si>
    <t>Central or federated learning (optional sub-dimension)</t>
  </si>
  <si>
    <t>Redo</t>
  </si>
  <si>
    <t>Merge with description then delete</t>
  </si>
  <si>
    <t>Ignore for now - to be updated w/ Neda</t>
  </si>
  <si>
    <t>To be deleted</t>
  </si>
  <si>
    <t>Update data validation</t>
  </si>
  <si>
    <t>To be hidden from external file</t>
  </si>
  <si>
    <t>Wait until Phase III</t>
  </si>
  <si>
    <t>Ignore for now -- needs properties</t>
  </si>
  <si>
    <t>Adriana</t>
  </si>
  <si>
    <t>Needs review</t>
  </si>
  <si>
    <t>A deep learning algorithm using CT images to screen for Coronavirus Disease (COVID-19)</t>
  </si>
  <si>
    <t>Tianjin Medical University Cancer Institute and Hospital; College of Intelligence and Computing, Tianjin University; National Supercomputer Center in Tianjin; Department of Radiation Oncology, First Affiliated Hospital; Department of Radiology, Nanchang University First Hospital; Department of Radiology, No.8 Hospital, Xi'an Medical College</t>
  </si>
  <si>
    <t>This study demonstrates the proof-of-principle for using artificial intelligence to extract radiological features for timely and accurate COVID-19 diagnosis. "Based on COVID-19 radiographic changes in CT images, this study hypothesized that artificial intelligence methods might be able to extract specific graphical features of COVID-19 and provide a clinical diagnosis ahead of the pathogenic test, thus saving critical time for disease control"</t>
  </si>
  <si>
    <t>To produce alternative diagnostic methods, as pathogenic laboratory testing—the gold standard—is time-consuming with significant false negative results.</t>
  </si>
  <si>
    <t>Clinical</t>
  </si>
  <si>
    <t>Academia</t>
  </si>
  <si>
    <t>Computer vision</t>
  </si>
  <si>
    <t>Not specified</t>
  </si>
  <si>
    <t>Healthcare; academia</t>
  </si>
  <si>
    <t>Deployed/Published</t>
  </si>
  <si>
    <t>N/A</t>
  </si>
  <si>
    <t>China</t>
  </si>
  <si>
    <t xml:space="preserve">Xiangfei Meng, Email: nc.jt-ccsn@fxgnem.
</t>
  </si>
  <si>
    <t>https://www.medrxiv.org/content/10.1101/2020.02.14.20023028v5</t>
  </si>
  <si>
    <t>https://www.ncbi.nlm.nih.gov/pmc/articles/PMC7904034/</t>
  </si>
  <si>
    <t>Section Q Human health and social work activities</t>
  </si>
  <si>
    <t>Research and development</t>
  </si>
  <si>
    <t>A pilot project</t>
  </si>
  <si>
    <t>Trained practitioner who is not an AI expert</t>
  </si>
  <si>
    <t>Workers / employees</t>
  </si>
  <si>
    <t>This technology is helping the medical staff to provide a clinical diagnosis ahead of the pathogenic test. Can we consider them workers?</t>
  </si>
  <si>
    <t>Not sure if this method is implemented now and how this influences the patients</t>
  </si>
  <si>
    <t>Human dignity, life and physical and mental integrity</t>
  </si>
  <si>
    <t>Am I correct in assuming this: Article 3 - Right to integrity of the person
1. Everyone has the right to respect for his or her physical and mental integrity.
2. In the fields of medicine and biology, the following must be respected in particular:
(a) the free and informed consent of the person concerned, according to the procedures laid down by law;
(b) the prohibition of eugenic practices, in particular those aiming at the selection of persons;
(c) the prohibition on making the human body and its parts as such a source of financial gain;
(d) the prohibition of the reproductive cloning of human beings.</t>
  </si>
  <si>
    <t>Collected by humans and automated sensors</t>
  </si>
  <si>
    <t>Two radiologists were asked to review the images and sketched 1065 representative images (740 for COVID-19 negative and 325 for COVID-19 positive) for analysis</t>
  </si>
  <si>
    <t>Observed data</t>
  </si>
  <si>
    <t>Static data</t>
  </si>
  <si>
    <t>Unstructured data</t>
  </si>
  <si>
    <t>When you get a  CT images is it simpel imagine or imagine +metadata?</t>
  </si>
  <si>
    <t>Personal data</t>
  </si>
  <si>
    <t>Is CT Images personal/ private data?</t>
  </si>
  <si>
    <t>Not enough information</t>
  </si>
  <si>
    <t>Statistical AI models</t>
  </si>
  <si>
    <t xml:space="preserve">(3) classification with two fully connected layers and prediction of binary classifiers. We performed transfer learning, which involved training with a predefined model using the well-known GoogleNet Inception v3 CNN [16]. The network was already trained on 1.2 million color images from ImageNet that consisted of 1000 categories before learning from the lung radiographs in this study [17]. The entire neural network can be roughly divided into two parts: the first part used a pre-trained inception network to convert image data into one-dimensional feature vectors, and the second part used a fully connected network, mainly for classification prediction. </t>
  </si>
  <si>
    <t>Acquisition from data through supervised learning</t>
  </si>
  <si>
    <t xml:space="preserve">After generating the features, the final step was to classify the pneumonia based on those features. An ensemble of classifiers was used to improve the classification accuracy. In this study, we adopted end-to-end learning to ensure model convergence.
 In this study, we developed an AI program by analyzing representative CT images using a deep learning method. This is a retrospective, multicenter, diagnostic study using our modified inception migration neural network, which has achieved an overall accuracy of 89.5%
</t>
  </si>
  <si>
    <t>No evolution during operation (no interaction)</t>
  </si>
  <si>
    <t>Recognition</t>
  </si>
  <si>
    <t xml:space="preserve">The algorithm just predicts the classification, but does not act on it. </t>
  </si>
  <si>
    <t>High displacement potential</t>
  </si>
  <si>
    <t>Sam</t>
  </si>
  <si>
    <t>Not started</t>
  </si>
  <si>
    <t>A structured model for COVID-19 spread: modelling age and healthcare inequities</t>
  </si>
  <si>
    <t>Te Pūnaha Matatini</t>
  </si>
  <si>
    <t>This research employs a stochastic branching process model, structured by age and level of healthcare access, to look at the heterogeneous spread of COVID-19 within a population. We examine the effect of control scenarios targeted at particular groups, such as school closures or social distancing by older people.</t>
  </si>
  <si>
    <t>This research highlights the importance of ensuring that community needs for access to healthcare, including early proactive testing, rapid contact tracing, and the ability to isolate, are being met equitably, and illustrates how information concerning contact and infection rates across different demographic groups may be useful in informing specific policy interventions.</t>
  </si>
  <si>
    <t>Societal</t>
  </si>
  <si>
    <t>MATLAB</t>
  </si>
  <si>
    <t>New Zealand</t>
  </si>
  <si>
    <t>Government; healthcare; academia</t>
  </si>
  <si>
    <t>Advanced mathematical modelling, access to official New Zealand COVID-19 case data, development in conjunction with public health experts</t>
  </si>
  <si>
    <t>Michael Plank</t>
  </si>
  <si>
    <t>https://www.tepunahamatatini.ac.nz/</t>
  </si>
  <si>
    <t>https://cpb-ap-se2.wpmucdn.com/blogs.auckland.ac.nz/dist/d/75/files/2017/01/structured-model-FINAL.pdf</t>
  </si>
  <si>
    <t>Not enough info found to conduct analysis</t>
  </si>
  <si>
    <t>Aidoc AI-CT Algorithms</t>
  </si>
  <si>
    <t>Aidoc</t>
  </si>
  <si>
    <t>Detects and prioritizes incidental CT findings associated with COVID-19 in any CT study that contains the lung or part of the lung.</t>
  </si>
  <si>
    <t>Aiding radiologists in reducing turnaround time and increasing quality and efficiency by flagging acute anomalies in real time.</t>
  </si>
  <si>
    <t>For-profit</t>
  </si>
  <si>
    <t>Deep learning</t>
  </si>
  <si>
    <t>Global</t>
  </si>
  <si>
    <t>Healthcare</t>
  </si>
  <si>
    <t>United States; Israel</t>
  </si>
  <si>
    <t>https://www.aidoc.com/blog/ct-imaging-volumes-covid19/</t>
  </si>
  <si>
    <t>Alpha Fold</t>
  </si>
  <si>
    <t xml:space="preserve">DeepMind </t>
  </si>
  <si>
    <t>The Alpha Gold team is sharing predicted structures for some of the proteins in SARS-CoV-2.</t>
  </si>
  <si>
    <t>To benefit the research community with predictions of SARS-CoV-2 protein targets.</t>
  </si>
  <si>
    <t>Biological</t>
  </si>
  <si>
    <t xml:space="preserve">Deep learning system </t>
  </si>
  <si>
    <t>Academia; healthcare</t>
  </si>
  <si>
    <t>United Kingdom</t>
  </si>
  <si>
    <t>Sam Pettit</t>
  </si>
  <si>
    <t>https://deepmind.com/research/open-source/computational-predictions-of-protein-structures-associated-with-COVID-19
https://deepmind.com/research/case-studies/alphafold</t>
  </si>
  <si>
    <t>https://www.nature.com/articles/s41586-019-1923-7
x
https://github.com/deepmind/deepmind-research/tree/master/alphafold_casp13</t>
  </si>
  <si>
    <t>Broad deployment</t>
  </si>
  <si>
    <t>I would say Alpha Fold is Broad Deployment as it is applied across diverse projects modeling proteins</t>
  </si>
  <si>
    <t>Maybe both AI and domain experts, as you can use some of their open code to predict protein, or use their results for COVID research</t>
  </si>
  <si>
    <t>Specific communities</t>
  </si>
  <si>
    <t>Researchers</t>
  </si>
  <si>
    <t>Not sure what to chose except the human dignity..etc. but that is quite a stretch</t>
  </si>
  <si>
    <t>Since DNA specifies the amino acid sequences that comprise protein structures, the genomics revolution has made it possible to read protein sequences from the natural world at massive scale – with 180 million protein sequences and counting in the Universal Protein database (UniProt). In contrast, given the experimental work needed to go from sequence to structure, only around 170,000 protein structures are in the Protein Data Bank (PDB). Among the undetermined proteins may be some with new and exciting functions and – just as a telescope helps us see deeper into the unknown universe – techniques like AlphaFold may help us find them.
We trained this system on publicly available data consisting of ~170,000 protein structures from the protein data bank together with large databases containing protein sequences of unknown structure.</t>
  </si>
  <si>
    <t>Complex structured data</t>
  </si>
  <si>
    <t>Public data</t>
  </si>
  <si>
    <t>Forecasting</t>
  </si>
  <si>
    <t>High action autonomy (also referred to as “human-out-of-the-loop”)</t>
  </si>
  <si>
    <t>An interpretable mortality prediction model for COVID-19 patients</t>
  </si>
  <si>
    <t>Department of Emergency, Tongji Hospital of Tongji Medical College, Huazhong University of Science and Technology; School of Artificial Intelligence and Automation, Huazhong University of Science and Technology; Luxembourg Centre for System Biomedicine Department of Plant Sciences, University of Cambridge; School of Mechanical Science and Engineering, Huazhong University of Science and Technology; Department of Information Management, Tongji Hospital of Tongji Medical College, Huazhong University of Science and Technology; Huazhong University of Science and Technology – Wuxi Research Institute; Department of Anesthesiology, Tongji Hospital of Tongji Medical College, Huazhong University of Science and Technology; School of Information Science and Engineering, Wuhan University of Science and Technology</t>
  </si>
  <si>
    <t>This Article suggests a simple and operable decision rule to quickly predict patients at the highest risk, allowing them to be prioritized and potentially reducing the mortality rate.</t>
  </si>
  <si>
    <t>To identify crucial predictive biomarkers of disease mortality; to support decision making and logistical planning in healthcare systems.</t>
  </si>
  <si>
    <t>machine learning</t>
  </si>
  <si>
    <t>Shusheng Li; Hui Xu; Ye Yuan</t>
  </si>
  <si>
    <t>https://www.nature.com/articles/s42256-020-0180-7</t>
  </si>
  <si>
    <t>A "Matters Arising" response: https://www.nature.com/articles/s42256-020-00253-3
Contact person: Marian J. R. QuanjelView ORCID ID profile
St Antonius ILD Center of Excellence, Department of Pulmonology, St Antonius Hospital, Nieuwegein, The Netherlands</t>
  </si>
  <si>
    <t>Basic principles observed and reported – TRL 1</t>
  </si>
  <si>
    <t>Specific communities, Workers, Vulnerable populations (sick people)</t>
  </si>
  <si>
    <t>Collected by humans</t>
  </si>
  <si>
    <t>Structured data</t>
  </si>
  <si>
    <t xml:space="preserve">Medical records were collected by using standard case report forms that included epidemiological, demographic, clinical, laboratory and mortality outcome information (Table 2 and Supplementary Data 1). The clinical outcomes were followed up to 24 February 2020. The study was approved by the Tongji Hospital Ethics Committee.
Most patients had multiple blood samples taken throughout their stay in hospital. However, the model training and testing uses only the data from the final sample as inputs to the model to assess the crucial biomarkers of disease severity, distinguish patients that require immediate medical assistance and accurately match corresponding features to each label. Nevertheless, the model can be applied to all other blood samples and the predictive potential of the identified biomarkers estimated (see Estimation of the prediction horizon section). 
</t>
  </si>
  <si>
    <t>Anonymised data</t>
  </si>
  <si>
    <t xml:space="preserve">I downloaded the data and they have numbers for Patients. Patient 1, Patient 2.. etc. </t>
  </si>
  <si>
    <t>Symbolic AI models</t>
  </si>
  <si>
    <t>Discriminative (or “conditional”) model</t>
  </si>
  <si>
    <t>This study uses a supervised XGBoost classifier8 as the predictor model. XGBoost is a high-performance machine learning algorithm that benefits from great interpretability potential due to its recursive tree-based decision system. In contrast, internal model mechanisms of black-box modelling strategies are typically difficult to interpret. The importance of each individual feature in XGBoost is determined by its accumulated use in each decision step in trees. This computes a metric characterizing the relative importance of each feature, which is particularly valuable to estimate features that are the most discriminative of model outcomes, especially when they are related to meaningful clinical parameters.</t>
  </si>
  <si>
    <t>Robotics</t>
  </si>
  <si>
    <t>Artificial intelligence–enabled rapid diagnosis of patients with COVID-19</t>
  </si>
  <si>
    <t>BioMedical Engineering and Imaging Institute, Icahn School of Medicine at Mount Sinai; Department of Genetics and Genomic Sciences, Icahn School of Medicine at Mount Sinai; Department of Radiology, West China Hospital, Sichuan University; Department of Diagnostic, Molecular and Interventional Radiology, Icahn School of Medicine at Mount Sinai; Department of Radiology, The Second Affiliated Hospital of Zhejiang University; Department of Radiology, The First Affiliated Hospital of Bengbu Medical College; Guangdong Provincial Key Laboratory of Biomedical Imaging, The Fifth Affiliated Hospital of Sun Yet-sen University; Department of Radiology, Nanxishan Hospital; Department of Radiology, The Second People’s Hospital; Department of Radiology, Bozhou Bone Trauma Hospital Image Center; Department of Radiology, Remin Hospital of Wuhan University; East River Medical Imaging, New York; Department of Radiology, Weill Cornell Medicine; Department of Oncological Sciences, Icahn School of Medicine at Mount Sinai; Department of Radiology, Massachusetts General Hospital</t>
  </si>
  <si>
    <t>This study used AI algorithms to integrate chest CT findings with clinical symptoms, exposure history and laboratory testing to rapidly diagnose patients who are positive for COVID-19. Among a total of 905 patients tested by real-time RT–PCR assay and next-generation sequencing RT–PCR, 419 (46.3%) tested positive for SARS-CoV-2. In a test set of 279 patients, the AI system achieved an area under the curve of 0.92 and had equal sensitivity as compared to a senior thoracic radiologist. The AI system also improved the detection of patients who were positive for COVID-19 via RT–PCR who presented with normal CT scans, correctly identifying 17 of 25 (68%) patients, whereas radiologists classified all of these patients as COVID-19 negative.</t>
  </si>
  <si>
    <t>To rapidly diagnose COVID-19 patients when CT scans and associated clinical history are available.</t>
  </si>
  <si>
    <t>Convolutional neural network on CT scans and clinical information; support vector machine (SVM); random forest and multilayer perceptron (MLP) classifiers to classify patients</t>
  </si>
  <si>
    <t>Unclear whether it will be applied in the clinic</t>
  </si>
  <si>
    <t>Brent P. Little</t>
  </si>
  <si>
    <t>https://www.nature.com/articles/s41591-020-0931-3</t>
  </si>
  <si>
    <t>Specific communities, Workes, Vulnerable population (sick people)</t>
  </si>
  <si>
    <t>Our goal was to design an AI model that can identify SARS-CoV-2 infection based on initial chest CT scans and associated clinical information that could rapidly identify COVID-19 (+) patients in the early stage. We collected chest CT scans and corresponding clinical information obtained at patient presentation. Clinical information included travel and exposure history, leukocyte counts (including absolute neutrophil number, percentage neutrophils, absolute lymphocyte number and percentage lymphocytes), symptomatology (presence of fever, cough and sputum), patient age and patient sex</t>
  </si>
  <si>
    <t>Hybrid AI models</t>
  </si>
  <si>
    <t>We first developed a deep convolutional neural network (CNN) to learn the imaging characteristics of patients with COVID-19 on the initial CT scan. We then used support vector machine (SVM), random forest and multilayer perceptron (MLP) classifiers to classify patients with COVID-19 according to clinical information. MLP showed the best performance on the tuning set; only MLP performance is reported hereafter. Finally, we created a neural network model combining radiological data and clinical information to predict COVID-19 status</t>
  </si>
  <si>
    <t>Both?</t>
  </si>
  <si>
    <t>Acquisition from data through semi-supervised learning</t>
  </si>
  <si>
    <t>Three AI models are used to generate the probability of a patient being COVID-19 (+): the first is based on a chest CT scan, the second on clinical information and the third on a combination of the chest CT scan and clinical information. For evaluation of chest CT scans, each slice was first ranked by the probability of containing a parenchymal abnormality, as predicted by the CNN model (slice selection CNN), which is a pre trained pulmonary tuberculosis (PTB) model that has a 99.4% accuracy to select abnormal lung slices from chest CT scans. The top ten abnormal CT images per patient were put into the second CNN (diagnosis CNN) to predict the likelihood of COVID-19 positivity (P1). Demographic and clinical data (the patient’s age and sex, exposure history, symptoms and laboratory tests) were put into a machine-learning model to classify COVID-19 positivity (P2). Features generated by the diagnosis CNN model and the nonimaging clinical information machine-learning model were integrated by an MLP network to generate the final output of the joint model (P3).
We designed a weakly supervised task to initialize weights of the CNN model. Specifically, we randomly selected image patches of lung regions from training images and labeled those patches as the label of the training images. The CNN was then pre trained to classify these image patches for 1 epoch. This weakly supervised task accords with the idea that the CNN is classifying a local region in the CT image to be COVID-19 (+).</t>
  </si>
  <si>
    <t>Computer vision + robotics?</t>
  </si>
  <si>
    <t>Rui</t>
  </si>
  <si>
    <t>Done</t>
  </si>
  <si>
    <t>Ask Jamie</t>
  </si>
  <si>
    <t>GovTech Singapore</t>
  </si>
  <si>
    <t>A virtual assistant (chatbot) designed to answer queries within specific domains on Government agency websites, redesigned to answer queries related to COVID-19. It has been enhanced to address queries related to COVID-19, and uses machine learning to improve accuracy of the replies, and data analytics to detect trending topics.</t>
  </si>
  <si>
    <t>To disseminate timely and accurate information to Singaporeans.</t>
  </si>
  <si>
    <t>Government</t>
  </si>
  <si>
    <t>Machine learning</t>
  </si>
  <si>
    <t>Singapore</t>
  </si>
  <si>
    <t>Public</t>
  </si>
  <si>
    <t>https://www.tech.gov.sg/products-and-services/responding-to-covid-19-with-tech/</t>
  </si>
  <si>
    <t>Section N Administrative and support service activities</t>
  </si>
  <si>
    <t>Citizen/customer service</t>
  </si>
  <si>
    <t>Narrow deployment</t>
  </si>
  <si>
    <t>only used in Singapore</t>
  </si>
  <si>
    <t>Actual system or subsystem in final form in operational environment – TRL 9</t>
  </si>
  <si>
    <t>Amateur</t>
  </si>
  <si>
    <t>Government agencies / regulators</t>
  </si>
  <si>
    <t>Users can opt out of the AI system’s output</t>
  </si>
  <si>
    <t>Dynamic real-time data</t>
  </si>
  <si>
    <t>Evolution during operation through passive interaction</t>
  </si>
  <si>
    <t>Interaction support</t>
  </si>
  <si>
    <t>Human language technologies</t>
  </si>
  <si>
    <t>Automatic Rostering Tool for Nurse Rostering</t>
  </si>
  <si>
    <t>University of Auckland</t>
  </si>
  <si>
    <t>This research involves using models to optimize nurse rostering.</t>
  </si>
  <si>
    <t>The benefits from our practical application of this research was a reduction in rostering development time, fewer skills shortages and greater fairness.</t>
  </si>
  <si>
    <t>Python, C++, Genie++</t>
  </si>
  <si>
    <t>In development</t>
  </si>
  <si>
    <t>$NZ100k for PhD scholarship</t>
  </si>
  <si>
    <t>Access to clinical expertise and data, excellent PhD student</t>
  </si>
  <si>
    <t>Difficulty in transforming data into formal problem specification</t>
  </si>
  <si>
    <t>Peer-reviewed publication</t>
  </si>
  <si>
    <t>Isaac Cleland</t>
  </si>
  <si>
    <t>http://orsnz.org.nz/Repository/CONF53/abstracts-mobile.pdf</t>
  </si>
  <si>
    <t>BlueDot</t>
  </si>
  <si>
    <t>Delivers tailored outbreak risk awareness in near real-time, a hub for the latest intelligence about COVID-19, focus reports that examine where the pandemic is heading, and a geographic information system combines over 100 datasets to help advanced users quickly perform complex risk assessments.</t>
  </si>
  <si>
    <t>To build solutions that track, contextualize, and anticipate infectious disease risks.</t>
  </si>
  <si>
    <t>Natural language processing; machine learning</t>
  </si>
  <si>
    <t>Government; business; healthcare; public</t>
  </si>
  <si>
    <t>Canada</t>
  </si>
  <si>
    <t>https://bluedot.global/</t>
  </si>
  <si>
    <t>https://www.youtube.com/watch?v=ZyGdwRYmS6A
https://www.entrepreneur.com/article/348941
https://www.wired.com/story/ai-epidemiologist-wuhan-public-health-warnings/
https://www.ncbi.nlm.nih.gov/pmc/articles/PMC7107534/
https://watermark.silverchair.com/taaa011.pdf?token=AQECAHi208BE49Ooan9kkhW_Ercy7Dm3ZL_9Cf3qfKAc485ysgAAAsEwggK9BgkqhkiG9w0BBwagggKuMIICqgIBADCCAqMGCSqGSIb3DQEHATAeBglghkgBZQMEAS4wEQQMPgwx39KMW2VishpzAgEQgIICdLJIxMYrcbfAw4jsDWhxbrXWaJDQr2_RTY6y1Sbl1vOi1JUAsyMpoyVs23g8i2XsuxEkYeDZDMNNyT4s7gwrF-fseTeLzjBZih3P7XEWtJnWJ6jYLwXz1SujGgnmmQm_rX9zuygdeNlICuYjafWrs3JBM3OTKDlQHEoK78N2vq9kddW1apDyKSXdTRpvUBK-ZeZxTncj6QRjXv8C2lWZlxYMNONbcMre-O9SkwbybQBAQLQh7z35LDsrzgpg4uQuqeIFSNv4mrEjRPKcrCdfeFG8KAk3l5OQDSofufn2Q13_z-1tJ6jdHrXlACvIi_FjDKMOqI726-JKcujAiiw3W7CJWqopE7EimrkwQw3WvVSHdCalO5Y-38mgphWt6_QtJDMS4sjBwUyJs7xf4C61FIUlKSngjvB_Yl5Hqnx3xfimX6MKhqXGlo5iHBJRnaHS6K0kvf4gNxpdQJRXKTGMxn3tPFM6TqQMIUQIG2jinosNngenMZ37hN6u1A4qsvRqA-iGLONgAxoFFJ4oq7fzOhFjcw2y_V7SwGLtVr9MkHoHQ4rY8GPxosK50HeV7E1f5NOXFAlpNZUAxKTmtVcuCph5PBFsK_I8J_eWLdlDytrrzyL_4BY6lvXYyAI6-1NT55x9b0ivurEWqw9Qp_HkrlNt-BNrbSNvmlw0vXsETcjB5SkCr4JNfgX4VTVO5VvHBn8mD2wrfeEnmn465TbwtOBqK2ty350Pqx0HJvNg5-0IfP1f0eXs8TVkwlGwWxG03mGbUU7G2Gy1l4CaY3KZt-uuOMYijZWh-b_m5MbgV1B_TXmQh7OyICr0H7dx2RdXPPfu124
BlueDot uses a combination of artificial intelligence and human expertise to track the spread of infectious diseases across the globe. Its algorithms consolidate and analyze data from sources including news reports, statements from health organizations, commercial flights, and livestock health reports. 
Using machine learning and natural language processing, BlueDot peruses the sea of data to find patterns that might hint at the beginning of an infectious outbreak. The results are then reviewed by a team of experts composed of epidemiologists, doctors, veterinarians, and data scientists, who decide which of the signals need further investigation. The final report is sent out to BlueDot’s customers, such as governments and businesses.
In addition to hotspots, the AI can also predict the spread of infectious and contagious diseases using flight data and movement patterns. BlueDot successfully predicted several cities where COVID-19 would first spread, after it surfaced in Wuhan. 
Under normal circumstances, BlueDot provides its platform as a commercial application. But these days, the company is helping governments track the spread of COVID-19. In the future, AI technologies like BlueDot’s can serve as early warning systems to help governments nip pandemics in the bud.
“BlueDot is humbled and grateful for the opportunity to combine our expertise in infectious diseases, big data analytics, and digital technologies with the efforts of the government of Canada to protect lives and mitigate the impacts of COVID-19 here at home and around the world,” said Dr. Kamran Khan, infectious disease physician and CEO of BlueDot.
“We are in uncharted territory as a microscopic virus is now disrupting our entire planet. The COVID-19 pandemic has revealed the need to implement systems that proactively manage infectious disease risks which, in our rapidly changing world, are increasing in frequency, scale and impact. And it is with enhanced preparedness that we can get ahead of these threats to create a healthier, safer, and more prosperous world.”</t>
  </si>
  <si>
    <t>They are applying the same technology in other sectors as well: business + government. Shall I select it as well ? Or not - because we only analyse their application in Healthcare?</t>
  </si>
  <si>
    <t xml:space="preserve">Not quite sure - they are applying in predicting outbreaks  </t>
  </si>
  <si>
    <t>Widespread deployment</t>
  </si>
  <si>
    <t>Amateur
Trained practitioner who is not an AI expert
AI expert practitioner</t>
  </si>
  <si>
    <t>Consumers
Workers / employees
Business
Government agencies / regulators
Specific communities</t>
  </si>
  <si>
    <t>In a way this infor is helping all those stakeholders</t>
  </si>
  <si>
    <t>Risk: Privacy and family life, and the protection of personal data
Benefit: Human dignity, life and physical and mental integrity</t>
  </si>
  <si>
    <t xml:space="preserve">They use travel data, but in an interview the founder said that they make sure that all the data is anonymised (when talking about the travel data). </t>
  </si>
  <si>
    <t>Expert input Observed data</t>
  </si>
  <si>
    <t>Dynamic data updated from time-to-time</t>
  </si>
  <si>
    <t>Unstructured data
Semi-structured data
Structured data</t>
  </si>
  <si>
    <t>Public data
Personal data</t>
  </si>
  <si>
    <t>Low action autonomy (also referred to as “human-in-the-loop”)</t>
  </si>
  <si>
    <t xml:space="preserve">Human language technologies + ML </t>
  </si>
  <si>
    <t>Bouy</t>
  </si>
  <si>
    <t>A chatbot that collects information on symptoms, provides care options, and checks in via text.</t>
  </si>
  <si>
    <t>To get rid of barriers and biases and help individuals make the best decisions about their health.</t>
  </si>
  <si>
    <t>United States</t>
  </si>
  <si>
    <t>Finley Hines
Director of Communications
757-724-3232
finley.hines@buoyhealth.com</t>
  </si>
  <si>
    <t>https://www.buoyhealth.com/symptom-checker/</t>
  </si>
  <si>
    <t>https://www.prnewswire.com/news-releases/buoy-health-launches-behavioral-science-informed-vaccine-tool-guiding-employers-through-the-next-phase-of-the-covid-19-pandemic-301222139.html?tc=eml_cleartime
https://www.prnewswire.com/news-releases/buoy-health-calms-coronavirus-fear-serves-up-population-health-data-to-help-control-the-rising-epidemic-in-the-united-states-301024768.html</t>
  </si>
  <si>
    <t>Building a Network Based Contagion model for Aotearoa/NZ</t>
  </si>
  <si>
    <t>Te Punaha Matatini</t>
  </si>
  <si>
    <t>Uses a stochastic model to investigate containment and elimination scenarios for COVID-19 in New Zealand, as the country considers the exit from its four week period of strong Level 4 population-wide control measures.</t>
  </si>
  <si>
    <t>To investigate containment and elimination scenarios for COVID-19 in New Zealand.</t>
  </si>
  <si>
    <t>Civil society</t>
  </si>
  <si>
    <t>Python including EoN (Epidemics on Networks)</t>
  </si>
  <si>
    <t>Government, academia</t>
  </si>
  <si>
    <t>Access to clinical expertise and data, teamwork of researchers</t>
  </si>
  <si>
    <t>Dion O'Neale</t>
  </si>
  <si>
    <t>https://www.tepunahamatatini.ac.nz/2020/04/09/a-stochastic-model-for-covid-19-spread-and-the-effects-of-alert-level-4-in-aotearoa-new-zealand/</t>
  </si>
  <si>
    <t>https://cpb-ap-se2.wpmucdn.com/blogs.auckland.ac.nz/dist/d/75/files/2017/01/Stochastic-Model-FINAL-RELEASE.pdf</t>
  </si>
  <si>
    <t>Data was obtained from the Ministry of Health showed � = 1214 confirmed and probable cases of
COVID-19 in New Zealand up to 7 April 2020. For each case, the dataset contained the following fields:
whether there was recent international travel history and if so date of arrival to New Zealand; date of
onset of symptoms (from patient recall, where available); date of isolation.</t>
  </si>
  <si>
    <t>In progress</t>
  </si>
  <si>
    <t>C-19 Index</t>
  </si>
  <si>
    <t>ClosedLoop.ai</t>
  </si>
  <si>
    <t>An open source, AI-based predictive model that identifies people who are likely to have a heightened vulnerability to severe complications from COVID-19</t>
  </si>
  <si>
    <t>To help hospitals, federal, state, and local public health agencies and other healthcare organizations in their work to identify, plan for, respond to, and reduce the impact of COVID-19 in their communities.</t>
  </si>
  <si>
    <t xml:space="preserve">AI-based predictive model. </t>
  </si>
  <si>
    <t>Government; healthcare</t>
  </si>
  <si>
    <t>"All relevant ethical guidelines have been followed in this study. For the CMS LDS data, we submitted a research proposal as part of our data use agreement that discussed our plans to build predictive models using this data. For the Healthfirst data, which did contain identifiable PHI, the data was covered under a Business Associate Agreement between ClosedLoop.ai and Healthfirst and the data was stored in ClosedLoop’s HIPAA comliant cloud storage. The project was part of an ongoing Quality Improvement effort at Healthfirst and so did not require preapproval by an Institutional Review Board. The study protocol and this manuscript were reviewed and approved by Healthfirst’s compliance team."</t>
  </si>
  <si>
    <t>https://closedloop.ai/c19index/</t>
  </si>
  <si>
    <r>
      <rPr>
        <sz val="10"/>
        <color rgb="FF000000"/>
        <rFont val="Arial"/>
        <family val="2"/>
      </rPr>
      <t xml:space="preserve">Paper: </t>
    </r>
    <r>
      <rPr>
        <u/>
        <sz val="10"/>
        <color rgb="FF000000"/>
        <rFont val="Arial"/>
        <family val="2"/>
      </rPr>
      <t>https://arxiv.org/pdf/2003.07347.pdf</t>
    </r>
  </si>
  <si>
    <t>Not quite sure here as well - what buysienss function represents an open -soruce index?</t>
  </si>
  <si>
    <t>CAIAC</t>
  </si>
  <si>
    <t>Stanford HAI, UNESCO, The Future Society, Patrick J McGovern Foundation, Stability.ai</t>
  </si>
  <si>
    <t>CAIAC is a dynamic “sense-making” platform that provides end users with knowledge graphs, intelligent query functionality, and dynamic reports.</t>
  </si>
  <si>
    <t xml:space="preserve">To map and advance common knowledge of the COVID-19 pandemic and its impact. </t>
  </si>
  <si>
    <t>Non-profit</t>
  </si>
  <si>
    <t xml:space="preserve">Natural language processing, named entity extraction, content filtering &amp; clustering, domain mapping, sentiment analysis, cluster analysis, natural language generation, adaptive recommendation systems, dynamic visualization, semantic search. </t>
  </si>
  <si>
    <t xml:space="preserve">The current phase of CAIAC is kindly supported by Patrick J McGovern Foundation through a grant of the total $350,000 USD. 
This funding has secured the development of a fully functioning prototype A functioning prototype version of the CAIAC platform for the initial user (The World Health Organization).
Specifically, the prototype will ingest, structure, and label data from multiple key sources -- including expert interviews, research papers and other sources -- and present findings
through three primary front-end interfaces: (i) Query interface: Free text ‘question &amp; answer’
functionality; (ii) Knowledge graph visualization that will show questions policy makers would/should ask, entities, properties of those entities and relationships; (iii) Briefings on each of the three use cases. 
CAIAC is engaging in fundraising discussions with foundations and institutions like the World Bank and IMF to scale the initiative after its current phase.
CAIAC funding will be augmented by a range of in-kind provisions from researchers to help map and maintain core knowledge areas to software, cloud and other research resources.
</t>
  </si>
  <si>
    <t>United States; United Kingdom</t>
  </si>
  <si>
    <t xml:space="preserve">CAIAC’s platform presents comprehensive, authoritative, and up-to-date insights and solutions, empowering decision makers across the globe to take timely and holistic action to mitigate the effects of the COVID-19 pandemic. 
Setting it apart from other crisis response tools, CAIAC offers:
CAIAC is being developed as an open, generalized platform that can be immediately implemented for future pandemics and other large-scale collective action problems.
The success of CAIAC thus far lies in its top-down approach, forming alliances across major multilateral organizations, including UNESCO, the WHO, and the World Bank, that share a common interest in developing an authoritative, global response effort. This high-level support will be necessary to design and implement solutions across borders, institutions, and communities.
This support has allowed us to start expanding the parties collaborating on CAIAC outwards to other multilaterals, academic institutions and the experts within. CAIAC has taken a collective intelligence-first approach to this given the tight time frames and the gaps in current technological solutions.
CAIAC’s continued success will rest in its ability to scale upwards and branch outwards, by rapidly forming connections with governments and organizations, and in fine-tuning its real-time, information-capturing capabilities in order to provide timely insights for every class of end user. The team is currently institutionalizing processes to streamline coalition building and research acquisition.
These processes are being augmented by a variety of artificial intelligence technologies that will further aid the development of CAIAC into an authoritative, comprehensive, up-to-date and ethical platform. These technologies enhance the ability of the human participants in the system to aggregate and absorb knowledge, as well as helping put the necessary checks and balances in place so over time it can move from relying on authority to helping identify new insights.
The mechanism design of CAIAC helps align multiple parties, from those looking for solutions to the vast array of bottom-up initiatives to deal with the various facets of the Covid-19 pandemic. The initial participants were carefully selected to allow this to grow into an open, gold standard platform with widespread collaboration that everyone can gather around to reduce the distance between insight and impact.
</t>
  </si>
  <si>
    <t xml:space="preserve">Stakeholder commitment and engagement in identifying and ‘filling’ knowledge gaps: CAIAC is dependent on access to authoritative knowledge from multilateral, academic and governmental experts. CAIAC’s leading partners, The Future Society and UN Global Pulse, have long-standing working relationships with multilaterals through high-level projects such as The Global Data Access Framework (GDAF) that ensure multilateral buy-in and participation. Furthermore, CAIAC’s key beneficiaries (OECD, World Bank, UNESCO, and many UN agencies) have been involved with GDAF and consulted from project inception. Through each expert interview and engagement with existing initiatives the number of stakeholders to absorb knowledge from will grow.
Stakeholder alignment: CAIAC execution and implementation is dependent on continued multi-party alignment. The appropriate executive leadership at each of CAIAC’s key stakeholder/beneficiaries (WHO, UN Global Pulse, UNESCO, World Bank, OECD and leading G7 countries: US, UK, France, Canada) have been involved thus far and committed to bringing the project to fruition. This is critical for ongoing coordination between and within the stakeholder organizations. Given the increasing politicization of the COVID-19 pandemic, this broad base from the start has been essential to both give the platform credibility and cover.
Product-market fit: CAIAC will achieve impact as it is adopted by front-line policy makers, multilaterals, healthcare leaders, the scientific community, and other decision-makers. Significant time has been invested with multilateral partners, including the selection of the three core areas (use cases) in which sense-making is most urgently needed. Additionally, the Minimum Viable Product demonstrated at the Stanford lunch has been specifically designed with the input of and to meet the needs of WHO, which will be among the first users of the platform. On an ongoing basis CAIAC has established processes to ensure that as the platform is used on a local basis, the friction for feedback to iterate on its features is as friction-less as possible, using the same processes by which we aggregate knowledge on key use cases to effect change to aggregate knowledge on CAIAC itself as well as local views.
Data bias: CAIAC is dedicated to providing a product that is ethical and humane. To this end, CAIAC is embracing ethics by design, by establishing policies around the collection and storage of data, institutionalizing processes to assess biases in its own platform, and developing a plan to responsibly disclose decisions made with respect to automated decision making. In developing these approaches, CAIAC uses the OECD AI Principles adopted by the G20, and the most up-to-date recommendations for impact assessments and algorithmic auditing by standards-setting and advocacy organizations. CAIAC is not intended to be a single global data lake or repository, but rather to connect and learn from the best of existing bottom-up initiatives it can provide context for and direct to. In this manner the ability to establish local teams and integrate knowledge from a variety of domains and languages reduces many of the barriers that impede current efforts, which often rely heavily on existing published material that is largely representative of an anglicized and developed market viewpoint.
</t>
  </si>
  <si>
    <t>Algorithmic impact assessment, Institutional review board, CAIAC will conduct a comprehensive algorithmic impact assessment, utilizing the OECD Observatory of Public Sector Innovation Algorithmic Impact Assessment (AIA) questionnaire, originally published by the Canadian Government. The questionnaire was developed to reflect the requirements of the Canadian Directive on Automated Decision-Making, but is applicable anywhere that business processes, data, and system design decisions involve automated decision systems, and it is firmly endorsed by the OECD.  In addition to the ethics by design processes described in the previous response, CAIAC is also in the process of developing an Ethics Committee, which will be responsible for overseeing, evaluating, and fine-tuning the approaches that the organization takes to monitor and mitigate biases and errors in its platform.  In the near future, CAIAC also plans to employ an external algorithmic auditing company, after exploring the existing landscape of auditing agencies in this space. To contribute to the quickly-growing need for evaluation and auditing by other organizations that utilize artificial intelligence and machine learning, CAIAC will produce peer-reviewed articles outlining the design and implementation of the automated decision-making platform, weighing the hazards and benefits of such technology, and actions taken by the organization to mitigate risks and optimize outcomes.  In the course of mapping key use cases such as exposure notification and telehealth, CAIAC is mapping optimal monitoring and evaluation mechanisms for AI and data use processes. These will be continuously integrated into CAIAC itself to ensure it adheres to the highest standards identified in this fast moving field, as well as providing a reference point to help collate and augment thinking in this area.</t>
  </si>
  <si>
    <t>Cyrus Hodes</t>
  </si>
  <si>
    <t>https://www.caiac19.org/</t>
  </si>
  <si>
    <t>Causaly</t>
  </si>
  <si>
    <t>Causally uses artificial intelligence to rapidly read, understand and interpret vast databases of biomedical knowledge. Our platform surfaces evidence from 30 million biomedical publications in seconds, enabling researchers to rapidly map epidemiology data, biomarker genes, molecular targets and identify potential treatment options. Causality has been actively optimising its technology for the current pandemic, working alongside industry, government and academia. UCL has been actively working on a number of Covid-19 related research projects, including the development and delivery of a low-cost breathing aid, trials of a potential antiviral and rapid genome sequencing to better understand the spread of the disease. Following an agreement with UCL Innovation &amp; Enterprise, several researchers and groups within UCL, researchers and groups within UCL are now using Causality to work on COVID-19 projects ranging from the development of therapeutics and diagnostic approaches, to epidemiological models, mental health-focused strategies and healthcare system logistics.</t>
  </si>
  <si>
    <t>To unlock hidden evidence in biomedical literature faster, exploring mechanisms of action, treatments, side effects and more using our cause-and-effect database which maps over 170 million relationships.</t>
  </si>
  <si>
    <t>Natural language processing</t>
  </si>
  <si>
    <t>United Kingdom and Greece</t>
  </si>
  <si>
    <t>Pre Existing database of over 100 million drug interactions; close partnerships with UCL, government entities, among others.</t>
  </si>
  <si>
    <t>Cannot provide the entire biomedical dataset, because it is used to develop commercial products; unclear what monitoring and evaluation exists.</t>
  </si>
  <si>
    <t>https://www.causaly.com/</t>
  </si>
  <si>
    <t>Has partnered with UCL (https://www.ucl.ac.uk/enterprise/news/2020/apr/covid-19-new-partnership-ai-specialists-causaly-could-help-ucl-accelerate-coronavirus) and performed a language analysis of the CORD-19 database to identify 250 most promising compounds for further research (https://www.causaly.com/blog/covid19-250-treatments-network-analysis-cord19-5e9cafa69e8753001b5ac78d).</t>
  </si>
  <si>
    <t>Clova AI</t>
  </si>
  <si>
    <t>NAVER</t>
  </si>
  <si>
    <t>An interactive customer service platform that can respond to inquiries and make reservations.</t>
  </si>
  <si>
    <t>Facilitating business and healthcare growth and development.</t>
  </si>
  <si>
    <t>STT; NLP; TTS</t>
  </si>
  <si>
    <t>South Korea</t>
  </si>
  <si>
    <t>Business, healthcare</t>
  </si>
  <si>
    <t>The first AI service in Korea that automatically calls COVID-19 suspected infection people to check and report their symptoms.</t>
  </si>
  <si>
    <t>There was a voice recognition problem at first, but it was later improved.</t>
  </si>
  <si>
    <t>Sang Houn Ok</t>
  </si>
  <si>
    <t>https://clova.ai/aicontactcenter</t>
  </si>
  <si>
    <t>Coback Plus</t>
  </si>
  <si>
    <t>Tina3D</t>
  </si>
  <si>
    <t>The Cobag Plus allows users to search and locate a pharmacy with a radius of 100 to 5000m based on their location, and check the time and quantity of wearing a mask. It is equipped with COBAC Plus's own automatic analysis AI function to display mask purchase probability based on 5 stars, helping app users to purchase public masks. The more blue the star is, the higher the probability of purchase, and the grayer the more likely the purchase rate is.</t>
  </si>
  <si>
    <t>To help citizens that need masks purchase them efficiently at the nearest store possible.</t>
  </si>
  <si>
    <t>http://www.kdfnews.com/news/articleView.html?idxno=43906</t>
  </si>
  <si>
    <t>Composite Monte Carlo decision making under high uncertainty of novel coronavirus epidemic using hybridized deep learning and fuzzy rule induction</t>
  </si>
  <si>
    <t>Department of Computer and Information Science, University of Macau; DACC Laboratory, Zhuhai Institutes of Advanced Technology of the Chinese Academy of Sciences; Department of Information Technology, Techno India College of Technology; Universidad Internacional de La Rioja; University of Granada</t>
  </si>
  <si>
    <t>In this paper, a case study of using CMC that is enhanced by deep learning network and fuzzy rule induction for gaining better stochastic insights about the epidemic development is experimented. Instead of applying simplistic and uniform assumptions for a MC which is a common practice, a deep learning-based CMC is used in conjunction of fuzzy rule induction techniques.</t>
  </si>
  <si>
    <t>Decision makers benefit from a better fitted MC outputs complemented by min–max rules that foretell about the extreme ranges of future possibilities with respect to the epidemic.</t>
  </si>
  <si>
    <t>Composite Monte-Carlo (CMC) simulation</t>
  </si>
  <si>
    <t>Financial support for this work was funded by the following research grants: (1) Nature-Inspired Computing and Metaheuristics Algorithms for Optimizing Data Mining Performance, Grant no. MYRG2016-00069-FST, by the University of Macau; (2) A Scalable Data Stream Mining Methodology: Stream-based Holistic Analytics and Reasoning in Parallel, Grant no. FDCT/126/2014/A3, by FDCT Macau; and 2018 Guangzhou Science and Technology Innovation and Development of Special Funds , (3) Grant no. EF003/FST-FSJ/2019/GSTIC, Code: 201907010001.</t>
  </si>
  <si>
    <t>China; India; Spain</t>
  </si>
  <si>
    <t>Simon James Fong</t>
  </si>
  <si>
    <t>https://www.ncbi.nlm.nih.gov/pmc/articles/PMC7195106/</t>
  </si>
  <si>
    <t>Compositional Cyber-Physical Epidemiology of COVID-19</t>
  </si>
  <si>
    <t>For the first time, formally study the interaction between the disease dynamics, which is modelled as a physical process, and the government policy, which is modelled as the adjoining controller.</t>
  </si>
  <si>
    <t>To enable compositionality between disease dynamics and government policy.</t>
  </si>
  <si>
    <t>Hybrid Automata Modelling Language (HAML)</t>
  </si>
  <si>
    <t>Pre-print publication</t>
  </si>
  <si>
    <t>Partha Roop</t>
  </si>
  <si>
    <t>https://www.medrxiv.org/content/10.1101/2020.04.26.20081125v2</t>
  </si>
  <si>
    <t>CORADS-AI</t>
  </si>
  <si>
    <t>Diagnostic Image Analysis Group; Amsterdam University Medical Center; Fraunhofer MEVIS; Thirona</t>
  </si>
  <si>
    <t>CORADS-AI consists of three deep learning algorithms that automatically segment the five pulmonary lobes, assign a CO-RADS score for the suspicion of COVID-19 and assign a CT severity score for the degree of parenchymal involvement per lobe.</t>
  </si>
  <si>
    <t>To develop and validate an artificial intelligence (AI) system to score the likelihood and extent of pulmonary COVID-19 on chest CT scans using the CO-RADS and CT severity scoring systems.</t>
  </si>
  <si>
    <t>Netherlands</t>
  </si>
  <si>
    <t>Coen de Vente</t>
  </si>
  <si>
    <t>https://doi.org/10.1148/radiol.2020202439</t>
  </si>
  <si>
    <t>Another contact: Bram van Ginneken (bram.vanginneken@radboudumc.nl)</t>
  </si>
  <si>
    <t>CoronaCheck</t>
  </si>
  <si>
    <t>Cornell University; Eurecom, France</t>
  </si>
  <si>
    <t>CoronaCheck is a joint effort from the teams of Prof. Papotti at EURECOM and of Prof. Trummer at Cornell University. We automatically verify statistical claims with official data to fight misinformation about the Coronavirus disease (COVID-19) outbreak.</t>
  </si>
  <si>
    <t>To fight misinformation about the COVID-19 outbreak.</t>
  </si>
  <si>
    <t>Global (Available in English, Italian, French and German.)</t>
  </si>
  <si>
    <t>Visual data provenance; allows users to place geographical and temporal bounds on queries.</t>
  </si>
  <si>
    <t>Only available in four languages.</t>
  </si>
  <si>
    <t>Georgios Karagiannis</t>
  </si>
  <si>
    <t>https://coronacheck.eurecom.fr/en</t>
  </si>
  <si>
    <t>White paper: http://www.vldb.org/pvldb/vol13/p2508-karagiannis.pdf</t>
  </si>
  <si>
    <t>Coronavirus Health Chats</t>
  </si>
  <si>
    <t>Conversa Health</t>
  </si>
  <si>
    <t>Automated virtual care and communication platform to manage COVID-19 and vulnerable patients.</t>
  </si>
  <si>
    <t>To help people stay informed about the new coronavirus, prevention exposure risks, symptoms, and find local healthcare resources.</t>
  </si>
  <si>
    <t>Virtual care and communication platform to triage people, manage patients, and screen healthcare workers. It uses consumer’s “health signals” (i.e., patient generated data, biometric, outcomes, and symptoms data). Means of communication are through a user portal inbox by email or text message. To run the demo it requires an email or cell phone number. Conversa Brain (Chat-bot) interacts with patient to ask questions and gather information. It creates a clinical profile based on gathered answers and “health signals”. It aggregates data from “health signals”, as well as any available clinical, claims and patient-reported data. Apparently, it can be inserted into clinical workflow. Data analysis is carried out by ML/AI (no specifics)</t>
  </si>
  <si>
    <t>US$ 12,000,000 (as of Jun 11, 2020)</t>
  </si>
  <si>
    <t>List of healthcare providers in website</t>
  </si>
  <si>
    <t>https://coronavirushealthchats.com/</t>
  </si>
  <si>
    <t>COVI</t>
  </si>
  <si>
    <t>Mila and Covi Canada</t>
  </si>
  <si>
    <t>Privacy-protecting mobile exposure notification and risk awareness application. Epidemiological simulator.</t>
  </si>
  <si>
    <t>Using artificial intelligence to empower citizens to protect themselves, limit the spread of the virus and facilitate a safe and informed lifting of social distancing measures by public health authorities.</t>
  </si>
  <si>
    <t>Machine learning for probabilistic risk assessment based on symptoms and contacts</t>
  </si>
  <si>
    <t>A multi-disciplinary effort; placed emphasis on providing early warning signals to contacts using user-reported symptoms. Open source.</t>
  </si>
  <si>
    <t>Public acceptance of digital contact tracing and fears for privacy yielding low adoption rates for digital contact tracing.</t>
  </si>
  <si>
    <t>Algorithmic impact assessment, External audit, Peer-reviewed publication</t>
  </si>
  <si>
    <t>Valérie Pisano</t>
  </si>
  <si>
    <t>https://mila.quebec/en/tag/covi-en/</t>
  </si>
  <si>
    <r>
      <rPr>
        <u/>
        <sz val="10"/>
        <color rgb="FF000000"/>
        <rFont val="Arial"/>
        <family val="2"/>
      </rPr>
      <t>https://arxiv.org/abs/2005.08502</t>
    </r>
    <r>
      <rPr>
        <sz val="10"/>
        <color rgb="FF000000"/>
        <rFont val="Arial"/>
        <family val="2"/>
      </rPr>
      <t xml:space="preserve">; </t>
    </r>
    <r>
      <rPr>
        <u/>
        <sz val="10"/>
        <color rgb="FF000000"/>
        <rFont val="Arial"/>
        <family val="2"/>
      </rPr>
      <t>https://openreview.net/forum?id=07iDTU-KFK</t>
    </r>
    <r>
      <rPr>
        <sz val="10"/>
        <color rgb="FF000000"/>
        <rFont val="Arial"/>
        <family val="2"/>
      </rPr>
      <t xml:space="preserve">; </t>
    </r>
  </si>
  <si>
    <t>COVID Command Center</t>
  </si>
  <si>
    <t>CloudMedx</t>
  </si>
  <si>
    <t>An online "command center" for surge prediction, AI triage, and critical decisioning.</t>
  </si>
  <si>
    <t>To organize large amounts of COVID-related data from public and proprietary sources in order to create essential insights and inform high-level strategic decision making.</t>
  </si>
  <si>
    <t>https://www.cloudmedxhealth.com/</t>
  </si>
  <si>
    <t>COVID-19 Emergency Response Assistant</t>
  </si>
  <si>
    <t>GYANT</t>
  </si>
  <si>
    <t>Leveraging its customizable, artificial intelligence-enabled platform, which integrates into any EHR system, GYANT creates easy-to-navigate and enjoyable experiences for patients that equate to cost and time savings, and improved patient conversion rates for health systems.</t>
  </si>
  <si>
    <t>To drive more meaningful patient-doctor engagements while improving care utilization and pathways.</t>
  </si>
  <si>
    <t>"AI-enabled technology" - no specifics provided</t>
  </si>
  <si>
    <t>Government; public</t>
  </si>
  <si>
    <t>https://gyant.com/</t>
  </si>
  <si>
    <t>COVID-19 Take Control simulator</t>
  </si>
  <si>
    <t>Te Pūnaha Matatini, Manaaki Whenua, University of Auckland</t>
  </si>
  <si>
    <t>This simulator is intended for research and educational purposes only, not for decision-making. It simulates the natural course of a COVID-19 epidemic in Aotearoa, New Zealand.</t>
  </si>
  <si>
    <t>App shows how powerful our actions are in taking control of COVID-19. It shows that our actions drive how many people will catch COVID-19 from one infected person; and that ‘catchiness factor’, or R, drives disease spread. Hence our behaviour drives spread.</t>
  </si>
  <si>
    <t>R Shiny web application, stochastic model of epidemic spread</t>
  </si>
  <si>
    <t>Academic; Public</t>
  </si>
  <si>
    <t>Advanced mathematical modelling capability, science communication expertise</t>
  </si>
  <si>
    <t>Audrey Lustig</t>
  </si>
  <si>
    <t>http://covid19takecontrol.nectar.auckland.ac.nz/covid19_takeControl/</t>
  </si>
  <si>
    <t>COVID-19 Taxila</t>
  </si>
  <si>
    <t>The Systems Biology Institute</t>
  </si>
  <si>
    <t>Collects, curates and organizes information on a daily basis from varied sources, including PUBMED, Arxiv, ClinicalTrials.gov, COVID-19 Open Research Datasets and others.</t>
  </si>
  <si>
    <t>To enable the scientific community in obtaining actionable insights quickly by providing an easy-to-search interface for contextual navigation and a suite of analytics modules.</t>
  </si>
  <si>
    <t>NLP</t>
  </si>
  <si>
    <t>Japan</t>
  </si>
  <si>
    <t>Sucheendra Kumar Palaniappan</t>
  </si>
  <si>
    <t>https://covid19.taxila.io/Taxila/login</t>
  </si>
  <si>
    <t>COVID-GRAM Critical Illness Risk Score</t>
  </si>
  <si>
    <t>MDCalc</t>
  </si>
  <si>
    <t>This tool may help risk stratify admitted patients to help predict which should have closer monitoring (more frequent assessments or ICU admission) due to risk of progression to critical illness.</t>
  </si>
  <si>
    <t>To predict risk of critical illness in hospitalized COVID-19 patients.</t>
  </si>
  <si>
    <t xml:space="preserve">Predictive risk modelling, web interface </t>
  </si>
  <si>
    <t>China; United States</t>
  </si>
  <si>
    <t>https://www.mdcalc.com/covid-gram-critical-illness-risk-score</t>
  </si>
  <si>
    <t>COVID19 ForecastHub</t>
  </si>
  <si>
    <t>Reich Lab, University of Massachusetts Amherst and</t>
  </si>
  <si>
    <t xml:space="preserve">The COVID-19 Forecast Hub serves as a central repository of forecasts and predictions from over 50 international research groups. </t>
  </si>
  <si>
    <t>Having all the model output in one place helps decision-makers and the general public understand the range of possible future outcomes more clearly.</t>
  </si>
  <si>
    <t>ensemble modeling</t>
  </si>
  <si>
    <t>Government; healthcare; academia; public</t>
  </si>
  <si>
    <t>Not specified; receives CDC funding as an Influenza Forecasting Center of Excellence</t>
  </si>
  <si>
    <t>Nicholas Reich</t>
  </si>
  <si>
    <t>https://covid19forecasthub.org/</t>
  </si>
  <si>
    <t>COVIDcast</t>
  </si>
  <si>
    <t>Delphi</t>
  </si>
  <si>
    <t>The Delphi group at Carnegie Mellon University focuses on developing the technological capability of epi-forecasting, and its role in decision making, both public and private. Our long term vision is to make epidemiological forecasting as universally accepted and useful as weather forecasting is today.</t>
  </si>
  <si>
    <t xml:space="preserve">To make epidemiological forecasting as universally accepted and useful as weather forecasting is today. </t>
  </si>
  <si>
    <t>Ryan Tibshirani</t>
  </si>
  <si>
    <t>https://covidcast.cmu.edu/</t>
  </si>
  <si>
    <t>COVIDscholar</t>
  </si>
  <si>
    <t>Matscholar</t>
  </si>
  <si>
    <t>Uses natural language processing to power search on a set of research papers related to COVID-19.</t>
  </si>
  <si>
    <t>To create a powerful search engine that uses NLP to assist with COVID-19-related research.</t>
  </si>
  <si>
    <t>Not specified; "This work is currently funded by a Laboratory Directed Research and Development grant at the Lawrence Berkeley National Laboratory of the US Department of Energy. It was assisted by funding for the development of NLP tools in Materials Science from the Energy Biosciences Institute at UC Berkeley, the National Science Foundation., and the C3.ai Digital Transformation Institute."</t>
  </si>
  <si>
    <t>Built off of earlier platform — Matscholar — designed for materials sciences. Collaborative project with a cohort of NLP engineers; support and funding from reputable research universities and AI companies.</t>
  </si>
  <si>
    <t>Unclear what monitoring and evaluation protocols are in place and how it has been recieved in academia.</t>
  </si>
  <si>
    <t>Gerbrand Ceder</t>
  </si>
  <si>
    <t>https://www.covidscholar.org/</t>
  </si>
  <si>
    <t>CT Pneumonia Analysis</t>
  </si>
  <si>
    <t>Siemens Healthineers; Hôpital Foch, Northwell Health, New York, NY; University Hospital Basel, Clinic of Radiology &amp; Nuclear Medicine, Basel, Switzerland; Vancouver General Hospital, Vancouver, Canada; Clínica Universidad de Navarra, Navarra, Spain; Health Time, Jaén, Spain; Houston Methodist, Texas, USA; and multiple other frontline hospitals</t>
  </si>
  <si>
    <t>Algorithm designed to automatically identify and quantify abnormal tomographic patterns in the lungs from chest CT for research purposes.</t>
  </si>
  <si>
    <t>NA</t>
  </si>
  <si>
    <t>"With our unique AI research and development team in Princeton, NJ, USA our software development center in Bangalore, India, our CT product experts in Forchheim, Germany, our customer collaboration partners in Paris, France and the power of our Sherlock supercomputer, we were able to enhance our AI portfolio one step further with an algorithm dedicated to CT imaging. We are stepping up as a partner to support healthcare systems deliver high-value care to patients and families by developing an AI algorithm for CT pneumonia analysis."</t>
  </si>
  <si>
    <t>Germany</t>
  </si>
  <si>
    <t>https://www.siemens-healthineers.com/medical-imaging/digital-transformation-of-radiology/ai-covid-19-algorithm</t>
  </si>
  <si>
    <t>Evaluating the effect of public health intervention on the global-wide spread trajectory of Covid-19</t>
  </si>
  <si>
    <t>State Key Laboratory of Genetic Engineering and Innovation Center of Genetics and Development, School of Life Sciences, Fudan University; Human Phenome Institute, Fudan University; The School of Mathematic Sciences, Fudan University; Department of Biostatistics and Data Science, School of Public Health, The University of Texas, Health Science Center at Houston</t>
  </si>
  <si>
    <t>This team developed a modified autoencoders (MAE) method to forecast spread trajectory of Covid-19 of countries affected, under different levels and timing of intervention strategies. Our analysis showed public health interventions should be executed as soon as possible. Delaying intervention 4 weeks after March 8, 2020 would cause the maximum number of cumulative cases of death increase from 7,174 to 133,608 and the ending points of the epidemic postponed from Jun 25 to Aug 22.</t>
  </si>
  <si>
    <t>To assist governemnts with rapid policy-making.</t>
  </si>
  <si>
    <t>Modified auto-encoder</t>
  </si>
  <si>
    <t>Government; academia; healthcare</t>
  </si>
  <si>
    <t>Momiao Xiong</t>
  </si>
  <si>
    <t>https://www.medrxiv.org/content/10.1101/2020.03.11.20033639v1</t>
  </si>
  <si>
    <t>Factmata COVID-19 Dashboard</t>
  </si>
  <si>
    <t>Factmata</t>
  </si>
  <si>
    <t>Factmata Intelligence Reports contextualizes all the claims, arguments, and narratives surrounding any topic.</t>
  </si>
  <si>
    <t>To give everyone a "better understanding of content."</t>
  </si>
  <si>
    <t>Governmant; business; public</t>
  </si>
  <si>
    <t>Not specified; angel funded</t>
  </si>
  <si>
    <t>Strong network of investors including Mark Cuban, Biz Stone, and Craig Newmark, and awards from CogX and UNESCO.</t>
  </si>
  <si>
    <t>Currently only works in English language; unclear monitoring &amp; evaluation protocols.</t>
  </si>
  <si>
    <t>https://covid19.factmata.com/</t>
  </si>
  <si>
    <t>Finding an Accurate Early Forecasting Model from Small Dataset: A Case of 2019-nCoV Novel Coronavirus Outbreak</t>
  </si>
  <si>
    <t>In this paper, a methodology that embraces three virtues of data mining from a small dataset is proposed. An experiment that is based on the recent coronavirus outbreak originated from Wuhan is conducted by applying this methodology. It is shown that an optimized forecasting model that is constructed from a new algorithm, namely polynomial neural network with corrective feedback (PNN+cf) is able to make a forecast that has relatively the lowest prediction error. The results showcase that the newly proposed methodology and PNN+cf are useful in generating acceptable forecast upon the critical time of disease outbreak when the samples are far from abundant.</t>
  </si>
  <si>
    <t>To reconcile differences in existing epidemic forecasting to produce a more reliable forecast.</t>
  </si>
  <si>
    <t>https://arxiv.org/abs/2003.10776</t>
  </si>
  <si>
    <t>GeoSpark Analytics COVID-19 Live Dashboard</t>
  </si>
  <si>
    <t>GeoSpark Analytics</t>
  </si>
  <si>
    <t>Geospark Analytics' Events are derived from our Hyperion AI engine's deep learning model that categorizes disparate forms of information into classes of activities.  Hyperion Events learn patterns in unstructured social media, news media, and other sources of data and categorize them into Event themes.  This dashboard represents news reporting about coronavirus (COVID-19) across the globe and is not intended to represent confirmed cases of the virus.</t>
  </si>
  <si>
    <t>Mission of dashboard not specified; perhaps to demonstrate capabilities of their flagship technology Hyperion. "Hyperion's AI engine streamlines access to knowledge and identifies leading indicators of global events that could impact your people, your operations, and your investments."</t>
  </si>
  <si>
    <t>Government; healthcare; business public</t>
  </si>
  <si>
    <t>https://geosparkanalytic.maps.arcgis.com/apps/opsdashboard/index.html#/83dbfed20f384a5d9f524942379df5be</t>
  </si>
  <si>
    <t>HANCOM AI CHECK 25</t>
  </si>
  <si>
    <t>Hancom.Inc and Accufly.ai</t>
  </si>
  <si>
    <t>Accufly.AI launched its AI Outbound Calling System to assist the South Korean government at no cost and provide information to individuals who have been in close contact with or have had a confirmed coronavirus case.</t>
  </si>
  <si>
    <t>To assist in the automatic distribution of important information to potential carriers of the virus and provide a mechanism for follow up with recovered patients</t>
  </si>
  <si>
    <t>1. The Mass Outbound Call Making System(OBS): development modules that work with existing call center system. 
2. Natural Language and AI Processing Modules: STT-TTS, intent classification, natural languge processing, and machine learning.
3. Voice Data Analysis and Inspection System(DGate): The data annotation tool for labeling and validating large amount of voice data.</t>
  </si>
  <si>
    <t>Government, public</t>
  </si>
  <si>
    <t>The cost varies depending on the amount of calls sent by local governments, and further discussions are needed.</t>
  </si>
  <si>
    <t>It meets clients’ needs;  efficiently monitors health conditions and guides the necessary information within a short period of time; supports rapid adoption, which can be installed in a short time; works with existing systems (the period may vary depending on the firewalls and telecommunication networks of local government agencies.); partnership of iFLYTEK and Hancom Group.</t>
  </si>
  <si>
    <t>1. Difficulty in leaning initial data: 
At the beginning stage of the service, insufficient amount of data made voice learning difficult and slow. However, the actual operation has accumulated voice data rapidly, and it has affected the quality of voice recognition.
2. Poor initial operational experience: 
Lack of operational experience in AI call service and COVID-19 situation led to frequent changes in the internal development and external service aspects. Continued and proactive response has resulted in a current systematic and stable operating system.</t>
  </si>
  <si>
    <t>1. A web-based management tool:  It provides key monitoring results such as the total number of calls made and call success rates for a set period of time, the average duration of calls and users’ health conditions through the dashboard. 2. Displays the result of each call:  It shows individuals’ call status and history(If they finished the calls, or ended at what point in the middle of the calls.) 3. Call voice data:  It provides voice data from each call mission. 4. A voice data inspecting system:  It allows automatic or human inspection for call data. It also shows the inspection status and statistical results.</t>
  </si>
  <si>
    <t>한대웅(bryan han)</t>
  </si>
  <si>
    <t>http://www.accufly.ai/</t>
  </si>
  <si>
    <t>icolung</t>
  </si>
  <si>
    <t>icometrix; KU Leuven and UZ Leuven; King’s College London; Vrije Universiteit Brussel and UZ Brussel; Universitätsklinikum Heidelberg; Centre Hospitalier Universitaire de Liège, Universite de Liege; University of Oxford; Maastricht University; The Medical Cloud Company</t>
  </si>
  <si>
    <t>A cloud-based AI software to quantify the degree of lung involvement in COVID-19 patients.</t>
  </si>
  <si>
    <t>Fast and objective quantification of disease burden in COVID-19 patients.</t>
  </si>
  <si>
    <t>European Union</t>
  </si>
  <si>
    <t>EU€ 3,100,000</t>
  </si>
  <si>
    <t>Belgium</t>
  </si>
  <si>
    <t>Close collaboration between partners; experience with CE marking and FDA clearance; experience with software as a medical device; expertise with AI and cloud computing in radiology; existing platform to bring the technology to clinical practice. The AI-tool has been offered and installed pro-bono.</t>
  </si>
  <si>
    <t>Data privacy regulations are different around the world; reluctance to use cloud application in some contries (eg Germany); conservatism in healthcare when it comes to technology; funding in the initial critical phase (currently offered free-of-charge to help many patients); the project is now being continued with support from the EU. Limited access to clinical expertise to supervise model building and obtain ground truth due to work pressures on front-line clinicians.</t>
  </si>
  <si>
    <t>External audit, Institutional review board, Peer-reviewed publication</t>
  </si>
  <si>
    <t>Dirk Smeets</t>
  </si>
  <si>
    <t>https://icometrix.com/services/icolung ; https://icovid.ai/</t>
  </si>
  <si>
    <t>IDentif.AI</t>
  </si>
  <si>
    <t>National University of Singapore, DSO National Labs, Singapore, Osmosis, USA, Shanghai Jiao Tong University, PRC</t>
  </si>
  <si>
    <t>Harnesses an AI‐based platform to interrogate drug and dose parameter spaces that are insurmountably large for brute‐force testing of all possible combinations</t>
  </si>
  <si>
    <t>To simultaneously identify the combinatorial drugs and doses that optimally inhibited vesicular stomatitis virus (VSV) infection of A549 lung cancer cell line while maximizing A549 viability.</t>
  </si>
  <si>
    <t>rapid optimisation of combination therapy development; multi-drug interaction regression analysis (?)</t>
  </si>
  <si>
    <t>Singapore; United States; China</t>
  </si>
  <si>
    <t>Successful use of recommended drugs in treatment of COVID-19</t>
  </si>
  <si>
    <t>Predictive recommendations based on data that are constantly changing, incomplete, and context dependent</t>
  </si>
  <si>
    <t>Algorithmic impact assessment</t>
  </si>
  <si>
    <t>Prof. Dean Ho</t>
  </si>
  <si>
    <t>https://onlinelibrary.wiley.com/doi/full/10.1002/adtp.202000034</t>
  </si>
  <si>
    <t>Incorporating Covid-19 strategics into simulation of a rural medical centre</t>
  </si>
  <si>
    <t>University of Auckand; Te Punaha Matatini; Precision Driven Health</t>
  </si>
  <si>
    <t>This team worked on the initial differential equation model of how bad COVID-19 can get for New Zealand using some numbers from outbreaks overseas.</t>
  </si>
  <si>
    <t>The information is vital because New Zealand is limited by geography under a lockdown. These models are about informing how something like COVID-19 spreads, so while this is less urgent for now, it helps [them] be more prepared for the future. Even if they aren’t used in this instance, we’ll be able to reuse a model like this for a different pandemic or even something seasonal like the flu, and hopefully get good information more quickly.</t>
  </si>
  <si>
    <t>Java, Python, JaamSim</t>
  </si>
  <si>
    <t>Part of $NZ1.5M funding to fund research assistant for 3 months</t>
  </si>
  <si>
    <t>Engagement with a rural health clinic, use of conceptual modelling before simulation</t>
  </si>
  <si>
    <t>Access to data on the effect of mitigation strategies for Covid-19</t>
  </si>
  <si>
    <t>Validation and review by management and clinicians at the rural medical centre</t>
  </si>
  <si>
    <t>Mike O'Sullivan</t>
  </si>
  <si>
    <t>https://www.auckland.ac.nz/en/news/2020/04/24/modelling-the-pandemic.html</t>
  </si>
  <si>
    <t>IT-enabled lntegrated Hotspot Analysis System (ITIHAS)</t>
  </si>
  <si>
    <t>National Informatics Centre, Ministry of Electronics &amp; Information Technology, Government of India</t>
  </si>
  <si>
    <t>This tool takes data via two channels once a patient tests positive — one from ICMR, the nodal agency which is notified of positive cases tested in labs, or via Aarogya Setu application depending on the declaration and self assessment by the user.</t>
  </si>
  <si>
    <t>A predictive, back-end tool to fine-tune Aarogya Setu data “strictly for surveillance purposes.”</t>
  </si>
  <si>
    <t>India</t>
  </si>
  <si>
    <t>Potential privacy concerns</t>
  </si>
  <si>
    <t>https://timesofindia.indiatimes.com/city/delhi/itihas-system-to-help-improve-surveillance-contact-tracing/articleshow/76539577.cms</t>
  </si>
  <si>
    <t>https://indianexpress.com/article/india/itihas-tracks-covid-cases-using-mobile-network-artificial-intelligence-algorithm-6563546/</t>
  </si>
  <si>
    <t>Johns Hopkins US Risk Model</t>
  </si>
  <si>
    <t>Johns Hopkins</t>
  </si>
  <si>
    <t>Risk model developed at the county level for the United States. Using epidemiological data from publicly available map and repository, along with anonymized mobile phone data, demographic and socioeconomic information, and various behavioral metrics, able to accurately assess the risk presented by COVID-19 in the United States at local, state, and national levels.</t>
  </si>
  <si>
    <t>To help governments and individuals with decision making related to the COVID-19 outbreak.</t>
  </si>
  <si>
    <t>Forecasting model using an empirical machine learning (ML) and mobility data</t>
  </si>
  <si>
    <t>Maximilian Marshall; Lauren Gardner</t>
  </si>
  <si>
    <t>https://systems.jhu.edu/research/public-health/predicting-covid-19-risk/</t>
  </si>
  <si>
    <t>LINE BRAIN</t>
  </si>
  <si>
    <t>LINE Corporation</t>
  </si>
  <si>
    <t>Checking the health condition of returnees who have stayed in countries/regions with infectious disease risk information level 3 within the past 14 days of their return date by telephone, etc. for 14 days after returning to Japan.</t>
  </si>
  <si>
    <t>To reduce the burden on the returnees themselves and the work burden on prefecture health care professionals.</t>
  </si>
  <si>
    <t>Natural language processing; character recognition; image recognition; video analysis; voice synthesis; voice recognition</t>
  </si>
  <si>
    <t>operation record and practical technique not only theory</t>
  </si>
  <si>
    <t>Privacy</t>
  </si>
  <si>
    <t>Keisuke Kaneyasu</t>
  </si>
  <si>
    <t>https://linecorp.com/ja/pr/news/ja/2020/3185</t>
  </si>
  <si>
    <t>LINE Clova</t>
  </si>
  <si>
    <t>Various services that allow companies to more easily use AI technologies such as chatbots, OCR, voice recognition, voice synthesis, and image recognition.</t>
  </si>
  <si>
    <t>To improve the productivity of companies, the convenience of services, and make the lives of people who use the services more convenient.</t>
  </si>
  <si>
    <t>Natural language processing, optical character recognition, voice recognition, voice synthesis, and image recognition</t>
  </si>
  <si>
    <t>Business; public</t>
  </si>
  <si>
    <t>https://www.linebrain.ai/</t>
  </si>
  <si>
    <t>LitCovid</t>
  </si>
  <si>
    <t>NCBI</t>
  </si>
  <si>
    <t>LitCovid is a curated literature hub for tracking up-to-date scientific information about the Coronavirus Disease 2019 (COVID-19). It contains a total of 59927 PubMed articles and is updated daily with new PubMed articles that are relevant to COVID-19.</t>
  </si>
  <si>
    <t>To provide curated literature and up-to-date scientific information about COVID-19</t>
  </si>
  <si>
    <t>machine learning; text classification</t>
  </si>
  <si>
    <t>Not specified; government funded</t>
  </si>
  <si>
    <t>More narrow than CORD-19, by providing only published PubMed literature related to SARS-CoV-2 (not other coronaviruses).</t>
  </si>
  <si>
    <t>Qingyu Chen, Alexis Allot, Zhiyong Lu</t>
  </si>
  <si>
    <t>https://www.ncbi.nlm.nih.gov/research/coronavirus/</t>
  </si>
  <si>
    <t>MayaMD Coronavirus Help</t>
  </si>
  <si>
    <t>MayaMD</t>
  </si>
  <si>
    <t>A web-based tool to help those exposed or potentially exposed to the coronavirus as well as clinicians, healthcare support staff, public workers and airline crews to quickly access user-relevant guidelines and standardized protocols for responding to the coronavirus.</t>
  </si>
  <si>
    <t>To allow users to efficiently access relevant guidelines and adjust to changing standards of care.</t>
  </si>
  <si>
    <t>Bayesian reasoning</t>
  </si>
  <si>
    <t>Healthcare; public</t>
  </si>
  <si>
    <t>Christian Habermann (or through contact form on webpage)</t>
  </si>
  <si>
    <t>https://mayamd.ai/coronavirus-help/</t>
  </si>
  <si>
    <r>
      <rPr>
        <sz val="10"/>
        <color rgb="FF000000"/>
        <rFont val="Arial"/>
        <family val="2"/>
      </rPr>
      <t xml:space="preserve">Contact form on site: </t>
    </r>
    <r>
      <rPr>
        <u/>
        <sz val="10"/>
        <color rgb="FF000000"/>
        <rFont val="Arial"/>
        <family val="2"/>
      </rPr>
      <t>https://mayamd.ai/contact/</t>
    </r>
  </si>
  <si>
    <t>Nference Platform</t>
  </si>
  <si>
    <t>nference</t>
  </si>
  <si>
    <t>Makes unstructured knowledge computable and enables seamless triangulation with various structured databases that are often siloed (such as vitals, lab tests, ICD codes, genomic sequences)</t>
  </si>
  <si>
    <t>To enable scientists and physicians to answer deeper questions on disease biology, longitudinal progression of treatment outcomes, and therapeutic/diagnostic options to best serve patients.</t>
  </si>
  <si>
    <t>NLP + ML crawling through 100s of 1000s of pharmacology related literature in both open source as well as private collections</t>
  </si>
  <si>
    <t>Business</t>
  </si>
  <si>
    <t>US$ 60,000,000</t>
  </si>
  <si>
    <t>United States; India; Canada</t>
  </si>
  <si>
    <t>Venture Support and is For Profit</t>
  </si>
  <si>
    <t>It is a for profit venture - however they are open to allowing for use by academic researchers - but getting this access at scale and low cost for a wider research community might be a hurdle</t>
  </si>
  <si>
    <t>Murali Aravamudan</t>
  </si>
  <si>
    <t>nference.ai</t>
  </si>
  <si>
    <t>Contact email: info@nference.net</t>
  </si>
  <si>
    <t>Pathfinder 1</t>
  </si>
  <si>
    <t>OpenClinical CIC (Oxford University Innovation)</t>
  </si>
  <si>
    <t>Pathfinder 1 consists of a A “data model,"  a structured and standardised model of the key personal, clinical and other data that may be important in decision-making across the patient journey, and a “knowledge model,” a collection of executable logic models of the medical expertise that underpins best practice in clinical tasks like situation assessment, decision-making, treatment planning and workflow management in patient care.</t>
  </si>
  <si>
    <t>To demonstrate the technical feasibility of having a standard data model for COVID-19 services that AI can help with based on such a model.</t>
  </si>
  <si>
    <t>PROforma modelling language (JAMIA 2003), OpenClinical knowledge sharing platform (BMJ HCI attached)</t>
  </si>
  <si>
    <t>All work done without funding by volunteers, currently seeking funding to continue Pathfinder development run trial.</t>
  </si>
  <si>
    <t xml:space="preserve">1. deployment in clinic (a variant of the model is being used in an emergency medicine department at Liverpool University Hospital (see www.deontics.com/news)
2. successful randomized trial (in development) show objective benefits in terms of quality of care and reduced errors </t>
  </si>
  <si>
    <t xml:space="preserve">1. limited access to clinical expertise to supervise model building due to work pressures on front-line clinicians.
2. Lack of funding 
 </t>
  </si>
  <si>
    <t>External audit, Peer-reviewed publication, There have been 18+ successful trials of applications built using this technologies, most published in high impact medical journals (summary in attached BMJ HCI paper),  acceptance of clinical relevance and value of this work in the COVID-19 emergency will require a successful trial</t>
  </si>
  <si>
    <t>Prof. John Fox</t>
  </si>
  <si>
    <t>https://www.openclinical.net/index.php?id=746</t>
  </si>
  <si>
    <t>PPP Lending AI Solution</t>
  </si>
  <si>
    <t>Google Cloud</t>
  </si>
  <si>
    <t>Google Cloud is offering the PPP Lending AI Solution, which enables lenders to easily and securely integrate underwriting components into their existing lending systems. This will be available to lending institutions at no cost.</t>
  </si>
  <si>
    <t>To allow lenders to accelerate and automate the process of handling the massive volume increase in loan applications.</t>
  </si>
  <si>
    <t>Optical character recognition; machine learning</t>
  </si>
  <si>
    <t>Rajen Sheth</t>
  </si>
  <si>
    <t>Unknown</t>
  </si>
  <si>
    <t>https://services.google.com/fh/files/misc/ppp_lending_ai_solution.pdf; https://cloud.google.com/blog/topics/financial-services/business-continuity-planning-and-resilience-in-financial-services-during-covid-19-and-beyond</t>
  </si>
  <si>
    <t>qScout</t>
  </si>
  <si>
    <t>qure.ai</t>
  </si>
  <si>
    <t>Collates contact registration and tracing information to map hotspots for COVID-19.</t>
  </si>
  <si>
    <t>Enabling high quality and affordable diagnoses across the world.</t>
  </si>
  <si>
    <t>Healthcare, public</t>
  </si>
  <si>
    <t>India; United States</t>
  </si>
  <si>
    <t>https://qure.ai/covid.html</t>
  </si>
  <si>
    <t>Quick Diagnosis of COVID-19 using Medical Images</t>
  </si>
  <si>
    <t>Instituto Nacional de Astrofsica, Optica y Electronica, MEXICO</t>
  </si>
  <si>
    <t>Quick diagnosis of COVID-19 using medical images, in the form of X-Rays or CT Scans, using Convolutional Neural Networks (CNNs).</t>
  </si>
  <si>
    <t>Quick diagnosis</t>
  </si>
  <si>
    <t>Convolutional Neural Networks (CNNs)</t>
  </si>
  <si>
    <t>Mexico</t>
  </si>
  <si>
    <t>Not specified; in need of funding</t>
  </si>
  <si>
    <t>Eduardo Morales</t>
  </si>
  <si>
    <t>http://cvd-frontend-production.surge.sh/</t>
  </si>
  <si>
    <t>qXR</t>
  </si>
  <si>
    <t>Monitors progression of infected patients via daily bedside chest x-rays.</t>
  </si>
  <si>
    <t>RADLogics CT Exams</t>
  </si>
  <si>
    <t>RADLogics; Tel-Aviv University; Affiliated Taizhou Hospital of Wenzhou Medical University; Mount Sinai Hospital; University of Maryland School of Medicine</t>
  </si>
  <si>
    <t>RADLogics has developed its AI-based CT image analysis tools to automatically and accurately detect the COVID-19 / coronavirus in large numbers of CT studies.</t>
  </si>
  <si>
    <t>Develop AI-based automated CT image analysis tools for detection, quantification, and tracking of Coronavirus; demonstrate they can differentiate coronavirus patients from non-patients</t>
  </si>
  <si>
    <t>Deep learning image analysis</t>
  </si>
  <si>
    <t>https://www.radlogics.com/coronavirus/</t>
  </si>
  <si>
    <t>RadVid-19</t>
  </si>
  <si>
    <t>The Radiology Institute of the Hospital das Clínicas of the Faculty of Medicine of the University of São Paulo; Brazilian College of Radiology and Diagnostic Imaging</t>
  </si>
  <si>
    <t>RadVid-19 is an action among Brazilian radiologists supported by CBR to collect confirmed or suspected X-rays and tomography exams of COVID-19. The platform is a repository of COVID cases in Brazil, made by a joint action of Brazilian radiologists and will be open for the application of artificial intelligence to aid clinical decision, with the purpose of making this diagnosis more accurate and, in the case of tomography, automate quantitative data on disease involvement.</t>
  </si>
  <si>
    <t>To develop innovative, effective and rapid implementation solutions for diagnosing COVID-19 in the state of São Paulo and in Brazil, in order to minimize the impact of the epidemic on Brazilian society.</t>
  </si>
  <si>
    <t>Brazil</t>
  </si>
  <si>
    <t>https://radvid19.com.br/</t>
  </si>
  <si>
    <r>
      <rPr>
        <sz val="10"/>
        <color rgb="FF000000"/>
        <rFont val="Arial"/>
        <family val="2"/>
      </rPr>
      <t xml:space="preserve">"Developed using algorithms from German company Siemens and Chinese firm Huawei..." </t>
    </r>
    <r>
      <rPr>
        <u/>
        <sz val="10"/>
        <color rgb="FF000000"/>
        <rFont val="Arial"/>
        <family val="2"/>
      </rPr>
      <t>https://www.courthousenews.com/ai-helps-doctors-fight-covid-19-in-brazil/</t>
    </r>
  </si>
  <si>
    <t>Rapid Reviews: COVID-19</t>
  </si>
  <si>
    <t>School of Public Health, University of California Berkeley</t>
  </si>
  <si>
    <t>An open-access overlay journal that accelerates peer review of COVID-19-related research preprints to advance new and important findings, and prevent the dissemination of false or misleading scientific news. Uses a natural language processing tool developed by COVIDScholar, an initiative of UC Berkeley and Lawrence Berkeley National Lab that can quickly scan a large number of preprint repositories and identify relevant items to be peer reviewed.</t>
  </si>
  <si>
    <t>To advance new and important findings, and prevent the dissemination of false or misleading scientific news</t>
  </si>
  <si>
    <t>Natural language processing (COVIDscholar)</t>
  </si>
  <si>
    <t>https://rapidreviewscovid19.mitpress.mit.edu/</t>
  </si>
  <si>
    <t>Rayvision for PPE Violation</t>
  </si>
  <si>
    <t>RayReach Technologies</t>
  </si>
  <si>
    <t>RayVision reads data directly from the camera feeds, run Computer Vision and Neural Network analysis to check for protective gears, restricted zone intrusions etc. in inflow videos and lets you view the violations on dashboards and Mobile App as report and alerts.</t>
  </si>
  <si>
    <t>Computer vision; "neural network analysis"</t>
  </si>
  <si>
    <t>Government; business; healthcare</t>
  </si>
  <si>
    <t>India; Australia; UAE; Singapore</t>
  </si>
  <si>
    <t>Partnered with Microsoft</t>
  </si>
  <si>
    <t>Extent of deployment unclear; little information available on use.</t>
  </si>
  <si>
    <t>http://www.rayreachtech.com/2020/03/19/rayvision-can-help-detect-ppe-violation-to-help-safeguard-from-covid-19/</t>
  </si>
  <si>
    <t>Real Time Epidemiology &amp; Dashboards (RTED)</t>
  </si>
  <si>
    <t>I-DAIR</t>
  </si>
  <si>
    <t xml:space="preserve">During the COVID-19 pandemic, I-DAIR together with its partners (government, academia and private companies), have started exploring the public health response to COVID-19 from a citizen-centric and science-based perspective. The focus has been on developing modeling diversity, on integrating molecular science data into mobility and other types of epi-data, and on bringing narratives or stories as proxy-variables in place of missing numerical data. </t>
  </si>
  <si>
    <t>The goal is to combine data with data analysis and machine learning tools to create a data-ecosystem for real-time epidemiology and the prediction of pandemics. The real time epidemiology &amp; dashboards PathFinder also explores digital tools for public health responses and decision making dashboards.</t>
  </si>
  <si>
    <t>Switzerland</t>
  </si>
  <si>
    <t>Amandeep Gill</t>
  </si>
  <si>
    <t>http://i-dair.org/our-pathfinders/</t>
  </si>
  <si>
    <t>RNA-GPS Predicts SARS-CoV-2 RNA Residency to Host Mitochondria and Nucleolus</t>
  </si>
  <si>
    <t>Department of Computer Science, Stanford University; Department of Biomedical Data Science, Stanford University; Center for Personal and Dynamic Regulomes, Stanford University School of Medicine; Center for Personal and Dynamic Regulomes, Stanford University School of Medicine; Center for Personal and Dynamic Regulomes, Stanford University School of Medicine; Howard Hughes Medical Institute, Stanford University School of Medicine</t>
  </si>
  <si>
    <t>This is a biological research paper with a focus on application of machine learning to RNA subcellular localization to SARS-CoV-2. The machine learning part takes less weight in the overall research value, and the paper does not explictly mention how and why a particular machine learning algorithm is selected. Overall, this is not much about machine learning or AI.</t>
  </si>
  <si>
    <t>To suggest models for SARS-CoV-2 biology and inform experimental efforts to combat the virus.</t>
  </si>
  <si>
    <t>James Zou</t>
  </si>
  <si>
    <t>https://www.cell.com/cell-systems/fulltext/S2405-4712(20)30237-4</t>
  </si>
  <si>
    <t>Section M Professional, scientific and technical activities</t>
  </si>
  <si>
    <t>Aggregated data</t>
  </si>
  <si>
    <t>Low displacement potential</t>
  </si>
  <si>
    <t>Robust Surgery Scheduling</t>
  </si>
  <si>
    <t>University of Auckland; Precision Driven Health</t>
  </si>
  <si>
    <t>This research involved using models to predict the duration of procedures and allocating procedures to sessions.</t>
  </si>
  <si>
    <t>Creating a model of how patients and staff use and provide services at a health clinic can help that clinic operate more efficiently.</t>
  </si>
  <si>
    <t>Python, Gurobi</t>
  </si>
  <si>
    <t>$NZ100k from University of Auckland for PhD scholarship</t>
  </si>
  <si>
    <t>Adoption and customisation across surgical services in multiple locations</t>
  </si>
  <si>
    <t>Peer-reviewed publication, Validation by managers/clinicians</t>
  </si>
  <si>
    <t>https://precisiondrivenhealth.com/improved-planning-for-the-scheduling-of-surgeries/</t>
  </si>
  <si>
    <t>Planning and budgeting</t>
  </si>
  <si>
    <t>SimSearchNet</t>
  </si>
  <si>
    <t>Facebook</t>
  </si>
  <si>
    <t>A convolutional neural net–based model to take COVID-19-related material Facebook's fact-checking partners have flagged as misinformation and then detect copies when someone tries to share them. Once independent fact-checkers have determined that an image contains misleading or false claims about coronavirus, SimSearchNet is able to recognize near-duplicate matches so we can apply warning labels. When people were shown labels warning that a piece of content contained misinformation, 95 percent of the time they did not go on to view that content.</t>
  </si>
  <si>
    <t>Combatting disinformation by identifying manipulated images.</t>
  </si>
  <si>
    <t>Leverages Facebook AI’s work on training state-of-the-art backbones on billions of hashtagged photos. It also employs data augmentation techniques that allow us to bootstrap models with limited amounts of data while still catering to the diversity seen in Marketplace product photos.</t>
  </si>
  <si>
    <t>Roshan Sumbaly</t>
  </si>
  <si>
    <t>https://ai.facebook.com/blog/using-ai-to-detect-covid-19-misinformation-and-exploitative-content/</t>
  </si>
  <si>
    <t>for each piece of misinformation fact-checker identifies, there may be thousands or millions of copies. Using AI to detect these matches also enables our fact-checking partners to focus on catching new instances of misinformation rather than near-identical variations of content they’ve already seen.</t>
  </si>
  <si>
    <t>Consumers</t>
  </si>
  <si>
    <t xml:space="preserve">The model can not stop users to view the misinformation.
</t>
  </si>
  <si>
    <t>Observed data
Synthetic data</t>
  </si>
  <si>
    <t>Smart AI Epidemic Prevention Solution</t>
  </si>
  <si>
    <t>Sensetime</t>
  </si>
  <si>
    <t>This initiative provides a system for temperature screening and detection of suspected carriers of the Coronavirus in public spaces. It has an accuracy of +/- 0.3C, up to 10 people per second with direct contact, instant notification of people without masks and support record search. The system is now applied in subway station, school and community center in Beijing, Shanghai and Shenzhen. It remotely identifies individuals who display symptoms of a fever.</t>
  </si>
  <si>
    <t>To improve the efficiency of fever screening and minimize the risk of cross-infection among citizens.</t>
  </si>
  <si>
    <t>Computer vision and deep learning</t>
  </si>
  <si>
    <t>https://www.sensetime.com/me-en/news-detail/23783?categoryId=21072</t>
  </si>
  <si>
    <t xml:space="preserve">The system is now applied in subway station, school and community center in Beijing, Shanghai and Shenzhen. </t>
  </si>
  <si>
    <t>Semi-structured data</t>
  </si>
  <si>
    <t>Medium action autonomy (also referred to as “human-on-the-loop”)</t>
  </si>
  <si>
    <t>Static vs accumulating priorities in healthcare queues under heavy loads</t>
  </si>
  <si>
    <t>University of Auckland; Te Punaha Matatini</t>
  </si>
  <si>
    <t xml:space="preserve">This paper studies the behavior of the expected waiting time of a customer e.g. patient from different priority classes, which is modelled as a queueing system in heavy traffic under the setting of two scenarios 1) the arrival rate is approaching the service rate from below. amnd 2) the arrival rate exceeds the service rate. In both cases it is assumed that customers (patients) may have different priorities including 1) Static priorities (SP): in this case a customer of class i has priority level bi which does not change; 2) Accumulating priorities (AP): in this case a customer of class i that spent s, s ≥ 0, units of time waiting in the waiting room has priority level bis. This study conclutes that in a stable setting, accumulating priorites allows for parients of all proiorty classes to be served in a timely manner, whereas under the heavy traffic or overload settings, all patients will experience very long waiting times to be served regardless their priorities. However, applying static priorities ensures that the highest-priority patients will be served in a timely manner even in overloaded systems.
</t>
  </si>
  <si>
    <t>To better understand how to prioritize queues under heavy loads.</t>
  </si>
  <si>
    <t>Matlab, R, Python</t>
  </si>
  <si>
    <t>On hold</t>
  </si>
  <si>
    <t>Part of $NZ1.5M funding determined by FTE</t>
  </si>
  <si>
    <t>Engagement with government and healthcare providers, access to data for model calibration</t>
  </si>
  <si>
    <t>Calibration of model parameters, access to and validation against data, incorporating complexity of transmission within model</t>
  </si>
  <si>
    <t>Validation by external researchers, although not a formal audit</t>
  </si>
  <si>
    <t>Ilze Ziedins</t>
  </si>
  <si>
    <t>https://arxiv.org/abs/2003.14087</t>
  </si>
  <si>
    <t>academic research paper</t>
  </si>
  <si>
    <t>The study presents a theorethial model where the variables are pre-defined/assumed by subject matter experts.</t>
  </si>
  <si>
    <t>Expert input</t>
  </si>
  <si>
    <t>Acquisition from human-written rules</t>
  </si>
  <si>
    <t>Reasoning with knowledge structures</t>
  </si>
  <si>
    <t>Automatation/Optimisation/Simulation</t>
  </si>
  <si>
    <t>Universal Masking is Urgent in the COVID-19 Pandemic: SEIR and Agent Based Models, Empirical Validation, Policy Recommendations</t>
  </si>
  <si>
    <t>HKUST (University of Science &amp; Technology), Hong Kong; International Computer Science Institute, Berkeley; Ecole de Guerre Economique, Paris; University of Cambridge; 
Manifold Research, Cambridge; University College London; ELU AI Ltd, London; Royal Free Hospital, London; Population Research Institute, The Family Federation of Finland</t>
  </si>
  <si>
    <t>This research presents two models for the COVID-19 pandemic predicting the impact of universal face mask wearing upon the spread of the SARS-CoV-2 virusone employing a stochastic dynamic network based compartmental SEIR (susceptible-exposed-infectious-recovered) approach, and the other employing individual ABM (agentbased modelling) Monte Carlo simulationindicating (1) significant impact under (near) universal masking when at least 80% of a population is wearing masks, versus minimal impact when only 50% or less of the population is wearing masks, and (2) significant impact when universal masking is adopted early, by Day 50 of a regional outbreak, versus minimal impact when universal masking is adopted late.</t>
  </si>
  <si>
    <t>To provide both policy makers and the public with a more concrete feel for how masks impact the dynamics of virus spread.</t>
  </si>
  <si>
    <t>Agent-based modeling</t>
  </si>
  <si>
    <t>Hong Kong, China; France; United Kingdom</t>
  </si>
  <si>
    <t>De Kai</t>
  </si>
  <si>
    <t>https://arxiv.org/pdf/2004.13553.pdf</t>
  </si>
  <si>
    <r>
      <rPr>
        <sz val="10"/>
        <color rgb="FF000000"/>
        <rFont val="Arial"/>
        <family val="2"/>
      </rPr>
      <t xml:space="preserve">Masksim: </t>
    </r>
    <r>
      <rPr>
        <u/>
        <sz val="10"/>
        <color rgb="FF000000"/>
        <rFont val="Arial"/>
        <family val="2"/>
      </rPr>
      <t>http://dek.ai/masksim/</t>
    </r>
  </si>
  <si>
    <t>Acquisition from data, augmented by human-encoded knowledge</t>
  </si>
  <si>
    <t>Using Applied Machine Learning to Predict Healthcare Utilization Based on Socioeconomic Determinants of Care</t>
  </si>
  <si>
    <t>Jvion, Inc.</t>
  </si>
  <si>
    <t xml:space="preserve">This initialitive demonstrates the possibility of using a simple Decision Tree algorithm with data on socioeconomic determinants of care to predict inpatient and emergency department (ED) utilization. Total 138,115 patients (59.7% female and 61.1% Caucasian, and 85.4% of the patients were adults ≥18 years) from a deidentified database were selected. Data includes billing data and socioeconomic determinants of care, behavioral data such as history of internet searches on health conditions, purchasing channels, and life stage. The event rates for inpatient hospitalization or ED visit, ED visit, inpatient hospitalization, and avoidable inpatient hospitalization were 4.7%, 3.2%, 2.0%, and 1.5%, respectively. The AUC for the primary outcome was 0.84 in the training set and 0.83 in the testing set. The testing AUCs ranged from 0.78 to 0.84 for the secondary outcomes. The sensitivity values of the predictions for inpatient hospitalization or ED visit, ED visit, inpatient hospitalization, and avoidable inpatient hospitalization were 0.79, 0.82, 0.73, and 0.75, respectively. The implications of this application have the potential to positively affect health systems by facilitating targeted patient outreach with specific, individualized interventions to tackle detrimental social determinants of health (SDH) at not only the individual level but also the neighborhood level. 
</t>
  </si>
  <si>
    <t>To determine if it is possible to risk-stratify avoidable utilization without clinical data and with limited patient-level data.</t>
  </si>
  <si>
    <t>Proprietary supervised learning to generate decision trees</t>
  </si>
  <si>
    <t>Danielle Bergman</t>
  </si>
  <si>
    <t>https://www.ajmc.com/view/using-applied-machine-learning-to-predict-healthcare-utilization-based-on-socioeconomic-determinants-of-care</t>
  </si>
  <si>
    <t>Privacy and family life, and the protection of personal data</t>
  </si>
  <si>
    <t>Data was collected from thrid-party -- not enough information of how the raw data were collected by the providers. The sole data source for this study was a deidentified database that included billing data and socioeconomic determinants of care. Billing data were collected directly from the health systems’ EHRs. Behavioral data had been purchased from third-party data vendors such as Acxiom, Experian, and TransUnion.</t>
  </si>
  <si>
    <t>Provided data</t>
  </si>
  <si>
    <t>Proprietary data</t>
  </si>
  <si>
    <t>Event detection</t>
  </si>
  <si>
    <t>No action autonomy (also referred to as “human support”)</t>
  </si>
  <si>
    <t>Websensors Analytics</t>
  </si>
  <si>
    <t>Federal University of Mato Grosso do Sul (UFMS); Onion Technology ParqTec - Science Park; Mathematical and Computer Science Institute (ICMC/USP)</t>
  </si>
  <si>
    <r>
      <rPr>
        <sz val="10"/>
        <color theme="1"/>
        <rFont val="Arial"/>
        <family val="2"/>
      </rPr>
      <t xml:space="preserve">Websensors Analytics is a deployed web-based application that uses machine learning algorithms for extracting and analysing knowledge from events. Its processing pipeline consists of
</t>
    </r>
    <r>
      <rPr>
        <strike/>
        <sz val="10"/>
        <color theme="1"/>
        <rFont val="Arial"/>
        <family val="2"/>
      </rPr>
      <t xml:space="preserve">Websensors Analytics is the first initiative to analyze events in Portuguese and currently contains all the necessary features for extracting and analyzing knowledge from events: </t>
    </r>
    <r>
      <rPr>
        <sz val="10"/>
        <color theme="1"/>
        <rFont val="Arial"/>
        <family val="2"/>
      </rPr>
      <t>(i) web crawling to collect events in real time, (ii) statistical and natural language preprocessing techniques for event extraction (iii) machine learning methods for learning sensors, and (iv) Application Programming Interface (API) using the Websensors Analytics infrastructure. The Websensors Analytics tool is potentially useful for media analytics, opinion mining, web engineering, content filtering and recommendation systems – for both academic research and industrial applications.</t>
    </r>
  </si>
  <si>
    <t>Learning to sense the real world using web news events.</t>
  </si>
  <si>
    <t>Academia; business</t>
  </si>
  <si>
    <t>Ricardo M. Marcacini</t>
  </si>
  <si>
    <t>http://websensors.net.br/projects/covid19/</t>
  </si>
  <si>
    <r>
      <rPr>
        <sz val="10"/>
        <color rgb="FF000000"/>
        <rFont val="Arial"/>
        <family val="2"/>
      </rPr>
      <t xml:space="preserve">White paper: </t>
    </r>
    <r>
      <rPr>
        <u/>
        <sz val="10"/>
        <color rgb="FF000000"/>
        <rFont val="Arial"/>
        <family val="2"/>
      </rPr>
      <t>http://www.inf.ufrgs.br/webmedia2017/wp-content/anaiswebmedia/files/wfa/wfa4.pdf</t>
    </r>
  </si>
  <si>
    <t>System prototype demonstration in operational environment – TRL 7</t>
  </si>
  <si>
    <t>Digital documents are collected from predefined sources such as
news portals, information agencies, and government websites. There
is a control policy to include a new information source, which involves its area of activity, life time and the existence of an editorial
team. Although the inclusion of a new information source may be
requested by users, we believe that current crawlers collect a wide
variety of subjects that are useful for the most application domains.
Thus, there is an expectation that the dataset of collected events is
representative of the phenomena occurring in the real world</t>
  </si>
  <si>
    <t>There are multiple tasks</t>
  </si>
  <si>
    <t>Zencity Local Government Response</t>
  </si>
  <si>
    <t>Zencity</t>
  </si>
  <si>
    <r>
      <rPr>
        <sz val="10"/>
        <color theme="1"/>
        <rFont val="Arial"/>
        <family val="2"/>
      </rPr>
      <t xml:space="preserve">Zencity is a platform that collecting different opinions, feedback and comments from popular social networks such as Facebook, Twitter, then analysing the data using AI to help the local leaders recognise the meaningful issues and trends shared by the community. The data is processed in real-time to identify key topics, trends, and anomalies and sentiment. The actual AI technology that Zencity uses is not explicitly mentioned, but the related AI tasks include but may not limit to topic modelling, anomaly detection and sentiment analysis. </t>
    </r>
    <r>
      <rPr>
        <i/>
        <strike/>
        <sz val="10"/>
        <color theme="1"/>
        <rFont val="Arial"/>
        <family val="2"/>
      </rPr>
      <t>Our AI-driven platform helps local governments translate what people want in their cities more effectively and eliminates the guesswork from policymaking. With close to zero integration, we gather and analyze millions of data points from all of the touchpoints residents have with their city. Then we deliver reliable, real-time insights that help local governments better prioritize resources, track performance, and connect with their communities. Together with our partner-cities, we’re setting a new standard for performance management in local government.</t>
    </r>
  </si>
  <si>
    <t>To help local governments easily harness public community discourse to bolster their communications, prioritize services that residents value most, tackle misinformation, and optimize reopening efforts.</t>
  </si>
  <si>
    <t>machine learning; sentiment analysis</t>
  </si>
  <si>
    <t>US$ 13,500,000</t>
  </si>
  <si>
    <t>Israel; United States</t>
  </si>
  <si>
    <t xml:space="preserve">Zencity works with 150 local governments, including those of large cities like Los Angeles and Chicago and smaller towns like State College, Pennsylvania. The company works with municipalities in four countries and across 29 states in the U.S. 
</t>
  </si>
  <si>
    <t>https://zencity.io/how-local-governments-are-using-zencity-to-make-data-driven-decisions-while-reopening/</t>
  </si>
  <si>
    <t>Sentiment analysis as a local public health tool: Using community insights to combat COVID-19 vaccine hesitancy: 
http://3s92aa3rejqt2m3335c8ox74-wpengine.netdna-ssl.com/wp-content/uploads/2021/05/Sentiment-analysis-as-a-local-public-health-tool_BennettMidland_Zencity.pdf</t>
  </si>
  <si>
    <t>The entire Zencity team is here to support your integral steps in agile recovery management while balancing virus containment. Our solution is deployed in over 180+ local government agencies in 32 states across the country. 
@https://zencity.io/how-local-governments-are-using-zencity-to-make-data-driven-decisions-while-reopening/</t>
  </si>
  <si>
    <t>System or subsystem complete and qualified through test and demonstration – TRL 8</t>
  </si>
  <si>
    <t>Our goal is to help you easily harness public community discourse to bolster your local government’s communications, prioritize services that residents value most, tackle misinformation, and optimize reopening efforts.
@https://zencity.io/how-local-governments-are-using-zencity-to-make-data-driven-decisions-while-reopening/</t>
  </si>
  <si>
    <t>This platform provides supportive information for the goverment learders. However, how this may infulence the decision making process is unknown.</t>
  </si>
  <si>
    <t>Civic engagement</t>
  </si>
  <si>
    <t>I believe the process is that 1) human identifies URLs/APIs/Locations (where to collect data), and 2) programs automatically collect 
We only take data that is either completely open and public (meaning everyone can see it with a Google search), or owned by the local government (like 311, 211, or city hotline service requests). We look at data from a combination of sources including official city channels such as 311, which is the most natural place for a resident to report a classic complaint, official city-managed Facebook and Twitter pages, and the city’s website. On the non-city-managed side, we also look at data from open, public, social media channels and web sources, like public Facebook groups, Twitter hashtags, and keywords. Zencity doesn’t actually collect this information on any “human” level – it is all automatically collected and filtered by our product.
@https://zencity.io/methodology/</t>
  </si>
  <si>
    <t>We only take data that is either completely open and public (meaning everyone can see it with a Google search). Zencity doesn’t actually collect this information on any “human” level – it is all automatically collected and filtered by our product.
@https://zencity.io/methodology/</t>
  </si>
  <si>
    <t>TFS 2020 AIPR Report</t>
  </si>
  <si>
    <t>Link</t>
  </si>
  <si>
    <t>Section A Agriculture, forestry and fishing</t>
  </si>
  <si>
    <t>Human resource management</t>
  </si>
  <si>
    <t>AI system is in a critical sector or infrastructure</t>
  </si>
  <si>
    <t>Users cannot opt out of the AI system’s output</t>
  </si>
  <si>
    <t>For-profit use – subscription fee model</t>
  </si>
  <si>
    <t>Health (including mental health)</t>
  </si>
  <si>
    <t>Very large</t>
  </si>
  <si>
    <t>Standardised data format</t>
  </si>
  <si>
    <t>Identified data</t>
  </si>
  <si>
    <t>Data appropriateness</t>
  </si>
  <si>
    <t>Centralised learning</t>
  </si>
  <si>
    <t>Deterministic models</t>
  </si>
  <si>
    <t>Content generation (also referred to as synthesis)</t>
  </si>
  <si>
    <t>Section B Mining and quarrying</t>
  </si>
  <si>
    <t>Sales</t>
  </si>
  <si>
    <t>AI system performs a critical function independent from its sector</t>
  </si>
  <si>
    <t>Technology concept and/or application formulated – TRL 2</t>
  </si>
  <si>
    <t>For-profit use – advertising model</t>
  </si>
  <si>
    <t>Liberty and security</t>
  </si>
  <si>
    <t>Housing</t>
  </si>
  <si>
    <t>Collected by automated sensors</t>
  </si>
  <si>
    <t>Large</t>
  </si>
  <si>
    <t>Non-standardised data format</t>
  </si>
  <si>
    <t>Pseudonymised data</t>
  </si>
  <si>
    <t>Sample representativeness</t>
  </si>
  <si>
    <t>Generative model</t>
  </si>
  <si>
    <t>Evolution during operation through active interaction (including uncontrolled learning)</t>
  </si>
  <si>
    <t>Federated learning</t>
  </si>
  <si>
    <t>Probabilistic models</t>
  </si>
  <si>
    <t>Autonomous systems</t>
  </si>
  <si>
    <t>Sacha</t>
  </si>
  <si>
    <t>Section C Manufacturing</t>
  </si>
  <si>
    <t>ICT management and information security;</t>
  </si>
  <si>
    <t>No critical functions</t>
  </si>
  <si>
    <t>Analytical and experimental critical function and/or characteristic proof-of-concept – TRL 3</t>
  </si>
  <si>
    <t>AI expert practitioner</t>
  </si>
  <si>
    <t>Users can override or correct the AI system’s output</t>
  </si>
  <si>
    <t>For-profit use – other model</t>
  </si>
  <si>
    <t>Fair trial; no punishment without law; effective remedy</t>
  </si>
  <si>
    <t>Income and wealth</t>
  </si>
  <si>
    <t>Medium</t>
  </si>
  <si>
    <t>Standardised dataset metadata</t>
  </si>
  <si>
    <t>Unlinked pseudonymised data</t>
  </si>
  <si>
    <t>Adequate sample size</t>
  </si>
  <si>
    <t>Acquisition from data through unsupervised learning</t>
  </si>
  <si>
    <t>Combination</t>
  </si>
  <si>
    <t>Control systems</t>
  </si>
  <si>
    <t>Section D Electricity, gas, steam and air conditioning supply</t>
  </si>
  <si>
    <t>Marketing and advertisement</t>
  </si>
  <si>
    <t>Component and/or layout in controlled environment – TRL 4</t>
  </si>
  <si>
    <t>Non-profit use (outside public sector) – voluntary donations and community models</t>
  </si>
  <si>
    <t>Work and job quality</t>
  </si>
  <si>
    <t>Synthetic data</t>
  </si>
  <si>
    <t>Small</t>
  </si>
  <si>
    <t>Non-standardised dataset metadata</t>
  </si>
  <si>
    <t>Completeness and coherence of sample</t>
  </si>
  <si>
    <t>Personalisation</t>
  </si>
  <si>
    <t>Abdi</t>
  </si>
  <si>
    <t>Section E Water supply; sewerage, waste management and remediation activities</t>
  </si>
  <si>
    <t>Logistics</t>
  </si>
  <si>
    <t>Component and/or layout validated in relevant environment – TRL 5</t>
  </si>
  <si>
    <t>Public service</t>
  </si>
  <si>
    <t>Freedom of thought, conscience and religion</t>
  </si>
  <si>
    <t>Environment quality</t>
  </si>
  <si>
    <t>Derived data</t>
  </si>
  <si>
    <t>Low data “noise”</t>
  </si>
  <si>
    <t>Bruno</t>
  </si>
  <si>
    <t>International organization</t>
  </si>
  <si>
    <t>Section F Construction</t>
  </si>
  <si>
    <t>Representative model or prototype system demonstrated in relevant environment – TRL 6</t>
  </si>
  <si>
    <t>Children or other vulnerable or marginalised groups</t>
  </si>
  <si>
    <t>Other</t>
  </si>
  <si>
    <t>Freedom of expression; assembly and association</t>
  </si>
  <si>
    <t>Social connections</t>
  </si>
  <si>
    <t>Goal-driven optimisation</t>
  </si>
  <si>
    <t>Automation and/or Optimization"</t>
  </si>
  <si>
    <t>Kristy</t>
  </si>
  <si>
    <t>Section G Wholesale and retail trade; repair of motor vehicles and motorcycles</t>
  </si>
  <si>
    <t>Procurement;</t>
  </si>
  <si>
    <t>Non-discrimination and equal treatment</t>
  </si>
  <si>
    <t>Lewis</t>
  </si>
  <si>
    <t>Section H Transportation and storage</t>
  </si>
  <si>
    <t>Maintenance</t>
  </si>
  <si>
    <t>Protection of property and peaceful enjoyment of possessions</t>
  </si>
  <si>
    <t>Education</t>
  </si>
  <si>
    <t>Section I Accommodation and food service activities</t>
  </si>
  <si>
    <t>Accounting</t>
  </si>
  <si>
    <t>Right to education</t>
  </si>
  <si>
    <t>Subjective well-being</t>
  </si>
  <si>
    <t>Section J Information and communication</t>
  </si>
  <si>
    <t>Monitoring and quality control</t>
  </si>
  <si>
    <t>Right to democracy and free elections</t>
  </si>
  <si>
    <t>Work-life balance</t>
  </si>
  <si>
    <t>Section K Financial and insurance activities</t>
  </si>
  <si>
    <t>Production</t>
  </si>
  <si>
    <t>Rights of the child, the elderly and persons with disabilities</t>
  </si>
  <si>
    <t>Section L Real estate activities</t>
  </si>
  <si>
    <t>Other (detail)</t>
  </si>
  <si>
    <t>Compliance and justice</t>
  </si>
  <si>
    <t>Section O Public administration and defence; compulsory social security</t>
  </si>
  <si>
    <t>Section P Education</t>
  </si>
  <si>
    <t>Section R Arts, entertainment and recreation</t>
  </si>
  <si>
    <t>Section S Other service activities</t>
  </si>
  <si>
    <t>Section T Activities of households as employers; undifferentiated goods- and services-producing</t>
  </si>
  <si>
    <t>activities of households for own use</t>
  </si>
  <si>
    <t>Section U Activities of extraterritorial organizations and bodies</t>
  </si>
  <si>
    <t>Assigned</t>
  </si>
  <si>
    <t>Name</t>
  </si>
  <si>
    <t>Organisation</t>
  </si>
  <si>
    <t>Stakeholder group</t>
  </si>
  <si>
    <t>Country/Region</t>
  </si>
  <si>
    <t>Date of publication</t>
  </si>
  <si>
    <t>Type of Approach</t>
  </si>
  <si>
    <t>Type of Tool</t>
  </si>
  <si>
    <t>Technology platform</t>
  </si>
  <si>
    <t>Target stakeholder group</t>
  </si>
  <si>
    <t>Policy area</t>
  </si>
  <si>
    <t>Target users of the tool</t>
  </si>
  <si>
    <t>AI system lifecycle stage(s) covered</t>
  </si>
  <si>
    <t>Relevance to: Socio-economic and environmental impacts</t>
  </si>
  <si>
    <t>Relevance to: Human-centered values and fairness</t>
  </si>
  <si>
    <t>Relevance to: Transparency and explainability</t>
  </si>
  <si>
    <t>Relevance to: Robustness, security and safety</t>
  </si>
  <si>
    <t>Relevance to: Accountability</t>
  </si>
  <si>
    <t>Relevance to: Investing in research</t>
  </si>
  <si>
    <t>Relevance to: Data, compute and technologies</t>
  </si>
  <si>
    <t>Relevance to: Enabling policy environment</t>
  </si>
  <si>
    <t>Relevance to: Jobs, skills, transitions</t>
  </si>
  <si>
    <t>Relevance to: International cooperation</t>
  </si>
  <si>
    <t>Relevance to: Human agency and oversight*</t>
  </si>
  <si>
    <t>Maturity of the tool</t>
  </si>
  <si>
    <t>Degree tool is kept up-to-date</t>
  </si>
  <si>
    <t>Degree of free use of the tool</t>
  </si>
  <si>
    <t>Required IT skills to implement</t>
  </si>
  <si>
    <t>Required domain expertise to implement</t>
  </si>
  <si>
    <t>Required data to implement</t>
  </si>
  <si>
    <t>Required IT infrastructure to implement</t>
  </si>
  <si>
    <t>Required operational infrastructure to implement</t>
  </si>
  <si>
    <t>Required financing to implement</t>
  </si>
  <si>
    <t>Stakeholders involved</t>
  </si>
  <si>
    <t>Expected benefits</t>
  </si>
  <si>
    <t>Enforcement mechanisms</t>
  </si>
  <si>
    <t>Comments</t>
  </si>
  <si>
    <t>Other useful link</t>
  </si>
  <si>
    <t>qXR LINE BRAIN</t>
  </si>
  <si>
    <t>UZ Brussel, KU Leuven, icometrix and ETRO</t>
  </si>
  <si>
    <t>Multistakeholder group</t>
  </si>
  <si>
    <t xml:space="preserve">Belgium </t>
  </si>
  <si>
    <t>Technical</t>
  </si>
  <si>
    <t>Toolkits/toolboxes/software tools</t>
  </si>
  <si>
    <t>other?? (cloud-based)</t>
  </si>
  <si>
    <t>Civil Society?? (Hosptial)</t>
  </si>
  <si>
    <t>Health</t>
  </si>
  <si>
    <t>Europe</t>
  </si>
  <si>
    <t xml:space="preserve">Other?? (Healthcare professionals) </t>
  </si>
  <si>
    <t>Unclear</t>
  </si>
  <si>
    <t>High</t>
  </si>
  <si>
    <t>Implemented in multiple projects</t>
  </si>
  <si>
    <t>Periodic review</t>
  </si>
  <si>
    <t>is this the attribute: required resources to implement? with 6 categorical values e.g. IT skills?</t>
  </si>
  <si>
    <t>Operations employees</t>
  </si>
  <si>
    <t>Responsible implementation of AI system</t>
  </si>
  <si>
    <t>I'm not too clear with this attribute</t>
  </si>
  <si>
    <t xml:space="preserve">I don't see any published work for this initiative. I assume that it used deep learning CNN but no concrete information is available. All useful information I can find is on their Blog (https://icovid.ai/)/ There are Webinars that seems to give more informaiton but because they are videos (each is about 1hr), I wouldn't think we can go into much detail unless we agreed to spend time on watching these webinars. </t>
  </si>
  <si>
    <t>https://cordis.europa.eu/project/id/101016131</t>
  </si>
  <si>
    <t>AI-CT Algorithms</t>
  </si>
  <si>
    <t>AIDOC</t>
  </si>
  <si>
    <t>Private sector</t>
  </si>
  <si>
    <t>US</t>
  </si>
  <si>
    <t>Multi-platform</t>
  </si>
  <si>
    <t>Other (Consumer)</t>
  </si>
  <si>
    <t>Other (it's deployed as a product, hence given options are not relevant</t>
  </si>
  <si>
    <t>Paid but not sure if it's subscription fee or one-time license fee unless contacting them</t>
  </si>
  <si>
    <t>Unsure</t>
  </si>
  <si>
    <t>No</t>
  </si>
  <si>
    <t>Clients</t>
  </si>
  <si>
    <t>There are a few products offered by this company, but none of them is in direct response to COVID19. Only part they mentioned COVID19 is in there blog, where they repersent some statistics of growing trend of increased demand for medical imaging. They have many publications though, but I'm unsure which one is the most proper in regards to a certain product.</t>
  </si>
  <si>
    <t>For criteria options, see OECD publication here: https://www.oecd.org/sti/tools-for-trustworthy-ai-008232ec-en.htm</t>
  </si>
  <si>
    <t>Critical functions</t>
  </si>
  <si>
    <t>proprietary data</t>
  </si>
  <si>
    <t>Benefits and risks to well-being</t>
  </si>
  <si>
    <t>Appropriateness and quality</t>
  </si>
  <si>
    <t>Model inference</t>
  </si>
  <si>
    <t>Composite system</t>
  </si>
  <si>
    <t>Info links</t>
  </si>
  <si>
    <t xml:space="preserve">Research and development; and </t>
  </si>
  <si>
    <t>health</t>
  </si>
  <si>
    <t>Widespread deployment and for technology maturity: Actual system or subsystem in final form in operational environment –</t>
  </si>
  <si>
    <t>Amateur: a user who has no training</t>
  </si>
  <si>
    <t>academia, government, and health organizations</t>
  </si>
  <si>
    <t xml:space="preserve">Education  and Health </t>
  </si>
  <si>
    <t>Collected by humans and automated sensors / Provided data / Dynamic data updated from time-to-time:</t>
  </si>
  <si>
    <t>Semi-structured data:</t>
  </si>
  <si>
    <t>Public data or Proprietary data / Identified data:</t>
  </si>
  <si>
    <t>Hybrid AI model</t>
  </si>
  <si>
    <t>AI systems can combine both deterministic and probabilistic models</t>
  </si>
  <si>
    <t xml:space="preserve">Recognition: </t>
  </si>
  <si>
    <t>High action autonomy</t>
  </si>
  <si>
    <t>High displacement potential:</t>
  </si>
  <si>
    <t>Human language technologies:</t>
  </si>
  <si>
    <t>https://academic.oup.com/nar/article/49/D1/D1534/5964074</t>
  </si>
  <si>
    <t xml:space="preserve">COVID19 ForecastHub - but they have a The COVIDhub-baseline model  and The COVIDhub-ensemble model </t>
  </si>
  <si>
    <t xml:space="preserve">decision-makers and the general public </t>
  </si>
  <si>
    <t> Collected by humans and automated sensors/ Dynamic data updated from time-to-time:/Small:</t>
  </si>
  <si>
    <t>Complex structured data:/ Standardised data format:</t>
  </si>
  <si>
    <t>Public data/ Pseudonymised data</t>
  </si>
  <si>
    <t>Data appropriateness:</t>
  </si>
  <si>
    <t>Acquisition from data, augmented by human-encoded knowledge:</t>
  </si>
  <si>
    <t>Evolution during operation through passive interaction: t</t>
  </si>
  <si>
    <t>Low action autonomy</t>
  </si>
  <si>
    <t>Content generation</t>
  </si>
  <si>
    <t> Human language technologies</t>
  </si>
  <si>
    <t>https://github.com/reichlab/covid19-forecast-hub/blob/master/README.md#the-covid-forecast-hub-team
https://www.medrxiv.org/content/10.1101/2021.02.03.21250974v1.full-text</t>
  </si>
  <si>
    <t>Information and communication</t>
  </si>
  <si>
    <t>consumer</t>
  </si>
  <si>
    <t>Collected by humans and automated sensors:</t>
  </si>
  <si>
    <t>Simi-structured</t>
  </si>
  <si>
    <t>Supervised learning</t>
  </si>
  <si>
    <t>Probabilistic</t>
  </si>
  <si>
    <t>Computer Vision</t>
  </si>
  <si>
    <t>AI system is in a critical sector or infrastructure:</t>
  </si>
  <si>
    <t>unsure</t>
  </si>
  <si>
    <t>Guessing: Unstructured</t>
  </si>
  <si>
    <t xml:space="preserve">Guessing: Hybrid </t>
  </si>
  <si>
    <t>Guessing: Probabilistic</t>
  </si>
  <si>
    <r>
      <t xml:space="preserve">For criteria options, see pages 9-32 of OECD publication here: </t>
    </r>
    <r>
      <rPr>
        <u/>
        <sz val="10"/>
        <color rgb="FF1155CC"/>
        <rFont val="Arial"/>
        <family val="2"/>
      </rPr>
      <t>https://aipo-api.buddyweb.fr/app/uploads/2021/06/Report-for-consultation_OECD.AI_Classification.pdf</t>
    </r>
  </si>
  <si>
    <t>*in the future, we can set up data validation within each column to expedite data entry</t>
  </si>
  <si>
    <t>Attn Req</t>
  </si>
  <si>
    <t>Themes</t>
  </si>
  <si>
    <t>Ethical and policy frameworks</t>
  </si>
  <si>
    <t>Prediction, surveillance and prevention</t>
  </si>
  <si>
    <t>10 requirements for the evaluation of "Contact Tracing" apps</t>
  </si>
  <si>
    <t>Chaos Computer Club</t>
  </si>
  <si>
    <t>This document outline social and technical minimum requirements for contact tracing apps.</t>
  </si>
  <si>
    <t>To name requirements that a contact tracing app "must meet in order to be socially and technologically tolerable at all."</t>
  </si>
  <si>
    <t>Government; academia</t>
  </si>
  <si>
    <t>https://www.ccc.de/en/updates/2020/contact-tracing-requirements</t>
  </si>
  <si>
    <t>AI tools &amp; applications</t>
  </si>
  <si>
    <t>Early detection and diagnosis</t>
  </si>
  <si>
    <t>A deep learning algorithm using CT images to screen for Corona Virus Disease (COVID-19)</t>
  </si>
  <si>
    <t>Tianjin Medical University Cancer Institute and Hospital; College of Intelligence and Computing, Tianjin University; National Supercomputer Center in Tianjin; Department of Radiation Oncology, First Affiliated Hospital; Department of Radiology, Nanchang University First Hospital; Department of Radiology, No.8 Hospital, Xi’an Medical College</t>
  </si>
  <si>
    <t>This study demonstrates the proof-of-principle for using artificial intelligence to extract radiological features for timely and accurate COVID-19 diagnosis.</t>
  </si>
  <si>
    <t>Bo Xu</t>
  </si>
  <si>
    <t>Platforms to fast-track research &amp; crowdsource projects</t>
  </si>
  <si>
    <t>Accelerating research</t>
  </si>
  <si>
    <t>AI-Enabled Drug Discovery Challenge</t>
  </si>
  <si>
    <t>XPRIZE</t>
  </si>
  <si>
    <t>To address the need to accelerate drug discovery, the XPRIZE Foundation is partnering with IBM to launch the XPRIZE AI for Accelerating Drug Discovery Challenge to develop a collaborative platform that can rapidly evaluate the clinical trial readiness of drug candidates in months, rather than years, and at a fraction of the cost. Unlocking innovations on such urgent timelines can be accomplished only by leveraging the latest technological advances and by adopting frameworks that lower the barriers for sharing expertise. These advances will not only lead to faster COVID-19 treatment discoveries, but also spur collaborative frameworks that can lead to treatment breakthroughs for other conditions.</t>
  </si>
  <si>
    <t>At the conclusion of this challenge, they expect to have one or more in silico HPC models that screen and accurately predict SARS-CoV-2 drug treatment candidates. The models will produce data that includes predictions on: The selectivity and binding affinity to the SARS-CoV-2 target structures; Off-target selectivity (biological activity that is not intended); Parent and metabolite toxicity QED (quantitative estimate of drug likeness); Teams will present this data on density plots and include narrative discussing the insights and implications of their findings.</t>
  </si>
  <si>
    <t>Business; academia; public</t>
  </si>
  <si>
    <t>US$ 6,000,000</t>
  </si>
  <si>
    <t>https://marketplace.xprize.org/project/5ef1834e45d84e4b1ce168b8</t>
  </si>
  <si>
    <t>AlphaFold</t>
  </si>
  <si>
    <t>The AlphaFold team is sharing predicted structures for some of the proteins in SARS-CoV-2.</t>
  </si>
  <si>
    <t>United Kingdon</t>
  </si>
  <si>
    <t>https://deepmind.com/research/open-source/computational-predictions-of-protein-structures-associated-with-COVID-19</t>
  </si>
  <si>
    <t>Department of Emergency, Tongji Hospital of Tongji Medical College, Huazhong University of Science and Technology; School of Artificial Intelligence and Automation, Huazhong University of Science and Technology; Luxembourg Centre for System BiomedicineDepartment of Plant Sciences, University of Cambridge; School of Mechanical Science and Engineering, Huazhong University of Science and Technology; Department of Information Management, Tongji Hospital of Tongji Medical College, Huazhong University of Science and Technology; Huazhong University of Science and Technology – Wuxi Research Institute; Department of Anesthesiology, Tongji Hospital of Tongji Medical College, Huazhong University of Science and Technology; School of Information Science and Engineering, Wuhan University of Science and Technology</t>
  </si>
  <si>
    <r>
      <rPr>
        <sz val="10"/>
        <color rgb="FF000000"/>
        <rFont val="Arial"/>
        <family val="2"/>
      </rPr>
      <t xml:space="preserve">A "Matters Arising" response: </t>
    </r>
    <r>
      <rPr>
        <u/>
        <sz val="10"/>
        <color rgb="FF000000"/>
        <rFont val="Arial"/>
        <family val="2"/>
      </rPr>
      <t>https://www.nature.com/articles/s42256-020-0221-2</t>
    </r>
  </si>
  <si>
    <t>A virtual assistant designed to answer queries within specific domains on Government agency websites, redesigned to answer queries related to COVID-19.</t>
  </si>
  <si>
    <t>BenevolentAI Knowledge Graph pipeline</t>
  </si>
  <si>
    <t>BenevolentAI</t>
  </si>
  <si>
    <t>BenevolentAI's knowledge pipeline pulls data from various structured and unstructured biomedical data sources and curates and standardises this knowledge via a data fabric. A proprietary knowledge graph which extracts and contextualises the relevant information and is made up of a vast number of machine curated relationships between diseases, genes, drugs. Machine learning models also assist with novel target identification, identifying patient-specific treatments, and evaluate molecular structures. With respect to COVID-19, they identified an approved drug that could potentially inhibit the viral progression and the body’s inflammatory response to the novel coronavirus.</t>
  </si>
  <si>
    <t xml:space="preserve">To discover new and more effective medicines, deliver life-changing medicines faster, and search for new treatments for rare and neglected diseases.
</t>
  </si>
  <si>
    <t>AI-based natural language processing algorithms</t>
  </si>
  <si>
    <t>United Kingdom; United States</t>
  </si>
  <si>
    <t>Access to a wide-body of high quality scientific literature, in-house proprietary algorithms and expertise.</t>
  </si>
  <si>
    <t>The inherent complexity of biology, and the challenge of mapping it into a coherent, machine-readable and usable format.</t>
  </si>
  <si>
    <t>Olly Oechsle</t>
  </si>
  <si>
    <t>https://www.benevolent.com/covid-19</t>
  </si>
  <si>
    <t>https://www.wired.com/story/ai-epidemiologist-wuhan-public-health-warnings/</t>
  </si>
  <si>
    <r>
      <rPr>
        <sz val="10"/>
        <color rgb="FF000000"/>
        <rFont val="Arial"/>
        <family val="2"/>
      </rPr>
      <t xml:space="preserve">Paper: </t>
    </r>
    <r>
      <rPr>
        <u/>
        <sz val="10"/>
        <color rgb="FF000000"/>
        <rFont val="Arial"/>
        <family val="2"/>
      </rPr>
      <t>https://arxiv.org/pdf/2003.07347.pdf</t>
    </r>
  </si>
  <si>
    <t>C3 AI COVID-19 Data Lake</t>
  </si>
  <si>
    <t>C3.ai</t>
  </si>
  <si>
    <t>This dataset uniquely integrates multiple data sources in a unified data model, ready for analysis – not just a list of links or a collection of data sets.</t>
  </si>
  <si>
    <t>To allow researchers to stop wasting time wrangling data and focus instead on generating insights; to access data at no charge with any utility that supports RESTful APIs.</t>
  </si>
  <si>
    <t>https://c3.ai/products/c3-ai-covid-19-data-lake/</t>
  </si>
  <si>
    <t>Recovery</t>
  </si>
  <si>
    <t>Causaly uses artificial intelligence to rapidly read, understand and interpret vast databases of biomedical knowledge. Our platform surfaces evidence from 30 million biomedical publications in seconds, enabling researchers to rapidly map epidemiology data, biomarker genes, molecular targets and identify potential treatment options. Causaly has been actively optimising its technology for the current pandemic, working alongside industry, government and academia. UCL has been actively working on a number of Covid-19 related research projects, including the development and delivery of a low-cost breathing aid, trials of a potential antiviral and rapid genome sequencing to better understand the spread of the disease. Following an agreement with UCL Innovation &amp; Enterprise, several researchers and groups within UCL, researchers and groups within UCL are now using Causaly to work on COVID-19 projects ranging from the development of therapeutics and diagnostic approaches, to epidemiological models, mental health-focused strategies and healthcare system logistics.</t>
  </si>
  <si>
    <t>Preexisting database of over 100 million drug interactions; close partnerships with UCL, government entities, among others.</t>
  </si>
  <si>
    <t>Crisis response</t>
  </si>
  <si>
    <t>Governance mechanisms to operationalize principles</t>
  </si>
  <si>
    <t>Commission Recommendation (EU) 2020/518 of 8 April 2020 on a common Union toolbox for the use of technology and data to combat and exit from the COVID-19 crisis, in particular concerning mobile applications and the use of anonymised mobility data</t>
  </si>
  <si>
    <t>European Commission</t>
  </si>
  <si>
    <t>This UN policy brief addresses the use of technology/AI to combat COVID-19. It states, "all measures must incorporate meaningful data protection safeguards, be lawful, necessary, and proportionate, time-bound and justified by legitimate public health objectives."</t>
  </si>
  <si>
    <t>To strengthen the effectiveness of the response to the immediate global health threat; mitigate the broader impact of the crisis on people’s lives; and avoid creating new or exacerbating existing problems.</t>
  </si>
  <si>
    <t>Thierry BRETON</t>
  </si>
  <si>
    <t>https://eur-lex.europa.eu/eli/reco/2020/518/oj</t>
  </si>
  <si>
    <t>CORD-19</t>
  </si>
  <si>
    <t>Semantic Scholar team, Allen Institute for AI; Chan Zuckerberg Initiative; The White House of the United States; bioRxiv; medRxiv; Center for Security and Emerging Technology; Microsoft; Amazon AWS; Kaggle; National Institutes of Health; IBM</t>
  </si>
  <si>
    <t>A large dataset dataset containing all COVID-19 and coronavirus-related research (e.g. SARS, MERS, etc.) from the following sources: PubMed's PMC open access corpus; Additional COVID-19 research articles from a corpus maintained by the WHO; bioRxiv and medRxiv pre-prints using the same query as PMC (COVID-19 and coronavirus research). They also provide a comprehensive metadata file of more than 50,000 coronavirus and COVID-19 research articles with links to PubMed, Microsoft Academic and the WHO COVID-19 database of publications (includes articles without open access full text). The corpus is updated regularly as new research is published in peer-reviewed publications and archival services like bioRxiv, medRxiv, and others.</t>
  </si>
  <si>
    <t>To mobilize researchers to apply recent advances in natural language processing to generate new insights in support of the fight against COVID-19.</t>
  </si>
  <si>
    <t>Kyle Lo; Lucy Lu Wang</t>
  </si>
  <si>
    <t>https://www.semanticscholar.org/cord19</t>
  </si>
  <si>
    <t>CovBase.AI</t>
  </si>
  <si>
    <t>CARING (Centre for Advanced Research in Imaging, Neurosciences &amp; Genomics); IGIB the (Institute for Genomics &amp; Integrative Biology); CARPL (The CARING Analytics Platform)</t>
  </si>
  <si>
    <t>A repository of clinical data of COVID-19 that can be leveraged by AI, ML, and data analytics.</t>
  </si>
  <si>
    <t>To allow users to leverage AI tools with their pool of data.</t>
  </si>
  <si>
    <t>Deep Learning for lesion detection with declarative logic overlay for probability assessment</t>
  </si>
  <si>
    <t>Numerous partnerships with research institutes and universities.</t>
  </si>
  <si>
    <t>Difficult to ascertain impact due to minimal visibility.</t>
  </si>
  <si>
    <t>Debasis Dash</t>
  </si>
  <si>
    <t>https://cdata.icmr.org.in/</t>
  </si>
  <si>
    <t>Sam sent a request for an access key.</t>
  </si>
  <si>
    <r>
      <rPr>
        <u/>
        <sz val="10"/>
        <color rgb="FF000000"/>
        <rFont val="Arial"/>
        <family val="2"/>
      </rPr>
      <t>https://arxiv.org/abs/2005.08502</t>
    </r>
    <r>
      <rPr>
        <sz val="10"/>
        <color rgb="FF000000"/>
        <rFont val="Arial"/>
        <family val="2"/>
      </rPr>
      <t xml:space="preserve">; </t>
    </r>
    <r>
      <rPr>
        <u/>
        <sz val="10"/>
        <color rgb="FF000000"/>
        <rFont val="Arial"/>
        <family val="2"/>
      </rPr>
      <t>https://openreview.net/forum?id=07iDTU-KFK</t>
    </r>
    <r>
      <rPr>
        <sz val="10"/>
        <color rgb="FF000000"/>
        <rFont val="Arial"/>
        <family val="2"/>
      </rPr>
      <t xml:space="preserve">; </t>
    </r>
  </si>
  <si>
    <t>COVID Symptom Study</t>
  </si>
  <si>
    <t>ZOE</t>
  </si>
  <si>
    <t>The COVID Symptom Study app has been developed by health science company ZOE.  It is endorsed by the Welsh Government, NHS Wales, the Scottish Government &amp; NHS Scotland. Data collected is shared with and analysed by King's College London &amp; ZOE research teams. Over 4 million people have downloaded the app and are using it to regularly report on their health, making it the largest public science project of its kind anywhere in the world.</t>
  </si>
  <si>
    <t>To create a large database of individuals' symptoms, to predict who has the virus and so track COVID infections across the UK and other countries.</t>
  </si>
  <si>
    <t>Government; academia; healthcare; public</t>
  </si>
  <si>
    <t>Data protected under GDPR</t>
  </si>
  <si>
    <t>https://covid.joinzoe.com/about</t>
  </si>
  <si>
    <t>COVID-19 AI and Simulation Project</t>
  </si>
  <si>
    <t>Office for Novel Coronavirus Disease Control, Cabinet Secretariat, Government of Japan</t>
  </si>
  <si>
    <t>Multiple layers of defense lines and supporting measures will be made possible by a series of technologies for monitoring and the data/modeling platform. Such technologies and the platform are synergistically capture and integrate COVID-19 related data, analyze epidemiological status, simulate transmission dynamics, model and verify effectiveness of various testing and intervention strategies, simulate medical resource requirements, and provides countermeasure options for policy-makers.</t>
  </si>
  <si>
    <t>To build up multiple layers of defense lines and supporting measures which shall be effective in controlling COVID-19 and possible future pandemics.</t>
  </si>
  <si>
    <t>Computer vision; others not specified</t>
  </si>
  <si>
    <t>Hiroaki Kitano</t>
  </si>
  <si>
    <t>https://www.covid19-ai.jp/en-us</t>
  </si>
  <si>
    <t>https://www.covid19-ai.jp/en-us/organization/riken/articles/article001</t>
  </si>
  <si>
    <t>COVID-19 and Human Rights</t>
  </si>
  <si>
    <t>United Nations</t>
  </si>
  <si>
    <t>This recommendation sets up a process for developing a common approach, referred to as a Toolbox, to use digital means to address the crisis. The Toolbox will consist of practical measures for making effective use of technologies and data, with a focus on two areas in particular: (1) A pan-European approach for the use of mobile applications, coordinated at Union level, for empowering citizens to take effective and more targeted social distancing measures, and for warning, preventing and contact tracing to help limit the propagation of the COVID-19 disease. This will involve a methodology monitoring and sharing assessments of effectiveness of these applications, their interoperability and cross-border implications, and their respect for security, privacy and data protection; and (2) A common scheme for using anonymized and aggregated data on mobility of populations in order (i) to model and predict the evolution of the disease, (ii) to monitor the effectiveness of decision-making by Member States’ authorities on measures such as social distancing and confinement, and (iii) to inform a coordinated strategy for exiting from the COVID-19 crisis.</t>
  </si>
  <si>
    <t>To develop a common approach among EU partners to the use of digital technologies and data in response to the current crisis.</t>
  </si>
  <si>
    <t>https://www.un.org/sites/un2.un.org/files/un_policy_brief_on_human_rights_and_covid_23_april_2020.pdf</t>
  </si>
  <si>
    <t>COVID-19 Cognitive City</t>
  </si>
  <si>
    <t>Exaptive; Bill &amp; Melinda Gates Foundation</t>
  </si>
  <si>
    <t>The COVID-19 City is open to the public and designed to grow through user contributions. Exaptive and its partners believe that innovation is not the work of lone geniuses but of connected collaborative networks. As new COVID-19 knowledge assets are being released daily, the COVID-19 City acts as a single place to catalog the growing body of knowledge about the disease. With the help of interactive visualizations and network algorithms, the COVID-19 City connects interdisciplinary teams that might not normally work together and helps them find non-obvious resources that might otherwise escape their searches.</t>
  </si>
  <si>
    <t>To catalog the tools, datasets, analyses, and articles being generated by the global community about this disease, and using network analytics to drive research collaborations.</t>
  </si>
  <si>
    <t>Academia; healthcare; public</t>
  </si>
  <si>
    <t>Not specified; supported by Bill &amp; Melinda Gates Foundation</t>
  </si>
  <si>
    <t>Large community of contributors; interactive walkthroughs</t>
  </si>
  <si>
    <t>Unclear if still active</t>
  </si>
  <si>
    <t>https://covid-19.cognitive.city/</t>
  </si>
  <si>
    <r>
      <rPr>
        <sz val="10"/>
        <color rgb="FF000000"/>
        <rFont val="Arial"/>
        <family val="2"/>
      </rPr>
      <t xml:space="preserve">Has some "curated tools" on their site, worth exploring: </t>
    </r>
    <r>
      <rPr>
        <u/>
        <sz val="10"/>
        <color rgb="FF000000"/>
        <rFont val="Arial"/>
        <family val="2"/>
      </rPr>
      <t>https://covid-19.cognitive.city/cognitive/tools</t>
    </r>
  </si>
  <si>
    <t>COVID-19 Molecular Interaction Map</t>
  </si>
  <si>
    <t>OIST, Keio Univ. and others</t>
  </si>
  <si>
    <t>The COVID-19 Disease Map is an assembly of molecular interaction diagrams, established based on literature evidence.</t>
  </si>
  <si>
    <t>To establish a knowledge repository of molecular mechanisms of COVID-19 as a broad community-driven effort.</t>
  </si>
  <si>
    <t>NLP and cloud-based system</t>
  </si>
  <si>
    <t>Luxembourg</t>
  </si>
  <si>
    <t xml:space="preserve">Marek Ostaszewski </t>
  </si>
  <si>
    <t>https://covid.pages.uni.lu/</t>
  </si>
  <si>
    <t>COVID-19 Open AI Consortium</t>
  </si>
  <si>
    <t>Owkin</t>
  </si>
  <si>
    <t>COAI will unite collaborators: academic institutions, researchers, data scientists and industrial partners, to fight the Covid-19 pandemic.</t>
  </si>
  <si>
    <t>The Covid-10 Open AI consortium aims to increase collaborative research, to accelerate clinical development of effective treatments for Covid-19, and to share all of its findings with the global medical and scientific community.</t>
  </si>
  <si>
    <t>machine learning; federated learning</t>
  </si>
  <si>
    <t>France; United States</t>
  </si>
  <si>
    <t>https://owkin.com/covid-19-open-ai-consortium/</t>
  </si>
  <si>
    <t>Developing a Covid-19 Diagnostic Tool for Sub-Saharan Africa</t>
  </si>
  <si>
    <t>Cambridge Infectious Diseases</t>
  </si>
  <si>
    <t>Researchers at the University of Cambridge are working across disciplines to help health officials in remote and resource-limited settings to rapidly and confidently distinguish between potential outbreaks of COVID-19, and endemic respiratory diseases, based only on clinical and demographic data.</t>
  </si>
  <si>
    <t>To allow officials to make better decisions about deploying expensive laboratory testing and to proceed with some confidence in situations where no testing is possible.</t>
  </si>
  <si>
    <t>Bayesian algorithm for aetiological identification of outbreaks based on case clinical features</t>
  </si>
  <si>
    <t>Sub-saharan Africa</t>
  </si>
  <si>
    <t>Fundraising ongoing; £60K funding secured of approx. £215K needed (for full development and on-the-ground field-testing with partner research institutions in Ghana, Kenya and Uganda</t>
  </si>
  <si>
    <t>Funding for tool development and field-testing; database development; partners with local knowledge and expertise</t>
  </si>
  <si>
    <t>Freya Jephcott</t>
  </si>
  <si>
    <t>https://drive.google.com/file/d/1S3CeDzEwDBZo9eS3WvaiV_8QtWZLrHVP/view</t>
  </si>
  <si>
    <t>Paper demonstrating proof of concept: https://www.medrxiv.org/content/10.1101/2020.03.28.20019463v1</t>
  </si>
  <si>
    <t>Digital tools against COVID-19: Framing the ethical challenges and how to address them</t>
  </si>
  <si>
    <t>Berkman Klein Centre for Internet &amp; Society, Harvard Law School; Health Ethics and Policy Lab, Department of Health Sciences and Technology, ETH Zürich</t>
  </si>
  <si>
    <t>This paper presents a typology of the primary digital public health applications currently in use. Namely: proximity and contact tracing, symptom monitoring, quarantine control, and flow modeling. For each, we discuss context-specific risks, cross-sectional issues, and ethical concerns. Finally, in recognition of the need for practical guidance, the paper proposes a navigation aid for policymakers made up of ten steps for the ethical use of digital public health tools.</t>
  </si>
  <si>
    <t>To help scientists and policymakers navigate technological and ethical uncertainty.</t>
  </si>
  <si>
    <t>Urs Gasser</t>
  </si>
  <si>
    <t>https://arxiv.org/abs/2004.10236</t>
  </si>
  <si>
    <t>Ethical framework for human-centric public health digital surveillance (public health digital sousveillance)</t>
  </si>
  <si>
    <t>COVID-19 MyData CommonS</t>
  </si>
  <si>
    <t xml:space="preserve">This model (complementary to the WHO guidelines) offers as its main safeguards privacy-sensitive design by data controllers and intermediaries, the informed consent of the data subject to data sharing, and trustworthiness for primary and secondary uses of the data. In short, the framework we propose relies on the direct or indirect voluntary contribution of data by the citizens for public health purposes. It does not rely on so-called nudges, if these are defined as techniques designed to exploit pathologies of human rationality. It is not meant to substitute public health surveillance by public health authorities but to complement it.
</t>
  </si>
  <si>
    <t>Our aspirational goal is the engagement of the individual within communities, who will rationally understand the mechanics of epidemics, and be motivated to adopt prudent lifestyles, in spite of the required sacrifices. This approach treats the individual as a moral agent, concerned with the people around them and their health, and as able to understand that the health of the people they love are affected by their own choices. It treats the individual as willing to accept more significant sacrifices when these are self-imposed and ethically justified.</t>
  </si>
  <si>
    <t>Michele Loi</t>
  </si>
  <si>
    <t>Governance of Contact Tracing</t>
  </si>
  <si>
    <t>ForHumanity</t>
  </si>
  <si>
    <t>These documents offer to provide each contact tracing authority with a dedicated independent board of governance.  The board exists to provide independent oversight on the contact tracing authority’s program for the duration of its operation. The boards will be populated with unconflicted experts who are steeped in the audit and tracking best practices around the world.  They exist to execute the mantra “trust but verify”.  During the lifespan of the contact tracing program, the board will ensure that the contact tracing authority’s own rules are followed and will bring global awareness of best practices for the consideration of the contact tracing authority.</t>
  </si>
  <si>
    <t>To engage in the independent audit of corporations that develop artificial intelligence and autonomous systems.  To ensure that best practices are being followed with respect to ethics, bias, privacy, Trust and cybersecurity.  To provide an infrastructure of trust for all founded on the principles of compliance with a set of globally designed and developed audit rules.</t>
  </si>
  <si>
    <t>Ryan Carrier</t>
  </si>
  <si>
    <t>https://www.forhumanity.center/contact-tracing-governance-1</t>
  </si>
  <si>
    <t>Maxar Open Data Program</t>
  </si>
  <si>
    <t>Maxar Technologies</t>
  </si>
  <si>
    <t>Maxar's Open Data Program has released an initial set of high-resolution satellite imagery in support of the COVID-19 response efforts. Per requests from humanitarian partners, this release will includes METRO IMAGERY BASEMAPS for the following African cities: Addis Ababa, Abidjan, Dakar, Lagos, Kano, Ibadan, Ouagadougou, Accra, Luanda, Kinshasa, Nairobi and part of northern Ghana.</t>
  </si>
  <si>
    <t>Providing critical and actionable information to assist response efforts and fulfilling our purpose, "For a Better World."</t>
  </si>
  <si>
    <t>https://www.maxar.com/open-data/covid19; https://blog.maxar.com/open-data-program/2020/open-data-response-to-the-covid-19-pandemic</t>
  </si>
  <si>
    <t>Maximizing Privacy and Effectiveness in COVID-19 Apps</t>
  </si>
  <si>
    <t>OpenMined</t>
  </si>
  <si>
    <t>This page provides a survey of use-cases being proposed for COVID-19 apps, the techniques being used, and make recommendations for how app effectiveness can be maximized while also providing maximal levels of privacy. It also provides links to working code implementations which we hope will be useful to you in the construction of your app.</t>
  </si>
  <si>
    <t>To aid in the construction and validation of COVID-19-related apps.</t>
  </si>
  <si>
    <t>https://blog.openmined.org/covid-app-privacy-advice/</t>
  </si>
  <si>
    <r>
      <rPr>
        <sz val="10"/>
        <color rgb="FF000000"/>
        <rFont val="Arial"/>
        <family val="2"/>
      </rPr>
      <t xml:space="preserve">Contact form on site: </t>
    </r>
    <r>
      <rPr>
        <u/>
        <sz val="10"/>
        <color rgb="FF000000"/>
        <rFont val="Arial"/>
        <family val="2"/>
      </rPr>
      <t>https://mayamd.ai/contact/</t>
    </r>
  </si>
  <si>
    <t xml:space="preserve">New Zealand Algorithm Hub  </t>
  </si>
  <si>
    <t>Orion Health</t>
  </si>
  <si>
    <t>It will provide the infrastructure, tooling and resources necessary to support operational modelling and timely information dissemination to the government, healthcare organisations and professionals</t>
  </si>
  <si>
    <t>To rapidly deliver a series of COVID-19 related models that provide immediate value in support of New Zealand’s COVID-19 pandemic response; achieve broad engagement and use across DHBs, government organisations, data scientists and researchers; and lay the foundation for a national algorithm management solution that will provide value to our customers beyond the current pandemic response</t>
  </si>
  <si>
    <t>Mathematical modelling, data analytics and visualisation</t>
  </si>
  <si>
    <t>Not specified (awarded funding via the Ministry of Business, Innovation and Employment COVID-19 Acceleration Fund)</t>
  </si>
  <si>
    <t>Advanced mathematical modelling and good relationships with District Health Boards and public health officials</t>
  </si>
  <si>
    <t>Kevin Ross</t>
  </si>
  <si>
    <t>https://orionhealth.com/nz/solutions/new-zealand-algorithm-hub/</t>
  </si>
  <si>
    <t>NIST TC4TL (Too Close For Too Long) Challenge</t>
  </si>
  <si>
    <t>US NIST; MIT PACT</t>
  </si>
  <si>
    <t>One of the keys to managing the current (and future) epidemic is notifying people of possible virus exposure so they can isolate and seek treatment to limit further spread of the disease. While manual contact tracing is effective for notifying those who may have been exposed, it is believed that automated exposure notification will be a necessary addition as societies open up. Current approaches to automated exposure notification rely on using Bluetooth Low Energy (BLE) signals (or chirps) from smartphones to detect if a person has been too close for too long (TC4TL) to an infected individual. However, the received signal strength indicator (RSSI) value of Bluetooth chirps sent between phones is a very noisy estimator of the actual distance between the phones and can be dramatically affected in real-world conditions by i) where the phones are carried, ii) body positions, ii) physical barriers, and iv) multi-path environments, to mention a few. To better characterize the effectiveness of range and time estimation using the BLE signal, many research organizations around the world are collecting Bluetooth handshake data as well as other phone sensor data (e.g., accelerometer, gyroscope, proximity) between various types of phones with simulated real-world variability. The best hope for a solution to this difficult and important problem is to leverage the world-wide research community with common tasks, data, and success metrics that allow for the exchange of and building on collective ideas and approaches.</t>
  </si>
  <si>
    <t xml:space="preserve">To be of interest to all researchers in the machine learning community interested in the TC4TL detection problem using BLE signals augmented with IMU sensor data. To explore promising new ideas in TC4TL detection using BLE signals, to support the development of advanced technologies incorporating these ideas, and to measure performance of the state-of-the-art TC4TL detectors.
</t>
  </si>
  <si>
    <t>https://tc4tlchallenge.nist.gov/</t>
  </si>
  <si>
    <t>Principles for Technology-Assisted Contact-Tracing</t>
  </si>
  <si>
    <t>ACLU</t>
  </si>
  <si>
    <t xml:space="preserve">This paper outlines general principles that should guide the consideration of any proposal for technology-assisted contact-tracing, or TACT. This document does not address fine-grained details, either technical or legal, but sets out principles to help evaluate any TACT proposal. </t>
  </si>
  <si>
    <t>To set out principles to help evaluate any technology-assisted contact tracing proposal.</t>
  </si>
  <si>
    <t>Daniel Kahn Gillmor</t>
  </si>
  <si>
    <t>https://www.aclu.org/sites/default/files/field_document/aclu_white_paper_-_contact_tracing_principles.pdf</t>
  </si>
  <si>
    <r>
      <rPr>
        <sz val="10"/>
        <color rgb="FF000000"/>
        <rFont val="Arial"/>
        <family val="2"/>
      </rPr>
      <t xml:space="preserve">"Developed using algorithms from German company Siemens and Chinese firm Huawei..." </t>
    </r>
    <r>
      <rPr>
        <u/>
        <sz val="10"/>
        <color rgb="FF000000"/>
        <rFont val="Arial"/>
        <family val="2"/>
      </rPr>
      <t>https://www.courthousenews.com/ai-helps-doctors-fight-covid-19-in-brazil/</t>
    </r>
  </si>
  <si>
    <t>Application of a machine-learning model of RNA subcellular localization to SARS-CoV-2</t>
  </si>
  <si>
    <t>RxRx19</t>
  </si>
  <si>
    <t>Recursion</t>
  </si>
  <si>
    <t>This group has processed and made publicly available numerous large morphological imaging dataset of COVID-19.</t>
  </si>
  <si>
    <t>To reinvent drug discovery and development using machine learning and rich biological datasets generated in-house, built for-purpose for machine learning algorithms.</t>
  </si>
  <si>
    <t>6-channel fluorescent microscopy; siRNA-mediated gene knockdown</t>
  </si>
  <si>
    <t>https://www.rxrx.ai/rxrx19</t>
  </si>
  <si>
    <t>SafeGraph COVID-19 Data Consortium</t>
  </si>
  <si>
    <t>SafeGraph</t>
  </si>
  <si>
    <t>SafeGraph is providing free access to our various datasets to help researchers, non-profits, and governments around the world with response to COVID-19 (Coronavirus). The data includes aggregated and anonymized datasets on social distancing and foot traffic to businesses. SafeGraph is also enlisting the help of builders of any kind - engineers, data scientists, product managers, analysts - to assist teams that need help in creating insights on top of these datasets.</t>
  </si>
  <si>
    <t>To inform communities how to allocate and deploy resources to combat the virus effectively and intelligently.</t>
  </si>
  <si>
    <t xml:space="preserve">So far, 1,000+ organizations like the CDC are already in the consortium and are using SafeGraph and partner company datasets at no-cost. </t>
  </si>
  <si>
    <t>https://www.safegraph.com/covid-19-data-consortium</t>
  </si>
  <si>
    <r>
      <rPr>
        <sz val="10"/>
        <color rgb="FF000000"/>
        <rFont val="Arial"/>
        <family val="2"/>
      </rPr>
      <t xml:space="preserve">More information: </t>
    </r>
    <r>
      <rPr>
        <u/>
        <sz val="10"/>
        <color rgb="FF000000"/>
        <rFont val="Arial"/>
        <family val="2"/>
      </rPr>
      <t>https://www.safegraph.com/blog/stopping-covid-19-with-new-social-distancing-dataset</t>
    </r>
  </si>
  <si>
    <t>scikit-learn</t>
  </si>
  <si>
    <t>Inria</t>
  </si>
  <si>
    <t>Scikit-learn features various classification, regression and clustering algorithms including support vector machines, random forests, gradient boosting, k-means and DBSCAN, and is designed to interoperate with the Python numerical and scientific libraries NumPy and SciPy.</t>
  </si>
  <si>
    <t>To provide free software machine learning library for the Python programming language.</t>
  </si>
  <si>
    <t>Python, and generic machine-learning techniques</t>
  </si>
  <si>
    <t>US$ 500,000 / year</t>
  </si>
  <si>
    <t>France</t>
  </si>
  <si>
    <t>Open source and community driven</t>
  </si>
  <si>
    <t>Requires technical experience</t>
  </si>
  <si>
    <t>Gaël Varoquaux</t>
  </si>
  <si>
    <t>https://scikit-learn.org/</t>
  </si>
  <si>
    <t>Secure Data Exchange and Collaboration Challenge</t>
  </si>
  <si>
    <t>BurstIQ; XPRIZE</t>
  </si>
  <si>
    <t>BurstIQ is offering free platform access for teams participating in the AI-Enabled Rapid Antiviral Design challenge. BurstIQ is a secure data exchange platform that allows teams to build collaboration networks for managing secure and compliant data sharing using granular ownership, consent, and governance.</t>
  </si>
  <si>
    <t>To create a platform for researchers to securely share sensitive health data and collaborate while maintaining patient privacy, compliance, traceability, immutability, intellectual property ownership.</t>
  </si>
  <si>
    <t>Business; academia</t>
  </si>
  <si>
    <t>https://marketplace.xprize.org/contribution/5f47fef0e249112a088ae729</t>
  </si>
  <si>
    <t>A convolutional neural net–based model built specifically to detect near-exact duplicates.</t>
  </si>
  <si>
    <t>Provides a fast and effective system for screening and detection of suspected carriers of the Coronavirus in public spaces. The system is now applied in subway station, school and community center in Beijing, Shanghai and Shenzhen. It scans large groups, up to 10 people per second, and remotely identifies individuals who display symptoms of a fever.</t>
  </si>
  <si>
    <t>Statement Regarding the Ethical Implementation of Artificial Intelligence Systems (AIS) for Addressing the COVID-19 Pandemic</t>
  </si>
  <si>
    <t>IEEE Standards Association</t>
  </si>
  <si>
    <t>Offers pragmatic recommendations inspired from other global organizations and our the IEEE's work on Ethically Aligned Design.</t>
  </si>
  <si>
    <t>To contribute to the inclusion of environmental sustainability criteria and of the vital interests of humanity and future generations in general when developing and using AIS in response to the unique challenges brought about by COVID-19.</t>
  </si>
  <si>
    <t>John C. Havens</t>
  </si>
  <si>
    <t>https://standards.ieee.org/content/dam/ieee-standards/standards/web/documents/other/gieais-covid.pdf</t>
  </si>
  <si>
    <t>This paper models a queueing system in heavy traffic (where the arrival rate is approaching the service rate from below) or in overload (where the arrival rate exceeds the service rate). In both cases it is assumed that customers (patients) may have different priorities and we consider two popular service disciplines: static priorities and accumulating priorities. It has been shown that the latter allows for patients of all classes to be seen in a timely manner as long as the system is stable. We demonstrate however that if accumulating priorities are used in the heavy traffic or overload regime, then all patients, including those with the highest priority, will experience very long waiting times. If on the other hand static priorities are applied, then one can ensure that the highest-priority patients will be seen in a timely manner even in overloaded systems.</t>
  </si>
  <si>
    <r>
      <rPr>
        <sz val="10"/>
        <color rgb="FF000000"/>
        <rFont val="Arial"/>
        <family val="2"/>
      </rPr>
      <t xml:space="preserve">Masksim: </t>
    </r>
    <r>
      <rPr>
        <u/>
        <sz val="10"/>
        <color rgb="FF000000"/>
        <rFont val="Arial"/>
        <family val="2"/>
      </rPr>
      <t>http://dek.ai/masksim/</t>
    </r>
  </si>
  <si>
    <t>This study demonstrates that it is possible to generate a highly accurate model to predict inpatient and emergency department utilization using data on socioeconomic determinants of care.</t>
  </si>
  <si>
    <t>Websensors Analytics is the first initiative to analyze events in Portuguese and currently contains all the necessary features for extracting and analyzing knowledge from events: (i) web crawling to collect events in real time, (ii) statistical and natural language preprocessing techniques for event extraction (iii) machine learning methods for learning sensors, and (iv) Application Programming Interface (API) using the Websensors Analytics infrastructure. The Websensors Analytics tool is potentially useful for media analytics, opinion mining, web engineering, content filtering and recommendation systems – for both academic research and industrial applications.</t>
  </si>
  <si>
    <r>
      <rPr>
        <sz val="10"/>
        <color rgb="FF000000"/>
        <rFont val="Arial"/>
        <family val="2"/>
      </rPr>
      <t xml:space="preserve">White paper: </t>
    </r>
    <r>
      <rPr>
        <u/>
        <sz val="10"/>
        <color rgb="FF000000"/>
        <rFont val="Arial"/>
        <family val="2"/>
      </rPr>
      <t>http://www.inf.ufrgs.br/webmedia2017/wp-content/anaiswebmedia/files/wfa/wfa4.pdf</t>
    </r>
  </si>
  <si>
    <t>XPRIZE Intervention Challenge</t>
  </si>
  <si>
    <t>The XPRIZE Foundation, in collaboration with Founding Partner Cognizant, are launching the XPRIZE COVID-19 Intervention Challenge, a competition that will task teams with utilizing the latest artificial intelligence (AI) tools to generate evidence-based, ACTIONABLE plans that EMPOWER decision makers to safely reopen their societies and economies.</t>
  </si>
  <si>
    <t>To not only better predict what will happen, but also decide how and what we should do about it.</t>
  </si>
  <si>
    <t>US$ 4,000,000</t>
  </si>
  <si>
    <t>https://marketplace.xprize.org/project/5f72d1f127b2c12b44f14247</t>
  </si>
  <si>
    <t>Our AI-driven platform helps local governments translate what people want in their cities more effectively and eliminates the guesswork from policymaking. With close to zero integration, we gather and analyze millions of data points from all of the touchpoints residents have with their city. Then we deliver reliable, real-time insights that help local governments better prioritize resources, track performance, and connect with their communities. Together with our partner-cities, we’re setting a new standard for performance management in local government.</t>
  </si>
  <si>
    <t>Cluster</t>
  </si>
  <si>
    <t>Subcluster</t>
  </si>
  <si>
    <t>ID</t>
  </si>
  <si>
    <t>Initiatives</t>
  </si>
  <si>
    <t>Biological research</t>
  </si>
  <si>
    <t>Protein structure and binding prediction</t>
  </si>
  <si>
    <t>Knowledge graphs and inference</t>
  </si>
  <si>
    <t>Datasets and research crowdsourcing</t>
  </si>
  <si>
    <t>Drug discovery</t>
  </si>
  <si>
    <t>Target identification</t>
  </si>
  <si>
    <t>Drug development</t>
  </si>
  <si>
    <t>Drug dosage and optimization</t>
  </si>
  <si>
    <t>Clinical research</t>
  </si>
  <si>
    <t>Collaborative clinical research</t>
  </si>
  <si>
    <t>Secure data sharing platform</t>
  </si>
  <si>
    <t>Clinical tool research</t>
  </si>
  <si>
    <t>Diagnostic research</t>
  </si>
  <si>
    <t>In-clinical diagnosis</t>
  </si>
  <si>
    <t>Diagnostic tool development</t>
  </si>
  <si>
    <t>In-clinical treatment</t>
  </si>
  <si>
    <t>*GAP IDENTIFIED*</t>
  </si>
  <si>
    <t>Infodemiology</t>
  </si>
  <si>
    <t>Content curation</t>
  </si>
  <si>
    <t>Misinformation mitigation</t>
  </si>
  <si>
    <t>Public acceptance</t>
  </si>
  <si>
    <t>Epidemiology</t>
  </si>
  <si>
    <t>Geoanalytic data</t>
  </si>
  <si>
    <t>Impact studies</t>
  </si>
  <si>
    <t>Modeling and prediction tools</t>
  </si>
  <si>
    <t xml:space="preserve">Composite Monte Carlo decision making under high uncertainty of novel coronavirus epidemic </t>
  </si>
  <si>
    <t>Risk Assessment</t>
  </si>
  <si>
    <t>Decision-making and operational management</t>
  </si>
  <si>
    <t>Resource allocation</t>
  </si>
  <si>
    <t>Decision support</t>
  </si>
  <si>
    <t>Contact tracing</t>
  </si>
  <si>
    <t>Done?</t>
  </si>
  <si>
    <t>Additional (Optional dimensions; only to be used if finalized)</t>
  </si>
  <si>
    <t>Maintenance plan</t>
  </si>
  <si>
    <t>Subdimension</t>
  </si>
  <si>
    <t>To be updated w/ Neda</t>
  </si>
  <si>
    <t>Needs properties</t>
  </si>
  <si>
    <t>N</t>
  </si>
  <si>
    <r>
      <rPr>
        <sz val="10"/>
        <color rgb="FF000000"/>
        <rFont val="Arial"/>
        <family val="2"/>
      </rPr>
      <t xml:space="preserve">A "Matters Arising" response: </t>
    </r>
    <r>
      <rPr>
        <u/>
        <sz val="10"/>
        <color rgb="FF000000"/>
        <rFont val="Arial"/>
        <family val="2"/>
      </rPr>
      <t>https://www.nature.com/articles/s42256-020-0221-2</t>
    </r>
  </si>
  <si>
    <r>
      <rPr>
        <sz val="10"/>
        <color rgb="FF000000"/>
        <rFont val="Arial"/>
        <family val="2"/>
      </rPr>
      <t xml:space="preserve">Paper: </t>
    </r>
    <r>
      <rPr>
        <u/>
        <sz val="10"/>
        <color rgb="FF000000"/>
        <rFont val="Arial"/>
        <family val="2"/>
      </rPr>
      <t>https://arxiv.org/pdf/2003.07347.pdf</t>
    </r>
  </si>
  <si>
    <r>
      <rPr>
        <u/>
        <sz val="10"/>
        <color rgb="FF000000"/>
        <rFont val="Arial"/>
        <family val="2"/>
      </rPr>
      <t>https://arxiv.org/abs/2005.08502</t>
    </r>
    <r>
      <rPr>
        <sz val="10"/>
        <color rgb="FF000000"/>
        <rFont val="Arial"/>
        <family val="2"/>
      </rPr>
      <t xml:space="preserve">; </t>
    </r>
    <r>
      <rPr>
        <u/>
        <sz val="10"/>
        <color rgb="FF000000"/>
        <rFont val="Arial"/>
        <family val="2"/>
      </rPr>
      <t>https://openreview.net/forum?id=07iDTU-KFK</t>
    </r>
    <r>
      <rPr>
        <sz val="10"/>
        <color rgb="FF000000"/>
        <rFont val="Arial"/>
        <family val="2"/>
      </rPr>
      <t xml:space="preserve">; </t>
    </r>
  </si>
  <si>
    <r>
      <rPr>
        <sz val="10"/>
        <color rgb="FF000000"/>
        <rFont val="Arial"/>
        <family val="2"/>
      </rPr>
      <t xml:space="preserve">Contact form on site: </t>
    </r>
    <r>
      <rPr>
        <u/>
        <sz val="10"/>
        <color rgb="FF000000"/>
        <rFont val="Arial"/>
        <family val="2"/>
      </rPr>
      <t>https://mayamd.ai/contact/</t>
    </r>
  </si>
  <si>
    <r>
      <rPr>
        <sz val="10"/>
        <color rgb="FF000000"/>
        <rFont val="Arial"/>
        <family val="2"/>
      </rPr>
      <t xml:space="preserve">"Developed using algorithms from German company Siemens and Chinese firm Huawei..." </t>
    </r>
    <r>
      <rPr>
        <u/>
        <sz val="10"/>
        <color rgb="FF000000"/>
        <rFont val="Arial"/>
        <family val="2"/>
      </rPr>
      <t>https://www.courthousenews.com/ai-helps-doctors-fight-covid-19-in-brazil/</t>
    </r>
  </si>
  <si>
    <r>
      <rPr>
        <sz val="10"/>
        <color rgb="FF000000"/>
        <rFont val="Arial"/>
        <family val="2"/>
      </rPr>
      <t xml:space="preserve">Masksim: </t>
    </r>
    <r>
      <rPr>
        <u/>
        <sz val="10"/>
        <color rgb="FF000000"/>
        <rFont val="Arial"/>
        <family val="2"/>
      </rPr>
      <t>http://dek.ai/masksim/</t>
    </r>
  </si>
  <si>
    <r>
      <rPr>
        <sz val="10"/>
        <color rgb="FF000000"/>
        <rFont val="Arial"/>
        <family val="2"/>
      </rPr>
      <t xml:space="preserve">White paper: </t>
    </r>
    <r>
      <rPr>
        <u/>
        <sz val="10"/>
        <color rgb="FF000000"/>
        <rFont val="Arial"/>
        <family val="2"/>
      </rPr>
      <t>http://www.inf.ufrgs.br/webmedia2017/wp-content/anaiswebmedia/files/wfa/wfa4.pdf</t>
    </r>
  </si>
  <si>
    <t>Average R/A/F</t>
  </si>
  <si>
    <t xml:space="preserve">Relevance </t>
  </si>
  <si>
    <t>Availability &amp; Feasibility</t>
  </si>
  <si>
    <t>Categories</t>
  </si>
  <si>
    <t>Technology used (If Applicable)</t>
  </si>
  <si>
    <t>Date (when it originated)</t>
  </si>
  <si>
    <t>Country/region (where it originated)</t>
  </si>
  <si>
    <t>Relevance</t>
  </si>
  <si>
    <t>Availability, Adoption &amp; Feasibility</t>
  </si>
  <si>
    <t>Potential for Current and Future Pandemics</t>
  </si>
  <si>
    <t>Data Access &amp; Compliance</t>
  </si>
  <si>
    <t>Diversity &amp; Inclusiveness</t>
  </si>
  <si>
    <t>Credibility</t>
  </si>
  <si>
    <t>Interoperability</t>
  </si>
  <si>
    <t>Potential for GPAI to make a significant difference to the initiative</t>
  </si>
  <si>
    <t>Alignment with OECD AI Principles</t>
  </si>
  <si>
    <t>July 2021 notes</t>
  </si>
  <si>
    <t>AI powered algorithm to read x rays. Has application. Provides automated report which needs to be overlooked by a clinician. Focussed at clinical use so has developed a product with consideration to clinical workflow, particularly references first responders (i.e. emergency departments or acute medical units where patients will be seen first)</t>
  </si>
  <si>
    <t>Data compliance is not clear.</t>
  </si>
  <si>
    <t>Relevant to Covid 19. Focuses on monitoring of disease burden via bedside x ray (daily), pandemic response platform (checking symptom progression and contract tracing)</t>
  </si>
  <si>
    <t>May be transferable to future pandemics by building contact tracing infrastructure and by developing imaging algorithms</t>
  </si>
  <si>
    <t>Based in India (one of few). Uses x-ray images like some other initiatives. Has experts from all over the world, including America.</t>
  </si>
  <si>
    <t>Unclear, however appears to have a sophisticated infrastructure based on their website.</t>
  </si>
  <si>
    <t>x rays mean available to larger number of facilities and institutions and to those who can not afford CT scans.</t>
  </si>
  <si>
    <t>Potential for collaboration with international partners.Privacy and data protection oversight. Look at different platforms to see which methodology works best</t>
  </si>
  <si>
    <t>More information needed</t>
  </si>
  <si>
    <t>Commitment to wellbeing and fairness.</t>
  </si>
  <si>
    <r>
      <rPr>
        <u/>
        <sz val="10"/>
        <color rgb="FF000000"/>
        <rFont val="Arial"/>
        <family val="2"/>
      </rPr>
      <t>https://arxiv.org/abs/2005.08502</t>
    </r>
    <r>
      <rPr>
        <u/>
        <sz val="10"/>
        <color rgb="FF000000"/>
        <rFont val="Arial"/>
        <family val="2"/>
      </rPr>
      <t xml:space="preserve">; </t>
    </r>
    <r>
      <rPr>
        <u/>
        <sz val="10"/>
        <color rgb="FF000000"/>
        <rFont val="Arial"/>
        <family val="2"/>
      </rPr>
      <t>https://openreview.net/forum?id=07iDTU-KFK</t>
    </r>
    <r>
      <rPr>
        <u/>
        <sz val="10"/>
        <color rgb="FF000000"/>
        <rFont val="Arial"/>
        <family val="2"/>
      </rPr>
      <t xml:space="preserve">; </t>
    </r>
  </si>
  <si>
    <t>A decentralized, peer-to-peer contact tracing and risk awareness application — relevant to Covid 19 and also potentially future pandemics.</t>
  </si>
  <si>
    <t>Being developed in Canada with Quebec AI institute. Unclear if it would meet privacy requirements for other countries, or whether the risk assessments would be applicable in different peoples.The team is working with UN global Pulse. Therapeutics is promising too and that would be more transferable. Not clear if their risk assessment has been validated. More info needed. Do they also make policy suggestions to reduce infection spread? Is it ready to be deployed? mention of external audit and peer review.</t>
  </si>
  <si>
    <t>multiple streams of research, including AI for personalised risk prediction and ML for therapeutics. High likelihood that these are transferable methodologies. Creating this infrastructure could be beneficial in future epidemics as focus shifts as appropriate.</t>
  </si>
  <si>
    <t>Local to canada only but are working with UN global pulse.</t>
  </si>
  <si>
    <t>Are working with many well renowned experts within respective fields and with Quebec AI institute. Have human rights lawyer on independent data protection body, which is a mechanism developed by the team to address privacy concerns.</t>
  </si>
  <si>
    <t>- not sure which devices it is available on and where.However, appears to be sophisticated ML tool to create live risk assessments.</t>
  </si>
  <si>
    <t>Main hurdle is lack of international/national consensus over data compliance regulations. It would be helpful to have an international agreed minimal requirement over independent  data protection/privacy etc</t>
  </si>
  <si>
    <t>They state transparency and have separation between development and board of directors. It is not for profit and also had lawyers over seeing. This is unique to this initiative. Others have mentioned importance of data protection but this initiative has provided most information. Also state data would be destroyed. Need to find out how consent for the data collection works. Although it has said anonymised, need to find out how this would work with calculating individual risk.</t>
  </si>
  <si>
    <t>Promotes wellbeing, commitment to fairness. Has demonstrated strong commitment to maintaining privacy..</t>
  </si>
  <si>
    <t>https://www.exaptive.com/</t>
  </si>
  <si>
    <t>https://covid-19.cognitive.city/; Has some "curated tools" on their site, worth exploring: https://covid-19.cognitive.city/cognitive/tools</t>
  </si>
  <si>
    <t>Large community of contributors. Using network analytics to drive research collaborations. Prestigious partnership with the Bill and Melinda Gates Foundation. Over 1900 members.</t>
  </si>
  <si>
    <t>Goal of the platform is being used as a single place to catalog the tools, datasets, and articles being generated by the global community about coronavirus - but several platforms aiming to do the same. Might be overlap/create potential confusion. Unclear is the platform is still active.</t>
  </si>
  <si>
    <t>Platform serves as a problem-solving clearing house—a social network for researchers to find experts, share ideas, and share datasets. Hosted a virtual conference in late September on the data and tools used in response to COVID-19 pandemic, as well as topics on data visualization and responsible publication, among others. High potential to connect researchers in the AI/ML fields, but does not seem that it was used much towards that end.</t>
  </si>
  <si>
    <t>Platform developers made several clever tools to visualize talent pools and ongoing projects—high potential for future collective action problems. Has over 1,900 registered users from around the world, including many in China, Brazil, and India, but seems to no longer be active.</t>
  </si>
  <si>
    <t>Centralized platform to catalogue all revent tools, data and articles always relevant to advance current and future pandemics. Use of network algorithms to facilitate interdisciplinary collaboration is an asset.</t>
  </si>
  <si>
    <t>Platform is open source and includes tools, articles and data from different parts of the world (including China and India)</t>
  </si>
  <si>
    <t>Prestigious partnership with the Bill and Melinda Gates Foundation. Since platform launch though, other platforms have collected more contributions in terms of users, articles, tools and datasets listed.</t>
  </si>
  <si>
    <t>Potential for GPAI to synergize existing catalogues of COVID-19 scientific literature, leveraging technological tools (eg. here network algorithms) and valuable partnerships (eg. here Bill and Melinda Gates Foundation)</t>
  </si>
  <si>
    <t>Collaboration with Siemens, so have access to funding, promotion and a team that specialises in developing and deploying technology. Siemens provide many imaging devices so compatibility with their hardware and software is a strong advantage.</t>
  </si>
  <si>
    <t>Small dataset so accuracy difficult to assess.However, this may be an old piece of research and more images may have been acquired since.</t>
  </si>
  <si>
    <t>AI-powered analysis of radiological images has the potential to increase rate of diagnosis rates and take burden off of radiologists. Work is very specific to Covid 19. But can probably be used in other pandemics. Has produced cloud-accessible algorithms to make it accessible to different institutions. Need more information on accuracy and peer review process.</t>
  </si>
  <si>
    <t>Relevant to Covid 19. Needs to develop algorithms to widen scope. No information on if this is being done specifically. There is a research scheme, more information needed on what this is.</t>
  </si>
  <si>
    <t>Work is very specific to Covid 19. But can probably be used in other pandemics. Has produced cloud-accessible algorithms to make it accessible to different institutions. Need more information on accuracy and peer review process.</t>
  </si>
  <si>
    <t>Local to America and Germany but as cloud based this may not be a significant limitation.</t>
  </si>
  <si>
    <t>Collaboration with Siemens, Princeton. Need to know if their algorithms have been peer reviewed and whether they perform better than clinicians</t>
  </si>
  <si>
    <t>DICOM and cloud based, so interoperability would be high. However, no technology developed which would be used across different sectors.</t>
  </si>
  <si>
    <t>Could work with other CT focussed initiatives to expand dataset. However, is a for profit organisation.</t>
  </si>
  <si>
    <t>Need to know how big the data set is, whether there is any independent oversight, More information on privacy policy needed</t>
  </si>
  <si>
    <t>Promotes wellbeing</t>
  </si>
  <si>
    <r>
      <rPr>
        <sz val="10"/>
        <color rgb="FF000000"/>
        <rFont val="Arial"/>
        <family val="2"/>
      </rPr>
      <t xml:space="preserve">https://icometrix.com/services/icolung ; </t>
    </r>
    <r>
      <rPr>
        <u/>
        <sz val="10"/>
        <color rgb="FF1155CC"/>
        <rFont val="Arial"/>
        <family val="2"/>
      </rPr>
      <t>https://icovid.ai/</t>
    </r>
  </si>
  <si>
    <t xml:space="preserve">Data privacy regulations are different around the world; reluctance to use cloud application in some countries (eg Germany); conservatism in healthcare when it comes to technology; funding in the initial critical phase (currently offered free-of-charge to help many patients); the project is now being continued with support from the EU. Limited access to clinical expertise to supervise model building and obtain ground truth due to work pressures on front-line clinicians. 
</t>
  </si>
  <si>
    <t>Manually annotating datasets is very time consuming. DL algorithms trained to annotate images are relevant for other AI applications and future pandemics. DL algorithms can extract relevant parts from less clinically relevant parts. What is special with Icolung is that it provides a web view where DL algorithms are already behind, but allow simultaneously user interactions. External audit, Institutional review board, Peer-reviewed publication</t>
  </si>
  <si>
    <t>Icolung's approach is very iterative - making sure it fits the workflow of radiologists and clinicians. It has already been submitted for FDA clearance and is available in most countries. Examples of countries where Icolung is used: Italy, France, UK, US, Peru, Iran, Japan.</t>
  </si>
  <si>
    <t>Relevant to Covid 19 and future respiratory pandemics.</t>
  </si>
  <si>
    <t>based in Europe. Pending use in USA. No mention of rest of international community.</t>
  </si>
  <si>
    <t>Peer review mentioned, so assumption that has credibility. Need more information on accuracy and whether it has helped clinicians. The assertion that this will help alleviate ICU burden is difficult to quantify, as patients are rarely in ITU if well with poor CT scan.. and unlikely not to be admitted to ICU if clinically deteriorating, regardless of whether the CT scan shows significant findings.</t>
  </si>
  <si>
    <t>Unable to comment</t>
  </si>
  <si>
    <t>GPAI could provide data compliance oversight/advice. Could also connect with international partners.</t>
  </si>
  <si>
    <t>Assumption that it meets european data privacy regulations, but no explicit information on this. No information on whether there is an external body overseeing data/privacy. Need more information on whether patients will need to consent</t>
  </si>
  <si>
    <t>Promotes well being.</t>
  </si>
  <si>
    <t>Giving free access to high-resolution satellite imagery to help scientific and humanitarian communities' crisis response efforts. In particular, collaboration with humanitarian partners to release Metro imagery base maps for several African cities.</t>
  </si>
  <si>
    <t>Gaining visibility across humanitarian communities and different geographies to ensure people who need it the most benefit from the platform.</t>
  </si>
  <si>
    <t>Access to reliable data is key to support COVID-19 response efforts. Non profit actors and/or less-developed regions can be disadvantaged by the prohibitive cost to access high resolution data such as satellite imagery. Maxar supports the geospatial and humanitarian community by providing high resolution imagery and accurate data and analytics during the pandemic.</t>
  </si>
  <si>
    <t>High-resolution satellite imagery in support of the COVID-19 response has been shared with humanitarian partners. This includes METRO IMAGERY BASEMAPS for the following African cities: Addis Ababa, Abidjan, Dakar, Lagos, Kano, Ibadan, Ouagadougou, Accra, Luanda, Kinshasa, Nairobi and part of northern Ghana.</t>
  </si>
  <si>
    <t>High resolution satellite imagery relevant for crisis response beyond the current pandemic (eg. ecological or political crisis).</t>
  </si>
  <si>
    <t>Tool is available globally and proactively seeks to benefit communities/countries with less access to reliable and high resolution data.</t>
  </si>
  <si>
    <t>Maxar Open Data Program has a solid database of satellite imagery as it contains data from 26 countries, 50 events and nearly 500 sq km of imagery.</t>
  </si>
  <si>
    <t>Associated imagery and crowdsourcing layers are released into the public domain under a Creative Commons 4.0 license, allowing for rapid use and easy integration with existing humanitarian response technologies.</t>
  </si>
  <si>
    <t>Give wider visibility to the platform so that scientific and humanitarian communities benefit from their satellite imagery for crisis response.</t>
  </si>
  <si>
    <t>Ability of the algorithm to screen and filter all potentially misleading information, and to flag it properly to the user.</t>
  </si>
  <si>
    <t>Many pervasive disinformation campaigns going around during COVID-19, especially via popular social media platforms such as Facebook. AI tool to prevent the spread of false and misleading information on FB platform can be very relevant to ensure clear understanding of the pandemic and social cohesion.  Such image checking and fact checking tools can be useful for the current and future pandemics, but also beyond.</t>
  </si>
  <si>
    <t>Team works with over 60 fact-checking organizations around the world to review content in more than 50 languages. In April, put warning labels on 50 million content related to COVID-19 on FB. Since March, removed more than 2.5 million pieces of content for the sale of masks, hand sanitizers, surface disinfecting wipes and COVID-19 test kits.</t>
  </si>
  <si>
    <t>High potential for current and future pandemics, and time in between to identify false or misleading public health information claims.</t>
  </si>
  <si>
    <t>Potential to benefit Global South in countries where Facebook is the predominant (or only) social media platform. Operable in more than 50 languages.</t>
  </si>
  <si>
    <t>Boasts a cohort of research / computer scientists and engineers from Facebook. Also supported by team of fact-checkers, which collaborates with 60+ other fact-checking organizations.</t>
  </si>
  <si>
    <t>Functions across Facebook's site; feasible to co-opt across other sites owned by Facebook conglomerate. Training dependent on labeling of false information, which is performed by Facebook's fact-checking team.</t>
  </si>
  <si>
    <t>Potential for GPAI to draft guidance for information curation/governance involving AI.</t>
  </si>
  <si>
    <t>Attempts to build authoritative knowledge graphs and dynamic reports to address issues across COVID-19 lifecycle; system easy to port for future pandemics or public health crises.</t>
  </si>
  <si>
    <t>Initiative set to have functional prototype by December; aims to make tool free for developing markets and create affordable pricing models for developed governments and business.</t>
  </si>
  <si>
    <t>Feasible decision-support tool for current pandemic once prototype is complete; pending on adoption, could be a useful decision-support mechanism for future pandemics and public health crises.</t>
  </si>
  <si>
    <t>Core team based in UK/US, but researchers more geographically representative. Prototype planned to have first use case oriented towards providing targeted aid to marginalized groups.</t>
  </si>
  <si>
    <t>Partnership of machine learning and medical experts from the AI Initiative at The Future Society, stability.ai, and Stanford's Institute for Human-Centered AI (HAI).</t>
  </si>
  <si>
    <t>Tools to be accessible via an online portal; will adapt to input as research papers and expert interview transcripts are ingested, and include mechanisms to identify and remove "poisoned" data.</t>
  </si>
  <si>
    <t>Drafting guidance on automated decision-making for decision support systems; visibility and credibility to support tool roll-out.</t>
  </si>
  <si>
    <t>kylel@allenai.org; lucyw@allenai.org (Lucy Lu Wang)</t>
  </si>
  <si>
    <t>Urgent need for the research community to learn more about coronavirus disease. Preprint servers faced the challenge of providing easy access to huge volume of research that had not yet been peer-reviewed while minimizing potential misinformation. NLP tools can help filtering most promising articles and/or tools and screening potential misinformation. Entire corpus of coronavirus, going back to the 1960s and 1970s, is available via CORD-19. Cross sectoral partnerships with relevant stakeholders.</t>
  </si>
  <si>
    <t>Screening all potential misinformation, and signaling articles not peer-reviewed yet to the readers. Cross-regional collaboration, and non-Western authors?</t>
  </si>
  <si>
    <t>A large, and growing, dataset of COVID-19 scientific papers and historical literature. Useful for building AI tools for coronavirus research; would need to be reoriented for viruses/diseases of different family of virus/bacteria.</t>
  </si>
  <si>
    <t>Tool already deployed and widely used within research communities. Research available to scientists who wanted to analyze the entire universe of coronavirus-related research. When CORD-19 started in March, it contained 29,000 papers. It now has more than 280,000.</t>
  </si>
  <si>
    <t>Strong potential. In terms of content, entire universe of coronavirus-related research is available. In terms of process, urgency and information flows spanning from pandemics/new diseases, will make research community increasingly rely on NLP tools to analyze and screen content.</t>
  </si>
  <si>
    <t>Tool is open source and built by several organizations spanning from different sectors (public policy, academic, tech). Most collaborators appear to be from the US though.</t>
  </si>
  <si>
    <t>Papers listed in reknowned platforms such as arXiv, bioRxiv and medRxiv. CORD-19 now contains more than 280,000 papers, from 29,000 in March.</t>
  </si>
  <si>
    <t>Signs of cross-sectoral collaboration between US government, public health authorities, scientific research community and tech companies.</t>
  </si>
  <si>
    <t>Potential to raise awareness globally and lead to further scientific contributions.</t>
  </si>
  <si>
    <t>Software algorithms</t>
  </si>
  <si>
    <t>A tool that piggybacked on a popular weight-loss app in England, to track users symptoms and enable research based on large anonymized datasets of symptoms. Given the lack of evidence and emerging scientific literature about coronavirus, access to such symptom database is very valuable for the research community. Can also allow for epidemiological modelling of where the virus is most likely to spread. App is currently used by 4 million people, making it one of the largest open public health science project to this date. Relevant cross-sectoral partnerships between academia, tech company Zoe, public health and public policy authorities, and research community.</t>
  </si>
  <si>
    <t>Lack of information on the technology used (other than "software algorithm") and app's ability to evaluate spread of the virus. Even if app is not for profit, adoption rates can be low because of sensitivity of health data and fear of being discriminated for having COVID-19.</t>
  </si>
  <si>
    <t>Given the lack of evidence and emerging scientific literature about coronavirus diseases, a database with user/patient symptoms can be extremely useful to  better understand and track the spread of COVID-19.</t>
  </si>
  <si>
    <t>Over 4 million people currently use the app. Originated in England but growth is spreading — now used in Wales and Scotland. Many government/academia partnership have made it a functional tool in the UK; not clear if a plan exists to expand the research out of that region.</t>
  </si>
  <si>
    <t>App creators hope to be able to use the tool in the future to help the NHS support sick individuals. Concerning future pandemics, novel diseases and unprecedented symptoms will always benefit from large symptom database. App being currently used by 4 million people, who could potentially continue using the app and reporting their symptoms in case of other pandemics.</t>
  </si>
  <si>
    <t>Relevant cross-sectoral collaboration between academia, tech company, and public health and public policy authorities. App is currently only available in England and Wales.</t>
  </si>
  <si>
    <t>Renowned partners from the academic field (King's College, Harvard, MIT, Berkeley, Tufts, etc.) and leading public health authority in the UK (NHS). Lack of info on the technology used (other than mention of "software algorithm").</t>
  </si>
  <si>
    <t>Potential to expand the app beyond the UK. COVID-19 symptom database would benefit from global users' updates.</t>
  </si>
  <si>
    <t>GDPR</t>
  </si>
  <si>
    <t>Platform to promote collaborative and interdisciplinary research. Use of AI models built on clinical records and radiology, laboratory, and demographic data to predict prognosis and response to treatment. Models have been used in the past with other diseases (such as breast cancer) and seem specially performative for: Data Enrichment, Outcome Prediction, and Patient Identification.</t>
  </si>
  <si>
    <t>Overlap with other potential platforms also curating COVID-19 scientific literature and tools.</t>
  </si>
  <si>
    <t>A platform designed to crowdsource collaboration to create AI solutions for specific research areas, selected by steering committees comprised of principal investigators. Promoting collaborative research and uniting collaborators from academic institutions, data scientists and industrial partners.</t>
  </si>
  <si>
    <t>The models developed in this project—built on clinical records (diagnosis, treatment, outcome), radiology, laboratory, and demographic data—help predict prognosis, response to treatment, adverse events, public health risks; not only suitable for COVID-19 but for future disease outbreaks.</t>
  </si>
  <si>
    <t>Collaborative and interdisciplinary research always relevant for novel diseases. If AI models performative to predict prognosis and research treatments, potential to be deployed in other contexts.</t>
  </si>
  <si>
    <t>Actively promoting collaborative and interdisciplinary research.</t>
  </si>
  <si>
    <t>AI models have been trained and developed for years on  other diseases such as breast and liver cancer. Okwin organization claims high level of expertise of AI models for: Data Enrichment, Outcome Prediction, and Patient Identification.</t>
  </si>
  <si>
    <t>Potential for GPAI to synergize existing catalogues of COVID-19 scientific literature and leverage developed AI models.</t>
  </si>
  <si>
    <t>The main innovation is not clear; nor is it clear how data-dependent it is. It is using a Bayesian approach, but it is not clear how to evaluate this result in the timeframe and to demonstrate to others that the results are superior to traditional methods.</t>
  </si>
  <si>
    <t>Bayesian algorithm to make aetiological assessments in resource-poor settings; could be very useful in less-developed regions.</t>
  </si>
  <si>
    <t>Adoption would depend on performance and visibility; these sorts of tools very transferrable to future disease outbreaks or pandemics.</t>
  </si>
  <si>
    <t>It could apply to future pandemics—especially the bayesian approach—and its the emphasis on Sub-Saharan Africa.</t>
  </si>
  <si>
    <t>Includes Sub-Saharan region and Cambridge University along with the Gates Foundation.</t>
  </si>
  <si>
    <t>Cambridge and Gates Foundation are credible associations. However, is in the process of acquiring funding.</t>
  </si>
  <si>
    <t>Deployed in one domain, and has the ability to retrain the AI solution with new data.</t>
  </si>
  <si>
    <t>GPAI could help to internationalise to beyond the Sub-Saharan Africa region.</t>
  </si>
  <si>
    <t>It is based on specific datasets—would need access to other datasets in future.</t>
  </si>
  <si>
    <t>More narrow than CORD-19, by providing only published PubMed literature related to SARS-CoV-2 (not other coronaviruses). One of the most comprehensive resources with over 67,000 PubMed articles (july 2021 146243). Use of ML and text classification tools to filter content and improve reading.</t>
  </si>
  <si>
    <t>Relevant tool to showcase up to date and promising articles in the Computational Biology Branch. LitCovid has a more sophisticated search function than most existing resources. According to its founders, it identifies roughly 35% more relevant articles than do conventional keyword-based searches for entries such as ‘COVID-19’ or ‘nCOV’. The articles are also categorized by topic — overview, disease mechanism, transmission dynamics, treatment, case report and epidemic forecasting — as well as by geographic location for visualization on a world map.</t>
  </si>
  <si>
    <t>Platform is free of use and available across the world. It was launched in March 2020, and since collected over 64,000 articles in PubMed. Articles are updated daily on the platform. With the exception of African countries, it seems like articles touch on most regions of the world.</t>
  </si>
  <si>
    <t>Comprehensive PubMed literature relevant for current and other coronaviruses diseases. Promising articles in the Computational Biology Branch particularly relevant for this pandemic.</t>
  </si>
  <si>
    <t>With the exception of East African countries, most geographies seem to be covered in the current literature (according to abstract mention). Tool is available globally.</t>
  </si>
  <si>
    <t>One of the most comprehensive platform with over 64,000 articles.</t>
  </si>
  <si>
    <t>To advance new and important findings, and prevent the dissemination of false or misleading scientific news.</t>
  </si>
  <si>
    <t>Accelerates peer review process of COVID-19 related preprints. Filtering and screening of promising articles but also misleading information thanks to NLP tool COVID Scholar and manual fact checking by graduate students and experts. Platform is available in open-access and promotes multi-disciplinary and global perspective.</t>
  </si>
  <si>
    <t>This platform uses an NLP tool to identify promising papers, and allows to fast-track the peer review process to respond to the pandemic's urgent needs. Methodology, ressources and NLP tool allow also to scan through articles lacking scientific rigor or potentially sharing misleading information.</t>
  </si>
  <si>
    <t>Platform easily accessible across the world, with nicely designed interface. Articles are organized around 6 different themes. Platform is available in open access, but just in English at this stage.</t>
  </si>
  <si>
    <t>Relevance of open access journal accelerating peer review of preprints both for current and future pandemics. Can accelerate research in other domains.</t>
  </si>
  <si>
    <t>Seeking global and multi-disciplinary perspective. Reviewing papers across different disciplines: medicine, public health, physical, biological, engineering, social sciences and humanities. Several editorial board members are based outside of the US. Platform aims to pay close attention to the pandemic’s impacts in countries across the world.  </t>
  </si>
  <si>
    <t>Relevant partnership between academic and healthcare sector. Ethics statement and peer review guidelines articulated transparently on the website.</t>
  </si>
  <si>
    <t>Potential for GPAI to synergize efforts of existing platforms accelerating access to COVID-19 preprints.</t>
  </si>
  <si>
    <t>Algorithmic impact assessment, External audit, Institutional review board, Procurement guidelines / requirements, Peer-review</t>
  </si>
  <si>
    <t>Initiative provides a credible, well-funded platform to stimulate AI-enabled drug discovery, involving teams from leading research institutes.</t>
  </si>
  <si>
    <t>Participants are likely to face some degree of resource challenge; this initiative does not yet offer any tool, and a tool is not a definite outcome.</t>
  </si>
  <si>
    <t>Reputable competition platform with robust challenge structure and high incentives for competitors; competition aims to create tools that will not only be helpful in COVID-19, but in identifying future drug therapies.</t>
  </si>
  <si>
    <t>Competition format already designed and published on site, with IBM as a partner and several tens of research teams formed.</t>
  </si>
  <si>
    <t>Deep generative models, such as variational autoencoders and generative adversarial networks, are considered promising for computational creation of novel molecules due to their state-of-the-art results in virtual synthesis of images, text, speech, and image captions.</t>
  </si>
  <si>
    <t>Large prize intended to stimulate participation from a global contingency; organizers also able to provide some funds to resource-strapped participants for 6 months; currently seeking partners to help source capital/resources for molecule production.</t>
  </si>
  <si>
    <t>XPRIZE and IBM are credible, well-funded, and expertise-rich organizations; combined purse prize and operation budgets are $6 million.</t>
  </si>
  <si>
    <t>Not possible to assess without AI tools developed; goal is to develop a robust, trusted, scalable, and re-purposable community-based platform for discovery acceleration.</t>
  </si>
  <si>
    <t>The organization based in the US, and the majority of participating teams are likely to be reputable, well-funded research institutions, but the initiative is also trying to foster participation from a diverse field of teams. More visibility would help in this regard.</t>
  </si>
  <si>
    <t>To early to say—initiative is actively seeking partnerships for data libraries.</t>
  </si>
  <si>
    <t>https://www.rxrx.aå`i/rxrx19</t>
  </si>
  <si>
    <t>RxRx19a provides the largest publicly available set of human cellular morphological data to researchers trying to accelerate COVID-19 drug discovery. Use of morphological datasets with specific ML embeddings.</t>
  </si>
  <si>
    <t>Unknown.</t>
  </si>
  <si>
    <t>Large morphological datasets with deep learning embeddings are provided for researchers without the instruments or compute to collect this data themselves. Scientific researchers can use the data to further demonstrate how high-content imaging can be used for compound efficacy screening. Results and conclusions drawn from the in vitro experiments and targeted hypothesis-driven research will contribute to the growing body of scientific data in the fight against COVID-19.</t>
  </si>
  <si>
    <t>Such datasets are very useful for determining morphological effects of viral/bacterial infections. Will be beneficial to keep abreast of discoveries made with their research tool. Would be helpful to clarify what their "deep learning embeddings" are in their datasets.</t>
  </si>
  <si>
    <t>Large morphological datasets useful to understand effect of viral/bacterial infections - both for current and future pandemics.</t>
  </si>
  <si>
    <t>Datasets are available globally.</t>
  </si>
  <si>
    <t>Largest publicly available set of human cellular morphological data. Composed of 305,520 images and corresponding deep learning embeddings at nearly 450 gigabytes of data.</t>
  </si>
  <si>
    <t>Potential for GPAI to give further visibility to the initiative.</t>
  </si>
  <si>
    <t>brent.p.little@emory.edu</t>
  </si>
  <si>
    <t>Publication shows promising accuracy.</t>
  </si>
  <si>
    <t>Unclear whether it will be applied in the clinic.</t>
  </si>
  <si>
    <t>Local to 1 hospital in China. Would be helpful in Covid 19 but limited explanation of how this algorithm works, so difficult to postulate whether relevant to future pandemics. 3/5</t>
  </si>
  <si>
    <t>Single centre study of 950 patients. Not clear which imaging programme used or how integrated into worklist for clinicians. Not yet mature but has made some headway towards solving problem. 3/5</t>
  </si>
  <si>
    <t>If works then may be able to use similar methodology for pandemics.</t>
  </si>
  <si>
    <t>It is local to China only. Need more information on whether this work has been used clinically and if so, how. Need more information on how this would be used in other systems. i.e. is it compatible with systems like PACs</t>
  </si>
  <si>
    <t>Not peer reviewed</t>
  </si>
  <si>
    <t>No information on this at present.</t>
  </si>
  <si>
    <t>Has proven proof of concept. Is being developed in China. Would benefit from working with international team</t>
  </si>
  <si>
    <t>Have released methodology but unable to release data due to confidentiality. Have made this clear. Have collaborated with other centres and have declared competing interests with industry. 4/5</t>
  </si>
  <si>
    <t>Need more info on fairness, transparency (i.e. will future data be collected prospectively and thus will consent be obtained from patients, who will be accountable for this )</t>
  </si>
  <si>
    <t>Data governance methodologies</t>
  </si>
  <si>
    <t>Speed (rapid turn around) and unique data (access to airline data and foreign language news sources). These factors help spot early incidents, as they did for COVID.</t>
  </si>
  <si>
    <t>The main source of data is foreign-language news reports, and there maybe some countries now where such reports are actively suppressed.</t>
  </si>
  <si>
    <t>Was among the first in the world to identify the emerging risk from COVID-19 in Hubei province and notify clients via their Insights platform. Also published the first scientific paper on COVID-19, accurately predicting eight of the first ten cities to import the novel coronavirus.</t>
  </si>
  <si>
    <t>Tool already deployed; adoption seems to depend on visibility and pricing models across different sectors.</t>
  </si>
  <si>
    <t>This tool has proven in previous and current epidemic, and hence is to be considered to have a high potential for future pandemics. Its data sources (public news reports) are also valid for future pandemics.</t>
  </si>
  <si>
    <t>Bluedot considers international reports for its data.</t>
  </si>
  <si>
    <t>Already deployed and well resourced.</t>
  </si>
  <si>
    <t>The solution has been tested in different geographies and appears to work across countries.</t>
  </si>
  <si>
    <t>GPAI could help in globalising this application, considering it has been proven to function well already.</t>
  </si>
  <si>
    <t>Is a mature tool with access to reliable data and data governance methodologies are in place.</t>
  </si>
  <si>
    <t>info@cloudmedxhealth.com</t>
  </si>
  <si>
    <t>https://cloudmedxhealth.com/product-solutions/covid-command-center/</t>
  </si>
  <si>
    <t>Whitelisting by Anthem provides credibility and assists with product rollout.</t>
  </si>
  <si>
    <t>The solution is presently US-centric, and it will need access reliable sources of data in all geographies where it is to be used.</t>
  </si>
  <si>
    <t>Command Center offers two tools: C19-explorer, an interactive US map detailing transmission trends based on available data; C19 Privilege, a tool designed to help predict surges, only available for clients. Both are only oriented towards users based in the United States.</t>
  </si>
  <si>
    <t>The risk prediction tool is only available for paying users, and is only designed for users based in the US.</t>
  </si>
  <si>
    <t>Difficult to see a unique angle—another dashboard aggregating public data.</t>
  </si>
  <si>
    <t>Difficult to ascertain diversity of team; project seems to be US-centric and based in the US.</t>
  </si>
  <si>
    <t>Whitelisted by Anthem and has over a dozen institutional users.</t>
  </si>
  <si>
    <t>Tool is web-based, can easily adapt as more data sources are integrated.</t>
  </si>
  <si>
    <t>GPAI could help to internationalise beyond the US.</t>
  </si>
  <si>
    <t>Accesses public data which is broadly available; would expect the same in other geographies. The value is in processing after data is acquired.</t>
  </si>
  <si>
    <t>ccfong@um.edu.mo</t>
  </si>
  <si>
    <t>The ability to forecast from a small dataset. Process is proposed as a research paper.</t>
  </si>
  <si>
    <t>Only tested in one place Wuhan, and it is unclear what is innovative. (Unclear what its 'panel selection' is.)</t>
  </si>
  <si>
    <t>Very important to optimize forecasting methods with small datasets—useful wherever infection information is sparse.</t>
  </si>
  <si>
    <t>Research team has already put methodology to use; this paper served as the precursor to Composite Monte Carlo decision making under high uncertainty of novel coronavirus epidemic using hybridized deep learning and fuzzy rule induction.</t>
  </si>
  <si>
    <t>It addresses a real problem. Not sure if it actually can be demonstrated to be working. Note: paper is NOT peer reviewed.</t>
  </si>
  <si>
    <t>Paper authors are from multiple countries; it includes strategies that could lead to diversity such as data augmentation.</t>
  </si>
  <si>
    <t>Not very credible as a venture, as it is only a research paper, but the paper is technically credible in terms of the approach and evaluation from the authors.</t>
  </si>
  <si>
    <t>Not much potential to make a difference, since this is simply a technology. However, GPAI could help in acquiring and providing data.</t>
  </si>
  <si>
    <t>The technique is assessed on a specific dataset which is reliable.</t>
  </si>
  <si>
    <t>The methodology of using mobile, epidemiological and social-economic data can give both early warnings but also very authoritative insights</t>
  </si>
  <si>
    <t>The assessment of the risk model in situations where data is not available would need to be verified</t>
  </si>
  <si>
    <t>Relevant tool to inform policymakers and citizens decisionmaking related to COVID-19. The platform calculates the level of COVID-19 risks at a local, state and national level using mobile, epidemiological and social-economic (eg. chronic diseases, smoking) data. Gives a more granular perspective on risks levels related to COVID-19 than just number of infections and deaths.</t>
  </si>
  <si>
    <t>Tool launched recently in September 2020, and for now just available in English and focused on the US. However, if risk assessment model performant and dashboard easy to navigate could be deployed for further geographies.</t>
  </si>
  <si>
    <t>The methodology of using mobile, epidemiological and social-economic data can be applied to other pandemics.</t>
  </si>
  <si>
    <t>Data is being considered from first principles. which would help to ensure diversity. Also, when it is deployed to other locations, the same principles would apply, ensuring diversity.</t>
  </si>
  <si>
    <t>Very credible due to the background and experience of Johns Hopkins in terms of seniority, interdisciplinarity with technical and medical expertise</t>
  </si>
  <si>
    <t>Definitely—if GPAI could help something which is authoritative to scale globally, its would serve to benefit.</t>
  </si>
  <si>
    <t>Covers all aspects of data acquisition and governance.</t>
  </si>
  <si>
    <t>This initiative adds value to nference's capabilities and enriches our current offering. We have taken our collaboration with Janssen to spearhead innovation and benefit the scientific community at large by providing them first-in-class tools to combat the Covid-19 public health crisis.</t>
  </si>
  <si>
    <t>The end-to-end automation of single cell study identification, processing, and annotation is the greatest challenge for the Single Cell resource. Efficient study identification involves regular scraping of various resources in the public domain including literature and data repositories. Study processing involves the download of large quantities of data in formats that are compatible with subsequent steps including transcript alignment and index assignment. Study annotation involves accurately labeling each single cell with relevant metadata including its tissue of origin, likely cell type, and "patient-level" characteristics including disease status, age, sex, and other demographics.</t>
  </si>
  <si>
    <t>Relevant collaboration with innovative partners, such as Mayo Clinic, which since COVID-19 started organizing virtual patient visits to continue long term treatments. Examples of relevant Nference research (which is done in collaboration with clinics/practitioners) has shown that prior influenza and measles immunization provides partial protection against COVID-19. Beyond the pandemic, Nference trying to identify new cures for patients with rare diseases.</t>
  </si>
  <si>
    <t>Open to allowing use of their platform by academic researchers, but getting this access at scale and low cost for a wider research community might be a hurdle for tool availability/adoption.</t>
  </si>
  <si>
    <t>By enabling researchers to study intricate molecular patterns and investigate the heterogeneity of healthy and pathologic tissues alike, the resource will help scientists to rapidly generate and pressure-test new hypotheses. The resource is envisioned to help researchers respond to the coronavirus outbreak, including decoding molecular signatures of viral infection, human-to-human transmission, and increased mortality risk from underlying health conditions or medication regimen.</t>
  </si>
  <si>
    <t>Organization has headquarters in the US (Massachusetts and Minnesota), India (Bangalore), and Canada (Toronto).</t>
  </si>
  <si>
    <t>The team has over 150+ employees who predominantly received their advanced degrees from premier academic institutions such as Massachusetts Institute of Technology (MIT), Harvard College and Harvard Medical School, nference is viewed by senior executives in the Biopharma industry as having one of the most distinguished scientific and engineering teams. The team has a 50:50 split between technologists (computer science &amp; artificial intelligence engineers, software developers, mathematicians, statisticians) and biomedical scientists (PhD in Biology/Omics, or MD/PhD physician scientists)</t>
  </si>
  <si>
    <t>The Mayo Clinic partnership provides nference exclusive access to all clinical data and samples from Mayo Clinic. Using a federated architecture model, the de-identified patient data is maintained in a Cloud platform in Mayo’s span of control. Clinical Data Analytics Platform servers operate in that Cloud framework and exposes a privacy preserving Application Programming Interface (API) through which nference servers provide the synthesized information. Researchers access the synthesized information through the nference Cloud platform, and thus never directly access any de-identified patient level data.</t>
  </si>
  <si>
    <t>Recognition would increase awareness, penetration and adoption among researchers / academic medical centers and support the initiative in the fight against COVID-19.</t>
  </si>
  <si>
    <t>Is well developed. Has FDA clearance so is clearly deployed</t>
  </si>
  <si>
    <t>Privacy. Not clear about how used in clinical setting.</t>
  </si>
  <si>
    <t>Very sophisticated integration with DICOM and PACs. Very useful integration into workflow for clinical use.</t>
  </si>
  <si>
    <t>Relevant to Covid 19.</t>
  </si>
  <si>
    <t>used datasets from China but unclear how extent of international collaboration or commitment to work outside of the west. Only 157 patients from China Dataset</t>
  </si>
  <si>
    <t>Unclear. However, appears to have been deployed in some hospitals already which suggests that they are quite a way along the development process</t>
  </si>
  <si>
    <t>Use of PACs means probably large interoperability. There is a potential for collaboration with other CT scan initiatives</t>
  </si>
  <si>
    <t>Potential for collaboration. GPAI could suggest a central dataset for CT scans.</t>
  </si>
  <si>
    <t>unclear</t>
  </si>
  <si>
    <t>Commitment to wellbeing. Some steps towards being fair by including dataset (small) from China.</t>
  </si>
  <si>
    <t>amber.hartley@burstiq.com</t>
  </si>
  <si>
    <t>https://www.xprize.org/contact</t>
  </si>
  <si>
    <t>Sensitive character of health data and lack of clear governance framework are strong barriers to adoption of AI tools and collaboration. Secure data exchange platform can facilitate sharing of sensitive datasets and accelerate COVID-19 related drug discovery. In this case, the platform BurstIQ is available for free for teams participating in XPRIZE's AI-enabled Rapid Antiviral Design Challenge.</t>
  </si>
  <si>
    <t>Building trust in the platform and its blockchain protocol to ensure it is being used (overcoming adoption barrier because of sensitive nature of health data).</t>
  </si>
  <si>
    <t xml:space="preserve">Data sharing and compliance with existing regulations are significant hurdles to research, test and deploy AI tools in the context of COVID-19. A platform using blockchain to enable researchers to securely share health data and collaborate while maintaining patient privacy, compliance, traceability, immutability, intellectual property ownership can be a huge asset. Both for the present and future pandemics.
</t>
  </si>
  <si>
    <t>The platform BurstIQ is for profit and currently used by over 80 organizations. However, it has been shared for free with the X-Prize challenge, to facilitate entrepreneurs and researchers using sensitive health data for the "AI-Enabled Rapid Antiviral Design challenge".</t>
  </si>
  <si>
    <t>Ensuring secure and compliant health data sharing relevant for all health crisis.</t>
  </si>
  <si>
    <t>Platform available globally to all teams participating in AI-enabled Rapid Antiviral Design Challenge.</t>
  </si>
  <si>
    <t>According to its founders, one of the most advanced blockchain platform, facilitating advanced data exchange.</t>
  </si>
  <si>
    <t>Platform available globally and allows for secure sharing of different types of data (not just health-related).</t>
  </si>
  <si>
    <t>Platform can help selected AI tools and applications further enhance their collaboration thanks to secure data exchange.</t>
  </si>
  <si>
    <t>Zencity works with 150 local governments, including those of large cities like Los Angeles and Chicago and smaller towns like State College, Pennsylvania. The company works with municipalities in four countries and across 29 states in the U.S.</t>
  </si>
  <si>
    <t>Appears to be US centric—unclear how it would scale outside USA.</t>
  </si>
  <si>
    <t>Using ML and sentiment analysis to collect public online discourse in real-time. Useful interface between citizens and local authorities to more efficiently manage  post-crisis recovery, local needs and perceptions. Local authorities can prioritize services, optimize efforts, and avoid disinformation.</t>
  </si>
  <si>
    <t>AI tool is already deployed and used by 160 local governments across the US, and 4 different countries.  A significant amount of funding has been secured (over 13M USD).</t>
  </si>
  <si>
    <t>The solution has good potential for future pandemics since the concept is not dependent on specific datasets.</t>
  </si>
  <si>
    <t>Team includes 50% women and spans numerous countries.</t>
  </si>
  <si>
    <t>Well-funded and a strong diverse team.</t>
  </si>
  <si>
    <t>No issues, since it is a web cloud-based alert platform.</t>
  </si>
  <si>
    <t>Effort needed for a US-centric site to be global. GPAI could help open doors to other countries.</t>
  </si>
  <si>
    <t>Data is acquired through public sources crawling and then managed. so there do not appear to be barriers. however, it also means that the data is not unique as far as we can see</t>
  </si>
  <si>
    <t>AlphaFold - computational predictions of protein structures associated with COVID-19</t>
  </si>
  <si>
    <t>It usually takes years of work to determine the structure of proteins — this is where computational power comes to play, and AlphaFold was years’ ahead because structures of SARS-CoV-1 proteins had already been analyzed. The team identified protein structures that nobody had known experimentally, focused on those, and produced prediction structures for a number of proteins where there did not exist any experimental models.</t>
  </si>
  <si>
    <t>Feedback loop between computational/structural scientists/biologists and other biologists (virologists/subject matter experts). For COVID, team received feedback from virologists at the Francis Crick Institute, and it would be beneficial if there was a more robust interface between them and virologists/domain experts. It would be beneficial if there were other reliable sources of data than just Protein Database (PDB).</t>
  </si>
  <si>
    <t>State of the art protein-folding prediction, necessary for identifying drug targets and designing therapies for COVID-19 and future pandemics</t>
  </si>
  <si>
    <t>Platform is already in use to predict SARS-CoV-2 protein structures; rate-limiting factor is the limited networking capacity with virologists and domain experts.</t>
  </si>
  <si>
    <t>Has been useful to identify proteins during this pandemic; may be so computationally-demanding that it would provide more utility in future pandemics/public health crises.</t>
  </si>
  <si>
    <t>Team based in UK. Protein predictions are published and shared publicly, but initiative would not seem to provide disproportionate help to Global South.</t>
  </si>
  <si>
    <t>DeepMind a very reputable AI/ML organization, likewise are biologists/virologists at the Francis Crick Institute. At own costs, about 50 men month were spent. For the follow-up, 3.2m euro was secured from the European Commission (H2020).</t>
  </si>
  <si>
    <t>The training data for experimentally determined protein structures and their associated sequences are from the Protein Data Bank (PDB). Protein structures are contributed by researchers from around the world and are made available under a very permissive license as a freely and publicly available resource. Additional inputs are evolutionary related sequences (e.g. from a similar species), which can be found in databases such as UniProt using tools such as hhblits. The model also uses similar protein structures from the PDB as templates. Findings are published as files readable by PDB.</t>
  </si>
  <si>
    <t>Would benefit from more structured community interfaces for cross-sectoral and interdisciplinary collaboration: 1) To know where to focus energy/which prediction models to build for proteins; 2) To have feedback on prediction models and how to make their work more effective.</t>
  </si>
  <si>
    <t>The training data for experimentally determined protein structures and their associated sequences are from the Protein Data Bank (PDB). Protein structures are contributed by researchers from around the world and are made available under a very permissive license as a freely and publicly available resource. Data such as these do not contain PII and are thus subject to fewer liabilities.</t>
  </si>
  <si>
    <t>We are designing tools to track the use of our application by the academic community (e.g. number of users, number of queries per unit time). We have implemented user feedback tools which can be used by academic users or internal nference scientists. For example, one tool in our Study Explorer allows a user to flag cell type annotations as likely correct, likely incorrect, or uncertain. Such "flags" are then addressed by nference scientists to ensure optimal data quality.</t>
  </si>
  <si>
    <t>Enables the rapid identification of all previously reported drugs for the betacoronavirus genus and also uncovers relationships that would not be obvious by traditional literature review search; allows users to find biomarker genes and potential molecular targets of a disease. Has a partnership with University College London and is working with other industry and government partners.</t>
  </si>
  <si>
    <t>Tool already deployed; has a partnership with University College London and is working with other industry and government partners.</t>
  </si>
  <si>
    <t>NLP methods for entity and relationship extraction have shown promising results during COVID-19 and are likely to be more valuable and feasible tools for target/drug identification as the technology progresses.</t>
  </si>
  <si>
    <t>Based in UK; similar to other NLP approaches, provides opportunities to repurpose existing drugs, which is more feasible, strictly in terms of inclusivity, than manufacturing new drugs.</t>
  </si>
  <si>
    <t>Cofounders are computer science and intelligent systems experts; has established partnerships with Copyright Clearance Center, EBRD Venture Capital Investment Programme, Marathon Venture Capital, and Pentech.</t>
  </si>
  <si>
    <t>Seems to be continually be trained with corpus of scientific literature; seems accessible via website interface or downloadable app.</t>
  </si>
  <si>
    <t>Providing recommendations on how to increase visibility of their open-access tool.</t>
  </si>
  <si>
    <t>The possibility of making decisions under a high uncertainty framework.</t>
  </si>
  <si>
    <t>This is a specific technique, which is the key innovation and is proposed as a research paper. It will need some effort to commercialise and deploy. It would also need to be proven to work.</t>
  </si>
  <si>
    <t>Deep learning-based composite Monte Carlo (CMC) simulations provide better-fitting prediction models with small sample sizes than more simplistic Monte Carlo (MC) simulation alternatives — providing policy/decision-makers with more realistic predictions.</t>
  </si>
  <si>
    <t>Feasible for adoption even when working with small datasets / little data available.</t>
  </si>
  <si>
    <t>The idea of small datasets and uncertainty for prediction is sound. It should be explored more for future pandemics and compared to other similar techniques.</t>
  </si>
  <si>
    <t>Paper collaborators are from China, India, and Spain.</t>
  </si>
  <si>
    <t>Deployed in one problem domain and has the ability to retrain the AI solution with new data.</t>
  </si>
  <si>
    <t>The technique does not depend on access to data because it is a tool. The technique is evaluated from specific data sources from China. This data is reliable.</t>
  </si>
  <si>
    <t>rapid optimisation of combination therapy development; multi-drug interaction regression analysis</t>
  </si>
  <si>
    <t>Our teams at WisDM and N.1 include experts in AI/digital medicine, infectious diseases, global health security/surveillance, operations research, health economics, behavioural sciences, and beyond. This multidisciplinary team has resulted in the rapid development and deployment of IDentif.AI. In a very short amount of time, IDentif.AI has shown that certain promising drugs must be delivered in combination with other unexpected therapies in order to properly harness unforeseen drug interactions to optimise treatment outcomes. Importantly, this initiative has shown that we need to move beyond traditional mechanism of action-based drug selection followed by dose finding.</t>
  </si>
  <si>
    <t>A unique attribute of IDentif.AI is that the final drug combination ranking lists have shown that certain drugs that are virtually ineffective on their own may in comprise top-ranked combinations. These outcomes typically occur as the drug mediates unforeseen drug interactions to boost the efficacy of other drugs. This can represent a very different approach from traditional drug development. It can take substantial time to build bridges with teams/prospective collaborators that use traditional methods for drug development.</t>
  </si>
  <si>
    <t>This tool is an AI‐based platform to interrogate drug and dose parameter spaces that are insurmountably large for brute‐force testing of all possible combinations.</t>
  </si>
  <si>
    <t>Certainly transferrable for future disease outbreaks and pandemics; performance depending on quantity/quality of existing literature.</t>
  </si>
  <si>
    <t>IDentif.AI successfully pinpointed an experimentally-backed list of actionable combination therapies against a patient-derived strain of the SARS-CoV-2 live virus (in vitro); IDentif.AI's methodology could easily be transferred to identify therapy combinations in future bacterial/viral outbreaks.</t>
  </si>
  <si>
    <t>Research involved those from Singapore, the US, and China; this method may provide some benefit to marginalized groups, as it optimizes combinations of pre-existing, pre-approved drugs, which may already be in supply, rather than identifying drugs that would need to be manufactured.</t>
  </si>
  <si>
    <t>Engages researchers from numerous credible medical/health organizations, including the National University of Singapore, Boston University School of Medicine, and Shanghai Jiao Tong University. Success in identifying experimentally-backed list of actionable combination therapies for COVID-19.</t>
  </si>
  <si>
    <t>Tools used by research collaborators; unclear if it will be made more widely accessible to research community. Commitment not to patent therapy combinations identified for COVID-19 treatment.</t>
  </si>
  <si>
    <t>Assess and make recommendations for how ML (and data governance) are used most effectively and responsibly in drug discovery/drug research. Explore how collaboration could benefit their initiative.</t>
  </si>
  <si>
    <t>Unlike traditional AI, IDentif.AI does not use pre-existing data to train algorithms to make predictions. Instead, it uses an AI-discovered correlation between drug/dose inputs and efficacy/safety outputs as well as prospectively acquired data via experimental assays paired with optimisation to pinpoint a comprehensive ranked list of actionable combination therapy regimens. Importantly, our approach also does not use synergy or pharmacokinetics predictions and instead is capable of agnostically leveraging unforeseen and unpredictable drug interactions to globally optimise therapeutic efficacy and safety without requiring complex disease mechanism information.</t>
  </si>
  <si>
    <r>
      <rPr>
        <u/>
        <sz val="10"/>
        <color rgb="FF000000"/>
        <rFont val="Arial"/>
        <family val="2"/>
      </rPr>
      <t xml:space="preserve">Masksim: </t>
    </r>
    <r>
      <rPr>
        <u/>
        <sz val="10"/>
        <color rgb="FF000000"/>
        <rFont val="Arial"/>
        <family val="2"/>
      </rPr>
      <t>http://dek.ai/masksim/</t>
    </r>
  </si>
  <si>
    <t>An agent-based model that highlights the significance of masking. could be used to model situations where small lapses in wearing masks lead to wider impact in virus spread</t>
  </si>
  <si>
    <t>This initiative is not a venture, ie it is purely academic. There are a number of other agent based simulation models, and it is hard to determine the uniqueness of the approach.</t>
  </si>
  <si>
    <t>There have been a lot of miscommunication and disinformation campaigns about the need to wear a mask, even though scientific evidence shows it is one of the least costly and efficient ways to limit the virus spread. Such visualizations show in an accessible and pedagogical way the benefits of wearing a mask.</t>
  </si>
  <si>
    <t>The tool is already deployed and available in English. However, the powerful visualizations make its key insights accessible across different geographies.</t>
  </si>
  <si>
    <t>At this stage, wearing of masks is accepted. So while the results are interesting to convince people, it may not be relevant from here onwards.</t>
  </si>
  <si>
    <t>The team is diverse and also the masking strategy could benefit communities which are marginalised.</t>
  </si>
  <si>
    <t>This solution is a modelling process. It is using mostly a simulation, but there does not appear to be restrictions on the use of other devices and data.</t>
  </si>
  <si>
    <t>Because the solution is a simulation for the significance of wearing masks, there is potential for GPAI to popularise as a venture, ie help in creating a business since the solution is mostly a paper for now.</t>
  </si>
  <si>
    <t>This tool is a simulation engine. It uses data simulations but the data it needs on facemasks is available in the public domain where needed</t>
  </si>
  <si>
    <r>
      <rPr>
        <u/>
        <sz val="10"/>
        <color rgb="FF000000"/>
        <rFont val="Arial"/>
        <family val="2"/>
      </rPr>
      <t xml:space="preserve">White paper: </t>
    </r>
    <r>
      <rPr>
        <u/>
        <sz val="10"/>
        <color rgb="FF000000"/>
        <rFont val="Arial"/>
        <family val="2"/>
      </rPr>
      <t>http://www.inf.ufrgs.br/webmedia2017/wp-content/anaiswebmedia/files/wfa/wfa4.pdf</t>
    </r>
  </si>
  <si>
    <t>The project has displayed success in one local area: Brazil. It claims to be used in early stage of the pandemic.</t>
  </si>
  <si>
    <t>Local approach. Appears to be a research initiative that used existing data.</t>
  </si>
  <si>
    <t>Websensors Analytics uses ML for learning sensors to monitor and understand the pandemic's evolution. It originated in Brazil and is the first initiative to analyze events in Portuguese. Considering the pandemic's evolution in Latin America, and specifically in Brazil, a tool such as Websensors Analytics can be useful to inform the population and local authorities about clusters and virus evolutions, and avoid disinformation.</t>
  </si>
  <si>
    <t>The tool is available in English and Portuguese, and although it focuses on Brazils, monitors and analyzes events across the world. Given the current pandemic situation in Brazil and more broadly in Latin America, there is a real need for clear communication and optimized crisis management. A tool available in Portuguese (and maybe one day in Spanish?) could be more easily adopted by local authorities and populations.</t>
  </si>
  <si>
    <t>The main innovation is unclear as uses existing data, eg. Johns hopkins.</t>
  </si>
  <si>
    <t>The team is from a single location and the solution benefits that location, Brazil. But it could also work for many in Brazil who are marginalised. Hence, the solution can seem to be inclusive.</t>
  </si>
  <si>
    <t>It is not credible as a venture. It appears like a research initiative, however, it could have strong credibility in Brazil, its country of origin.</t>
  </si>
  <si>
    <t>This is a dashboard; not applicable.</t>
  </si>
  <si>
    <t>Not much potential for GPAI to make a difference since this is a technology. However, GPAI could help in internationalising out of Brazil.</t>
  </si>
  <si>
    <t>Uses existing data, hence compliant, but also not unique.</t>
  </si>
  <si>
    <t>Knowledge graph capable of predicting drugs that may inhibit COVID-19 infection in human cells. Easy to port for other/future diseases.</t>
  </si>
  <si>
    <t>Tool already deployed and demonstrating promising results. For example, they identified baricitinib as a potential treatment to inhibit viral infection, validated by randomized control trial.</t>
  </si>
  <si>
    <t>The tool uncovered potential antiviral activity in an approved rheumatoid arthritis drug, baricitinib, which had not been previously explored. The knowledge graph is an evolving unified database of the latest curated data, enhanced by machine-reading of the most significant literature in the biomedical domain. The focus on disease mechanisms and fundamental biology positions us such that future pandemics can be investigated, by targeting their underlying process, even in the absence of specifics around novel diseases.</t>
  </si>
  <si>
    <t>Team based in the UK; methods such as these may benefit marginalized groups or countries, as they are likely to identify drugs that could be repurposed, rather than propose new therapies.</t>
  </si>
  <si>
    <t>Leadership includes executives with robust educational backgrounds from leading research universities and prior experience in medical/pharmaceutical industries.</t>
  </si>
  <si>
    <t>Tool is a part of BenevolentAI's drug-discovery platform; access seems restricted to research team and collaborators; The knowledge graph can be readily supplemented with additional data, with additional tools in place allowing users to add or expand upon concepts in the graph, and to extract further high quality relations from the literature.</t>
  </si>
  <si>
    <t>Team expressed willingness to collaborate with AllenAI/SciSight, OntoForce &amp; Disqover COVID19, and Google/COVID19 literature explorer</t>
  </si>
  <si>
    <r>
      <rPr>
        <u/>
        <sz val="10"/>
        <color rgb="FF000000"/>
        <rFont val="Arial"/>
        <family val="2"/>
      </rPr>
      <t xml:space="preserve">"Developed using algorithms from German company Siemens and Chinese firm Huawei..." </t>
    </r>
    <r>
      <rPr>
        <u/>
        <sz val="10"/>
        <color rgb="FF000000"/>
        <rFont val="Arial"/>
        <family val="2"/>
      </rPr>
      <t>https://www.courthousenews.com/ai-helps-doctors-fight-covid-19-in-brazil/</t>
    </r>
  </si>
  <si>
    <t>Large uptake in Brazil.10,700 x rays and CT scans Has funding from Inter-American development bank. Uses x rays. Based in Latin America. Possibility with collaboration with Mexico and India? Provides it for free in some institutions.</t>
  </si>
  <si>
    <t>Privacy policy unclear. Accuracy unclear.</t>
  </si>
  <si>
    <t>Developing this infrastructure would be beneficial in future pandemics. Useful in this pandemic at times of diagnostic uncertainty</t>
  </si>
  <si>
    <t>Based in South America.</t>
  </si>
  <si>
    <t>Unclear, but has been used by several institutions.</t>
  </si>
  <si>
    <t>Potential for collaboration and providing data compliance/privacy oversight</t>
  </si>
  <si>
    <t>Commitment to fairness and well being.</t>
  </si>
  <si>
    <t>Use of X Rays as well as CT scans. Clinicians upload images to cloud-database where algorithm is applied. Offering for free. Useful in primary, secondary and tertiary care. Many facilities will not have access to CT scans.</t>
  </si>
  <si>
    <t>Lack of cooperation from clinicians. Need to raise profile and would benefit from international collaboration to expand dataset. Funding may also be a hurdle.</t>
  </si>
  <si>
    <t>In comparison with PCR, the proposed tool is cheaper, be performed in minutes, and scale up rapidly, as all hospitals have imaging equipment which can be used for this purpose. However, not using a particularly innovative approach: the system uses a pre-trained convolutional deep networks on ImageNet which is fine-tuned for X-rays images. However, team has expertise in the use of deep learning networks which can be used to produce very competitive results. Relevant also because only one of two initiatives coming from Latin America (user adoption can be connected to where tool is created).There are not enough expert radiologists in Mexico. The AI Solution on the other hand can be made available to every health center in Mexico and provides a quick and inexpensive diagnosis that can provide additional information to the medical doctors to decide how to handle potential COVID-19 patients.</t>
  </si>
  <si>
    <t>According to founders, high level of accuracy for prediction, recall/sensitivity and specificity (using 12,784 images of normal patients and patients with different types of pneumonia caused by bacteria, viral, fungi and COVID, the images were divided into 7,636 images for training, 2,574 for validating, and 2,574 for testing, where we obtained a 99% for precision, 97 for recall/sensitivity and 99% for specificity). The initiative was planned to help Mexico in a proper management of the pandemic, but could be used as well in other countries. Although large number of images used - their algorithms have mostly been trained on non covid pneumonias.</t>
  </si>
  <si>
    <t>Useful for current pandemic, especially as x rays used alongside CT scans. Their limitation in number of covid-scan meant that pneumonia scans were used for training. This may also be a strength for future pandemics.</t>
  </si>
  <si>
    <t>Based in Mexico and deployed locally. However, health care systems across latin america are similar (although not homogenous). Being cloud based also means that people can access from elsewhere.</t>
  </si>
  <si>
    <t>2.5/5 Appears to work and has been taken up by several hospitals in Mexico</t>
  </si>
  <si>
    <t>Uses DICOM images for CT scans and also JPEG so relatively large interoperability.</t>
  </si>
  <si>
    <t>GPAI could help increase the profile of the initiative and thus increase uptake, locally and internationally. They would also benefit from international collaboration which GPAI could suggest/facilitate. As this is a not for profit and one of the very few (only?) we have from latin america, this would be beneficial to a large region. The use of x rays/JPEG is important as it makes it accessible to health care facilities that may not be as resource rich, particularly in times of pressure.</t>
  </si>
  <si>
    <t>Unable to fully comment, however in interview we were told that the team had to go through local ethics committees.</t>
  </si>
  <si>
    <t>Promotes wellbeing, commitment to maintaining privacy - sas gone through ethics committees. Commitment to fairness - Has used x rays because aware of resources</t>
  </si>
  <si>
    <t>1. Difficulty in learning initial data: 
At the beginning stage of the service, insufficient amount of data made voice learning difficult and slow. However, the actual operation has accumulated voice data rapidly, and it has affected the quality of voice recognition.
2. Poor initial operational experience: 
Lack of operational experience in AI call service and COVID-19 situation led to frequent changes in the internal development and external service aspects. Continued and proactive response has resulted in a current systematic and stable operating system.</t>
  </si>
  <si>
    <t>This tool can take a large burden off of healthcare workers by conducting healthcare checkups with those who are symptomatic and conducting check-ups after individuals have recovered.</t>
  </si>
  <si>
    <t>Tools such as these can be incredibly efficient for conducting routine, remote check ins for symptomatic or recovering individuals, providing public health guidance, and conducting contact-tracing surveys.</t>
  </si>
  <si>
    <t>Can be used in Covid 19. Use of AI powered calling/monitoring of self isolation.Have multiple initiatives. May be used in future pandemics. Appears to be most useful in checking those who are supposed to be quarantined, are. Doing risk assessments.</t>
  </si>
  <si>
    <t>Is based in South Korea only but has partnered with China. This is a potential big market. Need to keep privacy concerns in mind as the philosophies and requirements vary across continents</t>
  </si>
  <si>
    <t>Has solved the problem they set out to solve. Not clear about how this was developed and whether it went through peer review process and what accuracy is/what questions are, or whether or how this has helped manage the pandemic. Having phone checks would also help check population compliance with self-isolation.</t>
  </si>
  <si>
    <t>May not need interoperability. However, isn't a clinical tool. Used by government/companies.</t>
  </si>
  <si>
    <t>Could be a good tool for other countries that are struggling with resources to check whether people are recovering/seeking help as appropriate /self isolating as necessary.</t>
  </si>
  <si>
    <t>No info on privacy. Not clear if patient data will be available to government and what implication this would have for the population privacy.</t>
  </si>
  <si>
    <t>Promotes well being. Would also be useful for people who do not have a strong social network.</t>
  </si>
  <si>
    <t>https://services.google.com/fh/files/misc/ppp_lending_ai_solution.pdf</t>
  </si>
  <si>
    <t>This initiative has the financial and human capital support of the Google Cloud team.</t>
  </si>
  <si>
    <t>Ethical challenges of automated decision-making resulting in determinations of whether or not to lend capital.</t>
  </si>
  <si>
    <t>COVID-19 has a significant economic impact and creates new unemployment threats. In order to retain their employees, small businesses for example must issue new loan applications. This tool can help both lenders and borrowers: lenders, by integrating underwriting components into lending systems at no cost, and thus helping them face volume of loan applications; and borrowers as lenders can now better respond to their demands. Relevant tool both for current and future pandemics/crisis.</t>
  </si>
  <si>
    <t>AI tool/solution available at not cost. Potential for high feasibility as developed by Google with all necessary resources. Need more info on current level of adoption, also beyond Western countries.</t>
  </si>
  <si>
    <t>Viable option for businesses during this pandemic; capable of being used in future pandemics, public health crises, or in between.</t>
  </si>
  <si>
    <t>Increases accessibility of lenders, services, and processors to small businesses, and small businesses  to lending opportunities, but genuine inclusivity depends on the rates/risk that lenders decide on.</t>
  </si>
  <si>
    <t>Google Cloud is a credible and very-well funded organization.</t>
  </si>
  <si>
    <t>Tool in fact contains numerous seemingly swappable APIs, and is accessible by lenders and borrowers via a website on a computer or mobile device.</t>
  </si>
  <si>
    <t>Drafting guidelines on automated processes that make financial decisions, and bringing visibility to those that demonstrate responsible use of AI.</t>
  </si>
  <si>
    <t>This sheet is used to keep track of the distribution of the projects across the attributes. Please do not edit directly. You are encouraged to leave comments.</t>
  </si>
  <si>
    <t>#</t>
  </si>
  <si>
    <t xml:space="preserve">AI tools &amp; applications </t>
  </si>
  <si>
    <t>Platforms</t>
  </si>
  <si>
    <t>Ethical/policy frameworks</t>
  </si>
  <si>
    <t>Governance mechanisms</t>
  </si>
  <si>
    <t>Country/Region of Origin</t>
  </si>
  <si>
    <t>Israel</t>
  </si>
  <si>
    <t>UAE</t>
  </si>
  <si>
    <t>Greece</t>
  </si>
  <si>
    <t>Date of Origin</t>
  </si>
  <si>
    <t>2016 or earlier</t>
  </si>
  <si>
    <t>Initiatives in this tab have been excluded from the catalogue because the analysts were unable to find evidence that they used (or in some significant way pertained to) AI or machine learning. If there is an error, please contact the spreadsheet admins.</t>
  </si>
  <si>
    <t xml:space="preserve">Aarogya Setu </t>
  </si>
  <si>
    <t>Aarogya Setu uses contact tracing to record details of all the people you may have come in contact with, as you go about your normal activities. If any one of them, at a later point in time, tests positive for COVID-19, you are immediately informed and proactive medical intervention is arranged for you.</t>
  </si>
  <si>
    <t>Helping augment the efforts of limiting the spread of COVID19, with an objective of enabling Bluetooth based contact tracing, mapping of likely hotspots and dissemination of relevant information about COVID19.</t>
  </si>
  <si>
    <t>Andoid APP + Amazon Redash</t>
  </si>
  <si>
    <t>Govt of India Backed</t>
  </si>
  <si>
    <t>Govt Supported and Mandated; over 114 million users (as of may), more than any contact tracing app in the world.</t>
  </si>
  <si>
    <t>Resources to extend its wider applicability without compromizing privacy</t>
  </si>
  <si>
    <t>Government launched Bug Bounty Programme.</t>
  </si>
  <si>
    <t>R S Mani</t>
  </si>
  <si>
    <t>https://aarogyasetu.gov.in/</t>
  </si>
  <si>
    <t>COVID-19 Pulse</t>
  </si>
  <si>
    <t>Evidation Health</t>
  </si>
  <si>
    <t>This organization has launched a nationwide initiative tracking people’s attitudes toward and experiences during the pandemic, alongside their health. More than 185,000 (as of April 14) people from across all 50 states and the District of Columbia have agreed to participate, recruited in less than a month from the nearly 4 million people who use Evidation’s Achievement app—the largest, most diverse virtual research site in the U.S. This effort will track attitudes, behaviors, and health on a regular basis over the course of the coronavirus pandemic.</t>
  </si>
  <si>
    <t>To understand how Americans are emotionally coping with the spread of COVID-19.</t>
  </si>
  <si>
    <t>https://evidation.com/news/covid-19-pulse-first-data-evidation/</t>
  </si>
  <si>
    <t xml:space="preserve">DefinitiveHC COVID-19 Capacity Predictor and Reopening Analysis Predictor </t>
  </si>
  <si>
    <t>DefinitiveHC</t>
  </si>
  <si>
    <t>One interactive tool helps predict where and when important resources (ICU beds and ventilators) should be allocated as COVID case volume continued to grow; the other indicates when different areas can begin safely easing stay-at-home restrictions.</t>
  </si>
  <si>
    <t>To provide accurate, comprehensive information and analytics on healthcare providers available, helping those in the industry better understand the market, support marketing campaigns, drive sales, and analyze industry trends.</t>
  </si>
  <si>
    <t>https://www.definitivehc.com/resources/covid-19/reopen-analysis-predictor; https://www.definitivehc.com/resources/covid-19-capacity-predictor</t>
  </si>
  <si>
    <t>Johns Hopkins Tracking COVID-19 Dashboard by the Center for Systems Science and Engineering</t>
  </si>
  <si>
    <t>Resource to help advance the understanding of the virus, inform the public, and brief policymakers in order to guide a response, improve care, and save lives.</t>
  </si>
  <si>
    <t>Interactive web-based dashboard to track COVID-19 in real time. No specifics provided in the website.</t>
  </si>
  <si>
    <t>Extremely reliable source, widely used</t>
  </si>
  <si>
    <t>https://gisanddata.maps.arcgis.com/apps/opsdashboard/index.html#/bda7594740fd40299423467b48e9ecf6</t>
  </si>
  <si>
    <t>https://doi.org/10.1016/S1473-3099(20)30120-1</t>
  </si>
  <si>
    <t>NZ COVID-19 Dashboard</t>
  </si>
  <si>
    <t>New Zealand Institute of Environmental Science and Research (ESR), EPI-Interactive</t>
  </si>
  <si>
    <t>The NZ COVID-19 Dashboard is provided by the Environmental Science and Research Institute (ESR). It was developed and is maintained in collaboration with EPI-interactive Ltd.</t>
  </si>
  <si>
    <t>To collate notifiable disease information on a real-time basis from the Public Health Services (PHS) in New Zealand.</t>
  </si>
  <si>
    <t>R Shiny</t>
  </si>
  <si>
    <t>https://nzcoviddashboard.esr.cri.nz/#!/</t>
  </si>
  <si>
    <t>Premise COVID-19 Global Impact Study</t>
  </si>
  <si>
    <t>Premise</t>
  </si>
  <si>
    <t>Premise surveys average 50,000 submissions per week to help understand the pandemic’s effect on purchase habits, travel, supply shortages, information sharing, and more.</t>
  </si>
  <si>
    <t>To help organizations have a better understanding of what people around the world were thinking, feeling and seeing in regard to the spread of the virus.</t>
  </si>
  <si>
    <t>https://www.premise.com/covid-19/</t>
  </si>
  <si>
    <t>Response to COVID-19 in Taiwan: Big Data Analytics, New Technology, and Proactive Testing</t>
  </si>
  <si>
    <t>Taiwanese government</t>
  </si>
  <si>
    <t>Taiwan leveraged its national health insurance database and integrated it with its immigration and customs database to begin the creation of big data for analytics; it generated real-time alerts during a clinical visit based on travel history and clinical symptoms to aid case identification. It also used new technology, including QR code scanning and online reporting of travel history and health symptoms to classify travelers’ infectious risks based on flight origin and travel history in the past 14 days. Persons with low risk (no travel to level 3 alert areas) were sent a health declaration border pass via SMS (short message service) messaging to their phones for faster immigration clearance; those with higher risk (recent travel to level 3 alert areas) were quarantined at home and tracked through their mobile phone to ensure that they remained at home during the incubation period.</t>
  </si>
  <si>
    <t>To employ specific approaches for case identification, containment, and resource allocation to protect the public health.</t>
  </si>
  <si>
    <t>Taiwan</t>
  </si>
  <si>
    <t>Government support, real time, personalised to location</t>
  </si>
  <si>
    <t>Different nations may have different attitudes to governments tracking your geolocation in real time</t>
  </si>
  <si>
    <t>https://jamanetwork.com/journals/jama/fullarticle/2762689</t>
  </si>
  <si>
    <t>https://www.techuk.org/insights/news/item/17187-how-taiwan-used-tech-to-fight-covid-19</t>
  </si>
  <si>
    <t>SafeEntry: National Digital Check-in System</t>
  </si>
  <si>
    <t>Government Technology Agency (GovTech) and Smart Nation and Digital Government Office, Singapore</t>
  </si>
  <si>
    <t>SafeEntry is a national digital check-in system that logs the NRIC/FINs and mobile numbers of individuals visiting hotspots, workplaces of permitted enterprises, as well as selected public venues to prevent and control the transmission of COVID-19 through activities such as contact tracing and identification of COVID-19 clusters</t>
  </si>
  <si>
    <t>The use of SafeEntry is mandatory because a common system used by all establishments would allow data to be made available to MOH quickly, so as to facilitate efforts to prevent and control the transmission of COVID-19 through activities such as contract tracing and identification of COVID-19 clusters. SafeEntry allows information of visitors and employees who may have come into contact with COVID-19 cases to be sent to the authorities automatically. Contact data collected by SafeEntry is only used by authorised personnel, and stringent measures are in place to safeguard the data in accordance with the Government’s data security standards.</t>
  </si>
  <si>
    <t>Cloud-based National visitor registration system that logs the NRIC/FINs and mobile numbers of individuals visiting hotspots, workplaces of essential services, as well as selected public venues; QR code scanning linking to data entry website or Singpass, which stands for Singapore Personal Access, is a digital ID system.</t>
  </si>
  <si>
    <t>From government support</t>
  </si>
  <si>
    <t>Effective entry/exit gateways, and broad based, responsible and effective use of the system.</t>
  </si>
  <si>
    <t>Correct implementation at all the organisations and business entities; people forget to check-in or check-out in time.</t>
  </si>
  <si>
    <t>https://www.safeentry.gov.sg</t>
  </si>
  <si>
    <t>The COVID Tracking Project</t>
  </si>
  <si>
    <t>The COVID Tracking Project is a volunteer organization launched from The Atlantic. Every day, they collect data on COVID-19 testing and patient outcomes from all 50 states, 5 territories, and the District of Columbia. Their dataset is currently in use by national and local news organizations across the United States and by research projects and agencies worldwide. Their data API (which allows sites and apps to import their dataset automatically) receives about two million requests per day. On April 15, they launched the COVID Racial Data Tracker, a partnership between the COVID Tracking Project and the Center for Antiracist Research that collects, publishes, and analyzes racial data on the pandemic within the United States.</t>
  </si>
  <si>
    <t>Dedicated to collecting and publishing the data required to understand the COVID-19 outbreak in the United States.</t>
  </si>
  <si>
    <t>Government; healthcare; business; public</t>
  </si>
  <si>
    <t>https://covidtracking.com/</t>
  </si>
  <si>
    <t>Wearable technologies for contact tracing and triage</t>
  </si>
  <si>
    <t>Italian Institute of Technology</t>
  </si>
  <si>
    <t>This prototype consists of a sensorized bracelet able to monitor human parameters and send acoustic alerts when the body temperature exceeds 37.5 ° C. In addition, the device is able, using the same frequencies as Bluetooth, to monitor the distance between people by detecting body movement and the distance from other bracelets of the same type. When two bracelets are close, they will vibrate and beep.</t>
  </si>
  <si>
    <t>To encourage people to remain aware of their distance from others.</t>
  </si>
  <si>
    <t>Radio frequency Bluetooth compatible</t>
  </si>
  <si>
    <t>Italy</t>
  </si>
  <si>
    <t>We are at the experimental stage. About 80000 requests for product if available.</t>
  </si>
  <si>
    <t>Find investors to move from scalable prototype to product.</t>
  </si>
  <si>
    <t>https://www.iit.it/it/iit-vs-covid-19/ifeel-you-bracelet</t>
  </si>
  <si>
    <t>Whole-genome sequencing of SARS-CoV-2</t>
  </si>
  <si>
    <t>New Zealand Institute of Environmental Science and Research (ESR)</t>
  </si>
  <si>
    <t>ESR is currently one of three New Zealand laboratories performing diagnostic testing on COVID-19 samples, which detects presence of the SARS-CoV-2, the virus that causes COVID-19.</t>
  </si>
  <si>
    <t>To enable scientists to study how the virus can enter Human cells and informs vaccine development.</t>
  </si>
  <si>
    <t>Oxford NanoPore MinION sequencing technology, NextStrain</t>
  </si>
  <si>
    <t>Joep de Ligt</t>
  </si>
  <si>
    <t>https://www.esr.cri.nz/home/about-esr/media-releases/esr-performs-first-new-zealand-genome-sequencing-on-covid-19-sample/</t>
  </si>
  <si>
    <t>Cloud AI</t>
  </si>
  <si>
    <t>Google</t>
  </si>
  <si>
    <t>A range of efforts across Cloud AI, including the Kaggle CORD-19 competition, the PPP Lending AI Solution, and the Rapid Response Virtual Agents program.</t>
  </si>
  <si>
    <t>To build and deploy AI capabilities to help customers solve their trickiest problems into the future.</t>
  </si>
  <si>
    <t>NLP; Robotic process automation</t>
  </si>
  <si>
    <t>Business, public</t>
  </si>
  <si>
    <t>Reputable company with a large user base.</t>
  </si>
  <si>
    <t>https://cloud.google.com/blog/products/ai-machine-learning/how-cloud-ai-helping-during-covid-19</t>
  </si>
  <si>
    <t>TraceTogether</t>
  </si>
  <si>
    <t>Ministry of Health and Government Technology Agency (GovTech), Singapore</t>
  </si>
  <si>
    <t>Digital Contact Tracing app to help stop the spread of COVID-19 in Singapore.</t>
  </si>
  <si>
    <t>Support existing nationwide efforts to combat COVID-19, by enabling community-driven contact tracing.</t>
  </si>
  <si>
    <t>Decentralized proximity logging using Bluetooth based on BlueTrace protocol (https://bluetrace.io) and OpenTrace code (https://github.com/opentrace-community)</t>
  </si>
  <si>
    <t>From Government support</t>
  </si>
  <si>
    <t>About 2.5 million people have downloaded the apps and are using it to help contact tracing in Singapore. Many agencies and organizations mandate usage on premise. Continue encouragement and facilitation to get more people to use it.</t>
  </si>
  <si>
    <t>Reservations among some people about privacy, even with guarantees, and effectiveness. Elderly and other groups who do not know how to use the mobile app. Physical TraceTogether tokens are being developed for those who are not using the app. Technology also needs to be extensively tested to work effectively on different platforms. Early versions did not work efficiently on Apple iOS.</t>
  </si>
  <si>
    <t>Besides formal evaluation, regular, public (expert) feedback is often sought from surveys and "token tear down" events. https://www.tech.gov.sg/media/technews/2020-07-06-tracetogether-token-teardown</t>
  </si>
  <si>
    <t>https://www.tracetogether.gov.sg</t>
  </si>
  <si>
    <t>COVID Information Commons</t>
  </si>
  <si>
    <t>Columbia University; NSF Convergence Accelerator</t>
  </si>
  <si>
    <t>The COVID Information Commons serves as an open resource to explore NSF-funded research addressing the COVID-19 pandemic.</t>
  </si>
  <si>
    <t>The CIC serves as a resource for researchers, students and decision-makers from academia, government, not-for-profits and industry to identify collaboration opportunities, to leverage each other's research findings, and to accelerate the most promising research to mitigate the broad societal impacts of the COVID-19 pandemic.</t>
  </si>
  <si>
    <t>Healthcare; academia; public</t>
  </si>
  <si>
    <t>US$ 200,000</t>
  </si>
  <si>
    <t>Jeannette Wing</t>
  </si>
  <si>
    <t>https://covidinfocommons.datascience.columbia.edu/</t>
  </si>
  <si>
    <t>COVID-19 Epidemiological Investigation System</t>
  </si>
  <si>
    <t>Korea Agency for Infrastructure Technology Advancement</t>
  </si>
  <si>
    <t>A system that automates contact tracing for confirmed COVID-19 patients.</t>
  </si>
  <si>
    <t>Stop the spread of COVID-19 by identifying the travel routes of confirmed patients and analyzing collected data to establish preventative measures against different epidemics.</t>
  </si>
  <si>
    <t>AI; Data Analysis; Cloud Computing</t>
  </si>
  <si>
    <t>Government, Public</t>
  </si>
  <si>
    <t>US$ 600,000</t>
  </si>
  <si>
    <t>System Usage, Epidemiological Data Response Time</t>
  </si>
  <si>
    <t>Privacy protection compliance,  Information protection</t>
  </si>
  <si>
    <t>NIA Project review board</t>
  </si>
  <si>
    <t>SungHyun Kim</t>
  </si>
  <si>
    <t>https://drive.google.com/file/d/1E5csSLyp0dO3O9lBhM3P-Y0iDTyzK5--/view</t>
  </si>
  <si>
    <t>Another contact: Kwangbok Jeong (traffic1@kaia.re.kr)</t>
  </si>
  <si>
    <t>HealthMap</t>
  </si>
  <si>
    <t>Boston Children’s Hospital</t>
  </si>
  <si>
    <t>A visualization of a global dataset of COVID-19 cases; uses NLP to sift through social media posts.</t>
  </si>
  <si>
    <t>To facilitate early detection of global public health threats.</t>
  </si>
  <si>
    <t>Partnered with Google</t>
  </si>
  <si>
    <t>John Brownstein</t>
  </si>
  <si>
    <t>https://www.healthmap.org/covid-19/</t>
  </si>
  <si>
    <t>CZI COVID-19 Response</t>
  </si>
  <si>
    <t>Chan Zuckerburg Initiative</t>
  </si>
  <si>
    <t>The work of CZI’s team is aimed at leveraging open science, technology, and collaboration to accelerate our shared understanding of COVID-19. And in collaboration with our partners and across our network of grantees, CZI is helping fight this virus by increasing access to testing, genomic sequencing, research, community support, and more.</t>
  </si>
  <si>
    <t>Through our mission of supporting the science and technology that will make it possible to cure, prevent, or manage all diseases by the end of this century — we are already making an impact in helping scientists and researchers on the frontlines of this outbreak.</t>
  </si>
  <si>
    <t>Large amount of human, social, and fiscal capital to leverage.</t>
  </si>
  <si>
    <t>https://chanzuckerberg.com/covid-19/</t>
  </si>
  <si>
    <t>Difficult to find contact info.</t>
  </si>
  <si>
    <t>Living Catalogue</t>
  </si>
  <si>
    <t>Shortlisted</t>
  </si>
  <si>
    <t>This sheet is used to create labels for attribute options. Please do not edit directly. You are encouraged to leave comments.</t>
  </si>
  <si>
    <t>Ideation</t>
  </si>
  <si>
    <t>Governments</t>
  </si>
  <si>
    <t>Healthcare workers</t>
  </si>
  <si>
    <t>Terminated</t>
  </si>
  <si>
    <t xml:space="preserve">Governance mechanisms to operationalize principles </t>
  </si>
  <si>
    <t>International organisation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</si>
</sst>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69">
    <font>
      <sz val="10"/>
      <color rgb="FF000000"/>
      <name val="Arial"/>
    </font>
    <font>
      <sz val="10"/>
      <color theme="1"/>
      <name val="Arial"/>
      <family val="2"/>
    </font>
    <font>
      <sz val="36"/>
      <color theme="1"/>
      <name val="Arial"/>
      <family val="2"/>
    </font>
    <font>
      <b/>
      <sz val="10"/>
      <color theme="1"/>
      <name val="Arial"/>
      <family val="2"/>
    </font>
    <font>
      <sz val="10"/>
      <name val="Arial"/>
      <family val="2"/>
    </font>
    <font>
      <u/>
      <sz val="10"/>
      <color theme="1"/>
      <name val="Arial"/>
      <family val="2"/>
    </font>
    <font>
      <i/>
      <sz val="10"/>
      <color theme="1"/>
      <name val="Arial"/>
      <family val="2"/>
    </font>
    <font>
      <u/>
      <sz val="10"/>
      <color rgb="FF0000FF"/>
      <name val="Arial"/>
      <family val="2"/>
    </font>
    <font>
      <sz val="10"/>
      <color rgb="FF000000"/>
      <name val="Roboto"/>
    </font>
    <font>
      <b/>
      <sz val="9"/>
      <color theme="1"/>
      <name val="Arial"/>
      <family val="2"/>
    </font>
    <font>
      <b/>
      <sz val="9"/>
      <color rgb="FF000000"/>
      <name val="Arial"/>
      <family val="2"/>
    </font>
    <font>
      <sz val="10"/>
      <color theme="1"/>
      <name val="Arial"/>
      <family val="2"/>
    </font>
    <font>
      <u/>
      <sz val="10"/>
      <color rgb="FF000000"/>
      <name val="Arial"/>
      <family val="2"/>
    </font>
    <font>
      <u/>
      <sz val="10"/>
      <color rgb="FF000000"/>
      <name val="Arial"/>
      <family val="2"/>
    </font>
    <font>
      <u/>
      <sz val="10"/>
      <color rgb="FF000000"/>
      <name val="Arial"/>
      <family val="2"/>
    </font>
    <font>
      <u/>
      <sz val="10"/>
      <color rgb="FF000000"/>
      <name val="Arial"/>
      <family val="2"/>
    </font>
    <font>
      <sz val="10"/>
      <color rgb="FF000000"/>
      <name val="Arial"/>
      <family val="2"/>
    </font>
    <font>
      <u/>
      <sz val="10"/>
      <color rgb="FF000000"/>
      <name val="Arial"/>
      <family val="2"/>
    </font>
    <font>
      <u/>
      <sz val="10"/>
      <color rgb="FF1155CC"/>
      <name val="Arial"/>
      <family val="2"/>
    </font>
    <font>
      <u/>
      <sz val="10"/>
      <color rgb="FF000000"/>
      <name val="Arial"/>
      <family val="2"/>
    </font>
    <font>
      <u/>
      <sz val="10"/>
      <color rgb="FF000000"/>
      <name val="Arial"/>
      <family val="2"/>
    </font>
    <font>
      <u/>
      <sz val="10"/>
      <color rgb="FF000000"/>
      <name val="Arial"/>
      <family val="2"/>
    </font>
    <font>
      <u/>
      <sz val="10"/>
      <color rgb="FF000000"/>
      <name val="Arial"/>
      <family val="2"/>
    </font>
    <font>
      <sz val="8"/>
      <color rgb="FF5F6368"/>
      <name val="Roboto"/>
    </font>
    <font>
      <sz val="11"/>
      <color rgb="FF000000"/>
      <name val="Arial"/>
      <family val="2"/>
    </font>
    <font>
      <sz val="9"/>
      <color rgb="FF000000"/>
      <name val="Arial"/>
      <family val="2"/>
    </font>
    <font>
      <u/>
      <sz val="10"/>
      <color rgb="FF000000"/>
      <name val="Arial"/>
      <family val="2"/>
    </font>
    <font>
      <u/>
      <sz val="10"/>
      <color rgb="FF1155CC"/>
      <name val="Arial"/>
      <family val="2"/>
    </font>
    <font>
      <u/>
      <sz val="10"/>
      <color rgb="FF0000FF"/>
      <name val="Arial"/>
      <family val="2"/>
    </font>
    <font>
      <u/>
      <sz val="10"/>
      <color rgb="FF0000FF"/>
      <name val="Arial"/>
      <family val="2"/>
    </font>
    <font>
      <u/>
      <sz val="10"/>
      <color rgb="FF0000FF"/>
      <name val="Arial"/>
      <family val="2"/>
    </font>
    <font>
      <b/>
      <sz val="10"/>
      <color theme="1"/>
      <name val="Arial"/>
      <family val="2"/>
    </font>
    <font>
      <b/>
      <sz val="10"/>
      <color rgb="FF000000"/>
      <name val="Arial"/>
      <family val="2"/>
    </font>
    <font>
      <u/>
      <sz val="10"/>
      <color rgb="FF000000"/>
      <name val="Arial"/>
      <family val="2"/>
    </font>
    <font>
      <u/>
      <sz val="10"/>
      <color rgb="FF000000"/>
      <name val="Arial"/>
      <family val="2"/>
    </font>
    <font>
      <u/>
      <sz val="10"/>
      <color rgb="FF000000"/>
      <name val="Arial"/>
      <family val="2"/>
    </font>
    <font>
      <u/>
      <sz val="10"/>
      <color rgb="FF000000"/>
      <name val="Arial"/>
      <family val="2"/>
    </font>
    <font>
      <u/>
      <sz val="10"/>
      <color rgb="FF000000"/>
      <name val="Arial"/>
      <family val="2"/>
    </font>
    <font>
      <u/>
      <sz val="10"/>
      <color rgb="FF000000"/>
      <name val="Arial"/>
      <family val="2"/>
    </font>
    <font>
      <u/>
      <sz val="10"/>
      <color rgb="FF000000"/>
      <name val="Arial"/>
      <family val="2"/>
    </font>
    <font>
      <u/>
      <sz val="10"/>
      <color rgb="FF1155CC"/>
      <name val="Arial"/>
      <family val="2"/>
    </font>
    <font>
      <u/>
      <sz val="10"/>
      <color rgb="FF000000"/>
      <name val="Arial"/>
      <family val="2"/>
    </font>
    <font>
      <u/>
      <sz val="10"/>
      <color rgb="FF000000"/>
      <name val="Arial"/>
      <family val="2"/>
    </font>
    <font>
      <u/>
      <sz val="10"/>
      <color rgb="FF000000"/>
      <name val="Arial"/>
      <family val="2"/>
    </font>
    <font>
      <u/>
      <sz val="10"/>
      <color rgb="FF000000"/>
      <name val="Arial"/>
      <family val="2"/>
    </font>
    <font>
      <u/>
      <sz val="10"/>
      <color rgb="FF000000"/>
      <name val="Arial"/>
      <family val="2"/>
    </font>
    <font>
      <u/>
      <sz val="10"/>
      <color rgb="FF000000"/>
      <name val="Arial"/>
      <family val="2"/>
    </font>
    <font>
      <u/>
      <sz val="10"/>
      <color rgb="FF000000"/>
      <name val="Arial"/>
      <family val="2"/>
    </font>
    <font>
      <b/>
      <sz val="10"/>
      <color rgb="FF000000"/>
      <name val="Arial"/>
      <family val="2"/>
    </font>
    <font>
      <i/>
      <sz val="10"/>
      <color rgb="FF000000"/>
      <name val="Arial"/>
      <family val="2"/>
    </font>
    <font>
      <u/>
      <sz val="10"/>
      <color rgb="FF000000"/>
      <name val="Arial"/>
      <family val="2"/>
    </font>
    <font>
      <u/>
      <sz val="10"/>
      <color rgb="FF1155CC"/>
      <name val="Arial"/>
      <family val="2"/>
    </font>
    <font>
      <u/>
      <sz val="10"/>
      <color rgb="FF000000"/>
      <name val="Arial"/>
      <family val="2"/>
    </font>
    <font>
      <u/>
      <sz val="10"/>
      <color rgb="FF000000"/>
      <name val="Arial"/>
      <family val="2"/>
    </font>
    <font>
      <u/>
      <sz val="10"/>
      <color rgb="FF1155CC"/>
      <name val="Arial"/>
      <family val="2"/>
    </font>
    <font>
      <u/>
      <sz val="10"/>
      <color rgb="FF1155CC"/>
      <name val="Arial"/>
      <family val="2"/>
    </font>
    <font>
      <u/>
      <sz val="10"/>
      <color rgb="FF000000"/>
      <name val="Arial"/>
      <family val="2"/>
    </font>
    <font>
      <u/>
      <sz val="10"/>
      <color rgb="FF000000"/>
      <name val="Arial"/>
      <family val="2"/>
    </font>
    <font>
      <u/>
      <sz val="10"/>
      <color rgb="FF000000"/>
      <name val="Arial"/>
      <family val="2"/>
    </font>
    <font>
      <b/>
      <sz val="10"/>
      <color rgb="FFFFFFFF"/>
      <name val="Arial"/>
      <family val="2"/>
    </font>
    <font>
      <sz val="11"/>
      <color rgb="FF000000"/>
      <name val="Inconsolata"/>
    </font>
    <font>
      <u/>
      <sz val="10"/>
      <color rgb="FF000000"/>
      <name val="Arial"/>
      <family val="2"/>
    </font>
    <font>
      <u/>
      <sz val="10"/>
      <color rgb="FF000000"/>
      <name val="Roboto"/>
    </font>
    <font>
      <u/>
      <sz val="10"/>
      <color rgb="FF000000"/>
      <name val="Arial"/>
      <family val="2"/>
    </font>
    <font>
      <u/>
      <sz val="10"/>
      <color rgb="FF000000"/>
      <name val="Arial"/>
      <family val="2"/>
    </font>
    <font>
      <u/>
      <sz val="10"/>
      <color rgb="FF000000"/>
      <name val="Arial"/>
      <family val="2"/>
    </font>
    <font>
      <u/>
      <sz val="10"/>
      <color rgb="FF000000"/>
      <name val="Arial"/>
      <family val="2"/>
    </font>
    <font>
      <strike/>
      <sz val="10"/>
      <color theme="1"/>
      <name val="Arial"/>
      <family val="2"/>
    </font>
    <font>
      <i/>
      <strike/>
      <sz val="10"/>
      <color theme="1"/>
      <name val="Arial"/>
      <family val="2"/>
    </font>
  </fonts>
  <fills count="28">
    <fill>
      <patternFill patternType="none"/>
    </fill>
    <fill>
      <patternFill patternType="gray125"/>
    </fill>
    <fill>
      <patternFill patternType="solid">
        <fgColor rgb="FFFFFFFF"/>
        <bgColor rgb="FFFFFFFF"/>
      </patternFill>
    </fill>
    <fill>
      <patternFill patternType="solid">
        <fgColor rgb="FFF3F3F3"/>
        <bgColor rgb="FFF3F3F3"/>
      </patternFill>
    </fill>
    <fill>
      <patternFill patternType="solid">
        <fgColor rgb="FFFFF2CC"/>
        <bgColor rgb="FFFFF2CC"/>
      </patternFill>
    </fill>
    <fill>
      <patternFill patternType="solid">
        <fgColor rgb="FFF4CCCC"/>
        <bgColor rgb="FFF4CCCC"/>
      </patternFill>
    </fill>
    <fill>
      <patternFill patternType="solid">
        <fgColor rgb="FFFFFF00"/>
        <bgColor rgb="FFFFFF00"/>
      </patternFill>
    </fill>
    <fill>
      <patternFill patternType="solid">
        <fgColor rgb="FFEFEFEF"/>
        <bgColor rgb="FFEFEFEF"/>
      </patternFill>
    </fill>
    <fill>
      <patternFill patternType="solid">
        <fgColor rgb="FFE8F0FE"/>
        <bgColor rgb="FFE8F0FE"/>
      </patternFill>
    </fill>
    <fill>
      <patternFill patternType="solid">
        <fgColor rgb="FFA2C4C9"/>
        <bgColor rgb="FFA2C4C9"/>
      </patternFill>
    </fill>
    <fill>
      <patternFill patternType="solid">
        <fgColor rgb="FF8BC34A"/>
        <bgColor rgb="FF8BC34A"/>
      </patternFill>
    </fill>
    <fill>
      <patternFill patternType="solid">
        <fgColor rgb="FFB4A7D6"/>
        <bgColor rgb="FFB4A7D6"/>
      </patternFill>
    </fill>
    <fill>
      <patternFill patternType="solid">
        <fgColor rgb="FF6D9EEB"/>
        <bgColor rgb="FF6D9EEB"/>
      </patternFill>
    </fill>
    <fill>
      <patternFill patternType="solid">
        <fgColor rgb="FFDDF2F0"/>
        <bgColor rgb="FFDDF2F0"/>
      </patternFill>
    </fill>
    <fill>
      <patternFill patternType="solid">
        <fgColor rgb="FFEEF7E3"/>
        <bgColor rgb="FFEEF7E3"/>
      </patternFill>
    </fill>
    <fill>
      <patternFill patternType="solid">
        <fgColor rgb="FFE8E7FC"/>
        <bgColor rgb="FFE8E7FC"/>
      </patternFill>
    </fill>
    <fill>
      <patternFill patternType="solid">
        <fgColor rgb="FFD9D9D9"/>
        <bgColor rgb="FFD9D9D9"/>
      </patternFill>
    </fill>
    <fill>
      <patternFill patternType="solid">
        <fgColor rgb="FFB6D7A8"/>
        <bgColor rgb="FFB6D7A8"/>
      </patternFill>
    </fill>
    <fill>
      <patternFill patternType="solid">
        <fgColor rgb="FFC9DAF8"/>
        <bgColor rgb="FFC9DAF8"/>
      </patternFill>
    </fill>
    <fill>
      <patternFill patternType="solid">
        <fgColor rgb="FF5B95F9"/>
        <bgColor rgb="FF5B95F9"/>
      </patternFill>
    </fill>
    <fill>
      <patternFill patternType="solid">
        <fgColor rgb="FFFFD966"/>
        <bgColor rgb="FFFFD966"/>
      </patternFill>
    </fill>
    <fill>
      <patternFill patternType="solid">
        <fgColor rgb="FF93C47D"/>
        <bgColor rgb="FF93C47D"/>
      </patternFill>
    </fill>
    <fill>
      <patternFill patternType="solid">
        <fgColor rgb="FF4A86E8"/>
        <bgColor rgb="FF4A86E8"/>
      </patternFill>
    </fill>
    <fill>
      <patternFill patternType="solid">
        <fgColor rgb="FF3C78D8"/>
        <bgColor rgb="FF3C78D8"/>
      </patternFill>
    </fill>
    <fill>
      <patternFill patternType="solid">
        <fgColor rgb="FFFFFF00"/>
        <bgColor indexed="64"/>
      </patternFill>
    </fill>
    <fill>
      <patternFill patternType="solid">
        <fgColor rgb="FFFFFF00"/>
        <bgColor rgb="FFFFF2CC"/>
      </patternFill>
    </fill>
    <fill>
      <patternFill patternType="solid">
        <fgColor rgb="FFFFFF00"/>
        <bgColor rgb="FFCFE2F3"/>
      </patternFill>
    </fill>
    <fill>
      <patternFill patternType="solid">
        <fgColor rgb="FFFFFF00"/>
        <bgColor rgb="FFFFFFFF"/>
      </patternFill>
    </fill>
  </fills>
  <borders count="32">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bottom style="thin">
        <color rgb="FFFFFFFF"/>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D9D9D9"/>
      </right>
      <top/>
      <bottom style="thin">
        <color rgb="FFD9D9D9"/>
      </bottom>
      <diagonal/>
    </border>
    <border>
      <left style="thin">
        <color rgb="FFD9D9D9"/>
      </left>
      <right style="thin">
        <color rgb="FFD9D9D9"/>
      </right>
      <top/>
      <bottom style="thin">
        <color rgb="FFD9D9D9"/>
      </bottom>
      <diagonal/>
    </border>
    <border>
      <left style="thin">
        <color rgb="FFD9D9D9"/>
      </left>
      <right style="thin">
        <color rgb="FFD9D9D9"/>
      </right>
      <top style="thin">
        <color rgb="FFD9D9D9"/>
      </top>
      <bottom style="thin">
        <color rgb="FFD9D9D9"/>
      </bottom>
      <diagonal/>
    </border>
    <border>
      <left/>
      <right style="thin">
        <color rgb="FFD9D9D9"/>
      </right>
      <top style="thin">
        <color rgb="FFD9D9D9"/>
      </top>
      <bottom style="thin">
        <color rgb="FFD9D9D9"/>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CCCCCC"/>
      </left>
      <right style="thin">
        <color rgb="FFCCCCCC"/>
      </right>
      <top style="thin">
        <color rgb="FFCCCCCC"/>
      </top>
      <bottom style="thin">
        <color rgb="FFCCCCCC"/>
      </bottom>
      <diagonal/>
    </border>
    <border>
      <left/>
      <right/>
      <top/>
      <bottom style="thin">
        <color rgb="FFD9D9D9"/>
      </bottom>
      <diagonal/>
    </border>
    <border>
      <left style="thin">
        <color rgb="FFD9D9D9"/>
      </left>
      <right/>
      <top/>
      <bottom style="thin">
        <color rgb="FFD9D9D9"/>
      </bottom>
      <diagonal/>
    </border>
    <border>
      <left style="thin">
        <color rgb="FFCCCCCC"/>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FFFFFF"/>
      </left>
      <right style="thin">
        <color rgb="FFFFFFFF"/>
      </right>
      <top/>
      <bottom/>
      <diagonal/>
    </border>
    <border>
      <left/>
      <right style="thin">
        <color rgb="FFFFFFFF"/>
      </right>
      <top/>
      <bottom/>
      <diagonal/>
    </border>
    <border>
      <left/>
      <right style="thin">
        <color rgb="FFFFFFFF"/>
      </right>
      <top/>
      <bottom style="thin">
        <color rgb="FFFFFFFF"/>
      </bottom>
      <diagonal/>
    </border>
  </borders>
  <cellStyleXfs count="1">
    <xf numFmtId="0" fontId="0" fillId="0" borderId="0"/>
  </cellStyleXfs>
  <cellXfs count="519">
    <xf numFmtId="0" fontId="0" fillId="0" borderId="0" xfId="0" applyFont="1" applyAlignment="1"/>
    <xf numFmtId="0" fontId="1" fillId="0" borderId="1" xfId="0" applyFont="1" applyBorder="1"/>
    <xf numFmtId="0" fontId="2" fillId="0" borderId="2" xfId="0" applyFont="1" applyBorder="1" applyAlignment="1">
      <alignment vertical="center"/>
    </xf>
    <xf numFmtId="0" fontId="1" fillId="0" borderId="2" xfId="0" applyFont="1" applyBorder="1"/>
    <xf numFmtId="0" fontId="1" fillId="0" borderId="3" xfId="0" applyFont="1" applyBorder="1"/>
    <xf numFmtId="0" fontId="3" fillId="0" borderId="1" xfId="0" applyFont="1" applyBorder="1" applyAlignment="1"/>
    <xf numFmtId="0" fontId="1" fillId="0" borderId="1" xfId="0" applyFont="1" applyBorder="1" applyAlignment="1"/>
    <xf numFmtId="0" fontId="1" fillId="0" borderId="4" xfId="0" applyFont="1" applyBorder="1"/>
    <xf numFmtId="0" fontId="3" fillId="0" borderId="1" xfId="0" applyFont="1" applyBorder="1" applyAlignment="1"/>
    <xf numFmtId="0" fontId="1" fillId="0" borderId="1" xfId="0" applyFont="1" applyBorder="1" applyAlignment="1"/>
    <xf numFmtId="0" fontId="1" fillId="0" borderId="1" xfId="0" applyFont="1" applyBorder="1" applyAlignment="1"/>
    <xf numFmtId="0" fontId="5" fillId="0" borderId="1" xfId="0" applyFont="1" applyBorder="1" applyAlignment="1"/>
    <xf numFmtId="0" fontId="1" fillId="0" borderId="1" xfId="0" applyFont="1" applyBorder="1" applyAlignment="1"/>
    <xf numFmtId="0" fontId="6" fillId="0" borderId="1" xfId="0" applyFont="1" applyBorder="1" applyAlignment="1"/>
    <xf numFmtId="0" fontId="7" fillId="0" borderId="1" xfId="0" applyFont="1" applyBorder="1" applyAlignment="1"/>
    <xf numFmtId="0" fontId="8" fillId="2" borderId="1" xfId="0" applyFont="1" applyFill="1" applyBorder="1" applyAlignment="1"/>
    <xf numFmtId="0" fontId="1" fillId="0" borderId="6" xfId="0" applyFont="1" applyBorder="1" applyAlignment="1"/>
    <xf numFmtId="0" fontId="9" fillId="3" borderId="8" xfId="0" applyFont="1" applyFill="1" applyBorder="1" applyAlignment="1">
      <alignment horizontal="center" vertical="center" wrapText="1"/>
    </xf>
    <xf numFmtId="0" fontId="10" fillId="0" borderId="8" xfId="0" applyFont="1" applyBorder="1" applyAlignment="1">
      <alignment horizontal="center" vertical="center" wrapText="1"/>
    </xf>
    <xf numFmtId="0" fontId="10" fillId="4" borderId="8" xfId="0" applyFont="1" applyFill="1" applyBorder="1" applyAlignment="1">
      <alignment horizontal="center" vertical="center" wrapText="1"/>
    </xf>
    <xf numFmtId="0" fontId="9" fillId="0" borderId="8" xfId="0" applyFont="1" applyBorder="1" applyAlignment="1">
      <alignment horizontal="center" vertical="center" wrapText="1"/>
    </xf>
    <xf numFmtId="0" fontId="9" fillId="6" borderId="8" xfId="0" applyFont="1" applyFill="1" applyBorder="1" applyAlignment="1">
      <alignment horizontal="center" vertical="center" wrapText="1"/>
    </xf>
    <xf numFmtId="0" fontId="9" fillId="0" borderId="8" xfId="0" applyFont="1" applyBorder="1" applyAlignment="1">
      <alignment horizontal="center" vertical="center" wrapText="1"/>
    </xf>
    <xf numFmtId="0" fontId="10" fillId="6" borderId="8" xfId="0" applyFont="1" applyFill="1" applyBorder="1" applyAlignment="1">
      <alignment horizontal="center" vertical="center" wrapText="1"/>
    </xf>
    <xf numFmtId="0" fontId="10" fillId="0" borderId="8" xfId="0" applyFont="1" applyBorder="1" applyAlignment="1">
      <alignment horizontal="center" vertical="center" wrapText="1"/>
    </xf>
    <xf numFmtId="0" fontId="10" fillId="6" borderId="8" xfId="0" applyFont="1" applyFill="1" applyBorder="1" applyAlignment="1">
      <alignment horizontal="left"/>
    </xf>
    <xf numFmtId="0" fontId="11" fillId="0" borderId="0" xfId="0" applyFont="1" applyAlignment="1">
      <alignment horizontal="center" vertical="center" wrapText="1"/>
    </xf>
    <xf numFmtId="0" fontId="0" fillId="0" borderId="18" xfId="0" applyFont="1" applyBorder="1" applyAlignment="1">
      <alignment horizontal="left" wrapText="1"/>
    </xf>
    <xf numFmtId="0" fontId="0" fillId="0" borderId="19" xfId="0" applyFont="1" applyBorder="1" applyAlignment="1">
      <alignment horizontal="left" wrapText="1"/>
    </xf>
    <xf numFmtId="0" fontId="11" fillId="0" borderId="19" xfId="0" applyFont="1" applyBorder="1" applyAlignment="1">
      <alignment wrapText="1"/>
    </xf>
    <xf numFmtId="164" fontId="11" fillId="0" borderId="19" xfId="0" applyNumberFormat="1" applyFont="1" applyBorder="1" applyAlignment="1">
      <alignment horizontal="left" wrapText="1"/>
    </xf>
    <xf numFmtId="0" fontId="11" fillId="0" borderId="19" xfId="0" applyFont="1" applyBorder="1" applyAlignment="1">
      <alignment wrapText="1"/>
    </xf>
    <xf numFmtId="0" fontId="12" fillId="0" borderId="19" xfId="0" applyFont="1" applyBorder="1" applyAlignment="1">
      <alignment horizontal="left" wrapText="1"/>
    </xf>
    <xf numFmtId="0" fontId="13" fillId="0" borderId="19" xfId="0" applyFont="1" applyBorder="1" applyAlignment="1">
      <alignment wrapText="1"/>
    </xf>
    <xf numFmtId="0" fontId="0" fillId="0" borderId="0" xfId="0" applyFont="1" applyAlignment="1">
      <alignment wrapText="1"/>
    </xf>
    <xf numFmtId="0" fontId="0" fillId="0" borderId="0" xfId="0" applyFont="1" applyAlignment="1">
      <alignment wrapText="1"/>
    </xf>
    <xf numFmtId="0" fontId="1" fillId="0" borderId="0" xfId="0" applyFont="1" applyAlignment="1">
      <alignment wrapText="1"/>
    </xf>
    <xf numFmtId="0" fontId="1" fillId="0" borderId="20" xfId="0" applyFont="1" applyBorder="1" applyAlignment="1">
      <alignment wrapText="1"/>
    </xf>
    <xf numFmtId="0" fontId="1" fillId="0" borderId="20" xfId="0" applyFont="1" applyBorder="1" applyAlignment="1">
      <alignment wrapText="1"/>
    </xf>
    <xf numFmtId="0" fontId="0" fillId="0" borderId="0" xfId="0" applyFont="1" applyAlignment="1">
      <alignment horizontal="left" wrapText="1"/>
    </xf>
    <xf numFmtId="0" fontId="11" fillId="0" borderId="20" xfId="0" applyFont="1" applyBorder="1" applyAlignment="1">
      <alignment wrapText="1"/>
    </xf>
    <xf numFmtId="164" fontId="11" fillId="0" borderId="20" xfId="0" applyNumberFormat="1" applyFont="1" applyBorder="1" applyAlignment="1">
      <alignment horizontal="left" wrapText="1"/>
    </xf>
    <xf numFmtId="0" fontId="1" fillId="0" borderId="20" xfId="0" applyFont="1" applyBorder="1"/>
    <xf numFmtId="0" fontId="1" fillId="0" borderId="20" xfId="0" applyFont="1" applyBorder="1" applyAlignment="1">
      <alignment wrapText="1"/>
    </xf>
    <xf numFmtId="0" fontId="14" fillId="0" borderId="20" xfId="0" applyFont="1" applyBorder="1" applyAlignment="1">
      <alignment wrapText="1"/>
    </xf>
    <xf numFmtId="0" fontId="15" fillId="0" borderId="20" xfId="0" applyFont="1" applyBorder="1" applyAlignment="1">
      <alignment wrapText="1"/>
    </xf>
    <xf numFmtId="0" fontId="16" fillId="0" borderId="0" xfId="0" applyFont="1" applyAlignment="1">
      <alignment wrapText="1"/>
    </xf>
    <xf numFmtId="0" fontId="16" fillId="0" borderId="0" xfId="0" applyFont="1" applyAlignment="1">
      <alignment wrapText="1"/>
    </xf>
    <xf numFmtId="0" fontId="8" fillId="0" borderId="0" xfId="0" applyFont="1" applyAlignment="1">
      <alignment horizontal="center" vertical="center" wrapText="1"/>
    </xf>
    <xf numFmtId="0" fontId="0" fillId="0" borderId="21" xfId="0" applyFont="1" applyBorder="1" applyAlignment="1">
      <alignment horizontal="left" wrapText="1"/>
    </xf>
    <xf numFmtId="0" fontId="0" fillId="0" borderId="20" xfId="0" applyFont="1" applyBorder="1" applyAlignment="1">
      <alignment horizontal="left" wrapText="1"/>
    </xf>
    <xf numFmtId="0" fontId="11" fillId="0" borderId="20" xfId="0" applyFont="1" applyBorder="1" applyAlignment="1">
      <alignment wrapText="1"/>
    </xf>
    <xf numFmtId="0" fontId="17" fillId="0" borderId="20" xfId="0" applyFont="1" applyBorder="1" applyAlignment="1">
      <alignment horizontal="left" wrapText="1"/>
    </xf>
    <xf numFmtId="0" fontId="0" fillId="0" borderId="20" xfId="0" applyFont="1" applyBorder="1" applyAlignment="1">
      <alignment wrapText="1"/>
    </xf>
    <xf numFmtId="0" fontId="0" fillId="2" borderId="0" xfId="0" applyFont="1" applyFill="1" applyAlignment="1">
      <alignment wrapText="1"/>
    </xf>
    <xf numFmtId="0" fontId="0" fillId="0" borderId="20" xfId="0" applyFont="1" applyBorder="1" applyAlignment="1">
      <alignment horizontal="left" wrapText="1"/>
    </xf>
    <xf numFmtId="0" fontId="0" fillId="0" borderId="20" xfId="0" applyFont="1" applyBorder="1" applyAlignment="1">
      <alignment wrapText="1"/>
    </xf>
    <xf numFmtId="0" fontId="0" fillId="0" borderId="20" xfId="0" applyFont="1" applyBorder="1" applyAlignment="1">
      <alignment wrapText="1"/>
    </xf>
    <xf numFmtId="0" fontId="0" fillId="0" borderId="0" xfId="0" applyFont="1" applyAlignment="1">
      <alignment wrapText="1"/>
    </xf>
    <xf numFmtId="164" fontId="11" fillId="0" borderId="0" xfId="0" applyNumberFormat="1" applyFont="1" applyAlignment="1">
      <alignment horizontal="left" wrapText="1"/>
    </xf>
    <xf numFmtId="0" fontId="11" fillId="0" borderId="0" xfId="0" applyFont="1" applyAlignment="1">
      <alignment wrapText="1"/>
    </xf>
    <xf numFmtId="0" fontId="11" fillId="0" borderId="21" xfId="0" applyFont="1" applyBorder="1" applyAlignment="1">
      <alignment wrapText="1"/>
    </xf>
    <xf numFmtId="0" fontId="11" fillId="0" borderId="20" xfId="0" applyFont="1" applyBorder="1" applyAlignment="1">
      <alignment horizontal="left" wrapText="1"/>
    </xf>
    <xf numFmtId="0" fontId="11" fillId="0" borderId="20" xfId="0" applyFont="1" applyBorder="1" applyAlignment="1">
      <alignment wrapText="1"/>
    </xf>
    <xf numFmtId="0" fontId="11" fillId="0" borderId="20" xfId="0" applyFont="1" applyBorder="1" applyAlignment="1">
      <alignment wrapText="1"/>
    </xf>
    <xf numFmtId="0" fontId="11" fillId="0" borderId="0" xfId="0" applyFont="1" applyAlignment="1">
      <alignment wrapText="1"/>
    </xf>
    <xf numFmtId="0" fontId="11" fillId="0" borderId="20" xfId="0" applyFont="1" applyBorder="1" applyAlignment="1">
      <alignment horizontal="left" wrapText="1"/>
    </xf>
    <xf numFmtId="0" fontId="18" fillId="0" borderId="20" xfId="0" applyFont="1" applyBorder="1" applyAlignment="1">
      <alignment wrapText="1"/>
    </xf>
    <xf numFmtId="0" fontId="1" fillId="0" borderId="0" xfId="0" applyFont="1"/>
    <xf numFmtId="0" fontId="1" fillId="2" borderId="0" xfId="0" applyFont="1" applyFill="1"/>
    <xf numFmtId="0" fontId="1" fillId="0" borderId="0" xfId="0" applyFont="1" applyAlignment="1"/>
    <xf numFmtId="0" fontId="11" fillId="0" borderId="20" xfId="0" applyFont="1" applyBorder="1" applyAlignment="1">
      <alignment horizontal="left" wrapText="1"/>
    </xf>
    <xf numFmtId="0" fontId="19" fillId="0" borderId="20" xfId="0" applyFont="1" applyBorder="1" applyAlignment="1">
      <alignment horizontal="left" wrapText="1"/>
    </xf>
    <xf numFmtId="0" fontId="8" fillId="2" borderId="0" xfId="0" applyFont="1" applyFill="1" applyAlignment="1"/>
    <xf numFmtId="0" fontId="0" fillId="0" borderId="21" xfId="0" applyFont="1" applyBorder="1" applyAlignment="1">
      <alignment horizontal="left" wrapText="1"/>
    </xf>
    <xf numFmtId="0" fontId="20" fillId="0" borderId="20" xfId="0" applyFont="1" applyBorder="1" applyAlignment="1">
      <alignment wrapText="1"/>
    </xf>
    <xf numFmtId="0" fontId="0" fillId="0" borderId="20" xfId="0" applyFont="1" applyBorder="1" applyAlignment="1">
      <alignment horizontal="left" wrapText="1"/>
    </xf>
    <xf numFmtId="0" fontId="21" fillId="0" borderId="20" xfId="0" applyFont="1" applyBorder="1" applyAlignment="1">
      <alignment wrapText="1"/>
    </xf>
    <xf numFmtId="0" fontId="11" fillId="0" borderId="0" xfId="0" applyFont="1" applyAlignment="1">
      <alignment horizontal="center" vertical="center" wrapText="1"/>
    </xf>
    <xf numFmtId="0" fontId="11" fillId="0" borderId="21" xfId="0" applyFont="1" applyBorder="1" applyAlignment="1">
      <alignment wrapText="1"/>
    </xf>
    <xf numFmtId="0" fontId="22" fillId="0" borderId="0" xfId="0" applyFont="1" applyAlignment="1">
      <alignment horizontal="left" wrapText="1"/>
    </xf>
    <xf numFmtId="0" fontId="11" fillId="0" borderId="21" xfId="0" applyFont="1" applyBorder="1" applyAlignment="1">
      <alignment wrapText="1"/>
    </xf>
    <xf numFmtId="0" fontId="11" fillId="0" borderId="20" xfId="0" applyFont="1" applyBorder="1" applyAlignment="1">
      <alignment wrapText="1"/>
    </xf>
    <xf numFmtId="0" fontId="0" fillId="0" borderId="0" xfId="0" applyFont="1" applyAlignment="1">
      <alignment horizontal="left" wrapText="1"/>
    </xf>
    <xf numFmtId="0" fontId="11" fillId="0" borderId="0" xfId="0" applyFont="1" applyAlignment="1">
      <alignment wrapText="1"/>
    </xf>
    <xf numFmtId="0" fontId="23" fillId="0" borderId="0" xfId="0" applyFont="1" applyAlignment="1">
      <alignment horizontal="center" vertical="center" wrapText="1"/>
    </xf>
    <xf numFmtId="0" fontId="16" fillId="0" borderId="0" xfId="0" applyFont="1" applyAlignment="1">
      <alignment wrapText="1"/>
    </xf>
    <xf numFmtId="0" fontId="16" fillId="0" borderId="0" xfId="0" applyFont="1" applyAlignment="1">
      <alignment horizontal="left" wrapText="1"/>
    </xf>
    <xf numFmtId="0" fontId="11" fillId="0" borderId="0" xfId="0" applyFont="1" applyAlignment="1">
      <alignment horizontal="left" wrapText="1"/>
    </xf>
    <xf numFmtId="0" fontId="11" fillId="0" borderId="0" xfId="0" applyFont="1" applyAlignment="1">
      <alignment horizontal="center" vertical="center" wrapText="1"/>
    </xf>
    <xf numFmtId="3" fontId="11" fillId="0" borderId="20" xfId="0" applyNumberFormat="1" applyFont="1" applyBorder="1" applyAlignment="1">
      <alignment wrapText="1"/>
    </xf>
    <xf numFmtId="0" fontId="16" fillId="0" borderId="21" xfId="0" applyFont="1" applyBorder="1" applyAlignment="1">
      <alignment wrapText="1"/>
    </xf>
    <xf numFmtId="0" fontId="16" fillId="0" borderId="21" xfId="0" applyFont="1" applyBorder="1" applyAlignment="1">
      <alignment wrapText="1"/>
    </xf>
    <xf numFmtId="0" fontId="1" fillId="0" borderId="20" xfId="0" applyFont="1" applyBorder="1" applyAlignment="1"/>
    <xf numFmtId="164" fontId="1" fillId="0" borderId="20" xfId="0" applyNumberFormat="1" applyFont="1" applyBorder="1" applyAlignment="1">
      <alignment horizontal="left" wrapText="1"/>
    </xf>
    <xf numFmtId="0" fontId="16" fillId="0" borderId="20" xfId="0" applyFont="1" applyBorder="1" applyAlignment="1">
      <alignment wrapText="1"/>
    </xf>
    <xf numFmtId="0" fontId="16" fillId="0" borderId="0" xfId="0" applyFont="1" applyAlignment="1">
      <alignment wrapText="1"/>
    </xf>
    <xf numFmtId="0" fontId="16" fillId="2" borderId="0" xfId="0" applyFont="1" applyFill="1" applyAlignment="1">
      <alignment wrapText="1"/>
    </xf>
    <xf numFmtId="0" fontId="24" fillId="0" borderId="21" xfId="0" applyFont="1" applyBorder="1" applyAlignment="1">
      <alignment wrapText="1"/>
    </xf>
    <xf numFmtId="0" fontId="0" fillId="0" borderId="20" xfId="0" applyFont="1" applyBorder="1" applyAlignment="1">
      <alignment horizontal="left" wrapText="1"/>
    </xf>
    <xf numFmtId="0" fontId="16" fillId="0" borderId="20" xfId="0" applyFont="1" applyBorder="1" applyAlignment="1">
      <alignment horizontal="left"/>
    </xf>
    <xf numFmtId="0" fontId="1" fillId="0" borderId="21" xfId="0" applyFont="1" applyBorder="1" applyAlignment="1">
      <alignment wrapText="1"/>
    </xf>
    <xf numFmtId="0" fontId="25" fillId="0" borderId="20" xfId="0" applyFont="1" applyBorder="1" applyAlignment="1">
      <alignment horizontal="left" wrapText="1"/>
    </xf>
    <xf numFmtId="0" fontId="26" fillId="0" borderId="0" xfId="0" applyFont="1" applyAlignment="1">
      <alignment wrapText="1"/>
    </xf>
    <xf numFmtId="0" fontId="0" fillId="0" borderId="20" xfId="0" applyFont="1" applyBorder="1" applyAlignment="1">
      <alignment horizontal="left" wrapText="1"/>
    </xf>
    <xf numFmtId="0" fontId="11" fillId="0" borderId="0" xfId="0" applyFont="1" applyAlignment="1">
      <alignment horizontal="left" wrapText="1"/>
    </xf>
    <xf numFmtId="0" fontId="25" fillId="0" borderId="0" xfId="0" applyFont="1" applyAlignment="1"/>
    <xf numFmtId="0" fontId="1" fillId="0" borderId="0" xfId="0" applyFont="1" applyAlignment="1">
      <alignment wrapText="1"/>
    </xf>
    <xf numFmtId="0" fontId="1" fillId="0" borderId="0" xfId="0" applyFont="1" applyAlignment="1">
      <alignment wrapText="1"/>
    </xf>
    <xf numFmtId="0" fontId="25" fillId="0" borderId="0" xfId="0" applyFont="1" applyAlignment="1"/>
    <xf numFmtId="0" fontId="1" fillId="0" borderId="0" xfId="0" applyFont="1" applyAlignment="1">
      <alignment wrapText="1"/>
    </xf>
    <xf numFmtId="0" fontId="27" fillId="0" borderId="0" xfId="0" applyFont="1" applyAlignment="1">
      <alignment wrapText="1"/>
    </xf>
    <xf numFmtId="0" fontId="1" fillId="0" borderId="0" xfId="0" applyFont="1" applyAlignment="1"/>
    <xf numFmtId="0" fontId="1" fillId="0" borderId="0" xfId="0" applyFont="1" applyAlignment="1"/>
    <xf numFmtId="0" fontId="1" fillId="0" borderId="0" xfId="0" applyFont="1" applyAlignment="1"/>
    <xf numFmtId="0" fontId="16" fillId="8" borderId="24" xfId="0" applyFont="1" applyFill="1" applyBorder="1" applyAlignment="1"/>
    <xf numFmtId="0" fontId="28" fillId="0" borderId="0" xfId="0" applyFont="1" applyAlignment="1"/>
    <xf numFmtId="0" fontId="29" fillId="0" borderId="0" xfId="0" applyFont="1" applyAlignment="1">
      <alignment wrapText="1"/>
    </xf>
    <xf numFmtId="0" fontId="30" fillId="0" borderId="0" xfId="0" applyFont="1" applyAlignment="1"/>
    <xf numFmtId="0" fontId="1" fillId="0" borderId="0" xfId="0" applyFont="1" applyAlignment="1"/>
    <xf numFmtId="0" fontId="31" fillId="9" borderId="8" xfId="0" applyFont="1" applyFill="1" applyBorder="1" applyAlignment="1">
      <alignment horizontal="center" vertical="center" wrapText="1"/>
    </xf>
    <xf numFmtId="0" fontId="31" fillId="10" borderId="8" xfId="0" applyFont="1" applyFill="1" applyBorder="1" applyAlignment="1">
      <alignment horizontal="center" vertical="center" wrapText="1"/>
    </xf>
    <xf numFmtId="0" fontId="31" fillId="11" borderId="8" xfId="0" applyFont="1" applyFill="1" applyBorder="1" applyAlignment="1">
      <alignment horizontal="center" vertical="center" wrapText="1"/>
    </xf>
    <xf numFmtId="0" fontId="31" fillId="12" borderId="8" xfId="0" applyFont="1" applyFill="1" applyBorder="1" applyAlignment="1">
      <alignment horizontal="center" vertical="center" wrapText="1"/>
    </xf>
    <xf numFmtId="0" fontId="31" fillId="12" borderId="8" xfId="0" applyFont="1" applyFill="1" applyBorder="1" applyAlignment="1">
      <alignment horizontal="center" vertical="center" wrapText="1"/>
    </xf>
    <xf numFmtId="0" fontId="32" fillId="12" borderId="8" xfId="0" applyFont="1" applyFill="1" applyBorder="1" applyAlignment="1">
      <alignment horizontal="center" vertical="center" wrapText="1"/>
    </xf>
    <xf numFmtId="0" fontId="32" fillId="12" borderId="8" xfId="0" applyFont="1" applyFill="1" applyBorder="1" applyAlignment="1">
      <alignment horizontal="center" vertical="center" wrapText="1"/>
    </xf>
    <xf numFmtId="0" fontId="11" fillId="2" borderId="19" xfId="0" applyFont="1" applyFill="1" applyBorder="1" applyAlignment="1">
      <alignment wrapText="1"/>
    </xf>
    <xf numFmtId="0" fontId="11" fillId="2" borderId="19" xfId="0" applyFont="1" applyFill="1" applyBorder="1" applyAlignment="1">
      <alignment wrapText="1"/>
    </xf>
    <xf numFmtId="0" fontId="11" fillId="2" borderId="19" xfId="0" applyFont="1" applyFill="1" applyBorder="1" applyAlignment="1">
      <alignment horizontal="left" wrapText="1"/>
    </xf>
    <xf numFmtId="164" fontId="11" fillId="2" borderId="19" xfId="0" applyNumberFormat="1" applyFont="1" applyFill="1" applyBorder="1" applyAlignment="1">
      <alignment horizontal="left" wrapText="1"/>
    </xf>
    <xf numFmtId="0" fontId="11" fillId="2" borderId="19" xfId="0" applyFont="1" applyFill="1" applyBorder="1" applyAlignment="1">
      <alignment wrapText="1"/>
    </xf>
    <xf numFmtId="0" fontId="33" fillId="2" borderId="19" xfId="0" applyFont="1" applyFill="1" applyBorder="1" applyAlignment="1">
      <alignment horizontal="left" wrapText="1"/>
    </xf>
    <xf numFmtId="0" fontId="0" fillId="2" borderId="19" xfId="0" applyFont="1" applyFill="1" applyBorder="1" applyAlignment="1">
      <alignment wrapText="1"/>
    </xf>
    <xf numFmtId="0" fontId="11" fillId="13" borderId="20" xfId="0" applyFont="1" applyFill="1" applyBorder="1" applyAlignment="1">
      <alignment wrapText="1"/>
    </xf>
    <xf numFmtId="0" fontId="0" fillId="14" borderId="20" xfId="0" applyFont="1" applyFill="1" applyBorder="1" applyAlignment="1">
      <alignment horizontal="left" wrapText="1"/>
    </xf>
    <xf numFmtId="0" fontId="0" fillId="15" borderId="20" xfId="0" applyFont="1" applyFill="1" applyBorder="1" applyAlignment="1">
      <alignment horizontal="left" wrapText="1"/>
    </xf>
    <xf numFmtId="0" fontId="0" fillId="8" borderId="20" xfId="0" applyFont="1" applyFill="1" applyBorder="1" applyAlignment="1">
      <alignment horizontal="left" wrapText="1"/>
    </xf>
    <xf numFmtId="0" fontId="11" fillId="8" borderId="20" xfId="0" applyFont="1" applyFill="1" applyBorder="1" applyAlignment="1">
      <alignment wrapText="1"/>
    </xf>
    <xf numFmtId="164" fontId="11" fillId="8" borderId="20" xfId="0" applyNumberFormat="1" applyFont="1" applyFill="1" applyBorder="1" applyAlignment="1">
      <alignment horizontal="left" wrapText="1"/>
    </xf>
    <xf numFmtId="0" fontId="11" fillId="8" borderId="20" xfId="0" applyFont="1" applyFill="1" applyBorder="1" applyAlignment="1">
      <alignment wrapText="1"/>
    </xf>
    <xf numFmtId="0" fontId="34" fillId="8" borderId="20" xfId="0" applyFont="1" applyFill="1" applyBorder="1" applyAlignment="1">
      <alignment horizontal="left" wrapText="1"/>
    </xf>
    <xf numFmtId="0" fontId="0" fillId="8" borderId="20" xfId="0" applyFont="1" applyFill="1" applyBorder="1" applyAlignment="1">
      <alignment wrapText="1"/>
    </xf>
    <xf numFmtId="0" fontId="1" fillId="2" borderId="20" xfId="0" applyFont="1" applyFill="1" applyBorder="1" applyAlignment="1">
      <alignment wrapText="1"/>
    </xf>
    <xf numFmtId="0" fontId="0" fillId="2" borderId="20" xfId="0" applyFont="1" applyFill="1" applyBorder="1" applyAlignment="1">
      <alignment horizontal="left" wrapText="1"/>
    </xf>
    <xf numFmtId="0" fontId="0" fillId="2" borderId="0" xfId="0" applyFont="1" applyFill="1" applyAlignment="1">
      <alignment horizontal="left" wrapText="1"/>
    </xf>
    <xf numFmtId="0" fontId="1" fillId="2" borderId="0" xfId="0" applyFont="1" applyFill="1" applyAlignment="1">
      <alignment wrapText="1"/>
    </xf>
    <xf numFmtId="0" fontId="1" fillId="2" borderId="20" xfId="0" applyFont="1" applyFill="1" applyBorder="1" applyAlignment="1">
      <alignment wrapText="1"/>
    </xf>
    <xf numFmtId="0" fontId="1" fillId="2" borderId="20" xfId="0" applyFont="1" applyFill="1" applyBorder="1" applyAlignment="1">
      <alignment wrapText="1"/>
    </xf>
    <xf numFmtId="0" fontId="11" fillId="2" borderId="20" xfId="0" applyFont="1" applyFill="1" applyBorder="1" applyAlignment="1">
      <alignment wrapText="1"/>
    </xf>
    <xf numFmtId="164" fontId="11" fillId="2" borderId="20" xfId="0" applyNumberFormat="1" applyFont="1" applyFill="1" applyBorder="1" applyAlignment="1">
      <alignment horizontal="left" wrapText="1"/>
    </xf>
    <xf numFmtId="0" fontId="1" fillId="2" borderId="20" xfId="0" applyFont="1" applyFill="1" applyBorder="1"/>
    <xf numFmtId="0" fontId="1" fillId="2" borderId="20" xfId="0" applyFont="1" applyFill="1" applyBorder="1" applyAlignment="1">
      <alignment wrapText="1"/>
    </xf>
    <xf numFmtId="0" fontId="35" fillId="2" borderId="20" xfId="0" applyFont="1" applyFill="1" applyBorder="1" applyAlignment="1">
      <alignment wrapText="1"/>
    </xf>
    <xf numFmtId="0" fontId="36" fillId="2" borderId="20" xfId="0" applyFont="1" applyFill="1" applyBorder="1" applyAlignment="1">
      <alignment wrapText="1"/>
    </xf>
    <xf numFmtId="0" fontId="11" fillId="14" borderId="20" xfId="0" applyFont="1" applyFill="1" applyBorder="1" applyAlignment="1">
      <alignment wrapText="1"/>
    </xf>
    <xf numFmtId="0" fontId="11" fillId="15" borderId="0" xfId="0" applyFont="1" applyFill="1" applyAlignment="1">
      <alignment wrapText="1"/>
    </xf>
    <xf numFmtId="0" fontId="11" fillId="8" borderId="0" xfId="0" applyFont="1" applyFill="1" applyAlignment="1">
      <alignment wrapText="1"/>
    </xf>
    <xf numFmtId="0" fontId="11" fillId="8" borderId="20" xfId="0" applyFont="1" applyFill="1" applyBorder="1" applyAlignment="1">
      <alignment horizontal="left" wrapText="1"/>
    </xf>
    <xf numFmtId="0" fontId="37" fillId="8" borderId="20" xfId="0" applyFont="1" applyFill="1" applyBorder="1" applyAlignment="1">
      <alignment wrapText="1"/>
    </xf>
    <xf numFmtId="0" fontId="1" fillId="8" borderId="20" xfId="0" applyFont="1" applyFill="1" applyBorder="1"/>
    <xf numFmtId="0" fontId="8" fillId="0" borderId="0" xfId="0" applyFont="1" applyAlignment="1">
      <alignment wrapText="1"/>
    </xf>
    <xf numFmtId="0" fontId="11" fillId="2" borderId="20" xfId="0" applyFont="1" applyFill="1" applyBorder="1" applyAlignment="1">
      <alignment wrapText="1"/>
    </xf>
    <xf numFmtId="0" fontId="38" fillId="2" borderId="20" xfId="0" applyFont="1" applyFill="1" applyBorder="1" applyAlignment="1">
      <alignment horizontal="left" wrapText="1"/>
    </xf>
    <xf numFmtId="0" fontId="0" fillId="2" borderId="20" xfId="0" applyFont="1" applyFill="1" applyBorder="1" applyAlignment="1">
      <alignment wrapText="1"/>
    </xf>
    <xf numFmtId="0" fontId="0" fillId="8" borderId="20" xfId="0" applyFont="1" applyFill="1" applyBorder="1" applyAlignment="1">
      <alignment horizontal="left" wrapText="1"/>
    </xf>
    <xf numFmtId="0" fontId="39" fillId="2" borderId="20" xfId="0" applyFont="1" applyFill="1" applyBorder="1" applyAlignment="1">
      <alignment wrapText="1"/>
    </xf>
    <xf numFmtId="0" fontId="8" fillId="0" borderId="0" xfId="0" applyFont="1" applyAlignment="1">
      <alignment wrapText="1"/>
    </xf>
    <xf numFmtId="164" fontId="11" fillId="8" borderId="0" xfId="0" applyNumberFormat="1" applyFont="1" applyFill="1" applyAlignment="1">
      <alignment horizontal="left" wrapText="1"/>
    </xf>
    <xf numFmtId="0" fontId="23" fillId="0" borderId="0" xfId="0" applyFont="1" applyAlignment="1">
      <alignment horizontal="center" wrapText="1"/>
    </xf>
    <xf numFmtId="0" fontId="11" fillId="13" borderId="20" xfId="0" applyFont="1" applyFill="1" applyBorder="1" applyAlignment="1">
      <alignment wrapText="1"/>
    </xf>
    <xf numFmtId="0" fontId="11" fillId="14" borderId="20" xfId="0" applyFont="1" applyFill="1" applyBorder="1" applyAlignment="1">
      <alignment wrapText="1"/>
    </xf>
    <xf numFmtId="0" fontId="11" fillId="15" borderId="20" xfId="0" applyFont="1" applyFill="1" applyBorder="1" applyAlignment="1">
      <alignment wrapText="1"/>
    </xf>
    <xf numFmtId="0" fontId="11" fillId="8" borderId="20" xfId="0" applyFont="1" applyFill="1" applyBorder="1" applyAlignment="1">
      <alignment wrapText="1"/>
    </xf>
    <xf numFmtId="0" fontId="11" fillId="8" borderId="20" xfId="0" applyFont="1" applyFill="1" applyBorder="1" applyAlignment="1">
      <alignment horizontal="left" wrapText="1"/>
    </xf>
    <xf numFmtId="0" fontId="11" fillId="8" borderId="20" xfId="0" applyFont="1" applyFill="1" applyBorder="1" applyAlignment="1">
      <alignment wrapText="1"/>
    </xf>
    <xf numFmtId="0" fontId="11" fillId="8" borderId="20" xfId="0" applyFont="1" applyFill="1" applyBorder="1" applyAlignment="1">
      <alignment wrapText="1"/>
    </xf>
    <xf numFmtId="0" fontId="11" fillId="8" borderId="0" xfId="0" applyFont="1" applyFill="1" applyAlignment="1">
      <alignment wrapText="1"/>
    </xf>
    <xf numFmtId="0" fontId="11" fillId="8" borderId="20" xfId="0" applyFont="1" applyFill="1" applyBorder="1" applyAlignment="1">
      <alignment horizontal="left" wrapText="1"/>
    </xf>
    <xf numFmtId="0" fontId="0" fillId="8" borderId="20" xfId="0" applyFont="1" applyFill="1" applyBorder="1" applyAlignment="1">
      <alignment horizontal="left" wrapText="1"/>
    </xf>
    <xf numFmtId="0" fontId="40" fillId="8" borderId="20" xfId="0" applyFont="1" applyFill="1" applyBorder="1" applyAlignment="1">
      <alignment wrapText="1"/>
    </xf>
    <xf numFmtId="0" fontId="0" fillId="2" borderId="20" xfId="0" applyFont="1" applyFill="1" applyBorder="1" applyAlignment="1">
      <alignment horizontal="left" wrapText="1"/>
    </xf>
    <xf numFmtId="0" fontId="11" fillId="2" borderId="0" xfId="0" applyFont="1" applyFill="1" applyAlignment="1">
      <alignment wrapText="1"/>
    </xf>
    <xf numFmtId="0" fontId="11" fillId="2" borderId="20" xfId="0" applyFont="1" applyFill="1" applyBorder="1" applyAlignment="1">
      <alignment horizontal="left" wrapText="1"/>
    </xf>
    <xf numFmtId="0" fontId="0" fillId="2" borderId="20" xfId="0" applyFont="1" applyFill="1" applyBorder="1" applyAlignment="1">
      <alignment horizontal="left" wrapText="1"/>
    </xf>
    <xf numFmtId="0" fontId="1" fillId="8" borderId="20" xfId="0" applyFont="1" applyFill="1" applyBorder="1" applyAlignment="1"/>
    <xf numFmtId="0" fontId="1" fillId="8" borderId="20" xfId="0" applyFont="1" applyFill="1" applyBorder="1" applyAlignment="1"/>
    <xf numFmtId="0" fontId="1" fillId="8" borderId="20" xfId="0" applyFont="1" applyFill="1" applyBorder="1" applyAlignment="1"/>
    <xf numFmtId="0" fontId="1" fillId="8" borderId="20" xfId="0" applyFont="1" applyFill="1" applyBorder="1" applyAlignment="1"/>
    <xf numFmtId="164" fontId="1" fillId="8" borderId="20" xfId="0" applyNumberFormat="1" applyFont="1" applyFill="1" applyBorder="1" applyAlignment="1">
      <alignment horizontal="left"/>
    </xf>
    <xf numFmtId="0" fontId="0" fillId="8" borderId="20" xfId="0" applyFont="1" applyFill="1" applyBorder="1" applyAlignment="1">
      <alignment wrapText="1"/>
    </xf>
    <xf numFmtId="0" fontId="41" fillId="2" borderId="0" xfId="0" applyFont="1" applyFill="1" applyAlignment="1">
      <alignment horizontal="left" wrapText="1"/>
    </xf>
    <xf numFmtId="0" fontId="11" fillId="14" borderId="20" xfId="0" applyFont="1" applyFill="1" applyBorder="1" applyAlignment="1">
      <alignment wrapText="1"/>
    </xf>
    <xf numFmtId="0" fontId="11" fillId="15" borderId="20" xfId="0" applyFont="1" applyFill="1" applyBorder="1" applyAlignment="1">
      <alignment wrapText="1"/>
    </xf>
    <xf numFmtId="0" fontId="11" fillId="8" borderId="20" xfId="0" applyFont="1" applyFill="1" applyBorder="1" applyAlignment="1">
      <alignment wrapText="1"/>
    </xf>
    <xf numFmtId="0" fontId="0" fillId="2" borderId="0" xfId="0" applyFont="1" applyFill="1" applyAlignment="1">
      <alignment horizontal="left" wrapText="1"/>
    </xf>
    <xf numFmtId="0" fontId="11" fillId="13" borderId="0" xfId="0" applyFont="1" applyFill="1" applyAlignment="1">
      <alignment wrapText="1"/>
    </xf>
    <xf numFmtId="0" fontId="0" fillId="14" borderId="0" xfId="0" applyFont="1" applyFill="1" applyAlignment="1">
      <alignment horizontal="left" wrapText="1"/>
    </xf>
    <xf numFmtId="0" fontId="0" fillId="15" borderId="0" xfId="0" applyFont="1" applyFill="1" applyAlignment="1">
      <alignment horizontal="left" wrapText="1"/>
    </xf>
    <xf numFmtId="0" fontId="0" fillId="8" borderId="0" xfId="0" applyFont="1" applyFill="1" applyAlignment="1">
      <alignment horizontal="left" wrapText="1"/>
    </xf>
    <xf numFmtId="0" fontId="11" fillId="8" borderId="0" xfId="0" applyFont="1" applyFill="1" applyAlignment="1">
      <alignment wrapText="1"/>
    </xf>
    <xf numFmtId="0" fontId="42" fillId="8" borderId="0" xfId="0" applyFont="1" applyFill="1" applyAlignment="1">
      <alignment horizontal="left" wrapText="1"/>
    </xf>
    <xf numFmtId="0" fontId="0" fillId="8" borderId="0" xfId="0" applyFont="1" applyFill="1" applyAlignment="1">
      <alignment wrapText="1"/>
    </xf>
    <xf numFmtId="164" fontId="11" fillId="2" borderId="0" xfId="0" applyNumberFormat="1" applyFont="1" applyFill="1" applyAlignment="1">
      <alignment horizontal="left" wrapText="1"/>
    </xf>
    <xf numFmtId="0" fontId="11" fillId="2" borderId="0" xfId="0" applyFont="1" applyFill="1" applyAlignment="1">
      <alignment wrapText="1"/>
    </xf>
    <xf numFmtId="0" fontId="11" fillId="0" borderId="24" xfId="0" applyFont="1" applyBorder="1" applyAlignment="1">
      <alignment wrapText="1"/>
    </xf>
    <xf numFmtId="0" fontId="1" fillId="2" borderId="20" xfId="0" applyFont="1" applyFill="1" applyBorder="1" applyAlignment="1"/>
    <xf numFmtId="0" fontId="1" fillId="2" borderId="0" xfId="0" applyFont="1" applyFill="1" applyAlignment="1"/>
    <xf numFmtId="0" fontId="1" fillId="2" borderId="20" xfId="0" applyFont="1" applyFill="1" applyBorder="1" applyAlignment="1"/>
    <xf numFmtId="164" fontId="1" fillId="2" borderId="20" xfId="0" applyNumberFormat="1" applyFont="1" applyFill="1" applyBorder="1" applyAlignment="1">
      <alignment horizontal="left"/>
    </xf>
    <xf numFmtId="0" fontId="43" fillId="2" borderId="20" xfId="0" applyFont="1" applyFill="1" applyBorder="1" applyAlignment="1">
      <alignment wrapText="1"/>
    </xf>
    <xf numFmtId="0" fontId="44" fillId="8" borderId="20" xfId="0" applyFont="1" applyFill="1" applyBorder="1" applyAlignment="1">
      <alignment wrapText="1"/>
    </xf>
    <xf numFmtId="0" fontId="0" fillId="8" borderId="0" xfId="0" applyFont="1" applyFill="1" applyAlignment="1">
      <alignment horizontal="left" wrapText="1"/>
    </xf>
    <xf numFmtId="0" fontId="0" fillId="8" borderId="0" xfId="0" applyFont="1" applyFill="1" applyAlignment="1">
      <alignment wrapText="1"/>
    </xf>
    <xf numFmtId="0" fontId="23" fillId="0" borderId="0" xfId="0" applyFont="1" applyAlignment="1">
      <alignment horizontal="center" wrapText="1"/>
    </xf>
    <xf numFmtId="0" fontId="1" fillId="13" borderId="0" xfId="0" applyFont="1" applyFill="1" applyAlignment="1">
      <alignment wrapText="1"/>
    </xf>
    <xf numFmtId="0" fontId="16" fillId="8" borderId="0" xfId="0" applyFont="1" applyFill="1" applyAlignment="1">
      <alignment wrapText="1"/>
    </xf>
    <xf numFmtId="0" fontId="16" fillId="8" borderId="0" xfId="0" applyFont="1" applyFill="1" applyAlignment="1">
      <alignment horizontal="left" wrapText="1"/>
    </xf>
    <xf numFmtId="0" fontId="11" fillId="8" borderId="0" xfId="0" applyFont="1" applyFill="1" applyAlignment="1">
      <alignment horizontal="left" wrapText="1"/>
    </xf>
    <xf numFmtId="0" fontId="11" fillId="2" borderId="20" xfId="0" applyFont="1" applyFill="1" applyBorder="1" applyAlignment="1">
      <alignment wrapText="1"/>
    </xf>
    <xf numFmtId="0" fontId="11" fillId="0" borderId="0" xfId="0" applyFont="1" applyAlignment="1">
      <alignment wrapText="1"/>
    </xf>
    <xf numFmtId="0" fontId="0" fillId="2" borderId="20" xfId="0" applyFont="1" applyFill="1" applyBorder="1" applyAlignment="1">
      <alignment wrapText="1"/>
    </xf>
    <xf numFmtId="0" fontId="11" fillId="0" borderId="0" xfId="0" applyFont="1" applyAlignment="1">
      <alignment wrapText="1"/>
    </xf>
    <xf numFmtId="0" fontId="1" fillId="8" borderId="20" xfId="0" applyFont="1" applyFill="1" applyBorder="1" applyAlignment="1">
      <alignment wrapText="1"/>
    </xf>
    <xf numFmtId="3" fontId="11" fillId="8" borderId="20" xfId="0" applyNumberFormat="1" applyFont="1" applyFill="1" applyBorder="1" applyAlignment="1">
      <alignment wrapText="1"/>
    </xf>
    <xf numFmtId="0" fontId="16" fillId="2" borderId="20" xfId="0" applyFont="1" applyFill="1" applyBorder="1" applyAlignment="1">
      <alignment wrapText="1"/>
    </xf>
    <xf numFmtId="0" fontId="1" fillId="13" borderId="20" xfId="0" applyFont="1" applyFill="1" applyBorder="1" applyAlignment="1">
      <alignment wrapText="1"/>
    </xf>
    <xf numFmtId="0" fontId="16" fillId="8" borderId="20" xfId="0" applyFont="1" applyFill="1" applyBorder="1" applyAlignment="1">
      <alignment wrapText="1"/>
    </xf>
    <xf numFmtId="0" fontId="1" fillId="8" borderId="20" xfId="0" applyFont="1" applyFill="1" applyBorder="1" applyAlignment="1">
      <alignment wrapText="1"/>
    </xf>
    <xf numFmtId="0" fontId="1" fillId="8" borderId="20" xfId="0" applyFont="1" applyFill="1" applyBorder="1" applyAlignment="1"/>
    <xf numFmtId="164" fontId="1" fillId="8" borderId="20" xfId="0" applyNumberFormat="1" applyFont="1" applyFill="1" applyBorder="1" applyAlignment="1">
      <alignment horizontal="left" wrapText="1"/>
    </xf>
    <xf numFmtId="0" fontId="45" fillId="8" borderId="20" xfId="0" applyFont="1" applyFill="1" applyBorder="1" applyAlignment="1">
      <alignment wrapText="1"/>
    </xf>
    <xf numFmtId="0" fontId="16" fillId="8" borderId="20" xfId="0" applyFont="1" applyFill="1" applyBorder="1" applyAlignment="1">
      <alignment wrapText="1"/>
    </xf>
    <xf numFmtId="0" fontId="24" fillId="2" borderId="20" xfId="0" applyFont="1" applyFill="1" applyBorder="1" applyAlignment="1">
      <alignment wrapText="1"/>
    </xf>
    <xf numFmtId="0" fontId="8" fillId="2" borderId="20" xfId="0" applyFont="1" applyFill="1" applyBorder="1" applyAlignment="1">
      <alignment wrapText="1"/>
    </xf>
    <xf numFmtId="0" fontId="0" fillId="8" borderId="20" xfId="0" applyFont="1" applyFill="1" applyBorder="1" applyAlignment="1">
      <alignment horizontal="left" wrapText="1"/>
    </xf>
    <xf numFmtId="0" fontId="16" fillId="8" borderId="20" xfId="0" applyFont="1" applyFill="1" applyBorder="1" applyAlignment="1">
      <alignment horizontal="left"/>
    </xf>
    <xf numFmtId="0" fontId="1" fillId="8" borderId="20" xfId="0" applyFont="1" applyFill="1" applyBorder="1" applyAlignment="1">
      <alignment wrapText="1"/>
    </xf>
    <xf numFmtId="0" fontId="1" fillId="2" borderId="20" xfId="0" applyFont="1" applyFill="1" applyBorder="1" applyAlignment="1">
      <alignment wrapText="1"/>
    </xf>
    <xf numFmtId="0" fontId="0" fillId="2" borderId="19" xfId="0" applyFont="1" applyFill="1" applyBorder="1" applyAlignment="1">
      <alignment horizontal="left" wrapText="1"/>
    </xf>
    <xf numFmtId="0" fontId="11" fillId="2" borderId="18" xfId="0" applyFont="1" applyFill="1" applyBorder="1" applyAlignment="1">
      <alignment horizontal="left" wrapText="1"/>
    </xf>
    <xf numFmtId="0" fontId="11" fillId="2" borderId="18" xfId="0" applyFont="1" applyFill="1" applyBorder="1" applyAlignment="1">
      <alignment wrapText="1"/>
    </xf>
    <xf numFmtId="0" fontId="11" fillId="2" borderId="18" xfId="0" applyFont="1" applyFill="1" applyBorder="1" applyAlignment="1">
      <alignment wrapText="1"/>
    </xf>
    <xf numFmtId="164" fontId="11" fillId="2" borderId="18" xfId="0" applyNumberFormat="1" applyFont="1" applyFill="1" applyBorder="1" applyAlignment="1">
      <alignment horizontal="left" wrapText="1"/>
    </xf>
    <xf numFmtId="0" fontId="11" fillId="2" borderId="0" xfId="0" applyFont="1" applyFill="1" applyAlignment="1">
      <alignment horizontal="left" wrapText="1"/>
    </xf>
    <xf numFmtId="0" fontId="1" fillId="4" borderId="20" xfId="0" applyFont="1" applyFill="1" applyBorder="1" applyAlignment="1">
      <alignment wrapText="1"/>
    </xf>
    <xf numFmtId="0" fontId="11" fillId="2" borderId="25" xfId="0" applyFont="1" applyFill="1" applyBorder="1" applyAlignment="1">
      <alignment wrapText="1"/>
    </xf>
    <xf numFmtId="0" fontId="25" fillId="2" borderId="20" xfId="0" applyFont="1" applyFill="1" applyBorder="1" applyAlignment="1">
      <alignment horizontal="left" wrapText="1"/>
    </xf>
    <xf numFmtId="0" fontId="46" fillId="2" borderId="0" xfId="0" applyFont="1" applyFill="1" applyAlignment="1">
      <alignment wrapText="1"/>
    </xf>
    <xf numFmtId="0" fontId="11" fillId="13" borderId="19" xfId="0" applyFont="1" applyFill="1" applyBorder="1" applyAlignment="1">
      <alignment wrapText="1"/>
    </xf>
    <xf numFmtId="0" fontId="11" fillId="2" borderId="26" xfId="0" applyFont="1" applyFill="1" applyBorder="1" applyAlignment="1">
      <alignment wrapText="1"/>
    </xf>
    <xf numFmtId="0" fontId="11" fillId="8" borderId="21" xfId="0" applyFont="1" applyFill="1" applyBorder="1" applyAlignment="1">
      <alignment wrapText="1"/>
    </xf>
    <xf numFmtId="0" fontId="47" fillId="8" borderId="0" xfId="0" applyFont="1" applyFill="1" applyAlignment="1">
      <alignment wrapText="1"/>
    </xf>
    <xf numFmtId="0" fontId="1" fillId="2" borderId="19" xfId="0" applyFont="1" applyFill="1" applyBorder="1" applyAlignment="1">
      <alignment wrapText="1"/>
    </xf>
    <xf numFmtId="0" fontId="11" fillId="13" borderId="20" xfId="0" applyFont="1" applyFill="1" applyBorder="1" applyAlignment="1">
      <alignment wrapText="1"/>
    </xf>
    <xf numFmtId="0" fontId="11" fillId="2" borderId="20" xfId="0" applyFont="1" applyFill="1" applyBorder="1" applyAlignment="1">
      <alignment horizontal="left" wrapText="1"/>
    </xf>
    <xf numFmtId="0" fontId="0" fillId="2" borderId="20" xfId="0" applyFont="1" applyFill="1" applyBorder="1" applyAlignment="1">
      <alignment horizontal="left" wrapText="1"/>
    </xf>
    <xf numFmtId="0" fontId="3" fillId="16" borderId="0" xfId="0" applyFont="1" applyFill="1" applyAlignment="1">
      <alignment horizontal="center" vertical="center" wrapText="1"/>
    </xf>
    <xf numFmtId="0" fontId="3" fillId="16" borderId="8" xfId="0" applyFont="1" applyFill="1" applyBorder="1" applyAlignment="1">
      <alignment horizontal="center" wrapText="1"/>
    </xf>
    <xf numFmtId="0" fontId="3" fillId="16" borderId="8" xfId="0" applyFont="1" applyFill="1" applyBorder="1" applyAlignment="1">
      <alignment horizontal="center" wrapText="1"/>
    </xf>
    <xf numFmtId="0" fontId="1" fillId="0" borderId="0" xfId="0" applyFont="1" applyAlignment="1"/>
    <xf numFmtId="0" fontId="1" fillId="0" borderId="0" xfId="0" applyFont="1" applyAlignment="1"/>
    <xf numFmtId="0" fontId="1" fillId="17" borderId="8" xfId="0" applyFont="1" applyFill="1" applyBorder="1" applyAlignment="1">
      <alignment wrapText="1"/>
    </xf>
    <xf numFmtId="0" fontId="1" fillId="17" borderId="8" xfId="0" applyFont="1" applyFill="1" applyBorder="1" applyAlignment="1">
      <alignment horizontal="center" wrapText="1"/>
    </xf>
    <xf numFmtId="0" fontId="16" fillId="17" borderId="8" xfId="0" applyFont="1" applyFill="1" applyBorder="1" applyAlignment="1">
      <alignment wrapText="1"/>
    </xf>
    <xf numFmtId="0" fontId="1" fillId="17" borderId="8" xfId="0" applyFont="1" applyFill="1" applyBorder="1" applyAlignment="1">
      <alignment wrapText="1"/>
    </xf>
    <xf numFmtId="0" fontId="1" fillId="17" borderId="8" xfId="0" applyFont="1" applyFill="1" applyBorder="1" applyAlignment="1">
      <alignment wrapText="1"/>
    </xf>
    <xf numFmtId="0" fontId="16" fillId="18" borderId="8" xfId="0" applyFont="1" applyFill="1" applyBorder="1" applyAlignment="1">
      <alignment wrapText="1"/>
    </xf>
    <xf numFmtId="0" fontId="1" fillId="18" borderId="8" xfId="0" applyFont="1" applyFill="1" applyBorder="1" applyAlignment="1">
      <alignment wrapText="1"/>
    </xf>
    <xf numFmtId="0" fontId="1" fillId="18" borderId="8" xfId="0" applyFont="1" applyFill="1" applyBorder="1" applyAlignment="1">
      <alignment horizontal="center" wrapText="1"/>
    </xf>
    <xf numFmtId="0" fontId="1" fillId="18" borderId="8" xfId="0" applyFont="1" applyFill="1" applyBorder="1" applyAlignment="1">
      <alignment wrapText="1"/>
    </xf>
    <xf numFmtId="0" fontId="3" fillId="18" borderId="11" xfId="0" applyFont="1" applyFill="1" applyBorder="1" applyAlignment="1">
      <alignment horizontal="center" wrapText="1"/>
    </xf>
    <xf numFmtId="0" fontId="3" fillId="18" borderId="8" xfId="0" applyFont="1" applyFill="1" applyBorder="1" applyAlignment="1">
      <alignment horizontal="left" wrapText="1"/>
    </xf>
    <xf numFmtId="0" fontId="16" fillId="11" borderId="8" xfId="0" applyFont="1" applyFill="1" applyBorder="1" applyAlignment="1">
      <alignment wrapText="1"/>
    </xf>
    <xf numFmtId="0" fontId="1" fillId="11" borderId="8" xfId="0" applyFont="1" applyFill="1" applyBorder="1" applyAlignment="1">
      <alignment wrapText="1"/>
    </xf>
    <xf numFmtId="0" fontId="1" fillId="11" borderId="8" xfId="0" applyFont="1" applyFill="1" applyBorder="1" applyAlignment="1">
      <alignment horizontal="center" wrapText="1"/>
    </xf>
    <xf numFmtId="0" fontId="48" fillId="11" borderId="8" xfId="0" applyFont="1" applyFill="1" applyBorder="1" applyAlignment="1">
      <alignment wrapText="1"/>
    </xf>
    <xf numFmtId="0" fontId="49" fillId="11" borderId="8" xfId="0" applyFont="1" applyFill="1" applyBorder="1" applyAlignment="1">
      <alignment wrapText="1"/>
    </xf>
    <xf numFmtId="0" fontId="3" fillId="0" borderId="0" xfId="0" applyFont="1" applyAlignment="1">
      <alignment horizontal="center" wrapText="1"/>
    </xf>
    <xf numFmtId="0" fontId="1" fillId="0" borderId="0" xfId="0" applyFont="1" applyAlignment="1">
      <alignment vertical="center"/>
    </xf>
    <xf numFmtId="0" fontId="3" fillId="0" borderId="0" xfId="0" applyFont="1" applyAlignment="1">
      <alignment vertical="center" wrapText="1"/>
    </xf>
    <xf numFmtId="0" fontId="3" fillId="0" borderId="0" xfId="0" applyFont="1" applyAlignment="1">
      <alignment horizontal="center" wrapText="1"/>
    </xf>
    <xf numFmtId="0" fontId="10" fillId="6" borderId="8" xfId="0" applyFont="1" applyFill="1" applyBorder="1" applyAlignment="1">
      <alignment horizontal="center"/>
    </xf>
    <xf numFmtId="0" fontId="0" fillId="0" borderId="19" xfId="0" applyFont="1" applyBorder="1" applyAlignment="1">
      <alignment wrapText="1"/>
    </xf>
    <xf numFmtId="0" fontId="8" fillId="0" borderId="0" xfId="0" applyFont="1" applyAlignment="1">
      <alignment horizontal="center" vertical="center" wrapText="1"/>
    </xf>
    <xf numFmtId="0" fontId="8" fillId="0" borderId="0" xfId="0" applyFont="1" applyAlignment="1">
      <alignment horizontal="center" vertical="center" wrapText="1"/>
    </xf>
    <xf numFmtId="0" fontId="23" fillId="0" borderId="0" xfId="0" applyFont="1" applyAlignment="1">
      <alignment horizontal="center" vertical="center" wrapText="1"/>
    </xf>
    <xf numFmtId="0" fontId="1" fillId="0" borderId="0" xfId="0" applyFont="1" applyAlignment="1">
      <alignment horizontal="center" vertical="center"/>
    </xf>
    <xf numFmtId="2" fontId="3" fillId="19" borderId="24" xfId="0" applyNumberFormat="1" applyFont="1" applyFill="1" applyBorder="1" applyAlignment="1">
      <alignment horizontal="center" wrapText="1"/>
    </xf>
    <xf numFmtId="0" fontId="3" fillId="19" borderId="24" xfId="0" applyFont="1" applyFill="1" applyBorder="1" applyAlignment="1">
      <alignment horizontal="center" wrapText="1"/>
    </xf>
    <xf numFmtId="0" fontId="3" fillId="20" borderId="24" xfId="0" applyFont="1" applyFill="1" applyBorder="1" applyAlignment="1">
      <alignment horizontal="center" wrapText="1"/>
    </xf>
    <xf numFmtId="0" fontId="3" fillId="21" borderId="27" xfId="0" applyFont="1" applyFill="1" applyBorder="1" applyAlignment="1">
      <alignment horizontal="center" wrapText="1"/>
    </xf>
    <xf numFmtId="0" fontId="3" fillId="21" borderId="20" xfId="0" applyFont="1" applyFill="1" applyBorder="1" applyAlignment="1">
      <alignment horizontal="center" wrapText="1"/>
    </xf>
    <xf numFmtId="0" fontId="3" fillId="19" borderId="20" xfId="0" applyFont="1" applyFill="1" applyBorder="1" applyAlignment="1">
      <alignment horizontal="center" wrapText="1"/>
    </xf>
    <xf numFmtId="0" fontId="3" fillId="19" borderId="28" xfId="0" applyFont="1" applyFill="1" applyBorder="1" applyAlignment="1">
      <alignment horizontal="center" wrapText="1"/>
    </xf>
    <xf numFmtId="0" fontId="48" fillId="19" borderId="24" xfId="0" applyFont="1" applyFill="1" applyBorder="1" applyAlignment="1">
      <alignment horizontal="center" wrapText="1"/>
    </xf>
    <xf numFmtId="0" fontId="48" fillId="19" borderId="0" xfId="0" applyFont="1" applyFill="1" applyAlignment="1">
      <alignment horizontal="center" wrapText="1"/>
    </xf>
    <xf numFmtId="2" fontId="3" fillId="2" borderId="24" xfId="0" applyNumberFormat="1" applyFont="1" applyFill="1" applyBorder="1" applyAlignment="1">
      <alignment horizontal="center" vertical="center" wrapText="1"/>
    </xf>
    <xf numFmtId="2" fontId="16" fillId="2" borderId="24" xfId="0" applyNumberFormat="1" applyFont="1" applyFill="1" applyBorder="1" applyAlignment="1">
      <alignment horizontal="center" vertical="center" wrapText="1"/>
    </xf>
    <xf numFmtId="0" fontId="16" fillId="2" borderId="24" xfId="0" applyFont="1" applyFill="1" applyBorder="1" applyAlignment="1">
      <alignment wrapText="1"/>
    </xf>
    <xf numFmtId="0" fontId="1" fillId="2" borderId="24" xfId="0" applyFont="1" applyFill="1" applyBorder="1" applyAlignment="1">
      <alignment wrapText="1"/>
    </xf>
    <xf numFmtId="0" fontId="16" fillId="2" borderId="27" xfId="0" applyFont="1" applyFill="1" applyBorder="1" applyAlignment="1">
      <alignment wrapText="1"/>
    </xf>
    <xf numFmtId="0" fontId="16" fillId="2" borderId="20" xfId="0" applyFont="1" applyFill="1" applyBorder="1" applyAlignment="1">
      <alignment wrapText="1"/>
    </xf>
    <xf numFmtId="0" fontId="16" fillId="2" borderId="20" xfId="0" applyFont="1" applyFill="1" applyBorder="1" applyAlignment="1">
      <alignment wrapText="1"/>
    </xf>
    <xf numFmtId="0" fontId="1" fillId="2" borderId="28" xfId="0" applyFont="1" applyFill="1" applyBorder="1" applyAlignment="1">
      <alignment wrapText="1"/>
    </xf>
    <xf numFmtId="164" fontId="1" fillId="2" borderId="24" xfId="0" applyNumberFormat="1" applyFont="1" applyFill="1" applyBorder="1" applyAlignment="1">
      <alignment horizontal="right" wrapText="1"/>
    </xf>
    <xf numFmtId="0" fontId="1" fillId="2" borderId="8" xfId="0" applyFont="1" applyFill="1" applyBorder="1" applyAlignment="1">
      <alignment wrapText="1"/>
    </xf>
    <xf numFmtId="0" fontId="50" fillId="2" borderId="24" xfId="0" applyFont="1" applyFill="1" applyBorder="1" applyAlignment="1">
      <alignment wrapText="1"/>
    </xf>
    <xf numFmtId="0" fontId="1" fillId="2" borderId="24" xfId="0" applyFont="1" applyFill="1" applyBorder="1" applyAlignment="1">
      <alignment wrapText="1"/>
    </xf>
    <xf numFmtId="0" fontId="1" fillId="2" borderId="24" xfId="0" applyFont="1" applyFill="1" applyBorder="1" applyAlignment="1"/>
    <xf numFmtId="2" fontId="3" fillId="8" borderId="24" xfId="0" applyNumberFormat="1" applyFont="1" applyFill="1" applyBorder="1" applyAlignment="1">
      <alignment horizontal="center" vertical="center" wrapText="1"/>
    </xf>
    <xf numFmtId="2" fontId="16" fillId="8" borderId="24" xfId="0" applyNumberFormat="1" applyFont="1" applyFill="1" applyBorder="1" applyAlignment="1">
      <alignment horizontal="center" vertical="center" wrapText="1"/>
    </xf>
    <xf numFmtId="0" fontId="16" fillId="8" borderId="24" xfId="0" applyFont="1" applyFill="1" applyBorder="1" applyAlignment="1">
      <alignment wrapText="1"/>
    </xf>
    <xf numFmtId="0" fontId="1" fillId="8" borderId="24" xfId="0" applyFont="1" applyFill="1" applyBorder="1" applyAlignment="1">
      <alignment wrapText="1"/>
    </xf>
    <xf numFmtId="0" fontId="16" fillId="8" borderId="27" xfId="0" applyFont="1" applyFill="1" applyBorder="1" applyAlignment="1">
      <alignment wrapText="1"/>
    </xf>
    <xf numFmtId="0" fontId="16" fillId="8" borderId="20" xfId="0" applyFont="1" applyFill="1" applyBorder="1" applyAlignment="1">
      <alignment wrapText="1"/>
    </xf>
    <xf numFmtId="0" fontId="16" fillId="8" borderId="20" xfId="0" applyFont="1" applyFill="1" applyBorder="1" applyAlignment="1">
      <alignment wrapText="1"/>
    </xf>
    <xf numFmtId="0" fontId="1" fillId="8" borderId="28" xfId="0" applyFont="1" applyFill="1" applyBorder="1" applyAlignment="1">
      <alignment wrapText="1"/>
    </xf>
    <xf numFmtId="164" fontId="1" fillId="8" borderId="24" xfId="0" applyNumberFormat="1" applyFont="1" applyFill="1" applyBorder="1" applyAlignment="1">
      <alignment horizontal="right" wrapText="1"/>
    </xf>
    <xf numFmtId="0" fontId="51" fillId="8" borderId="24" xfId="0" applyFont="1" applyFill="1" applyBorder="1" applyAlignment="1">
      <alignment wrapText="1"/>
    </xf>
    <xf numFmtId="0" fontId="52" fillId="8" borderId="24" xfId="0" applyFont="1" applyFill="1" applyBorder="1" applyAlignment="1">
      <alignment wrapText="1"/>
    </xf>
    <xf numFmtId="0" fontId="1" fillId="8" borderId="24" xfId="0" applyFont="1" applyFill="1" applyBorder="1" applyAlignment="1">
      <alignment wrapText="1"/>
    </xf>
    <xf numFmtId="0" fontId="1" fillId="8" borderId="0" xfId="0" applyFont="1" applyFill="1" applyAlignment="1">
      <alignment wrapText="1"/>
    </xf>
    <xf numFmtId="2" fontId="1" fillId="2" borderId="24" xfId="0" applyNumberFormat="1" applyFont="1" applyFill="1" applyBorder="1" applyAlignment="1">
      <alignment horizontal="center" vertical="center" wrapText="1"/>
    </xf>
    <xf numFmtId="0" fontId="1" fillId="2" borderId="27" xfId="0" applyFont="1" applyFill="1" applyBorder="1" applyAlignment="1">
      <alignment wrapText="1"/>
    </xf>
    <xf numFmtId="0" fontId="1" fillId="2" borderId="24" xfId="0" applyFont="1" applyFill="1" applyBorder="1" applyAlignment="1"/>
    <xf numFmtId="0" fontId="1" fillId="2" borderId="24" xfId="0" applyFont="1" applyFill="1" applyBorder="1" applyAlignment="1">
      <alignment wrapText="1"/>
    </xf>
    <xf numFmtId="0" fontId="1" fillId="2" borderId="0" xfId="0" applyFont="1" applyFill="1" applyAlignment="1">
      <alignment wrapText="1"/>
    </xf>
    <xf numFmtId="0" fontId="16" fillId="2" borderId="20" xfId="0" applyFont="1" applyFill="1" applyBorder="1" applyAlignment="1">
      <alignment wrapText="1"/>
    </xf>
    <xf numFmtId="3" fontId="1" fillId="2" borderId="24" xfId="0" applyNumberFormat="1" applyFont="1" applyFill="1" applyBorder="1" applyAlignment="1">
      <alignment wrapText="1"/>
    </xf>
    <xf numFmtId="0" fontId="1" fillId="2" borderId="0" xfId="0" applyFont="1" applyFill="1" applyAlignment="1">
      <alignment wrapText="1"/>
    </xf>
    <xf numFmtId="0" fontId="53" fillId="2" borderId="24" xfId="0" applyFont="1" applyFill="1" applyBorder="1" applyAlignment="1">
      <alignment wrapText="1"/>
    </xf>
    <xf numFmtId="2" fontId="16" fillId="0" borderId="24" xfId="0" applyNumberFormat="1" applyFont="1" applyBorder="1" applyAlignment="1">
      <alignment horizontal="center" vertical="center" wrapText="1"/>
    </xf>
    <xf numFmtId="0" fontId="16" fillId="0" borderId="24" xfId="0" applyFont="1" applyBorder="1" applyAlignment="1">
      <alignment wrapText="1"/>
    </xf>
    <xf numFmtId="0" fontId="1" fillId="0" borderId="24" xfId="0" applyFont="1" applyBorder="1" applyAlignment="1">
      <alignment wrapText="1"/>
    </xf>
    <xf numFmtId="0" fontId="16" fillId="0" borderId="27" xfId="0" applyFont="1" applyBorder="1" applyAlignment="1">
      <alignment wrapText="1"/>
    </xf>
    <xf numFmtId="0" fontId="25" fillId="0" borderId="20" xfId="0" applyFont="1" applyBorder="1" applyAlignment="1">
      <alignment wrapText="1"/>
    </xf>
    <xf numFmtId="0" fontId="16" fillId="0" borderId="20" xfId="0" applyFont="1" applyBorder="1" applyAlignment="1">
      <alignment wrapText="1"/>
    </xf>
    <xf numFmtId="0" fontId="1" fillId="0" borderId="28" xfId="0" applyFont="1" applyBorder="1" applyAlignment="1">
      <alignment wrapText="1"/>
    </xf>
    <xf numFmtId="164" fontId="1" fillId="0" borderId="24" xfId="0" applyNumberFormat="1" applyFont="1" applyBorder="1" applyAlignment="1">
      <alignment horizontal="right" wrapText="1"/>
    </xf>
    <xf numFmtId="0" fontId="1" fillId="0" borderId="24" xfId="0" applyFont="1" applyBorder="1" applyAlignment="1">
      <alignment wrapText="1"/>
    </xf>
    <xf numFmtId="0" fontId="54" fillId="0" borderId="24" xfId="0" applyFont="1" applyBorder="1" applyAlignment="1">
      <alignment wrapText="1"/>
    </xf>
    <xf numFmtId="0" fontId="1" fillId="0" borderId="24" xfId="0" applyFont="1" applyBorder="1" applyAlignment="1">
      <alignment wrapText="1"/>
    </xf>
    <xf numFmtId="0" fontId="1" fillId="0" borderId="0" xfId="0" applyFont="1" applyAlignment="1">
      <alignment wrapText="1"/>
    </xf>
    <xf numFmtId="0" fontId="1" fillId="8" borderId="27" xfId="0" applyFont="1" applyFill="1" applyBorder="1" applyAlignment="1">
      <alignment horizontal="left" wrapText="1"/>
    </xf>
    <xf numFmtId="0" fontId="16" fillId="8" borderId="20" xfId="0" applyFont="1" applyFill="1" applyBorder="1" applyAlignment="1"/>
    <xf numFmtId="0" fontId="16" fillId="8" borderId="20" xfId="0" applyFont="1" applyFill="1" applyBorder="1" applyAlignment="1"/>
    <xf numFmtId="0" fontId="1" fillId="8" borderId="24" xfId="0" applyFont="1" applyFill="1" applyBorder="1" applyAlignment="1"/>
    <xf numFmtId="0" fontId="16" fillId="8" borderId="24" xfId="0" applyFont="1" applyFill="1" applyBorder="1" applyAlignment="1"/>
    <xf numFmtId="0" fontId="1" fillId="8" borderId="0" xfId="0" applyFont="1" applyFill="1" applyAlignment="1">
      <alignment wrapText="1"/>
    </xf>
    <xf numFmtId="0" fontId="1" fillId="2" borderId="20" xfId="0" applyFont="1" applyFill="1" applyBorder="1" applyAlignment="1">
      <alignment wrapText="1"/>
    </xf>
    <xf numFmtId="0" fontId="55" fillId="2" borderId="24" xfId="0" applyFont="1" applyFill="1" applyBorder="1" applyAlignment="1">
      <alignment wrapText="1"/>
    </xf>
    <xf numFmtId="2" fontId="1" fillId="8" borderId="24" xfId="0" applyNumberFormat="1" applyFont="1" applyFill="1" applyBorder="1" applyAlignment="1">
      <alignment horizontal="center" vertical="center" wrapText="1"/>
    </xf>
    <xf numFmtId="0" fontId="1" fillId="8" borderId="27" xfId="0" applyFont="1" applyFill="1" applyBorder="1" applyAlignment="1">
      <alignment wrapText="1"/>
    </xf>
    <xf numFmtId="164" fontId="1" fillId="8" borderId="24" xfId="0" applyNumberFormat="1" applyFont="1" applyFill="1" applyBorder="1" applyAlignment="1">
      <alignment wrapText="1"/>
    </xf>
    <xf numFmtId="0" fontId="56" fillId="8" borderId="24" xfId="0" applyFont="1" applyFill="1" applyBorder="1" applyAlignment="1">
      <alignment wrapText="1"/>
    </xf>
    <xf numFmtId="0" fontId="1" fillId="8" borderId="24" xfId="0" applyFont="1" applyFill="1" applyBorder="1" applyAlignment="1">
      <alignment wrapText="1"/>
    </xf>
    <xf numFmtId="0" fontId="16" fillId="8" borderId="24" xfId="0" applyFont="1" applyFill="1" applyBorder="1" applyAlignment="1">
      <alignment wrapText="1"/>
    </xf>
    <xf numFmtId="0" fontId="1" fillId="8" borderId="20" xfId="0" applyFont="1" applyFill="1" applyBorder="1" applyAlignment="1">
      <alignment wrapText="1"/>
    </xf>
    <xf numFmtId="164" fontId="1" fillId="2" borderId="24" xfId="0" applyNumberFormat="1" applyFont="1" applyFill="1" applyBorder="1" applyAlignment="1">
      <alignment wrapText="1"/>
    </xf>
    <xf numFmtId="0" fontId="1" fillId="0" borderId="24" xfId="0" applyFont="1" applyBorder="1" applyAlignment="1">
      <alignment wrapText="1"/>
    </xf>
    <xf numFmtId="0" fontId="16" fillId="2" borderId="20" xfId="0" applyFont="1" applyFill="1" applyBorder="1" applyAlignment="1"/>
    <xf numFmtId="0" fontId="16" fillId="2" borderId="20" xfId="0" applyFont="1" applyFill="1" applyBorder="1" applyAlignment="1"/>
    <xf numFmtId="0" fontId="16" fillId="2" borderId="24" xfId="0" applyFont="1" applyFill="1" applyBorder="1" applyAlignment="1"/>
    <xf numFmtId="0" fontId="1" fillId="2" borderId="24" xfId="0" applyFont="1" applyFill="1" applyBorder="1" applyAlignment="1">
      <alignment horizontal="right" wrapText="1"/>
    </xf>
    <xf numFmtId="0" fontId="8" fillId="2" borderId="24" xfId="0" applyFont="1" applyFill="1" applyBorder="1" applyAlignment="1"/>
    <xf numFmtId="0" fontId="57" fillId="2" borderId="24" xfId="0" applyFont="1" applyFill="1" applyBorder="1" applyAlignment="1">
      <alignment wrapText="1"/>
    </xf>
    <xf numFmtId="0" fontId="16" fillId="8" borderId="0" xfId="0" applyFont="1" applyFill="1" applyAlignment="1">
      <alignment wrapText="1"/>
    </xf>
    <xf numFmtId="0" fontId="1" fillId="8" borderId="24" xfId="0" applyFont="1" applyFill="1" applyBorder="1" applyAlignment="1"/>
    <xf numFmtId="0" fontId="1" fillId="8" borderId="20" xfId="0" applyFont="1" applyFill="1" applyBorder="1" applyAlignment="1">
      <alignment wrapText="1"/>
    </xf>
    <xf numFmtId="0" fontId="16" fillId="2" borderId="24" xfId="0" applyFont="1" applyFill="1" applyBorder="1" applyAlignment="1">
      <alignment wrapText="1"/>
    </xf>
    <xf numFmtId="0" fontId="16" fillId="2" borderId="0" xfId="0" applyFont="1" applyFill="1" applyAlignment="1">
      <alignment wrapText="1"/>
    </xf>
    <xf numFmtId="0" fontId="25" fillId="8" borderId="20" xfId="0" applyFont="1" applyFill="1" applyBorder="1" applyAlignment="1">
      <alignment wrapText="1"/>
    </xf>
    <xf numFmtId="0" fontId="16" fillId="0" borderId="20" xfId="0" applyFont="1" applyBorder="1" applyAlignment="1">
      <alignment wrapText="1"/>
    </xf>
    <xf numFmtId="0" fontId="1" fillId="0" borderId="24" xfId="0" applyFont="1" applyBorder="1" applyAlignment="1">
      <alignment horizontal="right" wrapText="1"/>
    </xf>
    <xf numFmtId="0" fontId="58" fillId="0" borderId="24" xfId="0" applyFont="1" applyBorder="1" applyAlignment="1">
      <alignment wrapText="1"/>
    </xf>
    <xf numFmtId="0" fontId="16" fillId="0" borderId="24" xfId="0" applyFont="1" applyBorder="1" applyAlignment="1">
      <alignment wrapText="1"/>
    </xf>
    <xf numFmtId="0" fontId="16" fillId="0" borderId="0" xfId="0" applyFont="1" applyAlignment="1">
      <alignment wrapText="1"/>
    </xf>
    <xf numFmtId="0" fontId="1" fillId="8" borderId="24" xfId="0" applyFont="1" applyFill="1" applyBorder="1" applyAlignment="1">
      <alignment horizontal="right" wrapText="1"/>
    </xf>
    <xf numFmtId="0" fontId="1" fillId="8" borderId="24" xfId="0" applyFont="1" applyFill="1" applyBorder="1" applyAlignment="1">
      <alignment horizontal="right" wrapText="1"/>
    </xf>
    <xf numFmtId="0" fontId="1" fillId="8" borderId="0" xfId="0" applyFont="1" applyFill="1" applyAlignment="1">
      <alignment horizontal="right" wrapText="1"/>
    </xf>
    <xf numFmtId="0" fontId="1" fillId="0" borderId="3" xfId="0" applyFont="1" applyBorder="1" applyAlignment="1">
      <alignment wrapText="1"/>
    </xf>
    <xf numFmtId="0" fontId="1" fillId="0" borderId="1" xfId="0" applyFont="1" applyBorder="1" applyAlignment="1">
      <alignment wrapText="1"/>
    </xf>
    <xf numFmtId="0" fontId="1" fillId="0" borderId="2" xfId="0" applyFont="1" applyBorder="1" applyAlignment="1">
      <alignment wrapText="1"/>
    </xf>
    <xf numFmtId="0" fontId="3" fillId="0" borderId="3" xfId="0" applyFont="1" applyBorder="1" applyAlignment="1">
      <alignment horizontal="center" wrapText="1"/>
    </xf>
    <xf numFmtId="0" fontId="59" fillId="22" borderId="8" xfId="0" applyFont="1" applyFill="1" applyBorder="1" applyAlignment="1">
      <alignment horizontal="center" wrapText="1"/>
    </xf>
    <xf numFmtId="0" fontId="59" fillId="22" borderId="8" xfId="0" applyFont="1" applyFill="1" applyBorder="1" applyAlignment="1">
      <alignment horizontal="center"/>
    </xf>
    <xf numFmtId="0" fontId="1" fillId="0" borderId="8" xfId="0" applyFont="1" applyBorder="1" applyAlignment="1">
      <alignment wrapText="1"/>
    </xf>
    <xf numFmtId="0" fontId="1" fillId="0" borderId="8" xfId="0" applyFont="1" applyBorder="1"/>
    <xf numFmtId="0" fontId="1" fillId="0" borderId="3" xfId="0" applyFont="1" applyBorder="1"/>
    <xf numFmtId="0" fontId="60" fillId="2" borderId="4" xfId="0" applyFont="1" applyFill="1" applyBorder="1" applyAlignment="1"/>
    <xf numFmtId="0" fontId="1" fillId="0" borderId="29" xfId="0" applyFont="1" applyBorder="1" applyAlignment="1">
      <alignment wrapText="1"/>
    </xf>
    <xf numFmtId="0" fontId="1" fillId="0" borderId="29" xfId="0" applyFont="1" applyBorder="1"/>
    <xf numFmtId="0" fontId="3" fillId="0" borderId="3" xfId="0" applyFont="1" applyBorder="1" applyAlignment="1">
      <alignment horizontal="center"/>
    </xf>
    <xf numFmtId="0" fontId="1" fillId="0" borderId="8" xfId="0" applyFont="1" applyBorder="1" applyAlignment="1">
      <alignment wrapText="1"/>
    </xf>
    <xf numFmtId="0" fontId="1" fillId="0" borderId="3" xfId="0" applyFont="1" applyBorder="1" applyAlignment="1">
      <alignment wrapText="1"/>
    </xf>
    <xf numFmtId="0" fontId="1" fillId="0" borderId="3" xfId="0" applyFont="1" applyBorder="1" applyAlignment="1"/>
    <xf numFmtId="0" fontId="1" fillId="0" borderId="4" xfId="0" applyFont="1" applyBorder="1" applyAlignment="1"/>
    <xf numFmtId="0" fontId="1" fillId="0" borderId="1" xfId="0" applyFont="1" applyBorder="1" applyAlignment="1"/>
    <xf numFmtId="0" fontId="1" fillId="0" borderId="3" xfId="0" applyFont="1" applyBorder="1" applyAlignment="1"/>
    <xf numFmtId="0" fontId="1" fillId="0" borderId="8" xfId="0" applyFont="1" applyBorder="1" applyAlignment="1">
      <alignment wrapText="1"/>
    </xf>
    <xf numFmtId="164" fontId="1" fillId="0" borderId="3" xfId="0" applyNumberFormat="1" applyFont="1" applyBorder="1" applyAlignment="1"/>
    <xf numFmtId="164" fontId="1" fillId="0" borderId="8" xfId="0" applyNumberFormat="1" applyFont="1" applyBorder="1" applyAlignment="1">
      <alignment horizontal="left" wrapText="1"/>
    </xf>
    <xf numFmtId="0" fontId="1" fillId="0" borderId="8" xfId="0" applyFont="1" applyBorder="1" applyAlignment="1">
      <alignment horizontal="left" wrapText="1"/>
    </xf>
    <xf numFmtId="0" fontId="1" fillId="0" borderId="1" xfId="0" applyFont="1" applyBorder="1" applyAlignment="1"/>
    <xf numFmtId="0" fontId="1" fillId="0" borderId="3" xfId="0" applyFont="1" applyBorder="1" applyAlignment="1">
      <alignment wrapText="1"/>
    </xf>
    <xf numFmtId="0" fontId="1" fillId="0" borderId="8" xfId="0" applyFont="1" applyBorder="1" applyAlignment="1">
      <alignment wrapText="1"/>
    </xf>
    <xf numFmtId="0" fontId="60" fillId="2" borderId="8" xfId="0" applyFont="1" applyFill="1" applyBorder="1"/>
    <xf numFmtId="0" fontId="1" fillId="0" borderId="6" xfId="0" applyFont="1" applyBorder="1" applyAlignment="1">
      <alignment wrapText="1"/>
    </xf>
    <xf numFmtId="0" fontId="1" fillId="0" borderId="6" xfId="0" applyFont="1" applyBorder="1"/>
    <xf numFmtId="0" fontId="11" fillId="2" borderId="0" xfId="0" applyFont="1" applyFill="1" applyAlignment="1">
      <alignment horizontal="left" vertical="center"/>
    </xf>
    <xf numFmtId="0" fontId="11" fillId="0" borderId="0" xfId="0" applyFont="1" applyAlignment="1">
      <alignment horizontal="left" vertical="center"/>
    </xf>
    <xf numFmtId="0" fontId="31" fillId="20" borderId="8" xfId="0" applyFont="1" applyFill="1" applyBorder="1" applyAlignment="1">
      <alignment horizontal="center" vertical="center" wrapText="1"/>
    </xf>
    <xf numFmtId="0" fontId="31" fillId="17" borderId="8" xfId="0" applyFont="1" applyFill="1" applyBorder="1" applyAlignment="1">
      <alignment horizontal="center" vertical="center" wrapText="1"/>
    </xf>
    <xf numFmtId="0" fontId="11" fillId="0" borderId="8" xfId="0" applyFont="1" applyBorder="1" applyAlignment="1">
      <alignment wrapText="1"/>
    </xf>
    <xf numFmtId="0" fontId="11" fillId="4" borderId="20" xfId="0" applyFont="1" applyFill="1" applyBorder="1" applyAlignment="1">
      <alignment wrapText="1"/>
    </xf>
    <xf numFmtId="0" fontId="11" fillId="2" borderId="0" xfId="0" applyFont="1" applyFill="1" applyAlignment="1">
      <alignment wrapText="1"/>
    </xf>
    <xf numFmtId="0" fontId="61" fillId="2" borderId="0" xfId="0" applyFont="1" applyFill="1" applyAlignment="1">
      <alignment horizontal="left" wrapText="1"/>
    </xf>
    <xf numFmtId="0" fontId="11" fillId="4" borderId="0" xfId="0" applyFont="1" applyFill="1" applyAlignment="1">
      <alignment wrapText="1"/>
    </xf>
    <xf numFmtId="0" fontId="62" fillId="2" borderId="20" xfId="0" applyFont="1" applyFill="1" applyBorder="1" applyAlignment="1">
      <alignment wrapText="1"/>
    </xf>
    <xf numFmtId="0" fontId="1" fillId="4" borderId="0" xfId="0" applyFont="1" applyFill="1" applyAlignment="1">
      <alignment wrapText="1"/>
    </xf>
    <xf numFmtId="0" fontId="1" fillId="14" borderId="0" xfId="0" applyFont="1" applyFill="1" applyAlignment="1">
      <alignment wrapText="1"/>
    </xf>
    <xf numFmtId="0" fontId="1" fillId="8" borderId="0" xfId="0" applyFont="1" applyFill="1" applyAlignment="1">
      <alignment wrapText="1"/>
    </xf>
    <xf numFmtId="0" fontId="1" fillId="8" borderId="0" xfId="0" applyFont="1" applyFill="1" applyAlignment="1">
      <alignment wrapText="1"/>
    </xf>
    <xf numFmtId="0" fontId="1" fillId="8" borderId="0" xfId="0" applyFont="1" applyFill="1" applyAlignment="1">
      <alignment wrapText="1"/>
    </xf>
    <xf numFmtId="0" fontId="63" fillId="8" borderId="0" xfId="0" applyFont="1" applyFill="1" applyAlignment="1">
      <alignment wrapText="1"/>
    </xf>
    <xf numFmtId="0" fontId="16" fillId="8" borderId="0" xfId="0" applyFont="1" applyFill="1"/>
    <xf numFmtId="0" fontId="64" fillId="2" borderId="0" xfId="0" applyFont="1" applyFill="1" applyAlignment="1">
      <alignment wrapText="1"/>
    </xf>
    <xf numFmtId="164" fontId="1" fillId="8" borderId="0" xfId="0" applyNumberFormat="1" applyFont="1" applyFill="1" applyAlignment="1">
      <alignment horizontal="left" wrapText="1"/>
    </xf>
    <xf numFmtId="0" fontId="1" fillId="8" borderId="0" xfId="0" applyFont="1" applyFill="1" applyAlignment="1"/>
    <xf numFmtId="0" fontId="65" fillId="8" borderId="0" xfId="0" applyFont="1" applyFill="1" applyAlignment="1"/>
    <xf numFmtId="0" fontId="1" fillId="2" borderId="20" xfId="0" applyFont="1" applyFill="1" applyBorder="1" applyAlignment="1"/>
    <xf numFmtId="0" fontId="1" fillId="2" borderId="0" xfId="0" applyFont="1" applyFill="1" applyAlignment="1">
      <alignment wrapText="1"/>
    </xf>
    <xf numFmtId="0" fontId="66" fillId="2" borderId="0" xfId="0" applyFont="1" applyFill="1" applyAlignment="1">
      <alignment wrapText="1"/>
    </xf>
    <xf numFmtId="0" fontId="1" fillId="14" borderId="20" xfId="0" applyFont="1" applyFill="1" applyBorder="1" applyAlignment="1">
      <alignment wrapText="1"/>
    </xf>
    <xf numFmtId="0" fontId="1" fillId="8" borderId="20" xfId="0" applyFont="1" applyFill="1" applyBorder="1" applyAlignment="1">
      <alignment wrapText="1"/>
    </xf>
    <xf numFmtId="0" fontId="16" fillId="8" borderId="20" xfId="0" applyFont="1" applyFill="1" applyBorder="1"/>
    <xf numFmtId="0" fontId="1" fillId="2" borderId="0" xfId="0" applyFont="1" applyFill="1" applyAlignment="1">
      <alignment wrapText="1"/>
    </xf>
    <xf numFmtId="0" fontId="1" fillId="2" borderId="0" xfId="0" applyFont="1" applyFill="1" applyAlignment="1">
      <alignment horizontal="left" wrapText="1"/>
    </xf>
    <xf numFmtId="0" fontId="16" fillId="2" borderId="0" xfId="0" applyFont="1" applyFill="1"/>
    <xf numFmtId="0" fontId="1" fillId="0" borderId="0" xfId="0" applyFont="1"/>
    <xf numFmtId="0" fontId="1" fillId="4" borderId="0" xfId="0" applyFont="1" applyFill="1" applyAlignment="1">
      <alignment wrapText="1"/>
    </xf>
    <xf numFmtId="0" fontId="1" fillId="14" borderId="0" xfId="0" applyFont="1" applyFill="1" applyAlignment="1">
      <alignment wrapText="1"/>
    </xf>
    <xf numFmtId="0" fontId="1" fillId="8" borderId="0" xfId="0" applyFont="1" applyFill="1" applyAlignment="1">
      <alignment wrapText="1"/>
    </xf>
    <xf numFmtId="0" fontId="1" fillId="8" borderId="0" xfId="0" applyFont="1" applyFill="1" applyAlignment="1">
      <alignment horizontal="left" wrapText="1"/>
    </xf>
    <xf numFmtId="0" fontId="16" fillId="8" borderId="0" xfId="0" applyFont="1" applyFill="1" applyAlignment="1">
      <alignment wrapText="1"/>
    </xf>
    <xf numFmtId="0" fontId="16" fillId="8" borderId="0" xfId="0" applyFont="1" applyFill="1" applyAlignment="1"/>
    <xf numFmtId="0" fontId="1" fillId="8" borderId="0" xfId="0" applyFont="1" applyFill="1" applyAlignment="1"/>
    <xf numFmtId="0" fontId="1" fillId="2" borderId="0" xfId="0" applyFont="1" applyFill="1" applyAlignment="1">
      <alignment wrapText="1"/>
    </xf>
    <xf numFmtId="0" fontId="11" fillId="2" borderId="0" xfId="0" applyFont="1" applyFill="1" applyAlignment="1">
      <alignment wrapText="1"/>
    </xf>
    <xf numFmtId="0" fontId="1" fillId="2" borderId="0" xfId="0" applyFont="1" applyFill="1" applyAlignment="1">
      <alignment horizontal="left" wrapText="1"/>
    </xf>
    <xf numFmtId="0" fontId="16" fillId="2" borderId="0" xfId="0" applyFont="1" applyFill="1" applyAlignment="1"/>
    <xf numFmtId="0" fontId="1" fillId="2" borderId="0" xfId="0" applyFont="1" applyFill="1" applyAlignment="1"/>
    <xf numFmtId="0" fontId="1" fillId="8" borderId="0" xfId="0" applyFont="1" applyFill="1" applyAlignment="1">
      <alignment horizontal="left" wrapText="1"/>
    </xf>
    <xf numFmtId="0" fontId="1" fillId="0" borderId="0" xfId="0" applyFont="1" applyAlignment="1"/>
    <xf numFmtId="0" fontId="1" fillId="0" borderId="30" xfId="0" applyFont="1" applyBorder="1"/>
    <xf numFmtId="0" fontId="1" fillId="0" borderId="31" xfId="0" applyFont="1" applyBorder="1"/>
    <xf numFmtId="0" fontId="1" fillId="0" borderId="4" xfId="0" applyFont="1" applyBorder="1" applyAlignment="1"/>
    <xf numFmtId="0" fontId="59" fillId="23" borderId="8" xfId="0" applyFont="1" applyFill="1" applyBorder="1" applyAlignment="1">
      <alignment wrapText="1"/>
    </xf>
    <xf numFmtId="0" fontId="59" fillId="23" borderId="8" xfId="0" applyFont="1" applyFill="1" applyBorder="1" applyAlignment="1">
      <alignment wrapText="1"/>
    </xf>
    <xf numFmtId="0" fontId="59" fillId="23" borderId="8" xfId="0" applyFont="1" applyFill="1" applyBorder="1" applyAlignment="1">
      <alignment wrapText="1"/>
    </xf>
    <xf numFmtId="0" fontId="1" fillId="0" borderId="4" xfId="0" applyFont="1" applyBorder="1" applyAlignment="1">
      <alignment wrapText="1"/>
    </xf>
    <xf numFmtId="0" fontId="1" fillId="0" borderId="6" xfId="0" applyFont="1" applyBorder="1" applyAlignment="1">
      <alignment wrapText="1"/>
    </xf>
    <xf numFmtId="0" fontId="60" fillId="2" borderId="6" xfId="0" applyFont="1" applyFill="1" applyBorder="1"/>
    <xf numFmtId="0" fontId="1" fillId="0" borderId="3" xfId="0" applyFont="1" applyBorder="1" applyAlignment="1">
      <alignment vertical="top" wrapText="1"/>
    </xf>
    <xf numFmtId="0" fontId="4" fillId="0" borderId="5" xfId="0" applyFont="1" applyBorder="1"/>
    <xf numFmtId="0" fontId="4" fillId="0" borderId="4" xfId="0" applyFont="1" applyBorder="1"/>
    <xf numFmtId="0" fontId="1" fillId="0" borderId="3" xfId="0" applyFont="1" applyBorder="1" applyAlignment="1">
      <alignment wrapText="1"/>
    </xf>
    <xf numFmtId="0" fontId="10" fillId="4" borderId="7" xfId="0" applyFont="1" applyFill="1" applyBorder="1" applyAlignment="1">
      <alignment horizontal="center" vertical="center" wrapText="1"/>
    </xf>
    <xf numFmtId="0" fontId="4" fillId="0" borderId="17" xfId="0" applyFont="1" applyBorder="1"/>
    <xf numFmtId="0" fontId="10" fillId="0" borderId="11" xfId="0" applyFont="1" applyBorder="1" applyAlignment="1">
      <alignment horizontal="center" vertical="center" wrapText="1"/>
    </xf>
    <xf numFmtId="0" fontId="4" fillId="0" borderId="12" xfId="0" applyFont="1" applyBorder="1"/>
    <xf numFmtId="0" fontId="4" fillId="0" borderId="13" xfId="0" applyFont="1" applyBorder="1"/>
    <xf numFmtId="0" fontId="10" fillId="0" borderId="7" xfId="0" applyFont="1" applyBorder="1" applyAlignment="1">
      <alignment horizontal="center" vertical="center" wrapText="1"/>
    </xf>
    <xf numFmtId="0" fontId="9" fillId="0" borderId="9" xfId="0" applyFont="1" applyBorder="1" applyAlignment="1">
      <alignment horizontal="center" vertical="center" wrapText="1"/>
    </xf>
    <xf numFmtId="0" fontId="4" fillId="0" borderId="10" xfId="0" applyFont="1" applyBorder="1"/>
    <xf numFmtId="0" fontId="4" fillId="0" borderId="15" xfId="0" applyFont="1" applyBorder="1"/>
    <xf numFmtId="0" fontId="4" fillId="0" borderId="16" xfId="0" applyFont="1" applyBorder="1"/>
    <xf numFmtId="0" fontId="10" fillId="0" borderId="12" xfId="0" applyFont="1" applyBorder="1" applyAlignment="1">
      <alignment horizontal="center" vertical="center" wrapText="1"/>
    </xf>
    <xf numFmtId="0" fontId="9" fillId="5" borderId="7" xfId="0" applyFont="1" applyFill="1" applyBorder="1" applyAlignment="1">
      <alignment horizontal="center" vertical="center" wrapText="1"/>
    </xf>
    <xf numFmtId="0" fontId="9" fillId="0" borderId="7" xfId="0" applyFont="1" applyBorder="1" applyAlignment="1">
      <alignment horizontal="center" vertical="center" wrapText="1"/>
    </xf>
    <xf numFmtId="0" fontId="11" fillId="7" borderId="7" xfId="0" applyFont="1" applyFill="1" applyBorder="1" applyAlignment="1">
      <alignment wrapText="1"/>
    </xf>
    <xf numFmtId="0" fontId="4" fillId="0" borderId="14" xfId="0" applyFont="1" applyBorder="1"/>
    <xf numFmtId="0" fontId="4" fillId="0" borderId="22" xfId="0" applyFont="1" applyBorder="1"/>
    <xf numFmtId="0" fontId="4" fillId="0" borderId="23" xfId="0" applyFont="1" applyBorder="1"/>
    <xf numFmtId="0" fontId="1" fillId="0" borderId="0" xfId="0" applyFont="1" applyAlignment="1">
      <alignment wrapText="1"/>
    </xf>
    <xf numFmtId="0" fontId="0" fillId="0" borderId="0" xfId="0" applyFont="1" applyAlignment="1"/>
    <xf numFmtId="0" fontId="1" fillId="11" borderId="7" xfId="0" applyFont="1" applyFill="1" applyBorder="1" applyAlignment="1">
      <alignment wrapText="1"/>
    </xf>
    <xf numFmtId="0" fontId="1" fillId="11" borderId="7" xfId="0" applyFont="1" applyFill="1" applyBorder="1" applyAlignment="1">
      <alignment horizontal="center" wrapText="1"/>
    </xf>
    <xf numFmtId="0" fontId="1" fillId="17" borderId="7" xfId="0" applyFont="1" applyFill="1" applyBorder="1" applyAlignment="1">
      <alignment wrapText="1"/>
    </xf>
    <xf numFmtId="0" fontId="1" fillId="17" borderId="7" xfId="0" applyFont="1" applyFill="1" applyBorder="1" applyAlignment="1">
      <alignment horizontal="center" wrapText="1"/>
    </xf>
    <xf numFmtId="0" fontId="1" fillId="18" borderId="7" xfId="0" applyFont="1" applyFill="1" applyBorder="1" applyAlignment="1">
      <alignment wrapText="1"/>
    </xf>
    <xf numFmtId="0" fontId="1" fillId="18" borderId="7" xfId="0" applyFont="1" applyFill="1" applyBorder="1" applyAlignment="1">
      <alignment horizontal="center" wrapText="1"/>
    </xf>
    <xf numFmtId="0" fontId="3" fillId="18" borderId="7" xfId="0" applyFont="1" applyFill="1" applyBorder="1" applyAlignment="1">
      <alignment vertical="center" wrapText="1"/>
    </xf>
    <xf numFmtId="0" fontId="3" fillId="11" borderId="7" xfId="0" applyFont="1" applyFill="1" applyBorder="1" applyAlignment="1">
      <alignment vertical="center" wrapText="1"/>
    </xf>
    <xf numFmtId="0" fontId="3" fillId="17" borderId="7" xfId="0" applyFont="1" applyFill="1" applyBorder="1" applyAlignment="1">
      <alignment vertical="center" wrapText="1"/>
    </xf>
    <xf numFmtId="0" fontId="10" fillId="4" borderId="9" xfId="0" applyFont="1" applyFill="1" applyBorder="1" applyAlignment="1">
      <alignment horizontal="center" vertical="center" wrapText="1"/>
    </xf>
    <xf numFmtId="0" fontId="10" fillId="24" borderId="11" xfId="0" applyFont="1" applyFill="1" applyBorder="1" applyAlignment="1">
      <alignment horizontal="center" vertical="center" wrapText="1"/>
    </xf>
    <xf numFmtId="0" fontId="4" fillId="24" borderId="12" xfId="0" applyFont="1" applyFill="1" applyBorder="1"/>
    <xf numFmtId="0" fontId="4" fillId="24" borderId="13" xfId="0" applyFont="1" applyFill="1" applyBorder="1"/>
    <xf numFmtId="0" fontId="10" fillId="24" borderId="8" xfId="0" applyFont="1" applyFill="1" applyBorder="1" applyAlignment="1">
      <alignment horizontal="center" vertical="center" wrapText="1"/>
    </xf>
    <xf numFmtId="0" fontId="10" fillId="25" borderId="7" xfId="0" applyFont="1" applyFill="1" applyBorder="1" applyAlignment="1">
      <alignment horizontal="center" vertical="center" wrapText="1"/>
    </xf>
    <xf numFmtId="0" fontId="10" fillId="24" borderId="12" xfId="0" applyFont="1" applyFill="1" applyBorder="1" applyAlignment="1">
      <alignment horizontal="center" vertical="center" wrapText="1"/>
    </xf>
    <xf numFmtId="0" fontId="10" fillId="24" borderId="13" xfId="0" applyFont="1" applyFill="1" applyBorder="1" applyAlignment="1">
      <alignment horizontal="center" vertical="center" wrapText="1"/>
    </xf>
    <xf numFmtId="0" fontId="4" fillId="24" borderId="17" xfId="0" applyFont="1" applyFill="1" applyBorder="1"/>
    <xf numFmtId="0" fontId="10" fillId="24" borderId="7" xfId="0" applyFont="1" applyFill="1" applyBorder="1" applyAlignment="1">
      <alignment horizontal="center" vertical="center" wrapText="1"/>
    </xf>
    <xf numFmtId="0" fontId="10" fillId="26" borderId="7" xfId="0" applyFont="1" applyFill="1" applyBorder="1" applyAlignment="1">
      <alignment horizontal="center" vertical="center" wrapText="1"/>
    </xf>
    <xf numFmtId="0" fontId="10" fillId="26" borderId="8" xfId="0" applyFont="1" applyFill="1" applyBorder="1" applyAlignment="1">
      <alignment horizontal="center" vertical="center" wrapText="1"/>
    </xf>
    <xf numFmtId="0" fontId="10" fillId="25" borderId="8" xfId="0" applyFont="1" applyFill="1" applyBorder="1" applyAlignment="1">
      <alignment horizontal="center" vertical="center" wrapText="1"/>
    </xf>
    <xf numFmtId="0" fontId="10" fillId="27" borderId="8" xfId="0" applyFont="1" applyFill="1" applyBorder="1" applyAlignment="1">
      <alignment horizontal="center" vertical="center" wrapText="1"/>
    </xf>
    <xf numFmtId="0" fontId="0" fillId="24" borderId="0" xfId="0" applyFont="1" applyFill="1" applyAlignment="1">
      <alignment wrapText="1"/>
    </xf>
    <xf numFmtId="0" fontId="0" fillId="27" borderId="0" xfId="0" applyFont="1" applyFill="1" applyAlignment="1">
      <alignment wrapText="1"/>
    </xf>
    <xf numFmtId="0" fontId="16" fillId="24" borderId="0" xfId="0" applyFont="1" applyFill="1" applyAlignment="1">
      <alignment wrapText="1"/>
    </xf>
    <xf numFmtId="0" fontId="16" fillId="27" borderId="0" xfId="0" applyFont="1" applyFill="1" applyAlignment="1">
      <alignment wrapText="1"/>
    </xf>
    <xf numFmtId="0" fontId="1" fillId="24" borderId="0" xfId="0" applyFont="1" applyFill="1"/>
    <xf numFmtId="0" fontId="0" fillId="24" borderId="0" xfId="0" applyFont="1" applyFill="1" applyAlignment="1"/>
    <xf numFmtId="0" fontId="1" fillId="27" borderId="0" xfId="0" applyFont="1" applyFill="1"/>
    <xf numFmtId="0" fontId="1" fillId="24" borderId="0" xfId="0" applyFont="1" applyFill="1" applyAlignment="1"/>
    <xf numFmtId="0" fontId="8" fillId="27" borderId="0" xfId="0" applyFont="1" applyFill="1" applyAlignment="1"/>
  </cellXfs>
  <cellStyles count="1">
    <cellStyle name="Normal" xfId="0" builtinId="0"/>
  </cellStyles>
  <dxfs count="4">
    <dxf>
      <fill>
        <patternFill patternType="solid">
          <fgColor rgb="FFFCE8B2"/>
          <bgColor rgb="FFFCE8B2"/>
        </patternFill>
      </fill>
    </dxf>
    <dxf>
      <fill>
        <patternFill patternType="solid">
          <fgColor rgb="FFD9D9D9"/>
          <bgColor rgb="FFD9D9D9"/>
        </patternFill>
      </fill>
    </dxf>
    <dxf>
      <fill>
        <patternFill patternType="solid">
          <fgColor rgb="FFF4C7C3"/>
          <bgColor rgb="FFF4C7C3"/>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4200" b="0">
                <a:solidFill>
                  <a:srgbClr val="757575"/>
                </a:solidFill>
                <a:latin typeface="+mn-lt"/>
              </a:defRPr>
            </a:pPr>
            <a:r>
              <a:rPr sz="4200" b="0">
                <a:solidFill>
                  <a:srgbClr val="757575"/>
                </a:solidFill>
                <a:latin typeface="+mn-lt"/>
              </a:rPr>
              <a:t>Catalogue - Categories</a:t>
            </a:r>
          </a:p>
        </c:rich>
      </c:tx>
      <c:overlay val="0"/>
    </c:title>
    <c:autoTitleDeleted val="0"/>
    <c:plotArea>
      <c:layout/>
      <c:pieChart>
        <c:varyColors val="1"/>
        <c:ser>
          <c:idx val="0"/>
          <c:order val="0"/>
          <c:dPt>
            <c:idx val="0"/>
            <c:bubble3D val="0"/>
            <c:spPr>
              <a:solidFill>
                <a:srgbClr val="E06666"/>
              </a:solidFill>
            </c:spPr>
            <c:extLst>
              <c:ext xmlns:c16="http://schemas.microsoft.com/office/drawing/2014/chart" uri="{C3380CC4-5D6E-409C-BE32-E72D297353CC}">
                <c16:uniqueId val="{00000001-80EB-4B43-BC52-A29EAB48CAE8}"/>
              </c:ext>
            </c:extLst>
          </c:dPt>
          <c:dPt>
            <c:idx val="1"/>
            <c:bubble3D val="0"/>
            <c:spPr>
              <a:solidFill>
                <a:srgbClr val="F6B26B"/>
              </a:solidFill>
            </c:spPr>
            <c:extLst>
              <c:ext xmlns:c16="http://schemas.microsoft.com/office/drawing/2014/chart" uri="{C3380CC4-5D6E-409C-BE32-E72D297353CC}">
                <c16:uniqueId val="{00000003-80EB-4B43-BC52-A29EAB48CAE8}"/>
              </c:ext>
            </c:extLst>
          </c:dPt>
          <c:dPt>
            <c:idx val="2"/>
            <c:bubble3D val="0"/>
            <c:spPr>
              <a:solidFill>
                <a:srgbClr val="EA9999"/>
              </a:solidFill>
            </c:spPr>
            <c:extLst>
              <c:ext xmlns:c16="http://schemas.microsoft.com/office/drawing/2014/chart" uri="{C3380CC4-5D6E-409C-BE32-E72D297353CC}">
                <c16:uniqueId val="{00000005-80EB-4B43-BC52-A29EAB48CAE8}"/>
              </c:ext>
            </c:extLst>
          </c:dPt>
          <c:dPt>
            <c:idx val="3"/>
            <c:bubble3D val="0"/>
            <c:spPr>
              <a:solidFill>
                <a:srgbClr val="FFE599"/>
              </a:solidFill>
            </c:spPr>
            <c:extLst>
              <c:ext xmlns:c16="http://schemas.microsoft.com/office/drawing/2014/chart" uri="{C3380CC4-5D6E-409C-BE32-E72D297353CC}">
                <c16:uniqueId val="{00000007-80EB-4B43-BC52-A29EAB48CAE8}"/>
              </c:ext>
            </c:extLst>
          </c:dPt>
          <c:cat>
            <c:strRef>
              <c:f>'2020 Catalogue Counters'!$B$4:$B$7</c:f>
              <c:strCache>
                <c:ptCount val="4"/>
                <c:pt idx="0">
                  <c:v>AI tools &amp; applications </c:v>
                </c:pt>
                <c:pt idx="1">
                  <c:v>Platforms</c:v>
                </c:pt>
                <c:pt idx="2">
                  <c:v>Ethical/policy frameworks</c:v>
                </c:pt>
                <c:pt idx="3">
                  <c:v>Governance mechanisms</c:v>
                </c:pt>
              </c:strCache>
            </c:strRef>
          </c:cat>
          <c:val>
            <c:numRef>
              <c:f>'2020 Catalogue Counters'!$C$4:$C$7</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8-80EB-4B43-BC52-A29EAB48CAE8}"/>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sz="1800"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Catalogue - Themes</a:t>
            </a:r>
          </a:p>
        </c:rich>
      </c:tx>
      <c:overlay val="0"/>
    </c:title>
    <c:autoTitleDeleted val="0"/>
    <c:plotArea>
      <c:layout/>
      <c:pieChart>
        <c:varyColors val="1"/>
        <c:ser>
          <c:idx val="0"/>
          <c:order val="0"/>
          <c:tx>
            <c:strRef>
              <c:f>'2020 Catalogue Counters'!$C$9</c:f>
              <c:strCache>
                <c:ptCount val="1"/>
                <c:pt idx="0">
                  <c:v>#</c:v>
                </c:pt>
              </c:strCache>
            </c:strRef>
          </c:tx>
          <c:dPt>
            <c:idx val="0"/>
            <c:bubble3D val="0"/>
            <c:spPr>
              <a:solidFill>
                <a:srgbClr val="4285F4"/>
              </a:solidFill>
            </c:spPr>
            <c:extLst>
              <c:ext xmlns:c16="http://schemas.microsoft.com/office/drawing/2014/chart" uri="{C3380CC4-5D6E-409C-BE32-E72D297353CC}">
                <c16:uniqueId val="{00000001-01F7-5B44-B3CA-507A8135AB56}"/>
              </c:ext>
            </c:extLst>
          </c:dPt>
          <c:dPt>
            <c:idx val="1"/>
            <c:bubble3D val="0"/>
            <c:spPr>
              <a:solidFill>
                <a:srgbClr val="EA4335"/>
              </a:solidFill>
            </c:spPr>
            <c:extLst>
              <c:ext xmlns:c16="http://schemas.microsoft.com/office/drawing/2014/chart" uri="{C3380CC4-5D6E-409C-BE32-E72D297353CC}">
                <c16:uniqueId val="{00000003-01F7-5B44-B3CA-507A8135AB56}"/>
              </c:ext>
            </c:extLst>
          </c:dPt>
          <c:dPt>
            <c:idx val="2"/>
            <c:bubble3D val="0"/>
            <c:spPr>
              <a:solidFill>
                <a:srgbClr val="FBBC04"/>
              </a:solidFill>
            </c:spPr>
            <c:extLst>
              <c:ext xmlns:c16="http://schemas.microsoft.com/office/drawing/2014/chart" uri="{C3380CC4-5D6E-409C-BE32-E72D297353CC}">
                <c16:uniqueId val="{00000005-01F7-5B44-B3CA-507A8135AB56}"/>
              </c:ext>
            </c:extLst>
          </c:dPt>
          <c:dPt>
            <c:idx val="3"/>
            <c:bubble3D val="0"/>
            <c:spPr>
              <a:solidFill>
                <a:srgbClr val="34A853"/>
              </a:solidFill>
            </c:spPr>
            <c:extLst>
              <c:ext xmlns:c16="http://schemas.microsoft.com/office/drawing/2014/chart" uri="{C3380CC4-5D6E-409C-BE32-E72D297353CC}">
                <c16:uniqueId val="{00000007-01F7-5B44-B3CA-507A8135AB56}"/>
              </c:ext>
            </c:extLst>
          </c:dPt>
          <c:dPt>
            <c:idx val="4"/>
            <c:bubble3D val="0"/>
            <c:spPr>
              <a:solidFill>
                <a:srgbClr val="FF6D01"/>
              </a:solidFill>
            </c:spPr>
            <c:extLst>
              <c:ext xmlns:c16="http://schemas.microsoft.com/office/drawing/2014/chart" uri="{C3380CC4-5D6E-409C-BE32-E72D297353CC}">
                <c16:uniqueId val="{00000009-01F7-5B44-B3CA-507A8135AB56}"/>
              </c:ext>
            </c:extLst>
          </c:dPt>
          <c:cat>
            <c:strRef>
              <c:f>'2020 Catalogue Counters'!$B$10:$B$14</c:f>
              <c:strCache>
                <c:ptCount val="5"/>
                <c:pt idx="0">
                  <c:v>Accelerating research</c:v>
                </c:pt>
                <c:pt idx="1">
                  <c:v>Early detection and diagnosis</c:v>
                </c:pt>
                <c:pt idx="2">
                  <c:v>Prediction, surveillance and prevention</c:v>
                </c:pt>
                <c:pt idx="3">
                  <c:v>Crisis response</c:v>
                </c:pt>
                <c:pt idx="4">
                  <c:v>Recovery</c:v>
                </c:pt>
              </c:strCache>
            </c:strRef>
          </c:cat>
          <c:val>
            <c:numRef>
              <c:f>'2020 Catalogue Counters'!$C$10:$C$14</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A-01F7-5B44-B3CA-507A8135AB56}"/>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2600" b="0">
                <a:solidFill>
                  <a:srgbClr val="757575"/>
                </a:solidFill>
                <a:latin typeface="+mn-lt"/>
              </a:defRPr>
            </a:pPr>
            <a:r>
              <a:rPr sz="2600" b="0">
                <a:solidFill>
                  <a:srgbClr val="757575"/>
                </a:solidFill>
                <a:latin typeface="+mn-lt"/>
              </a:rPr>
              <a:t>Catalogue - Sector</a:t>
            </a:r>
          </a:p>
        </c:rich>
      </c:tx>
      <c:layout>
        <c:manualLayout>
          <c:xMode val="edge"/>
          <c:yMode val="edge"/>
          <c:x val="3.0757800891530466E-2"/>
          <c:y val="5.2415458937198074E-2"/>
        </c:manualLayout>
      </c:layout>
      <c:overlay val="0"/>
    </c:title>
    <c:autoTitleDeleted val="0"/>
    <c:plotArea>
      <c:layout/>
      <c:pieChart>
        <c:varyColors val="1"/>
        <c:ser>
          <c:idx val="0"/>
          <c:order val="0"/>
          <c:tx>
            <c:strRef>
              <c:f>'2020 Catalogue Counters'!$C$55</c:f>
              <c:strCache>
                <c:ptCount val="1"/>
                <c:pt idx="0">
                  <c:v>#</c:v>
                </c:pt>
              </c:strCache>
            </c:strRef>
          </c:tx>
          <c:dPt>
            <c:idx val="0"/>
            <c:bubble3D val="0"/>
            <c:spPr>
              <a:solidFill>
                <a:srgbClr val="EA9999"/>
              </a:solidFill>
            </c:spPr>
            <c:extLst>
              <c:ext xmlns:c16="http://schemas.microsoft.com/office/drawing/2014/chart" uri="{C3380CC4-5D6E-409C-BE32-E72D297353CC}">
                <c16:uniqueId val="{00000001-54F3-1845-80A3-5E681E5417AB}"/>
              </c:ext>
            </c:extLst>
          </c:dPt>
          <c:dPt>
            <c:idx val="1"/>
            <c:bubble3D val="0"/>
            <c:spPr>
              <a:solidFill>
                <a:srgbClr val="D5A6BD"/>
              </a:solidFill>
            </c:spPr>
            <c:extLst>
              <c:ext xmlns:c16="http://schemas.microsoft.com/office/drawing/2014/chart" uri="{C3380CC4-5D6E-409C-BE32-E72D297353CC}">
                <c16:uniqueId val="{00000003-54F3-1845-80A3-5E681E5417AB}"/>
              </c:ext>
            </c:extLst>
          </c:dPt>
          <c:dPt>
            <c:idx val="2"/>
            <c:bubble3D val="0"/>
            <c:spPr>
              <a:solidFill>
                <a:srgbClr val="EAD1DC"/>
              </a:solidFill>
            </c:spPr>
            <c:extLst>
              <c:ext xmlns:c16="http://schemas.microsoft.com/office/drawing/2014/chart" uri="{C3380CC4-5D6E-409C-BE32-E72D297353CC}">
                <c16:uniqueId val="{00000005-54F3-1845-80A3-5E681E5417AB}"/>
              </c:ext>
            </c:extLst>
          </c:dPt>
          <c:dPt>
            <c:idx val="3"/>
            <c:bubble3D val="0"/>
            <c:spPr>
              <a:solidFill>
                <a:srgbClr val="F4CCCC"/>
              </a:solidFill>
            </c:spPr>
            <c:extLst>
              <c:ext xmlns:c16="http://schemas.microsoft.com/office/drawing/2014/chart" uri="{C3380CC4-5D6E-409C-BE32-E72D297353CC}">
                <c16:uniqueId val="{00000007-54F3-1845-80A3-5E681E5417AB}"/>
              </c:ext>
            </c:extLst>
          </c:dPt>
          <c:dPt>
            <c:idx val="4"/>
            <c:bubble3D val="0"/>
            <c:spPr>
              <a:solidFill>
                <a:srgbClr val="CFE2F3"/>
              </a:solidFill>
            </c:spPr>
            <c:extLst>
              <c:ext xmlns:c16="http://schemas.microsoft.com/office/drawing/2014/chart" uri="{C3380CC4-5D6E-409C-BE32-E72D297353CC}">
                <c16:uniqueId val="{00000009-54F3-1845-80A3-5E681E5417AB}"/>
              </c:ext>
            </c:extLst>
          </c:dPt>
          <c:dPt>
            <c:idx val="5"/>
            <c:bubble3D val="0"/>
            <c:spPr>
              <a:solidFill>
                <a:srgbClr val="A4C2F4"/>
              </a:solidFill>
            </c:spPr>
            <c:extLst>
              <c:ext xmlns:c16="http://schemas.microsoft.com/office/drawing/2014/chart" uri="{C3380CC4-5D6E-409C-BE32-E72D297353CC}">
                <c16:uniqueId val="{0000000B-54F3-1845-80A3-5E681E5417AB}"/>
              </c:ext>
            </c:extLst>
          </c:dPt>
          <c:cat>
            <c:strRef>
              <c:f>'2020 Catalogue Counters'!$B$56:$B$61</c:f>
              <c:strCache>
                <c:ptCount val="6"/>
                <c:pt idx="0">
                  <c:v>For-profit</c:v>
                </c:pt>
                <c:pt idx="1">
                  <c:v>Academia</c:v>
                </c:pt>
                <c:pt idx="2">
                  <c:v>Non-profit</c:v>
                </c:pt>
                <c:pt idx="3">
                  <c:v>Government</c:v>
                </c:pt>
                <c:pt idx="4">
                  <c:v>Civil society</c:v>
                </c:pt>
                <c:pt idx="5">
                  <c:v>International organization</c:v>
                </c:pt>
              </c:strCache>
            </c:strRef>
          </c:cat>
          <c:val>
            <c:numRef>
              <c:f>'2020 Catalogue Counters'!$C$56:$C$61</c:f>
              <c:numCache>
                <c:formatCode>General</c:formatCode>
                <c:ptCount val="6"/>
                <c:pt idx="0">
                  <c:v>28</c:v>
                </c:pt>
                <c:pt idx="1">
                  <c:v>28</c:v>
                </c:pt>
                <c:pt idx="2">
                  <c:v>3</c:v>
                </c:pt>
                <c:pt idx="3">
                  <c:v>3</c:v>
                </c:pt>
                <c:pt idx="4">
                  <c:v>2</c:v>
                </c:pt>
                <c:pt idx="5">
                  <c:v>0</c:v>
                </c:pt>
              </c:numCache>
            </c:numRef>
          </c:val>
          <c:extLst>
            <c:ext xmlns:c16="http://schemas.microsoft.com/office/drawing/2014/chart" uri="{C3380CC4-5D6E-409C-BE32-E72D297353CC}">
              <c16:uniqueId val="{0000000C-54F3-1845-80A3-5E681E5417AB}"/>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Catalogue - Target Audience</a:t>
            </a:r>
          </a:p>
        </c:rich>
      </c:tx>
      <c:overlay val="0"/>
    </c:title>
    <c:autoTitleDeleted val="0"/>
    <c:plotArea>
      <c:layout>
        <c:manualLayout>
          <c:xMode val="edge"/>
          <c:yMode val="edge"/>
          <c:x val="3.0213607536458954E-2"/>
          <c:y val="0.14307228915662651"/>
          <c:w val="0.93898861880862439"/>
          <c:h val="0.80692771084337345"/>
        </c:manualLayout>
      </c:layout>
      <c:pieChart>
        <c:varyColors val="1"/>
        <c:ser>
          <c:idx val="0"/>
          <c:order val="0"/>
          <c:tx>
            <c:strRef>
              <c:f>'2020 Catalogue Counters'!$C$63</c:f>
              <c:strCache>
                <c:ptCount val="1"/>
                <c:pt idx="0">
                  <c:v>#</c:v>
                </c:pt>
              </c:strCache>
            </c:strRef>
          </c:tx>
          <c:dPt>
            <c:idx val="0"/>
            <c:bubble3D val="0"/>
            <c:spPr>
              <a:solidFill>
                <a:srgbClr val="D5A6BD"/>
              </a:solidFill>
            </c:spPr>
            <c:extLst>
              <c:ext xmlns:c16="http://schemas.microsoft.com/office/drawing/2014/chart" uri="{C3380CC4-5D6E-409C-BE32-E72D297353CC}">
                <c16:uniqueId val="{00000001-322D-1B43-B211-5C488180E09F}"/>
              </c:ext>
            </c:extLst>
          </c:dPt>
          <c:dPt>
            <c:idx val="1"/>
            <c:bubble3D val="0"/>
            <c:spPr>
              <a:solidFill>
                <a:srgbClr val="F4CCCC"/>
              </a:solidFill>
            </c:spPr>
            <c:extLst>
              <c:ext xmlns:c16="http://schemas.microsoft.com/office/drawing/2014/chart" uri="{C3380CC4-5D6E-409C-BE32-E72D297353CC}">
                <c16:uniqueId val="{00000003-322D-1B43-B211-5C488180E09F}"/>
              </c:ext>
            </c:extLst>
          </c:dPt>
          <c:dPt>
            <c:idx val="2"/>
            <c:bubble3D val="0"/>
            <c:spPr>
              <a:solidFill>
                <a:srgbClr val="C27BA0"/>
              </a:solidFill>
            </c:spPr>
            <c:extLst>
              <c:ext xmlns:c16="http://schemas.microsoft.com/office/drawing/2014/chart" uri="{C3380CC4-5D6E-409C-BE32-E72D297353CC}">
                <c16:uniqueId val="{00000005-322D-1B43-B211-5C488180E09F}"/>
              </c:ext>
            </c:extLst>
          </c:dPt>
          <c:dPt>
            <c:idx val="3"/>
            <c:bubble3D val="0"/>
            <c:spPr>
              <a:solidFill>
                <a:srgbClr val="EA9999"/>
              </a:solidFill>
            </c:spPr>
            <c:extLst>
              <c:ext xmlns:c16="http://schemas.microsoft.com/office/drawing/2014/chart" uri="{C3380CC4-5D6E-409C-BE32-E72D297353CC}">
                <c16:uniqueId val="{00000007-322D-1B43-B211-5C488180E09F}"/>
              </c:ext>
            </c:extLst>
          </c:dPt>
          <c:cat>
            <c:strRef>
              <c:f>'2020 Catalogue Counters'!$B$64:$B$67</c:f>
              <c:strCache>
                <c:ptCount val="4"/>
                <c:pt idx="0">
                  <c:v>Academia</c:v>
                </c:pt>
                <c:pt idx="1">
                  <c:v>Government</c:v>
                </c:pt>
                <c:pt idx="2">
                  <c:v>Public</c:v>
                </c:pt>
                <c:pt idx="3">
                  <c:v>Business</c:v>
                </c:pt>
              </c:strCache>
            </c:strRef>
          </c:cat>
          <c:val>
            <c:numRef>
              <c:f>'2020 Catalogue Counters'!$C$64:$C$67</c:f>
              <c:numCache>
                <c:formatCode>General</c:formatCode>
                <c:ptCount val="4"/>
                <c:pt idx="0">
                  <c:v>24</c:v>
                </c:pt>
                <c:pt idx="1">
                  <c:v>22</c:v>
                </c:pt>
                <c:pt idx="2">
                  <c:v>24</c:v>
                </c:pt>
                <c:pt idx="3">
                  <c:v>12</c:v>
                </c:pt>
              </c:numCache>
            </c:numRef>
          </c:val>
          <c:extLst>
            <c:ext xmlns:c16="http://schemas.microsoft.com/office/drawing/2014/chart" uri="{C3380CC4-5D6E-409C-BE32-E72D297353CC}">
              <c16:uniqueId val="{00000008-322D-1B43-B211-5C488180E09F}"/>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Catalogue - Date of Origin</a:t>
            </a:r>
          </a:p>
        </c:rich>
      </c:tx>
      <c:overlay val="0"/>
    </c:title>
    <c:autoTitleDeleted val="0"/>
    <c:plotArea>
      <c:layout/>
      <c:barChart>
        <c:barDir val="col"/>
        <c:grouping val="clustered"/>
        <c:varyColors val="1"/>
        <c:ser>
          <c:idx val="0"/>
          <c:order val="0"/>
          <c:spPr>
            <a:solidFill>
              <a:srgbClr val="6AA84F"/>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'2020 Catalogue Counters'!$B$39:$B$48</c:f>
              <c:numCache>
                <c:formatCode>mmmm\ yyyy</c:formatCode>
                <c:ptCount val="10"/>
                <c:pt idx="0">
                  <c:v>43831</c:v>
                </c:pt>
                <c:pt idx="1">
                  <c:v>43862</c:v>
                </c:pt>
                <c:pt idx="2">
                  <c:v>43891</c:v>
                </c:pt>
                <c:pt idx="3">
                  <c:v>43922</c:v>
                </c:pt>
                <c:pt idx="4">
                  <c:v>43952</c:v>
                </c:pt>
                <c:pt idx="5">
                  <c:v>43983</c:v>
                </c:pt>
                <c:pt idx="6">
                  <c:v>44013</c:v>
                </c:pt>
                <c:pt idx="7">
                  <c:v>44044</c:v>
                </c:pt>
                <c:pt idx="8">
                  <c:v>44075</c:v>
                </c:pt>
                <c:pt idx="9">
                  <c:v>44105</c:v>
                </c:pt>
              </c:numCache>
            </c:numRef>
          </c:cat>
          <c:val>
            <c:numRef>
              <c:f>'2020 Catalogue Counters'!$C$39:$C$48</c:f>
              <c:numCache>
                <c:formatCode>General</c:formatCode>
                <c:ptCount val="10"/>
                <c:pt idx="0">
                  <c:v>3</c:v>
                </c:pt>
                <c:pt idx="1">
                  <c:v>4</c:v>
                </c:pt>
                <c:pt idx="2">
                  <c:v>14</c:v>
                </c:pt>
                <c:pt idx="3">
                  <c:v>13</c:v>
                </c:pt>
                <c:pt idx="4">
                  <c:v>7</c:v>
                </c:pt>
                <c:pt idx="5">
                  <c:v>5</c:v>
                </c:pt>
                <c:pt idx="6">
                  <c:v>3</c:v>
                </c:pt>
                <c:pt idx="7">
                  <c:v>1</c:v>
                </c:pt>
                <c:pt idx="8">
                  <c:v>1</c:v>
                </c:pt>
                <c:pt idx="9">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356-AE4F-8E0E-1A898343861E}"/>
            </c:ext>
          </c:extLst>
        </c:ser>
        <c:dLbls>
          <c:showLegendKey val="0"/>
          <c:showVal val="0"/>
          <c:showCatName val="0"/>
          <c:showSerName val="0"/>
          <c:showPercent val="0"/>
          <c:showBubbleSize val="0"/>
        </c:dLbls>
        <c:gapWidth val="150"/>
        <c:axId val="1580012696"/>
        <c:axId val="2067368978"/>
      </c:barChart>
      <c:dateAx>
        <c:axId val="158001269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 of Origin (2020 only)</a:t>
                </a:r>
              </a:p>
            </c:rich>
          </c:tx>
          <c:overlay val="0"/>
        </c:title>
        <c:numFmt formatCode="mmmm\ yyyy" sourceLinked="1"/>
        <c:majorTickMark val="none"/>
        <c:minorTickMark val="none"/>
        <c:tickLblPos val="nextTo"/>
        <c:txPr>
          <a:bodyPr/>
          <a:lstStyle/>
          <a:p>
            <a:pPr lvl="0">
              <a:defRPr b="0">
                <a:solidFill>
                  <a:srgbClr val="000000"/>
                </a:solidFill>
                <a:latin typeface="+mn-lt"/>
              </a:defRPr>
            </a:pPr>
            <a:endParaRPr lang="en-US"/>
          </a:p>
        </c:txPr>
        <c:crossAx val="2067368978"/>
        <c:crosses val="autoZero"/>
        <c:auto val="1"/>
        <c:lblOffset val="100"/>
        <c:baseTimeUnit val="months"/>
      </c:dateAx>
      <c:valAx>
        <c:axId val="20673689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Number of initiatives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580012696"/>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Catalogue - Domains</a:t>
            </a:r>
          </a:p>
        </c:rich>
      </c:tx>
      <c:overlay val="0"/>
    </c:title>
    <c:autoTitleDeleted val="0"/>
    <c:plotArea>
      <c:layout/>
      <c:pieChart>
        <c:varyColors val="1"/>
        <c:ser>
          <c:idx val="0"/>
          <c:order val="0"/>
          <c:tx>
            <c:strRef>
              <c:f>'2020 Catalogue Counters'!$C$69</c:f>
              <c:strCache>
                <c:ptCount val="1"/>
                <c:pt idx="0">
                  <c:v>#</c:v>
                </c:pt>
              </c:strCache>
            </c:strRef>
          </c:tx>
          <c:dPt>
            <c:idx val="0"/>
            <c:bubble3D val="0"/>
            <c:spPr>
              <a:solidFill>
                <a:srgbClr val="B6D7A8"/>
              </a:solidFill>
            </c:spPr>
            <c:extLst>
              <c:ext xmlns:c16="http://schemas.microsoft.com/office/drawing/2014/chart" uri="{C3380CC4-5D6E-409C-BE32-E72D297353CC}">
                <c16:uniqueId val="{00000001-1CDA-1342-A2AD-41CCDDEF32AC}"/>
              </c:ext>
            </c:extLst>
          </c:dPt>
          <c:dPt>
            <c:idx val="1"/>
            <c:bubble3D val="0"/>
            <c:spPr>
              <a:solidFill>
                <a:srgbClr val="A4C2F4"/>
              </a:solidFill>
            </c:spPr>
            <c:extLst>
              <c:ext xmlns:c16="http://schemas.microsoft.com/office/drawing/2014/chart" uri="{C3380CC4-5D6E-409C-BE32-E72D297353CC}">
                <c16:uniqueId val="{00000003-1CDA-1342-A2AD-41CCDDEF32AC}"/>
              </c:ext>
            </c:extLst>
          </c:dPt>
          <c:dPt>
            <c:idx val="2"/>
            <c:bubble3D val="0"/>
            <c:spPr>
              <a:solidFill>
                <a:srgbClr val="B4A7D6"/>
              </a:solidFill>
            </c:spPr>
            <c:extLst>
              <c:ext xmlns:c16="http://schemas.microsoft.com/office/drawing/2014/chart" uri="{C3380CC4-5D6E-409C-BE32-E72D297353CC}">
                <c16:uniqueId val="{00000005-1CDA-1342-A2AD-41CCDDEF32AC}"/>
              </c:ext>
            </c:extLst>
          </c:dPt>
          <c:cat>
            <c:strRef>
              <c:f>'2020 Catalogue Counters'!$B$70:$B$72</c:f>
              <c:strCache>
                <c:ptCount val="3"/>
                <c:pt idx="0">
                  <c:v>Biological</c:v>
                </c:pt>
                <c:pt idx="1">
                  <c:v>Clinical</c:v>
                </c:pt>
                <c:pt idx="2">
                  <c:v>Societal</c:v>
                </c:pt>
              </c:strCache>
            </c:strRef>
          </c:cat>
          <c:val>
            <c:numRef>
              <c:f>'2020 Catalogue Counters'!$C$70:$C$72</c:f>
              <c:numCache>
                <c:formatCode>General</c:formatCode>
                <c:ptCount val="3"/>
                <c:pt idx="0">
                  <c:v>9</c:v>
                </c:pt>
                <c:pt idx="1">
                  <c:v>17</c:v>
                </c:pt>
                <c:pt idx="2">
                  <c:v>39</c:v>
                </c:pt>
              </c:numCache>
            </c:numRef>
          </c:val>
          <c:extLst>
            <c:ext xmlns:c16="http://schemas.microsoft.com/office/drawing/2014/chart" uri="{C3380CC4-5D6E-409C-BE32-E72D297353CC}">
              <c16:uniqueId val="{00000006-1CDA-1342-A2AD-41CCDDEF32AC}"/>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4200" b="0">
                <a:solidFill>
                  <a:srgbClr val="757575"/>
                </a:solidFill>
                <a:latin typeface="+mn-lt"/>
              </a:defRPr>
            </a:pPr>
            <a:r>
              <a:rPr sz="4200" b="0">
                <a:solidFill>
                  <a:srgbClr val="757575"/>
                </a:solidFill>
                <a:latin typeface="+mn-lt"/>
              </a:rPr>
              <a:t>Catalogue - Categories</a:t>
            </a:r>
          </a:p>
        </c:rich>
      </c:tx>
      <c:overlay val="0"/>
    </c:title>
    <c:autoTitleDeleted val="0"/>
    <c:plotArea>
      <c:layout/>
      <c:pieChart>
        <c:varyColors val="1"/>
        <c:ser>
          <c:idx val="0"/>
          <c:order val="0"/>
          <c:dPt>
            <c:idx val="0"/>
            <c:bubble3D val="0"/>
            <c:spPr>
              <a:solidFill>
                <a:srgbClr val="E06666"/>
              </a:solidFill>
            </c:spPr>
            <c:extLst>
              <c:ext xmlns:c16="http://schemas.microsoft.com/office/drawing/2014/chart" uri="{C3380CC4-5D6E-409C-BE32-E72D297353CC}">
                <c16:uniqueId val="{00000001-D2A4-5A4D-AFB4-1D8355CC49AE}"/>
              </c:ext>
            </c:extLst>
          </c:dPt>
          <c:dPt>
            <c:idx val="1"/>
            <c:bubble3D val="0"/>
            <c:spPr>
              <a:solidFill>
                <a:srgbClr val="F6B26B"/>
              </a:solidFill>
            </c:spPr>
            <c:extLst>
              <c:ext xmlns:c16="http://schemas.microsoft.com/office/drawing/2014/chart" uri="{C3380CC4-5D6E-409C-BE32-E72D297353CC}">
                <c16:uniqueId val="{00000003-D2A4-5A4D-AFB4-1D8355CC49AE}"/>
              </c:ext>
            </c:extLst>
          </c:dPt>
          <c:dPt>
            <c:idx val="2"/>
            <c:bubble3D val="0"/>
            <c:spPr>
              <a:solidFill>
                <a:srgbClr val="EA9999"/>
              </a:solidFill>
            </c:spPr>
            <c:extLst>
              <c:ext xmlns:c16="http://schemas.microsoft.com/office/drawing/2014/chart" uri="{C3380CC4-5D6E-409C-BE32-E72D297353CC}">
                <c16:uniqueId val="{00000005-D2A4-5A4D-AFB4-1D8355CC49AE}"/>
              </c:ext>
            </c:extLst>
          </c:dPt>
          <c:dPt>
            <c:idx val="3"/>
            <c:bubble3D val="0"/>
            <c:spPr>
              <a:solidFill>
                <a:srgbClr val="FFE599"/>
              </a:solidFill>
            </c:spPr>
            <c:extLst>
              <c:ext xmlns:c16="http://schemas.microsoft.com/office/drawing/2014/chart" uri="{C3380CC4-5D6E-409C-BE32-E72D297353CC}">
                <c16:uniqueId val="{00000007-D2A4-5A4D-AFB4-1D8355CC49AE}"/>
              </c:ext>
            </c:extLst>
          </c:dPt>
          <c:cat>
            <c:strRef>
              <c:f>'2020 Comparative Figures'!$B$4:$B$7</c:f>
              <c:strCache>
                <c:ptCount val="4"/>
                <c:pt idx="0">
                  <c:v>AI tools &amp; applications </c:v>
                </c:pt>
                <c:pt idx="1">
                  <c:v>Platforms</c:v>
                </c:pt>
                <c:pt idx="2">
                  <c:v>Ethical/policy frameworks</c:v>
                </c:pt>
                <c:pt idx="3">
                  <c:v>Governance mechanisms</c:v>
                </c:pt>
              </c:strCache>
            </c:strRef>
          </c:cat>
          <c:val>
            <c:numRef>
              <c:f>'2020 Comparative Figures'!$C$4:$C$7</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8-D2A4-5A4D-AFB4-1D8355CC49AE}"/>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sz="1800"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Catalogue - Themes</a:t>
            </a:r>
          </a:p>
        </c:rich>
      </c:tx>
      <c:overlay val="0"/>
    </c:title>
    <c:autoTitleDeleted val="0"/>
    <c:plotArea>
      <c:layout/>
      <c:pieChart>
        <c:varyColors val="1"/>
        <c:ser>
          <c:idx val="0"/>
          <c:order val="0"/>
          <c:tx>
            <c:strRef>
              <c:f>'2020 Comparative Figures'!$C$9</c:f>
              <c:strCache>
                <c:ptCount val="1"/>
                <c:pt idx="0">
                  <c:v>#</c:v>
                </c:pt>
              </c:strCache>
            </c:strRef>
          </c:tx>
          <c:dPt>
            <c:idx val="0"/>
            <c:bubble3D val="0"/>
            <c:spPr>
              <a:solidFill>
                <a:srgbClr val="4285F4"/>
              </a:solidFill>
            </c:spPr>
            <c:extLst>
              <c:ext xmlns:c16="http://schemas.microsoft.com/office/drawing/2014/chart" uri="{C3380CC4-5D6E-409C-BE32-E72D297353CC}">
                <c16:uniqueId val="{00000001-A514-C549-AB3C-BA833FD82279}"/>
              </c:ext>
            </c:extLst>
          </c:dPt>
          <c:dPt>
            <c:idx val="1"/>
            <c:bubble3D val="0"/>
            <c:spPr>
              <a:solidFill>
                <a:srgbClr val="EA4335"/>
              </a:solidFill>
            </c:spPr>
            <c:extLst>
              <c:ext xmlns:c16="http://schemas.microsoft.com/office/drawing/2014/chart" uri="{C3380CC4-5D6E-409C-BE32-E72D297353CC}">
                <c16:uniqueId val="{00000003-A514-C549-AB3C-BA833FD82279}"/>
              </c:ext>
            </c:extLst>
          </c:dPt>
          <c:dPt>
            <c:idx val="2"/>
            <c:bubble3D val="0"/>
            <c:spPr>
              <a:solidFill>
                <a:srgbClr val="FBBC04"/>
              </a:solidFill>
            </c:spPr>
            <c:extLst>
              <c:ext xmlns:c16="http://schemas.microsoft.com/office/drawing/2014/chart" uri="{C3380CC4-5D6E-409C-BE32-E72D297353CC}">
                <c16:uniqueId val="{00000005-A514-C549-AB3C-BA833FD82279}"/>
              </c:ext>
            </c:extLst>
          </c:dPt>
          <c:dPt>
            <c:idx val="3"/>
            <c:bubble3D val="0"/>
            <c:spPr>
              <a:solidFill>
                <a:srgbClr val="34A853"/>
              </a:solidFill>
            </c:spPr>
            <c:extLst>
              <c:ext xmlns:c16="http://schemas.microsoft.com/office/drawing/2014/chart" uri="{C3380CC4-5D6E-409C-BE32-E72D297353CC}">
                <c16:uniqueId val="{00000007-A514-C549-AB3C-BA833FD82279}"/>
              </c:ext>
            </c:extLst>
          </c:dPt>
          <c:dPt>
            <c:idx val="4"/>
            <c:bubble3D val="0"/>
            <c:spPr>
              <a:solidFill>
                <a:srgbClr val="FF6D01"/>
              </a:solidFill>
            </c:spPr>
            <c:extLst>
              <c:ext xmlns:c16="http://schemas.microsoft.com/office/drawing/2014/chart" uri="{C3380CC4-5D6E-409C-BE32-E72D297353CC}">
                <c16:uniqueId val="{00000009-A514-C549-AB3C-BA833FD82279}"/>
              </c:ext>
            </c:extLst>
          </c:dPt>
          <c:cat>
            <c:strRef>
              <c:f>'2020 Comparative Figures'!$B$10:$B$14</c:f>
              <c:strCache>
                <c:ptCount val="5"/>
                <c:pt idx="0">
                  <c:v>Accelerating research</c:v>
                </c:pt>
                <c:pt idx="1">
                  <c:v>Early detection and diagnosis</c:v>
                </c:pt>
                <c:pt idx="2">
                  <c:v>Prediction, surveillance and prevention</c:v>
                </c:pt>
                <c:pt idx="3">
                  <c:v>Crisis response</c:v>
                </c:pt>
                <c:pt idx="4">
                  <c:v>Recovery</c:v>
                </c:pt>
              </c:strCache>
            </c:strRef>
          </c:cat>
          <c:val>
            <c:numRef>
              <c:f>'2020 Comparative Figures'!$C$10:$C$14</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A-A514-C549-AB3C-BA833FD82279}"/>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Sectors - Catalogue</a:t>
            </a:r>
          </a:p>
        </c:rich>
      </c:tx>
      <c:overlay val="0"/>
    </c:title>
    <c:autoTitleDeleted val="0"/>
    <c:plotArea>
      <c:layout/>
      <c:barChart>
        <c:barDir val="col"/>
        <c:grouping val="clustered"/>
        <c:varyColors val="1"/>
        <c:ser>
          <c:idx val="0"/>
          <c:order val="0"/>
          <c:tx>
            <c:strRef>
              <c:f>'2020 Comparative Figures'!$C$55</c:f>
              <c:strCache>
                <c:ptCount val="1"/>
                <c:pt idx="0">
                  <c:v>Living Catalogue</c:v>
                </c:pt>
              </c:strCache>
            </c:strRef>
          </c:tx>
          <c:spPr>
            <a:solidFill>
              <a:srgbClr val="FBBC04"/>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'2020 Comparative Figures'!$B$56:$B$61</c:f>
              <c:strCache>
                <c:ptCount val="6"/>
                <c:pt idx="0">
                  <c:v>For-profit</c:v>
                </c:pt>
                <c:pt idx="1">
                  <c:v>Academia</c:v>
                </c:pt>
                <c:pt idx="2">
                  <c:v>Non-profit</c:v>
                </c:pt>
                <c:pt idx="3">
                  <c:v>Government</c:v>
                </c:pt>
                <c:pt idx="4">
                  <c:v>Civil society</c:v>
                </c:pt>
                <c:pt idx="5">
                  <c:v>International organization</c:v>
                </c:pt>
              </c:strCache>
            </c:strRef>
          </c:cat>
          <c:val>
            <c:numRef>
              <c:f>'2020 Comparative Figures'!$C$56:$C$61</c:f>
              <c:numCache>
                <c:formatCode>General</c:formatCode>
                <c:ptCount val="6"/>
                <c:pt idx="0">
                  <c:v>28</c:v>
                </c:pt>
                <c:pt idx="1">
                  <c:v>28</c:v>
                </c:pt>
                <c:pt idx="2">
                  <c:v>3</c:v>
                </c:pt>
                <c:pt idx="3">
                  <c:v>3</c:v>
                </c:pt>
                <c:pt idx="4">
                  <c:v>2</c:v>
                </c:pt>
                <c:pt idx="5">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5917-104B-A2D1-967B1565D96A}"/>
            </c:ext>
          </c:extLst>
        </c:ser>
        <c:dLbls>
          <c:showLegendKey val="0"/>
          <c:showVal val="0"/>
          <c:showCatName val="0"/>
          <c:showSerName val="0"/>
          <c:showPercent val="0"/>
          <c:showBubbleSize val="0"/>
        </c:dLbls>
        <c:gapWidth val="150"/>
        <c:axId val="703066545"/>
        <c:axId val="88006507"/>
      </c:barChart>
      <c:catAx>
        <c:axId val="70306654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Sector</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88006507"/>
        <c:crosses val="autoZero"/>
        <c:auto val="1"/>
        <c:lblAlgn val="ctr"/>
        <c:lblOffset val="100"/>
        <c:noMultiLvlLbl val="1"/>
      </c:catAx>
      <c:valAx>
        <c:axId val="8800650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Number of initiatives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703066545"/>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Target Audiences - Catalogue</a:t>
            </a:r>
          </a:p>
        </c:rich>
      </c:tx>
      <c:overlay val="0"/>
    </c:title>
    <c:autoTitleDeleted val="0"/>
    <c:plotArea>
      <c:layout/>
      <c:barChart>
        <c:barDir val="col"/>
        <c:grouping val="clustered"/>
        <c:varyColors val="1"/>
        <c:ser>
          <c:idx val="0"/>
          <c:order val="0"/>
          <c:tx>
            <c:strRef>
              <c:f>'2020 Comparative Figures'!$C$63</c:f>
              <c:strCache>
                <c:ptCount val="1"/>
                <c:pt idx="0">
                  <c:v>Living Catalogue</c:v>
                </c:pt>
              </c:strCache>
            </c:strRef>
          </c:tx>
          <c:spPr>
            <a:solidFill>
              <a:srgbClr val="FF6D01"/>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'2020 Comparative Figures'!$B$64:$B$67</c:f>
              <c:strCache>
                <c:ptCount val="4"/>
                <c:pt idx="0">
                  <c:v>Academia</c:v>
                </c:pt>
                <c:pt idx="1">
                  <c:v>Government</c:v>
                </c:pt>
                <c:pt idx="2">
                  <c:v>Public</c:v>
                </c:pt>
                <c:pt idx="3">
                  <c:v>Business</c:v>
                </c:pt>
              </c:strCache>
            </c:strRef>
          </c:cat>
          <c:val>
            <c:numRef>
              <c:f>'2020 Comparative Figures'!$C$64:$C$67</c:f>
              <c:numCache>
                <c:formatCode>General</c:formatCode>
                <c:ptCount val="4"/>
                <c:pt idx="0">
                  <c:v>24</c:v>
                </c:pt>
                <c:pt idx="1">
                  <c:v>22</c:v>
                </c:pt>
                <c:pt idx="2">
                  <c:v>24</c:v>
                </c:pt>
                <c:pt idx="3">
                  <c:v>12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2DB4-024D-B331-06A3C6E35F1D}"/>
            </c:ext>
          </c:extLst>
        </c:ser>
        <c:dLbls>
          <c:showLegendKey val="0"/>
          <c:showVal val="0"/>
          <c:showCatName val="0"/>
          <c:showSerName val="0"/>
          <c:showPercent val="0"/>
          <c:showBubbleSize val="0"/>
        </c:dLbls>
        <c:gapWidth val="150"/>
        <c:axId val="634455881"/>
        <c:axId val="1049308363"/>
      </c:barChart>
      <c:catAx>
        <c:axId val="63445588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Target Audience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049308363"/>
        <c:crosses val="autoZero"/>
        <c:auto val="1"/>
        <c:lblAlgn val="ctr"/>
        <c:lblOffset val="100"/>
        <c:noMultiLvlLbl val="1"/>
      </c:catAx>
      <c:valAx>
        <c:axId val="104930836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Number of initiatives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63445588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Date of Origin - Catalogue</a:t>
            </a:r>
          </a:p>
        </c:rich>
      </c:tx>
      <c:overlay val="0"/>
    </c:title>
    <c:autoTitleDeleted val="0"/>
    <c:plotArea>
      <c:layout/>
      <c:barChart>
        <c:barDir val="col"/>
        <c:grouping val="clustered"/>
        <c:varyColors val="1"/>
        <c:ser>
          <c:idx val="0"/>
          <c:order val="0"/>
          <c:spPr>
            <a:solidFill>
              <a:srgbClr val="6AA84F"/>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'2020 Comparative Figures'!$B$39:$B$48</c:f>
              <c:numCache>
                <c:formatCode>mmmm\ yyyy</c:formatCode>
                <c:ptCount val="10"/>
                <c:pt idx="0">
                  <c:v>43831</c:v>
                </c:pt>
                <c:pt idx="1">
                  <c:v>43862</c:v>
                </c:pt>
                <c:pt idx="2">
                  <c:v>43891</c:v>
                </c:pt>
                <c:pt idx="3">
                  <c:v>43922</c:v>
                </c:pt>
                <c:pt idx="4">
                  <c:v>43952</c:v>
                </c:pt>
                <c:pt idx="5">
                  <c:v>43983</c:v>
                </c:pt>
                <c:pt idx="6">
                  <c:v>44013</c:v>
                </c:pt>
                <c:pt idx="7">
                  <c:v>44044</c:v>
                </c:pt>
                <c:pt idx="8">
                  <c:v>44075</c:v>
                </c:pt>
                <c:pt idx="9">
                  <c:v>44105</c:v>
                </c:pt>
              </c:numCache>
            </c:numRef>
          </c:cat>
          <c:val>
            <c:numRef>
              <c:f>'2020 Comparative Figures'!$C$39:$C$48</c:f>
              <c:numCache>
                <c:formatCode>General</c:formatCode>
                <c:ptCount val="10"/>
                <c:pt idx="0">
                  <c:v>3</c:v>
                </c:pt>
                <c:pt idx="1">
                  <c:v>4</c:v>
                </c:pt>
                <c:pt idx="2">
                  <c:v>14</c:v>
                </c:pt>
                <c:pt idx="3">
                  <c:v>13</c:v>
                </c:pt>
                <c:pt idx="4">
                  <c:v>7</c:v>
                </c:pt>
                <c:pt idx="5">
                  <c:v>5</c:v>
                </c:pt>
                <c:pt idx="6">
                  <c:v>3</c:v>
                </c:pt>
                <c:pt idx="7">
                  <c:v>1</c:v>
                </c:pt>
                <c:pt idx="8">
                  <c:v>1</c:v>
                </c:pt>
                <c:pt idx="9">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ADB-EE4E-9BFA-09F83136AC79}"/>
            </c:ext>
          </c:extLst>
        </c:ser>
        <c:dLbls>
          <c:showLegendKey val="0"/>
          <c:showVal val="0"/>
          <c:showCatName val="0"/>
          <c:showSerName val="0"/>
          <c:showPercent val="0"/>
          <c:showBubbleSize val="0"/>
        </c:dLbls>
        <c:gapWidth val="150"/>
        <c:axId val="107849156"/>
        <c:axId val="1601618251"/>
      </c:barChart>
      <c:dateAx>
        <c:axId val="10784915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 of Origin (2020 only)</a:t>
                </a:r>
              </a:p>
            </c:rich>
          </c:tx>
          <c:overlay val="0"/>
        </c:title>
        <c:numFmt formatCode="mmmm\ yyyy" sourceLinked="1"/>
        <c:majorTickMark val="none"/>
        <c:minorTickMark val="none"/>
        <c:tickLblPos val="nextTo"/>
        <c:txPr>
          <a:bodyPr/>
          <a:lstStyle/>
          <a:p>
            <a:pPr lvl="0">
              <a:defRPr b="0">
                <a:solidFill>
                  <a:srgbClr val="000000"/>
                </a:solidFill>
                <a:latin typeface="+mn-lt"/>
              </a:defRPr>
            </a:pPr>
            <a:endParaRPr lang="en-US"/>
          </a:p>
        </c:txPr>
        <c:crossAx val="1601618251"/>
        <c:crosses val="autoZero"/>
        <c:auto val="1"/>
        <c:lblOffset val="100"/>
        <c:baseTimeUnit val="months"/>
      </c:dateAx>
      <c:valAx>
        <c:axId val="160161825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Number of initiatives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07849156"/>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Catalogue - Domains</a:t>
            </a:r>
          </a:p>
        </c:rich>
      </c:tx>
      <c:overlay val="0"/>
    </c:title>
    <c:autoTitleDeleted val="0"/>
    <c:plotArea>
      <c:layout/>
      <c:pieChart>
        <c:varyColors val="1"/>
        <c:ser>
          <c:idx val="0"/>
          <c:order val="0"/>
          <c:tx>
            <c:strRef>
              <c:f>'2020 Comparative Figures'!$C$69</c:f>
              <c:strCache>
                <c:ptCount val="1"/>
                <c:pt idx="0">
                  <c:v>Living Catalogue</c:v>
                </c:pt>
              </c:strCache>
            </c:strRef>
          </c:tx>
          <c:dPt>
            <c:idx val="0"/>
            <c:bubble3D val="0"/>
            <c:spPr>
              <a:solidFill>
                <a:srgbClr val="B6D7A8"/>
              </a:solidFill>
            </c:spPr>
            <c:extLst>
              <c:ext xmlns:c16="http://schemas.microsoft.com/office/drawing/2014/chart" uri="{C3380CC4-5D6E-409C-BE32-E72D297353CC}">
                <c16:uniqueId val="{00000001-4D4F-AC47-84AE-96CB4BBDC482}"/>
              </c:ext>
            </c:extLst>
          </c:dPt>
          <c:dPt>
            <c:idx val="1"/>
            <c:bubble3D val="0"/>
            <c:spPr>
              <a:solidFill>
                <a:srgbClr val="A4C2F4"/>
              </a:solidFill>
            </c:spPr>
            <c:extLst>
              <c:ext xmlns:c16="http://schemas.microsoft.com/office/drawing/2014/chart" uri="{C3380CC4-5D6E-409C-BE32-E72D297353CC}">
                <c16:uniqueId val="{00000003-4D4F-AC47-84AE-96CB4BBDC482}"/>
              </c:ext>
            </c:extLst>
          </c:dPt>
          <c:dPt>
            <c:idx val="2"/>
            <c:bubble3D val="0"/>
            <c:spPr>
              <a:solidFill>
                <a:srgbClr val="B4A7D6"/>
              </a:solidFill>
            </c:spPr>
            <c:extLst>
              <c:ext xmlns:c16="http://schemas.microsoft.com/office/drawing/2014/chart" uri="{C3380CC4-5D6E-409C-BE32-E72D297353CC}">
                <c16:uniqueId val="{00000005-4D4F-AC47-84AE-96CB4BBDC482}"/>
              </c:ext>
            </c:extLst>
          </c:dPt>
          <c:cat>
            <c:strRef>
              <c:f>'2020 Comparative Figures'!$B$70:$B$72</c:f>
              <c:strCache>
                <c:ptCount val="3"/>
                <c:pt idx="0">
                  <c:v>Biological</c:v>
                </c:pt>
                <c:pt idx="1">
                  <c:v>Clinical</c:v>
                </c:pt>
                <c:pt idx="2">
                  <c:v>Societal</c:v>
                </c:pt>
              </c:strCache>
            </c:strRef>
          </c:cat>
          <c:val>
            <c:numRef>
              <c:f>'2020 Comparative Figures'!$C$70:$C$72</c:f>
              <c:numCache>
                <c:formatCode>General</c:formatCode>
                <c:ptCount val="3"/>
                <c:pt idx="0">
                  <c:v>9</c:v>
                </c:pt>
                <c:pt idx="1">
                  <c:v>17</c:v>
                </c:pt>
                <c:pt idx="2">
                  <c:v>39</c:v>
                </c:pt>
              </c:numCache>
            </c:numRef>
          </c:val>
          <c:extLst>
            <c:ext xmlns:c16="http://schemas.microsoft.com/office/drawing/2014/chart" uri="{C3380CC4-5D6E-409C-BE32-E72D297353CC}">
              <c16:uniqueId val="{00000006-4D4F-AC47-84AE-96CB4BBDC482}"/>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3000" b="0">
                <a:solidFill>
                  <a:srgbClr val="757575"/>
                </a:solidFill>
                <a:latin typeface="Arial"/>
              </a:defRPr>
            </a:pPr>
            <a:r>
              <a:rPr sz="3000" b="0">
                <a:solidFill>
                  <a:srgbClr val="757575"/>
                </a:solidFill>
                <a:latin typeface="Arial"/>
              </a:rPr>
              <a:t>Categories - Catalogue</a:t>
            </a:r>
          </a:p>
        </c:rich>
      </c:tx>
      <c:overlay val="0"/>
    </c:title>
    <c:autoTitleDeleted val="0"/>
    <c:plotArea>
      <c:layout/>
      <c:barChart>
        <c:barDir val="col"/>
        <c:grouping val="clustered"/>
        <c:varyColors val="1"/>
        <c:ser>
          <c:idx val="0"/>
          <c:order val="0"/>
          <c:spPr>
            <a:solidFill>
              <a:srgbClr val="E06666"/>
            </a:solidFill>
            <a:ln cmpd="sng">
              <a:solidFill>
                <a:srgbClr val="000000"/>
              </a:solidFill>
            </a:ln>
          </c:spPr>
          <c:invertIfNegative val="1"/>
          <c:dPt>
            <c:idx val="0"/>
            <c:invertIfNegative val="1"/>
            <c:bubble3D val="0"/>
            <c:extLst>
              <c:ext xmlns:c16="http://schemas.microsoft.com/office/drawing/2014/chart" uri="{C3380CC4-5D6E-409C-BE32-E72D297353CC}">
                <c16:uniqueId val="{00000001-2959-9C4E-ACA3-B41AAD64F5CD}"/>
              </c:ext>
            </c:extLst>
          </c:dPt>
          <c:dPt>
            <c:idx val="1"/>
            <c:invertIfNegative val="1"/>
            <c:bubble3D val="0"/>
            <c:extLst>
              <c:ext xmlns:c16="http://schemas.microsoft.com/office/drawing/2014/chart" uri="{C3380CC4-5D6E-409C-BE32-E72D297353CC}">
                <c16:uniqueId val="{00000003-2959-9C4E-ACA3-B41AAD64F5CD}"/>
              </c:ext>
            </c:extLst>
          </c:dPt>
          <c:dPt>
            <c:idx val="2"/>
            <c:invertIfNegative val="1"/>
            <c:bubble3D val="0"/>
            <c:extLst>
              <c:ext xmlns:c16="http://schemas.microsoft.com/office/drawing/2014/chart" uri="{C3380CC4-5D6E-409C-BE32-E72D297353CC}">
                <c16:uniqueId val="{00000005-2959-9C4E-ACA3-B41AAD64F5CD}"/>
              </c:ext>
            </c:extLst>
          </c:dPt>
          <c:dPt>
            <c:idx val="3"/>
            <c:invertIfNegative val="1"/>
            <c:bubble3D val="0"/>
            <c:extLst>
              <c:ext xmlns:c16="http://schemas.microsoft.com/office/drawing/2014/chart" uri="{C3380CC4-5D6E-409C-BE32-E72D297353CC}">
                <c16:uniqueId val="{00000007-2959-9C4E-ACA3-B41AAD64F5CD}"/>
              </c:ext>
            </c:extLst>
          </c:dPt>
          <c:dLbls>
            <c:spPr>
              <a:noFill/>
              <a:ln>
                <a:noFill/>
              </a:ln>
              <a:effectLst/>
            </c:spPr>
            <c:txPr>
              <a:bodyPr/>
              <a:lstStyle/>
              <a:p>
                <a:pPr lvl="0">
                  <a:defRPr sz="30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'2020 Comparative Figures'!$B$4:$B$7</c:f>
              <c:strCache>
                <c:ptCount val="4"/>
                <c:pt idx="0">
                  <c:v>AI tools &amp; applications </c:v>
                </c:pt>
                <c:pt idx="1">
                  <c:v>Platforms</c:v>
                </c:pt>
                <c:pt idx="2">
                  <c:v>Ethical/policy frameworks</c:v>
                </c:pt>
                <c:pt idx="3">
                  <c:v>Governance mechanisms</c:v>
                </c:pt>
              </c:strCache>
            </c:strRef>
          </c:cat>
          <c:val>
            <c:numRef>
              <c:f>'2020 Comparative Figures'!$C$4:$C$7</c:f>
              <c:numCache>
                <c:formatCode>General</c:formatCode>
                <c:ptCount val="4"/>
                <c:pt idx="0">
                  <c:v>0</c:v>
                </c:pt>
                <c:pt idx="1">
                  <c:v>0</c:v>
                </c:pt>
                <c:pt idx="2">
                  <c:v>0</c:v>
                </c:pt>
                <c:pt idx="3">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8-2959-9C4E-ACA3-B41AAD64F5CD}"/>
            </c:ext>
          </c:extLst>
        </c:ser>
        <c:dLbls>
          <c:showLegendKey val="0"/>
          <c:showVal val="0"/>
          <c:showCatName val="0"/>
          <c:showSerName val="0"/>
          <c:showPercent val="0"/>
          <c:showBubbleSize val="0"/>
        </c:dLbls>
        <c:gapWidth val="150"/>
        <c:axId val="535432064"/>
        <c:axId val="1185427682"/>
      </c:barChart>
      <c:catAx>
        <c:axId val="535432064"/>
        <c:scaling>
          <c:orientation val="minMax"/>
        </c:scaling>
        <c:delete val="0"/>
        <c:axPos val="b"/>
        <c:title>
          <c:tx>
            <c:rich>
              <a:bodyPr/>
              <a:lstStyle/>
              <a:p>
                <a:pPr lvl="0">
                  <a:defRPr sz="2000" b="0">
                    <a:solidFill>
                      <a:srgbClr val="000000"/>
                    </a:solidFill>
                    <a:latin typeface="+mn-lt"/>
                  </a:defRPr>
                </a:pPr>
                <a:r>
                  <a:rPr sz="2000" b="0">
                    <a:solidFill>
                      <a:srgbClr val="000000"/>
                    </a:solidFill>
                    <a:latin typeface="+mn-lt"/>
                  </a:rPr>
                  <a:t>Categories</a:t>
                </a:r>
              </a:p>
            </c:rich>
          </c:tx>
          <c:overlay val="0"/>
        </c:title>
        <c:numFmt formatCode="General" sourceLinked="1"/>
        <c:majorTickMark val="none"/>
        <c:minorTickMark val="none"/>
        <c:tickLblPos val="nextTo"/>
        <c:txPr>
          <a:bodyPr/>
          <a:lstStyle/>
          <a:p>
            <a:pPr lvl="0">
              <a:defRPr sz="2400" b="0">
                <a:solidFill>
                  <a:srgbClr val="000000"/>
                </a:solidFill>
                <a:latin typeface="+mn-lt"/>
              </a:defRPr>
            </a:pPr>
            <a:endParaRPr lang="en-US"/>
          </a:p>
        </c:txPr>
        <c:crossAx val="1185427682"/>
        <c:crosses val="autoZero"/>
        <c:auto val="1"/>
        <c:lblAlgn val="ctr"/>
        <c:lblOffset val="100"/>
        <c:noMultiLvlLbl val="1"/>
      </c:catAx>
      <c:valAx>
        <c:axId val="118542768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sz="1800" b="0">
                    <a:solidFill>
                      <a:srgbClr val="000000"/>
                    </a:solidFill>
                    <a:latin typeface="+mn-lt"/>
                  </a:defRPr>
                </a:pPr>
                <a:r>
                  <a:rPr sz="1800" b="0">
                    <a:solidFill>
                      <a:srgbClr val="000000"/>
                    </a:solidFill>
                    <a:latin typeface="+mn-lt"/>
                  </a:rPr>
                  <a:t>Number of initiatives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535432064"/>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Domains - Catalogue</a:t>
            </a:r>
          </a:p>
        </c:rich>
      </c:tx>
      <c:layout>
        <c:manualLayout>
          <c:xMode val="edge"/>
          <c:yMode val="edge"/>
          <c:x val="3.0510440835266821E-2"/>
          <c:y val="5.3802281368821293E-2"/>
        </c:manualLayout>
      </c:layout>
      <c:overlay val="0"/>
    </c:title>
    <c:autoTitleDeleted val="0"/>
    <c:plotArea>
      <c:layout/>
      <c:barChart>
        <c:barDir val="col"/>
        <c:grouping val="clustered"/>
        <c:varyColors val="1"/>
        <c:ser>
          <c:idx val="0"/>
          <c:order val="0"/>
          <c:tx>
            <c:strRef>
              <c:f>'2020 Comparative Figures'!$C$69</c:f>
              <c:strCache>
                <c:ptCount val="1"/>
                <c:pt idx="0">
                  <c:v>Living Catalogue</c:v>
                </c:pt>
              </c:strCache>
            </c:strRef>
          </c:tx>
          <c:spPr>
            <a:solidFill>
              <a:srgbClr val="3C78D8"/>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'2020 Comparative Figures'!$B$70:$B$72</c:f>
              <c:strCache>
                <c:ptCount val="3"/>
                <c:pt idx="0">
                  <c:v>Biological</c:v>
                </c:pt>
                <c:pt idx="1">
                  <c:v>Clinical</c:v>
                </c:pt>
                <c:pt idx="2">
                  <c:v>Societal</c:v>
                </c:pt>
              </c:strCache>
            </c:strRef>
          </c:cat>
          <c:val>
            <c:numRef>
              <c:f>'2020 Comparative Figures'!$C$70:$C$72</c:f>
              <c:numCache>
                <c:formatCode>General</c:formatCode>
                <c:ptCount val="3"/>
                <c:pt idx="0">
                  <c:v>9</c:v>
                </c:pt>
                <c:pt idx="1">
                  <c:v>17</c:v>
                </c:pt>
                <c:pt idx="2">
                  <c:v>39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F08B-CE46-B1AD-F5F42F6B431D}"/>
            </c:ext>
          </c:extLst>
        </c:ser>
        <c:dLbls>
          <c:showLegendKey val="0"/>
          <c:showVal val="0"/>
          <c:showCatName val="0"/>
          <c:showSerName val="0"/>
          <c:showPercent val="0"/>
          <c:showBubbleSize val="0"/>
        </c:dLbls>
        <c:gapWidth val="150"/>
        <c:axId val="1052351866"/>
        <c:axId val="718187931"/>
      </c:barChart>
      <c:catAx>
        <c:axId val="105235186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Domain</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718187931"/>
        <c:crosses val="autoZero"/>
        <c:auto val="1"/>
        <c:lblAlgn val="ctr"/>
        <c:lblOffset val="100"/>
        <c:noMultiLvlLbl val="1"/>
      </c:catAx>
      <c:valAx>
        <c:axId val="71818793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Number of initiatives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052351866"/>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Categories - Catalogue versus Shortlisted</a:t>
            </a:r>
          </a:p>
        </c:rich>
      </c:tx>
      <c:overlay val="0"/>
    </c:title>
    <c:autoTitleDeleted val="0"/>
    <c:plotArea>
      <c:layout/>
      <c:barChart>
        <c:barDir val="col"/>
        <c:grouping val="clustered"/>
        <c:varyColors val="1"/>
        <c:ser>
          <c:idx val="0"/>
          <c:order val="0"/>
          <c:tx>
            <c:strRef>
              <c:f>'2020 Comparative Figures'!$C$3</c:f>
              <c:strCache>
                <c:ptCount val="1"/>
                <c:pt idx="0">
                  <c:v>Living Catalogue</c:v>
                </c:pt>
              </c:strCache>
            </c:strRef>
          </c:tx>
          <c:spPr>
            <a:solidFill>
              <a:srgbClr val="E06666"/>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'2020 Comparative Figures'!$B$4:$B$7</c:f>
              <c:strCache>
                <c:ptCount val="4"/>
                <c:pt idx="0">
                  <c:v>AI tools &amp; applications </c:v>
                </c:pt>
                <c:pt idx="1">
                  <c:v>Platforms</c:v>
                </c:pt>
                <c:pt idx="2">
                  <c:v>Ethical/policy frameworks</c:v>
                </c:pt>
                <c:pt idx="3">
                  <c:v>Governance mechanisms</c:v>
                </c:pt>
              </c:strCache>
            </c:strRef>
          </c:cat>
          <c:val>
            <c:numRef>
              <c:f>'2020 Comparative Figures'!$C$4:$C$7</c:f>
              <c:numCache>
                <c:formatCode>General</c:formatCode>
                <c:ptCount val="4"/>
                <c:pt idx="0">
                  <c:v>0</c:v>
                </c:pt>
                <c:pt idx="1">
                  <c:v>0</c:v>
                </c:pt>
                <c:pt idx="2">
                  <c:v>0</c:v>
                </c:pt>
                <c:pt idx="3">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4B78-F246-AAE7-C8893B5A1979}"/>
            </c:ext>
          </c:extLst>
        </c:ser>
        <c:ser>
          <c:idx val="1"/>
          <c:order val="1"/>
          <c:tx>
            <c:strRef>
              <c:f>'2020 Comparative Figures'!$D$3</c:f>
              <c:strCache>
                <c:ptCount val="1"/>
                <c:pt idx="0">
                  <c:v>Shortlisted</c:v>
                </c:pt>
              </c:strCache>
            </c:strRef>
          </c:tx>
          <c:spPr>
            <a:solidFill>
              <a:srgbClr val="F9CB9C"/>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'2020 Comparative Figures'!$B$4:$B$7</c:f>
              <c:strCache>
                <c:ptCount val="4"/>
                <c:pt idx="0">
                  <c:v>AI tools &amp; applications </c:v>
                </c:pt>
                <c:pt idx="1">
                  <c:v>Platforms</c:v>
                </c:pt>
                <c:pt idx="2">
                  <c:v>Ethical/policy frameworks</c:v>
                </c:pt>
                <c:pt idx="3">
                  <c:v>Governance mechanisms</c:v>
                </c:pt>
              </c:strCache>
            </c:strRef>
          </c:cat>
          <c:val>
            <c:numRef>
              <c:f>'2020 Comparative Figures'!$D$4:$D$7</c:f>
              <c:numCache>
                <c:formatCode>General</c:formatCode>
                <c:ptCount val="4"/>
                <c:pt idx="0">
                  <c:v>26</c:v>
                </c:pt>
                <c:pt idx="1">
                  <c:v>10</c:v>
                </c:pt>
                <c:pt idx="2">
                  <c:v>0</c:v>
                </c:pt>
                <c:pt idx="3">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4B78-F246-AAE7-C8893B5A1979}"/>
            </c:ext>
          </c:extLst>
        </c:ser>
        <c:dLbls>
          <c:showLegendKey val="0"/>
          <c:showVal val="0"/>
          <c:showCatName val="0"/>
          <c:showSerName val="0"/>
          <c:showPercent val="0"/>
          <c:showBubbleSize val="0"/>
        </c:dLbls>
        <c:gapWidth val="150"/>
        <c:axId val="1696402830"/>
        <c:axId val="1757264595"/>
      </c:barChart>
      <c:catAx>
        <c:axId val="169640283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Categories</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57264595"/>
        <c:crosses val="autoZero"/>
        <c:auto val="1"/>
        <c:lblAlgn val="ctr"/>
        <c:lblOffset val="100"/>
        <c:noMultiLvlLbl val="1"/>
      </c:catAx>
      <c:valAx>
        <c:axId val="175726459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696402830"/>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Domains - Catalogue versus Shortlisted</a:t>
            </a:r>
          </a:p>
        </c:rich>
      </c:tx>
      <c:overlay val="0"/>
    </c:title>
    <c:autoTitleDeleted val="0"/>
    <c:plotArea>
      <c:layout/>
      <c:barChart>
        <c:barDir val="col"/>
        <c:grouping val="clustered"/>
        <c:varyColors val="1"/>
        <c:ser>
          <c:idx val="0"/>
          <c:order val="0"/>
          <c:tx>
            <c:strRef>
              <c:f>'2020 Comparative Figures'!$C$69</c:f>
              <c:strCache>
                <c:ptCount val="1"/>
                <c:pt idx="0">
                  <c:v>Living Catalogue</c:v>
                </c:pt>
              </c:strCache>
            </c:strRef>
          </c:tx>
          <c:spPr>
            <a:solidFill>
              <a:srgbClr val="4285F4"/>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'2020 Comparative Figures'!$B$70:$B$72</c:f>
              <c:strCache>
                <c:ptCount val="3"/>
                <c:pt idx="0">
                  <c:v>Biological</c:v>
                </c:pt>
                <c:pt idx="1">
                  <c:v>Clinical</c:v>
                </c:pt>
                <c:pt idx="2">
                  <c:v>Societal</c:v>
                </c:pt>
              </c:strCache>
            </c:strRef>
          </c:cat>
          <c:val>
            <c:numRef>
              <c:f>'2020 Comparative Figures'!$C$70:$C$72</c:f>
              <c:numCache>
                <c:formatCode>General</c:formatCode>
                <c:ptCount val="3"/>
                <c:pt idx="0">
                  <c:v>9</c:v>
                </c:pt>
                <c:pt idx="1">
                  <c:v>17</c:v>
                </c:pt>
                <c:pt idx="2">
                  <c:v>39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9666-8640-9988-31BFEEF81114}"/>
            </c:ext>
          </c:extLst>
        </c:ser>
        <c:ser>
          <c:idx val="1"/>
          <c:order val="1"/>
          <c:tx>
            <c:strRef>
              <c:f>'2020 Comparative Figures'!$D$69</c:f>
              <c:strCache>
                <c:ptCount val="1"/>
                <c:pt idx="0">
                  <c:v>Shortlisted</c:v>
                </c:pt>
              </c:strCache>
            </c:strRef>
          </c:tx>
          <c:spPr>
            <a:solidFill>
              <a:srgbClr val="9FC5E8"/>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'2020 Comparative Figures'!$B$70:$B$72</c:f>
              <c:strCache>
                <c:ptCount val="3"/>
                <c:pt idx="0">
                  <c:v>Biological</c:v>
                </c:pt>
                <c:pt idx="1">
                  <c:v>Clinical</c:v>
                </c:pt>
                <c:pt idx="2">
                  <c:v>Societal</c:v>
                </c:pt>
              </c:strCache>
            </c:strRef>
          </c:cat>
          <c:val>
            <c:numRef>
              <c:f>'2020 Comparative Figures'!$D$70:$D$72</c:f>
              <c:numCache>
                <c:formatCode>General</c:formatCode>
                <c:ptCount val="3"/>
                <c:pt idx="0">
                  <c:v>9</c:v>
                </c:pt>
                <c:pt idx="1">
                  <c:v>9</c:v>
                </c:pt>
                <c:pt idx="2">
                  <c:v>18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9666-8640-9988-31BFEEF81114}"/>
            </c:ext>
          </c:extLst>
        </c:ser>
        <c:dLbls>
          <c:showLegendKey val="0"/>
          <c:showVal val="0"/>
          <c:showCatName val="0"/>
          <c:showSerName val="0"/>
          <c:showPercent val="0"/>
          <c:showBubbleSize val="0"/>
        </c:dLbls>
        <c:gapWidth val="150"/>
        <c:axId val="87440682"/>
        <c:axId val="173974788"/>
      </c:barChart>
      <c:catAx>
        <c:axId val="8744068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Domain</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3974788"/>
        <c:crosses val="autoZero"/>
        <c:auto val="1"/>
        <c:lblAlgn val="ctr"/>
        <c:lblOffset val="100"/>
        <c:noMultiLvlLbl val="1"/>
      </c:catAx>
      <c:valAx>
        <c:axId val="17397478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87440682"/>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Target Audiences - Catalogue versus Shortlisted</a:t>
            </a:r>
          </a:p>
        </c:rich>
      </c:tx>
      <c:overlay val="0"/>
    </c:title>
    <c:autoTitleDeleted val="0"/>
    <c:plotArea>
      <c:layout/>
      <c:barChart>
        <c:barDir val="col"/>
        <c:grouping val="clustered"/>
        <c:varyColors val="1"/>
        <c:ser>
          <c:idx val="0"/>
          <c:order val="0"/>
          <c:tx>
            <c:strRef>
              <c:f>'2020 Comparative Figures'!$C$63</c:f>
              <c:strCache>
                <c:ptCount val="1"/>
                <c:pt idx="0">
                  <c:v>Living Catalogue</c:v>
                </c:pt>
              </c:strCache>
            </c:strRef>
          </c:tx>
          <c:spPr>
            <a:solidFill>
              <a:srgbClr val="FF6D01"/>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'2020 Comparative Figures'!$B$64:$B$67</c:f>
              <c:strCache>
                <c:ptCount val="4"/>
                <c:pt idx="0">
                  <c:v>Academia</c:v>
                </c:pt>
                <c:pt idx="1">
                  <c:v>Government</c:v>
                </c:pt>
                <c:pt idx="2">
                  <c:v>Public</c:v>
                </c:pt>
                <c:pt idx="3">
                  <c:v>Business</c:v>
                </c:pt>
              </c:strCache>
            </c:strRef>
          </c:cat>
          <c:val>
            <c:numRef>
              <c:f>'2020 Comparative Figures'!$C$64:$C$67</c:f>
              <c:numCache>
                <c:formatCode>General</c:formatCode>
                <c:ptCount val="4"/>
                <c:pt idx="0">
                  <c:v>24</c:v>
                </c:pt>
                <c:pt idx="1">
                  <c:v>22</c:v>
                </c:pt>
                <c:pt idx="2">
                  <c:v>24</c:v>
                </c:pt>
                <c:pt idx="3">
                  <c:v>12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368B-9E49-B04B-41C2ADE8433A}"/>
            </c:ext>
          </c:extLst>
        </c:ser>
        <c:ser>
          <c:idx val="1"/>
          <c:order val="1"/>
          <c:tx>
            <c:strRef>
              <c:f>'2020 Comparative Figures'!$D$63</c:f>
              <c:strCache>
                <c:ptCount val="1"/>
                <c:pt idx="0">
                  <c:v>Shortlisted</c:v>
                </c:pt>
              </c:strCache>
            </c:strRef>
          </c:tx>
          <c:spPr>
            <a:solidFill>
              <a:srgbClr val="F9CB9C"/>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'2020 Comparative Figures'!$B$64:$B$67</c:f>
              <c:strCache>
                <c:ptCount val="4"/>
                <c:pt idx="0">
                  <c:v>Academia</c:v>
                </c:pt>
                <c:pt idx="1">
                  <c:v>Government</c:v>
                </c:pt>
                <c:pt idx="2">
                  <c:v>Public</c:v>
                </c:pt>
                <c:pt idx="3">
                  <c:v>Business</c:v>
                </c:pt>
              </c:strCache>
            </c:strRef>
          </c:cat>
          <c:val>
            <c:numRef>
              <c:f>'2020 Comparative Figures'!$D$64:$D$67</c:f>
              <c:numCache>
                <c:formatCode>General</c:formatCode>
                <c:ptCount val="4"/>
                <c:pt idx="0">
                  <c:v>18</c:v>
                </c:pt>
                <c:pt idx="1">
                  <c:v>11</c:v>
                </c:pt>
                <c:pt idx="2">
                  <c:v>9</c:v>
                </c:pt>
                <c:pt idx="3">
                  <c:v>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368B-9E49-B04B-41C2ADE8433A}"/>
            </c:ext>
          </c:extLst>
        </c:ser>
        <c:dLbls>
          <c:showLegendKey val="0"/>
          <c:showVal val="0"/>
          <c:showCatName val="0"/>
          <c:showSerName val="0"/>
          <c:showPercent val="0"/>
          <c:showBubbleSize val="0"/>
        </c:dLbls>
        <c:gapWidth val="150"/>
        <c:axId val="274128198"/>
        <c:axId val="302250657"/>
      </c:barChart>
      <c:catAx>
        <c:axId val="27412819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Target Audience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302250657"/>
        <c:crosses val="autoZero"/>
        <c:auto val="1"/>
        <c:lblAlgn val="ctr"/>
        <c:lblOffset val="100"/>
        <c:noMultiLvlLbl val="1"/>
      </c:catAx>
      <c:valAx>
        <c:axId val="30225065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274128198"/>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Sectors - Catalogue versus Shortlisted</a:t>
            </a:r>
          </a:p>
        </c:rich>
      </c:tx>
      <c:overlay val="0"/>
    </c:title>
    <c:autoTitleDeleted val="0"/>
    <c:plotArea>
      <c:layout/>
      <c:barChart>
        <c:barDir val="col"/>
        <c:grouping val="clustered"/>
        <c:varyColors val="1"/>
        <c:ser>
          <c:idx val="0"/>
          <c:order val="0"/>
          <c:tx>
            <c:strRef>
              <c:f>'2020 Comparative Figures'!$C$55</c:f>
              <c:strCache>
                <c:ptCount val="1"/>
                <c:pt idx="0">
                  <c:v>Living Catalogue</c:v>
                </c:pt>
              </c:strCache>
            </c:strRef>
          </c:tx>
          <c:spPr>
            <a:solidFill>
              <a:srgbClr val="FBBC04"/>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'2020 Comparative Figures'!$B$56:$B$61</c:f>
              <c:strCache>
                <c:ptCount val="6"/>
                <c:pt idx="0">
                  <c:v>For-profit</c:v>
                </c:pt>
                <c:pt idx="1">
                  <c:v>Academia</c:v>
                </c:pt>
                <c:pt idx="2">
                  <c:v>Non-profit</c:v>
                </c:pt>
                <c:pt idx="3">
                  <c:v>Government</c:v>
                </c:pt>
                <c:pt idx="4">
                  <c:v>Civil society</c:v>
                </c:pt>
                <c:pt idx="5">
                  <c:v>International organization</c:v>
                </c:pt>
              </c:strCache>
            </c:strRef>
          </c:cat>
          <c:val>
            <c:numRef>
              <c:f>'2020 Comparative Figures'!$C$56:$C$61</c:f>
              <c:numCache>
                <c:formatCode>General</c:formatCode>
                <c:ptCount val="6"/>
                <c:pt idx="0">
                  <c:v>28</c:v>
                </c:pt>
                <c:pt idx="1">
                  <c:v>28</c:v>
                </c:pt>
                <c:pt idx="2">
                  <c:v>3</c:v>
                </c:pt>
                <c:pt idx="3">
                  <c:v>3</c:v>
                </c:pt>
                <c:pt idx="4">
                  <c:v>2</c:v>
                </c:pt>
                <c:pt idx="5">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5A0-1144-B247-E9578195372F}"/>
            </c:ext>
          </c:extLst>
        </c:ser>
        <c:ser>
          <c:idx val="1"/>
          <c:order val="1"/>
          <c:tx>
            <c:strRef>
              <c:f>'2020 Comparative Figures'!$D$55</c:f>
              <c:strCache>
                <c:ptCount val="1"/>
                <c:pt idx="0">
                  <c:v>Shortlisted</c:v>
                </c:pt>
              </c:strCache>
            </c:strRef>
          </c:tx>
          <c:spPr>
            <a:solidFill>
              <a:srgbClr val="FFE599"/>
            </a:solidFill>
            <a:ln cmpd="sng">
              <a:solidFill>
                <a:srgbClr val="000000"/>
              </a:solidFill>
            </a:ln>
          </c:spPr>
          <c:invertIfNegative val="1"/>
          <c:dLbls>
            <c:spPr>
              <a:noFill/>
              <a:ln>
                <a:noFill/>
              </a:ln>
              <a:effectLst/>
            </c:spPr>
            <c:txPr>
              <a:bodyPr/>
              <a:lstStyle/>
              <a:p>
                <a:pPr lvl="0">
                  <a:defRPr>
                    <a:solidFill>
                      <a:srgbClr val="000000"/>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'2020 Comparative Figures'!$B$56:$B$61</c:f>
              <c:strCache>
                <c:ptCount val="6"/>
                <c:pt idx="0">
                  <c:v>For-profit</c:v>
                </c:pt>
                <c:pt idx="1">
                  <c:v>Academia</c:v>
                </c:pt>
                <c:pt idx="2">
                  <c:v>Non-profit</c:v>
                </c:pt>
                <c:pt idx="3">
                  <c:v>Government</c:v>
                </c:pt>
                <c:pt idx="4">
                  <c:v>Civil society</c:v>
                </c:pt>
                <c:pt idx="5">
                  <c:v>International organization</c:v>
                </c:pt>
              </c:strCache>
            </c:strRef>
          </c:cat>
          <c:val>
            <c:numRef>
              <c:f>'2020 Comparative Figures'!$D$56:$D$61</c:f>
              <c:numCache>
                <c:formatCode>General</c:formatCode>
                <c:ptCount val="6"/>
                <c:pt idx="0">
                  <c:v>19</c:v>
                </c:pt>
                <c:pt idx="1">
                  <c:v>10</c:v>
                </c:pt>
                <c:pt idx="2">
                  <c:v>4</c:v>
                </c:pt>
                <c:pt idx="3">
                  <c:v>2</c:v>
                </c:pt>
                <c:pt idx="4">
                  <c:v>0</c:v>
                </c:pt>
                <c:pt idx="5">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15A0-1144-B247-E9578195372F}"/>
            </c:ext>
          </c:extLst>
        </c:ser>
        <c:dLbls>
          <c:showLegendKey val="0"/>
          <c:showVal val="0"/>
          <c:showCatName val="0"/>
          <c:showSerName val="0"/>
          <c:showPercent val="0"/>
          <c:showBubbleSize val="0"/>
        </c:dLbls>
        <c:gapWidth val="150"/>
        <c:axId val="640556347"/>
        <c:axId val="759811939"/>
      </c:barChart>
      <c:catAx>
        <c:axId val="64055634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Sector</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759811939"/>
        <c:crosses val="autoZero"/>
        <c:auto val="1"/>
        <c:lblAlgn val="ctr"/>
        <c:lblOffset val="100"/>
        <c:noMultiLvlLbl val="1"/>
      </c:catAx>
      <c:valAx>
        <c:axId val="75981193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Number of initiatives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64055634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Shortlist - Categories</a:t>
            </a:r>
          </a:p>
        </c:rich>
      </c:tx>
      <c:overlay val="0"/>
    </c:title>
    <c:autoTitleDeleted val="0"/>
    <c:plotArea>
      <c:layout/>
      <c:pieChart>
        <c:varyColors val="1"/>
        <c:ser>
          <c:idx val="0"/>
          <c:order val="0"/>
          <c:dPt>
            <c:idx val="0"/>
            <c:bubble3D val="0"/>
            <c:spPr>
              <a:solidFill>
                <a:srgbClr val="E06666"/>
              </a:solidFill>
            </c:spPr>
            <c:extLst>
              <c:ext xmlns:c16="http://schemas.microsoft.com/office/drawing/2014/chart" uri="{C3380CC4-5D6E-409C-BE32-E72D297353CC}">
                <c16:uniqueId val="{00000001-39D0-5142-A260-8D14754ABA7D}"/>
              </c:ext>
            </c:extLst>
          </c:dPt>
          <c:dPt>
            <c:idx val="1"/>
            <c:bubble3D val="0"/>
            <c:spPr>
              <a:solidFill>
                <a:srgbClr val="F6B26B"/>
              </a:solidFill>
            </c:spPr>
            <c:extLst>
              <c:ext xmlns:c16="http://schemas.microsoft.com/office/drawing/2014/chart" uri="{C3380CC4-5D6E-409C-BE32-E72D297353CC}">
                <c16:uniqueId val="{00000003-39D0-5142-A260-8D14754ABA7D}"/>
              </c:ext>
            </c:extLst>
          </c:dPt>
          <c:dPt>
            <c:idx val="2"/>
            <c:bubble3D val="0"/>
            <c:spPr>
              <a:solidFill>
                <a:srgbClr val="FBBC04"/>
              </a:solidFill>
            </c:spPr>
            <c:extLst>
              <c:ext xmlns:c16="http://schemas.microsoft.com/office/drawing/2014/chart" uri="{C3380CC4-5D6E-409C-BE32-E72D297353CC}">
                <c16:uniqueId val="{00000005-39D0-5142-A260-8D14754ABA7D}"/>
              </c:ext>
            </c:extLst>
          </c:dPt>
          <c:dPt>
            <c:idx val="3"/>
            <c:bubble3D val="0"/>
            <c:spPr>
              <a:solidFill>
                <a:srgbClr val="34A853"/>
              </a:solidFill>
            </c:spPr>
            <c:extLst>
              <c:ext xmlns:c16="http://schemas.microsoft.com/office/drawing/2014/chart" uri="{C3380CC4-5D6E-409C-BE32-E72D297353CC}">
                <c16:uniqueId val="{00000007-39D0-5142-A260-8D14754ABA7D}"/>
              </c:ext>
            </c:extLst>
          </c:dPt>
          <c:cat>
            <c:strRef>
              <c:f>'2020 Shortlisted Initiatives Co'!$B$4:$B$7</c:f>
              <c:strCache>
                <c:ptCount val="4"/>
                <c:pt idx="0">
                  <c:v>AI tools &amp; applications</c:v>
                </c:pt>
                <c:pt idx="1">
                  <c:v>Platforms to fast-track research &amp; crowdsource projects</c:v>
                </c:pt>
                <c:pt idx="2">
                  <c:v>Ethical and policy frameworks</c:v>
                </c:pt>
                <c:pt idx="3">
                  <c:v>Governance mechanisms to operationalize principles </c:v>
                </c:pt>
              </c:strCache>
            </c:strRef>
          </c:cat>
          <c:val>
            <c:numRef>
              <c:f>'2020 Shortlisted Initiatives Co'!$C$4:$C$7</c:f>
              <c:numCache>
                <c:formatCode>General</c:formatCode>
                <c:ptCount val="4"/>
                <c:pt idx="0">
                  <c:v>26</c:v>
                </c:pt>
                <c:pt idx="1">
                  <c:v>10</c:v>
                </c:pt>
                <c:pt idx="2">
                  <c:v>0</c:v>
                </c:pt>
                <c:pt idx="3">
                  <c:v>0</c:v>
                </c:pt>
              </c:numCache>
            </c:numRef>
          </c:val>
          <c:extLst>
            <c:ext xmlns:c16="http://schemas.microsoft.com/office/drawing/2014/chart" uri="{C3380CC4-5D6E-409C-BE32-E72D297353CC}">
              <c16:uniqueId val="{00000008-39D0-5142-A260-8D14754ABA7D}"/>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sz="1200"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Themes</a:t>
            </a:r>
          </a:p>
        </c:rich>
      </c:tx>
      <c:layout>
        <c:manualLayout>
          <c:xMode val="edge"/>
          <c:yMode val="edge"/>
          <c:x val="3.0916666666666669E-2"/>
          <c:y val="5.5390835579514824E-2"/>
        </c:manualLayout>
      </c:layout>
      <c:overlay val="0"/>
    </c:title>
    <c:autoTitleDeleted val="0"/>
    <c:plotArea>
      <c:layout/>
      <c:pieChart>
        <c:varyColors val="1"/>
        <c:ser>
          <c:idx val="0"/>
          <c:order val="0"/>
          <c:tx>
            <c:strRef>
              <c:f>'2020 Shortlisted Initiatives Co'!$B$11</c:f>
              <c:strCache>
                <c:ptCount val="1"/>
                <c:pt idx="0">
                  <c:v>Early detection and diagnosis</c:v>
                </c:pt>
              </c:strCache>
            </c:strRef>
          </c:tx>
          <c:dPt>
            <c:idx val="0"/>
            <c:bubble3D val="0"/>
            <c:spPr>
              <a:solidFill>
                <a:srgbClr val="4285F4"/>
              </a:solidFill>
            </c:spPr>
            <c:extLst>
              <c:ext xmlns:c16="http://schemas.microsoft.com/office/drawing/2014/chart" uri="{C3380CC4-5D6E-409C-BE32-E72D297353CC}">
                <c16:uniqueId val="{00000001-448D-644E-A8D5-26DA7F8BBAA6}"/>
              </c:ext>
            </c:extLst>
          </c:dPt>
          <c:cat>
            <c:numRef>
              <c:f>'2020 Shortlisted Initiatives Co'!$C$10</c:f>
              <c:numCache>
                <c:formatCode>General</c:formatCode>
                <c:ptCount val="1"/>
                <c:pt idx="0">
                  <c:v>15</c:v>
                </c:pt>
              </c:numCache>
            </c:numRef>
          </c:cat>
          <c:val>
            <c:numRef>
              <c:f>'2020 Shortlisted Initiatives Co'!$C$11</c:f>
              <c:numCache>
                <c:formatCode>General</c:formatCode>
                <c:ptCount val="1"/>
                <c:pt idx="0">
                  <c:v>7</c:v>
                </c:pt>
              </c:numCache>
            </c:numRef>
          </c:val>
          <c:extLst>
            <c:ext xmlns:c16="http://schemas.microsoft.com/office/drawing/2014/chart" uri="{C3380CC4-5D6E-409C-BE32-E72D297353CC}">
              <c16:uniqueId val="{00000002-448D-644E-A8D5-26DA7F8BBAA6}"/>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Shortlist - Countries of Origin</a:t>
            </a:r>
          </a:p>
        </c:rich>
      </c:tx>
      <c:overlay val="0"/>
    </c:title>
    <c:autoTitleDeleted val="0"/>
    <c:plotArea>
      <c:layout/>
      <c:pieChart>
        <c:varyColors val="1"/>
        <c:ser>
          <c:idx val="0"/>
          <c:order val="0"/>
          <c:tx>
            <c:strRef>
              <c:f>'2020 Shortlisted Initiatives Co'!$C$16</c:f>
              <c:strCache>
                <c:ptCount val="1"/>
                <c:pt idx="0">
                  <c:v>#</c:v>
                </c:pt>
              </c:strCache>
            </c:strRef>
          </c:tx>
          <c:dPt>
            <c:idx val="0"/>
            <c:bubble3D val="0"/>
            <c:spPr>
              <a:solidFill>
                <a:srgbClr val="4285F4"/>
              </a:solidFill>
            </c:spPr>
            <c:extLst>
              <c:ext xmlns:c16="http://schemas.microsoft.com/office/drawing/2014/chart" uri="{C3380CC4-5D6E-409C-BE32-E72D297353CC}">
                <c16:uniqueId val="{00000001-B59A-884F-831B-AD637BF1DA36}"/>
              </c:ext>
            </c:extLst>
          </c:dPt>
          <c:dPt>
            <c:idx val="1"/>
            <c:bubble3D val="0"/>
            <c:spPr>
              <a:solidFill>
                <a:srgbClr val="EA4335"/>
              </a:solidFill>
            </c:spPr>
            <c:extLst>
              <c:ext xmlns:c16="http://schemas.microsoft.com/office/drawing/2014/chart" uri="{C3380CC4-5D6E-409C-BE32-E72D297353CC}">
                <c16:uniqueId val="{00000003-B59A-884F-831B-AD637BF1DA36}"/>
              </c:ext>
            </c:extLst>
          </c:dPt>
          <c:dPt>
            <c:idx val="2"/>
            <c:bubble3D val="0"/>
            <c:spPr>
              <a:solidFill>
                <a:srgbClr val="FBBC04"/>
              </a:solidFill>
            </c:spPr>
            <c:extLst>
              <c:ext xmlns:c16="http://schemas.microsoft.com/office/drawing/2014/chart" uri="{C3380CC4-5D6E-409C-BE32-E72D297353CC}">
                <c16:uniqueId val="{00000005-B59A-884F-831B-AD637BF1DA36}"/>
              </c:ext>
            </c:extLst>
          </c:dPt>
          <c:dPt>
            <c:idx val="3"/>
            <c:bubble3D val="0"/>
            <c:spPr>
              <a:solidFill>
                <a:srgbClr val="34A853"/>
              </a:solidFill>
            </c:spPr>
            <c:extLst>
              <c:ext xmlns:c16="http://schemas.microsoft.com/office/drawing/2014/chart" uri="{C3380CC4-5D6E-409C-BE32-E72D297353CC}">
                <c16:uniqueId val="{00000007-B59A-884F-831B-AD637BF1DA36}"/>
              </c:ext>
            </c:extLst>
          </c:dPt>
          <c:dPt>
            <c:idx val="4"/>
            <c:bubble3D val="0"/>
            <c:spPr>
              <a:solidFill>
                <a:srgbClr val="FF6D01"/>
              </a:solidFill>
            </c:spPr>
            <c:extLst>
              <c:ext xmlns:c16="http://schemas.microsoft.com/office/drawing/2014/chart" uri="{C3380CC4-5D6E-409C-BE32-E72D297353CC}">
                <c16:uniqueId val="{00000009-B59A-884F-831B-AD637BF1DA36}"/>
              </c:ext>
            </c:extLst>
          </c:dPt>
          <c:dPt>
            <c:idx val="5"/>
            <c:bubble3D val="0"/>
            <c:spPr>
              <a:solidFill>
                <a:srgbClr val="46BDC6"/>
              </a:solidFill>
            </c:spPr>
            <c:extLst>
              <c:ext xmlns:c16="http://schemas.microsoft.com/office/drawing/2014/chart" uri="{C3380CC4-5D6E-409C-BE32-E72D297353CC}">
                <c16:uniqueId val="{0000000B-B59A-884F-831B-AD637BF1DA36}"/>
              </c:ext>
            </c:extLst>
          </c:dPt>
          <c:dPt>
            <c:idx val="6"/>
            <c:bubble3D val="0"/>
            <c:spPr>
              <a:solidFill>
                <a:srgbClr val="7BAAF7"/>
              </a:solidFill>
            </c:spPr>
            <c:extLst>
              <c:ext xmlns:c16="http://schemas.microsoft.com/office/drawing/2014/chart" uri="{C3380CC4-5D6E-409C-BE32-E72D297353CC}">
                <c16:uniqueId val="{0000000D-B59A-884F-831B-AD637BF1DA36}"/>
              </c:ext>
            </c:extLst>
          </c:dPt>
          <c:dPt>
            <c:idx val="7"/>
            <c:bubble3D val="0"/>
            <c:spPr>
              <a:solidFill>
                <a:srgbClr val="F07B72"/>
              </a:solidFill>
            </c:spPr>
            <c:extLst>
              <c:ext xmlns:c16="http://schemas.microsoft.com/office/drawing/2014/chart" uri="{C3380CC4-5D6E-409C-BE32-E72D297353CC}">
                <c16:uniqueId val="{0000000F-B59A-884F-831B-AD637BF1DA36}"/>
              </c:ext>
            </c:extLst>
          </c:dPt>
          <c:dPt>
            <c:idx val="8"/>
            <c:bubble3D val="0"/>
            <c:spPr>
              <a:solidFill>
                <a:srgbClr val="FCD04F"/>
              </a:solidFill>
            </c:spPr>
            <c:extLst>
              <c:ext xmlns:c16="http://schemas.microsoft.com/office/drawing/2014/chart" uri="{C3380CC4-5D6E-409C-BE32-E72D297353CC}">
                <c16:uniqueId val="{00000011-B59A-884F-831B-AD637BF1DA36}"/>
              </c:ext>
            </c:extLst>
          </c:dPt>
          <c:dPt>
            <c:idx val="9"/>
            <c:bubble3D val="0"/>
            <c:spPr>
              <a:solidFill>
                <a:srgbClr val="71C287"/>
              </a:solidFill>
            </c:spPr>
            <c:extLst>
              <c:ext xmlns:c16="http://schemas.microsoft.com/office/drawing/2014/chart" uri="{C3380CC4-5D6E-409C-BE32-E72D297353CC}">
                <c16:uniqueId val="{00000013-B59A-884F-831B-AD637BF1DA36}"/>
              </c:ext>
            </c:extLst>
          </c:dPt>
          <c:dPt>
            <c:idx val="10"/>
            <c:bubble3D val="0"/>
            <c:spPr>
              <a:solidFill>
                <a:srgbClr val="FF994D"/>
              </a:solidFill>
            </c:spPr>
            <c:extLst>
              <c:ext xmlns:c16="http://schemas.microsoft.com/office/drawing/2014/chart" uri="{C3380CC4-5D6E-409C-BE32-E72D297353CC}">
                <c16:uniqueId val="{00000015-B59A-884F-831B-AD637BF1DA36}"/>
              </c:ext>
            </c:extLst>
          </c:dPt>
          <c:dPt>
            <c:idx val="11"/>
            <c:bubble3D val="0"/>
            <c:spPr>
              <a:solidFill>
                <a:srgbClr val="7ED1D7"/>
              </a:solidFill>
            </c:spPr>
            <c:extLst>
              <c:ext xmlns:c16="http://schemas.microsoft.com/office/drawing/2014/chart" uri="{C3380CC4-5D6E-409C-BE32-E72D297353CC}">
                <c16:uniqueId val="{00000017-B59A-884F-831B-AD637BF1DA36}"/>
              </c:ext>
            </c:extLst>
          </c:dPt>
          <c:dPt>
            <c:idx val="12"/>
            <c:bubble3D val="0"/>
            <c:spPr>
              <a:solidFill>
                <a:srgbClr val="B3CEFB"/>
              </a:solidFill>
            </c:spPr>
            <c:extLst>
              <c:ext xmlns:c16="http://schemas.microsoft.com/office/drawing/2014/chart" uri="{C3380CC4-5D6E-409C-BE32-E72D297353CC}">
                <c16:uniqueId val="{00000019-B59A-884F-831B-AD637BF1DA36}"/>
              </c:ext>
            </c:extLst>
          </c:dPt>
          <c:dPt>
            <c:idx val="13"/>
            <c:bubble3D val="0"/>
            <c:spPr>
              <a:solidFill>
                <a:srgbClr val="F7B4AE"/>
              </a:solidFill>
            </c:spPr>
            <c:extLst>
              <c:ext xmlns:c16="http://schemas.microsoft.com/office/drawing/2014/chart" uri="{C3380CC4-5D6E-409C-BE32-E72D297353CC}">
                <c16:uniqueId val="{0000001B-B59A-884F-831B-AD637BF1DA36}"/>
              </c:ext>
            </c:extLst>
          </c:dPt>
          <c:dPt>
            <c:idx val="14"/>
            <c:bubble3D val="0"/>
            <c:spPr>
              <a:solidFill>
                <a:srgbClr val="FDE49B"/>
              </a:solidFill>
            </c:spPr>
            <c:extLst>
              <c:ext xmlns:c16="http://schemas.microsoft.com/office/drawing/2014/chart" uri="{C3380CC4-5D6E-409C-BE32-E72D297353CC}">
                <c16:uniqueId val="{0000001D-B59A-884F-831B-AD637BF1DA36}"/>
              </c:ext>
            </c:extLst>
          </c:dPt>
          <c:dPt>
            <c:idx val="15"/>
            <c:bubble3D val="0"/>
            <c:spPr>
              <a:solidFill>
                <a:srgbClr val="AEDCBA"/>
              </a:solidFill>
            </c:spPr>
            <c:extLst>
              <c:ext xmlns:c16="http://schemas.microsoft.com/office/drawing/2014/chart" uri="{C3380CC4-5D6E-409C-BE32-E72D297353CC}">
                <c16:uniqueId val="{0000001F-B59A-884F-831B-AD637BF1DA36}"/>
              </c:ext>
            </c:extLst>
          </c:dPt>
          <c:dPt>
            <c:idx val="16"/>
            <c:bubble3D val="0"/>
            <c:spPr>
              <a:solidFill>
                <a:srgbClr val="FFC599"/>
              </a:solidFill>
            </c:spPr>
            <c:extLst>
              <c:ext xmlns:c16="http://schemas.microsoft.com/office/drawing/2014/chart" uri="{C3380CC4-5D6E-409C-BE32-E72D297353CC}">
                <c16:uniqueId val="{00000021-B59A-884F-831B-AD637BF1DA36}"/>
              </c:ext>
            </c:extLst>
          </c:dPt>
          <c:dPt>
            <c:idx val="17"/>
            <c:bubble3D val="0"/>
            <c:spPr>
              <a:solidFill>
                <a:srgbClr val="B5E5E8"/>
              </a:solidFill>
            </c:spPr>
            <c:extLst>
              <c:ext xmlns:c16="http://schemas.microsoft.com/office/drawing/2014/chart" uri="{C3380CC4-5D6E-409C-BE32-E72D297353CC}">
                <c16:uniqueId val="{00000023-B59A-884F-831B-AD637BF1DA36}"/>
              </c:ext>
            </c:extLst>
          </c:dPt>
          <c:dPt>
            <c:idx val="18"/>
            <c:bubble3D val="0"/>
            <c:spPr>
              <a:solidFill>
                <a:srgbClr val="ECF3FE"/>
              </a:solidFill>
            </c:spPr>
            <c:extLst>
              <c:ext xmlns:c16="http://schemas.microsoft.com/office/drawing/2014/chart" uri="{C3380CC4-5D6E-409C-BE32-E72D297353CC}">
                <c16:uniqueId val="{00000025-B59A-884F-831B-AD637BF1DA36}"/>
              </c:ext>
            </c:extLst>
          </c:dPt>
          <c:dPt>
            <c:idx val="19"/>
            <c:bubble3D val="0"/>
            <c:spPr>
              <a:solidFill>
                <a:srgbClr val="FDECEB"/>
              </a:solidFill>
            </c:spPr>
            <c:extLst>
              <c:ext xmlns:c16="http://schemas.microsoft.com/office/drawing/2014/chart" uri="{C3380CC4-5D6E-409C-BE32-E72D297353CC}">
                <c16:uniqueId val="{00000027-B59A-884F-831B-AD637BF1DA36}"/>
              </c:ext>
            </c:extLst>
          </c:dPt>
          <c:cat>
            <c:strRef>
              <c:f>'2020 Shortlisted Initiatives Co'!$B$17:$B$36</c:f>
              <c:strCache>
                <c:ptCount val="20"/>
                <c:pt idx="0">
                  <c:v>United States</c:v>
                </c:pt>
                <c:pt idx="1">
                  <c:v>China</c:v>
                </c:pt>
                <c:pt idx="2">
                  <c:v>United Kingdom</c:v>
                </c:pt>
                <c:pt idx="3">
                  <c:v>India</c:v>
                </c:pt>
                <c:pt idx="4">
                  <c:v>Canada</c:v>
                </c:pt>
                <c:pt idx="5">
                  <c:v>Israel</c:v>
                </c:pt>
                <c:pt idx="6">
                  <c:v>France</c:v>
                </c:pt>
                <c:pt idx="7">
                  <c:v>Brazil</c:v>
                </c:pt>
                <c:pt idx="8">
                  <c:v>South Korea</c:v>
                </c:pt>
                <c:pt idx="9">
                  <c:v>Singapore</c:v>
                </c:pt>
                <c:pt idx="10">
                  <c:v>Germany</c:v>
                </c:pt>
                <c:pt idx="11">
                  <c:v>Belgium</c:v>
                </c:pt>
                <c:pt idx="12">
                  <c:v>Greece</c:v>
                </c:pt>
                <c:pt idx="13">
                  <c:v>New Zealand</c:v>
                </c:pt>
                <c:pt idx="14">
                  <c:v>Japan</c:v>
                </c:pt>
                <c:pt idx="15">
                  <c:v>Netherlands</c:v>
                </c:pt>
                <c:pt idx="16">
                  <c:v>Luxembourg</c:v>
                </c:pt>
                <c:pt idx="17">
                  <c:v>Switzerland</c:v>
                </c:pt>
                <c:pt idx="18">
                  <c:v>UAE</c:v>
                </c:pt>
                <c:pt idx="19">
                  <c:v>European Union</c:v>
                </c:pt>
              </c:strCache>
            </c:strRef>
          </c:cat>
          <c:val>
            <c:numRef>
              <c:f>'2020 Shortlisted Initiatives Co'!$C$17:$C$36</c:f>
              <c:numCache>
                <c:formatCode>General</c:formatCode>
                <c:ptCount val="20"/>
                <c:pt idx="0">
                  <c:v>21</c:v>
                </c:pt>
                <c:pt idx="1">
                  <c:v>10</c:v>
                </c:pt>
                <c:pt idx="2">
                  <c:v>5</c:v>
                </c:pt>
                <c:pt idx="3">
                  <c:v>4</c:v>
                </c:pt>
                <c:pt idx="4">
                  <c:v>3</c:v>
                </c:pt>
                <c:pt idx="5">
                  <c:v>2</c:v>
                </c:pt>
                <c:pt idx="6">
                  <c:v>2</c:v>
                </c:pt>
                <c:pt idx="7">
                  <c:v>2</c:v>
                </c:pt>
                <c:pt idx="8">
                  <c:v>1</c:v>
                </c:pt>
                <c:pt idx="9">
                  <c:v>1</c:v>
                </c:pt>
                <c:pt idx="10">
                  <c:v>1</c:v>
                </c:pt>
                <c:pt idx="11">
                  <c:v>1</c:v>
                </c:pt>
                <c:pt idx="12">
                  <c:v>1</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28-B59A-884F-831B-AD637BF1DA36}"/>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sz="1200"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2600" b="0">
                <a:solidFill>
                  <a:srgbClr val="757575"/>
                </a:solidFill>
                <a:latin typeface="+mn-lt"/>
              </a:defRPr>
            </a:pPr>
            <a:r>
              <a:rPr sz="2600" b="0">
                <a:solidFill>
                  <a:srgbClr val="757575"/>
                </a:solidFill>
                <a:latin typeface="+mn-lt"/>
              </a:rPr>
              <a:t>Shortlist - Sectors</a:t>
            </a:r>
          </a:p>
        </c:rich>
      </c:tx>
      <c:overlay val="0"/>
    </c:title>
    <c:autoTitleDeleted val="0"/>
    <c:plotArea>
      <c:layout/>
      <c:pieChart>
        <c:varyColors val="1"/>
        <c:ser>
          <c:idx val="0"/>
          <c:order val="0"/>
          <c:tx>
            <c:strRef>
              <c:f>'2020 Shortlisted Initiatives Co'!$C$55</c:f>
              <c:strCache>
                <c:ptCount val="1"/>
                <c:pt idx="0">
                  <c:v>#</c:v>
                </c:pt>
              </c:strCache>
            </c:strRef>
          </c:tx>
          <c:dPt>
            <c:idx val="0"/>
            <c:bubble3D val="0"/>
            <c:spPr>
              <a:solidFill>
                <a:srgbClr val="EA9999"/>
              </a:solidFill>
            </c:spPr>
            <c:extLst>
              <c:ext xmlns:c16="http://schemas.microsoft.com/office/drawing/2014/chart" uri="{C3380CC4-5D6E-409C-BE32-E72D297353CC}">
                <c16:uniqueId val="{00000001-6E4C-6440-B90E-036F03E1062C}"/>
              </c:ext>
            </c:extLst>
          </c:dPt>
          <c:dPt>
            <c:idx val="1"/>
            <c:bubble3D val="0"/>
            <c:spPr>
              <a:solidFill>
                <a:srgbClr val="D5A6BD"/>
              </a:solidFill>
            </c:spPr>
            <c:extLst>
              <c:ext xmlns:c16="http://schemas.microsoft.com/office/drawing/2014/chart" uri="{C3380CC4-5D6E-409C-BE32-E72D297353CC}">
                <c16:uniqueId val="{00000003-6E4C-6440-B90E-036F03E1062C}"/>
              </c:ext>
            </c:extLst>
          </c:dPt>
          <c:dPt>
            <c:idx val="2"/>
            <c:bubble3D val="0"/>
            <c:spPr>
              <a:solidFill>
                <a:srgbClr val="EAD1DC"/>
              </a:solidFill>
            </c:spPr>
            <c:extLst>
              <c:ext xmlns:c16="http://schemas.microsoft.com/office/drawing/2014/chart" uri="{C3380CC4-5D6E-409C-BE32-E72D297353CC}">
                <c16:uniqueId val="{00000005-6E4C-6440-B90E-036F03E1062C}"/>
              </c:ext>
            </c:extLst>
          </c:dPt>
          <c:dPt>
            <c:idx val="3"/>
            <c:bubble3D val="0"/>
            <c:spPr>
              <a:solidFill>
                <a:srgbClr val="F4CCCC"/>
              </a:solidFill>
            </c:spPr>
            <c:extLst>
              <c:ext xmlns:c16="http://schemas.microsoft.com/office/drawing/2014/chart" uri="{C3380CC4-5D6E-409C-BE32-E72D297353CC}">
                <c16:uniqueId val="{00000007-6E4C-6440-B90E-036F03E1062C}"/>
              </c:ext>
            </c:extLst>
          </c:dPt>
          <c:dPt>
            <c:idx val="4"/>
            <c:bubble3D val="0"/>
            <c:spPr>
              <a:solidFill>
                <a:srgbClr val="FF6D01"/>
              </a:solidFill>
            </c:spPr>
            <c:extLst>
              <c:ext xmlns:c16="http://schemas.microsoft.com/office/drawing/2014/chart" uri="{C3380CC4-5D6E-409C-BE32-E72D297353CC}">
                <c16:uniqueId val="{00000009-6E4C-6440-B90E-036F03E1062C}"/>
              </c:ext>
            </c:extLst>
          </c:dPt>
          <c:dPt>
            <c:idx val="5"/>
            <c:bubble3D val="0"/>
            <c:spPr>
              <a:solidFill>
                <a:srgbClr val="46BDC6"/>
              </a:solidFill>
            </c:spPr>
            <c:extLst>
              <c:ext xmlns:c16="http://schemas.microsoft.com/office/drawing/2014/chart" uri="{C3380CC4-5D6E-409C-BE32-E72D297353CC}">
                <c16:uniqueId val="{0000000B-6E4C-6440-B90E-036F03E1062C}"/>
              </c:ext>
            </c:extLst>
          </c:dPt>
          <c:cat>
            <c:strRef>
              <c:f>'2020 Shortlisted Initiatives Co'!$B$56:$B$61</c:f>
              <c:strCache>
                <c:ptCount val="6"/>
                <c:pt idx="0">
                  <c:v>For-profit</c:v>
                </c:pt>
                <c:pt idx="1">
                  <c:v>Academia</c:v>
                </c:pt>
                <c:pt idx="2">
                  <c:v>Non-profit</c:v>
                </c:pt>
                <c:pt idx="3">
                  <c:v>Government</c:v>
                </c:pt>
                <c:pt idx="4">
                  <c:v>Civil society</c:v>
                </c:pt>
                <c:pt idx="5">
                  <c:v>International organisation</c:v>
                </c:pt>
              </c:strCache>
            </c:strRef>
          </c:cat>
          <c:val>
            <c:numRef>
              <c:f>'2020 Shortlisted Initiatives Co'!$C$56:$C$61</c:f>
              <c:numCache>
                <c:formatCode>General</c:formatCode>
                <c:ptCount val="6"/>
                <c:pt idx="0">
                  <c:v>19</c:v>
                </c:pt>
                <c:pt idx="1">
                  <c:v>10</c:v>
                </c:pt>
                <c:pt idx="2">
                  <c:v>4</c:v>
                </c:pt>
                <c:pt idx="3">
                  <c:v>2</c:v>
                </c:pt>
                <c:pt idx="4">
                  <c:v>0</c:v>
                </c:pt>
                <c:pt idx="5">
                  <c:v>0</c:v>
                </c:pt>
              </c:numCache>
            </c:numRef>
          </c:val>
          <c:extLst>
            <c:ext xmlns:c16="http://schemas.microsoft.com/office/drawing/2014/chart" uri="{C3380CC4-5D6E-409C-BE32-E72D297353CC}">
              <c16:uniqueId val="{0000000C-6E4C-6440-B90E-036F03E1062C}"/>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Shortlist - Target Audiences</a:t>
            </a:r>
          </a:p>
        </c:rich>
      </c:tx>
      <c:overlay val="0"/>
    </c:title>
    <c:autoTitleDeleted val="0"/>
    <c:plotArea>
      <c:layout/>
      <c:pieChart>
        <c:varyColors val="1"/>
        <c:ser>
          <c:idx val="0"/>
          <c:order val="0"/>
          <c:tx>
            <c:strRef>
              <c:f>'2020 Shortlisted Initiatives Co'!$C$63</c:f>
              <c:strCache>
                <c:ptCount val="1"/>
                <c:pt idx="0">
                  <c:v>#</c:v>
                </c:pt>
              </c:strCache>
            </c:strRef>
          </c:tx>
          <c:dPt>
            <c:idx val="0"/>
            <c:bubble3D val="0"/>
            <c:spPr>
              <a:solidFill>
                <a:srgbClr val="D5A6BD"/>
              </a:solidFill>
            </c:spPr>
            <c:extLst>
              <c:ext xmlns:c16="http://schemas.microsoft.com/office/drawing/2014/chart" uri="{C3380CC4-5D6E-409C-BE32-E72D297353CC}">
                <c16:uniqueId val="{00000001-E90E-E345-8218-30EABFC37ED1}"/>
              </c:ext>
            </c:extLst>
          </c:dPt>
          <c:dPt>
            <c:idx val="1"/>
            <c:bubble3D val="0"/>
            <c:spPr>
              <a:solidFill>
                <a:srgbClr val="C27BA0"/>
              </a:solidFill>
            </c:spPr>
            <c:extLst>
              <c:ext xmlns:c16="http://schemas.microsoft.com/office/drawing/2014/chart" uri="{C3380CC4-5D6E-409C-BE32-E72D297353CC}">
                <c16:uniqueId val="{00000003-E90E-E345-8218-30EABFC37ED1}"/>
              </c:ext>
            </c:extLst>
          </c:dPt>
          <c:dPt>
            <c:idx val="2"/>
            <c:bubble3D val="0"/>
            <c:spPr>
              <a:solidFill>
                <a:srgbClr val="F4CCCC"/>
              </a:solidFill>
            </c:spPr>
            <c:extLst>
              <c:ext xmlns:c16="http://schemas.microsoft.com/office/drawing/2014/chart" uri="{C3380CC4-5D6E-409C-BE32-E72D297353CC}">
                <c16:uniqueId val="{00000005-E90E-E345-8218-30EABFC37ED1}"/>
              </c:ext>
            </c:extLst>
          </c:dPt>
          <c:dPt>
            <c:idx val="3"/>
            <c:bubble3D val="0"/>
            <c:spPr>
              <a:solidFill>
                <a:srgbClr val="EA9999"/>
              </a:solidFill>
            </c:spPr>
            <c:extLst>
              <c:ext xmlns:c16="http://schemas.microsoft.com/office/drawing/2014/chart" uri="{C3380CC4-5D6E-409C-BE32-E72D297353CC}">
                <c16:uniqueId val="{00000007-E90E-E345-8218-30EABFC37ED1}"/>
              </c:ext>
            </c:extLst>
          </c:dPt>
          <c:cat>
            <c:strRef>
              <c:f>'2020 Shortlisted Initiatives Co'!$B$64:$B$67</c:f>
              <c:strCache>
                <c:ptCount val="4"/>
                <c:pt idx="0">
                  <c:v>Academia</c:v>
                </c:pt>
                <c:pt idx="1">
                  <c:v>Public</c:v>
                </c:pt>
                <c:pt idx="2">
                  <c:v>Government</c:v>
                </c:pt>
                <c:pt idx="3">
                  <c:v>Business</c:v>
                </c:pt>
              </c:strCache>
            </c:strRef>
          </c:cat>
          <c:val>
            <c:numRef>
              <c:f>'2020 Shortlisted Initiatives Co'!$C$64:$C$67</c:f>
              <c:numCache>
                <c:formatCode>General</c:formatCode>
                <c:ptCount val="4"/>
                <c:pt idx="0">
                  <c:v>18</c:v>
                </c:pt>
                <c:pt idx="1">
                  <c:v>11</c:v>
                </c:pt>
                <c:pt idx="2">
                  <c:v>9</c:v>
                </c:pt>
                <c:pt idx="3">
                  <c:v>9</c:v>
                </c:pt>
              </c:numCache>
            </c:numRef>
          </c:val>
          <c:extLst>
            <c:ext xmlns:c16="http://schemas.microsoft.com/office/drawing/2014/chart" uri="{C3380CC4-5D6E-409C-BE32-E72D297353CC}">
              <c16:uniqueId val="{00000008-E90E-E345-8218-30EABFC37ED1}"/>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Shortlist - Dates of Origin</a:t>
            </a:r>
          </a:p>
        </c:rich>
      </c:tx>
      <c:overlay val="0"/>
    </c:title>
    <c:autoTitleDeleted val="0"/>
    <c:plotArea>
      <c:layout/>
      <c:barChart>
        <c:barDir val="col"/>
        <c:grouping val="clustered"/>
        <c:varyColors val="1"/>
        <c:ser>
          <c:idx val="0"/>
          <c:order val="0"/>
          <c:spPr>
            <a:solidFill>
              <a:srgbClr val="4285F4"/>
            </a:solidFill>
            <a:ln cmpd="sng">
              <a:solidFill>
                <a:srgbClr val="000000"/>
              </a:solidFill>
            </a:ln>
          </c:spPr>
          <c:invertIfNegative val="1"/>
          <c:cat>
            <c:numRef>
              <c:f>'2020 Shortlisted Initiatives Co'!$B$39:$B$48</c:f>
              <c:numCache>
                <c:formatCode>mmmm\ yyyy</c:formatCode>
                <c:ptCount val="10"/>
                <c:pt idx="0">
                  <c:v>43831</c:v>
                </c:pt>
                <c:pt idx="1">
                  <c:v>43862</c:v>
                </c:pt>
                <c:pt idx="2">
                  <c:v>43891</c:v>
                </c:pt>
                <c:pt idx="3">
                  <c:v>43922</c:v>
                </c:pt>
                <c:pt idx="4">
                  <c:v>43952</c:v>
                </c:pt>
                <c:pt idx="5">
                  <c:v>43983</c:v>
                </c:pt>
                <c:pt idx="6">
                  <c:v>44013</c:v>
                </c:pt>
                <c:pt idx="7">
                  <c:v>44044</c:v>
                </c:pt>
                <c:pt idx="8">
                  <c:v>44075</c:v>
                </c:pt>
                <c:pt idx="9">
                  <c:v>44105</c:v>
                </c:pt>
              </c:numCache>
            </c:numRef>
          </c:cat>
          <c:val>
            <c:numRef>
              <c:f>'2020 Shortlisted Initiatives Co'!$C$39:$C$48</c:f>
              <c:numCache>
                <c:formatCode>General</c:formatCode>
                <c:ptCount val="10"/>
                <c:pt idx="0">
                  <c:v>2</c:v>
                </c:pt>
                <c:pt idx="1">
                  <c:v>1</c:v>
                </c:pt>
                <c:pt idx="2">
                  <c:v>8</c:v>
                </c:pt>
                <c:pt idx="3">
                  <c:v>10</c:v>
                </c:pt>
                <c:pt idx="4">
                  <c:v>4</c:v>
                </c:pt>
                <c:pt idx="5">
                  <c:v>3</c:v>
                </c:pt>
                <c:pt idx="6">
                  <c:v>1</c:v>
                </c:pt>
                <c:pt idx="7">
                  <c:v>0</c:v>
                </c:pt>
                <c:pt idx="8">
                  <c:v>1</c:v>
                </c:pt>
                <c:pt idx="9">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662E-5147-A0D7-ABCB08A05004}"/>
            </c:ext>
          </c:extLst>
        </c:ser>
        <c:dLbls>
          <c:showLegendKey val="0"/>
          <c:showVal val="0"/>
          <c:showCatName val="0"/>
          <c:showSerName val="0"/>
          <c:showPercent val="0"/>
          <c:showBubbleSize val="0"/>
        </c:dLbls>
        <c:gapWidth val="150"/>
        <c:axId val="769314426"/>
        <c:axId val="315072024"/>
      </c:barChart>
      <c:dateAx>
        <c:axId val="76931442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 of Origin (2020 only)</a:t>
                </a:r>
              </a:p>
            </c:rich>
          </c:tx>
          <c:overlay val="0"/>
        </c:title>
        <c:numFmt formatCode="mmmm\ yyyy" sourceLinked="1"/>
        <c:majorTickMark val="none"/>
        <c:minorTickMark val="none"/>
        <c:tickLblPos val="nextTo"/>
        <c:txPr>
          <a:bodyPr/>
          <a:lstStyle/>
          <a:p>
            <a:pPr lvl="0">
              <a:defRPr b="0">
                <a:solidFill>
                  <a:srgbClr val="000000"/>
                </a:solidFill>
                <a:latin typeface="+mn-lt"/>
              </a:defRPr>
            </a:pPr>
            <a:endParaRPr lang="en-US"/>
          </a:p>
        </c:txPr>
        <c:crossAx val="315072024"/>
        <c:crosses val="autoZero"/>
        <c:auto val="1"/>
        <c:lblOffset val="100"/>
        <c:baseTimeUnit val="months"/>
      </c:dateAx>
      <c:valAx>
        <c:axId val="31507202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Number of initiatives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769314426"/>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Shortlist - Domains</a:t>
            </a:r>
          </a:p>
        </c:rich>
      </c:tx>
      <c:overlay val="0"/>
    </c:title>
    <c:autoTitleDeleted val="0"/>
    <c:plotArea>
      <c:layout/>
      <c:pieChart>
        <c:varyColors val="1"/>
        <c:ser>
          <c:idx val="0"/>
          <c:order val="0"/>
          <c:tx>
            <c:strRef>
              <c:f>'2020 Shortlisted Initiatives Co'!$C$69</c:f>
              <c:strCache>
                <c:ptCount val="1"/>
                <c:pt idx="0">
                  <c:v>#</c:v>
                </c:pt>
              </c:strCache>
            </c:strRef>
          </c:tx>
          <c:dPt>
            <c:idx val="0"/>
            <c:bubble3D val="0"/>
            <c:spPr>
              <a:solidFill>
                <a:srgbClr val="B6D7A8"/>
              </a:solidFill>
            </c:spPr>
            <c:extLst>
              <c:ext xmlns:c16="http://schemas.microsoft.com/office/drawing/2014/chart" uri="{C3380CC4-5D6E-409C-BE32-E72D297353CC}">
                <c16:uniqueId val="{00000001-890C-DF42-AD67-D2A92A0906B8}"/>
              </c:ext>
            </c:extLst>
          </c:dPt>
          <c:dPt>
            <c:idx val="1"/>
            <c:bubble3D val="0"/>
            <c:spPr>
              <a:solidFill>
                <a:srgbClr val="A4C2F4"/>
              </a:solidFill>
            </c:spPr>
            <c:extLst>
              <c:ext xmlns:c16="http://schemas.microsoft.com/office/drawing/2014/chart" uri="{C3380CC4-5D6E-409C-BE32-E72D297353CC}">
                <c16:uniqueId val="{00000003-890C-DF42-AD67-D2A92A0906B8}"/>
              </c:ext>
            </c:extLst>
          </c:dPt>
          <c:dPt>
            <c:idx val="2"/>
            <c:bubble3D val="0"/>
            <c:spPr>
              <a:solidFill>
                <a:srgbClr val="B4A7D6"/>
              </a:solidFill>
            </c:spPr>
            <c:extLst>
              <c:ext xmlns:c16="http://schemas.microsoft.com/office/drawing/2014/chart" uri="{C3380CC4-5D6E-409C-BE32-E72D297353CC}">
                <c16:uniqueId val="{00000005-890C-DF42-AD67-D2A92A0906B8}"/>
              </c:ext>
            </c:extLst>
          </c:dPt>
          <c:cat>
            <c:strRef>
              <c:f>'2020 Shortlisted Initiatives Co'!$B$70:$B$72</c:f>
              <c:strCache>
                <c:ptCount val="3"/>
                <c:pt idx="0">
                  <c:v>Biological</c:v>
                </c:pt>
                <c:pt idx="1">
                  <c:v>Clinical</c:v>
                </c:pt>
                <c:pt idx="2">
                  <c:v>Societal</c:v>
                </c:pt>
              </c:strCache>
            </c:strRef>
          </c:cat>
          <c:val>
            <c:numRef>
              <c:f>'2020 Shortlisted Initiatives Co'!$C$70:$C$72</c:f>
              <c:numCache>
                <c:formatCode>General</c:formatCode>
                <c:ptCount val="3"/>
                <c:pt idx="0">
                  <c:v>9</c:v>
                </c:pt>
                <c:pt idx="1">
                  <c:v>9</c:v>
                </c:pt>
                <c:pt idx="2">
                  <c:v>18</c:v>
                </c:pt>
              </c:numCache>
            </c:numRef>
          </c:val>
          <c:extLst>
            <c:ext xmlns:c16="http://schemas.microsoft.com/office/drawing/2014/chart" uri="{C3380CC4-5D6E-409C-BE32-E72D297353CC}">
              <c16:uniqueId val="{00000006-890C-DF42-AD67-D2A92A0906B8}"/>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sz="1600"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Themes</a:t>
            </a:r>
          </a:p>
        </c:rich>
      </c:tx>
      <c:overlay val="0"/>
    </c:title>
    <c:autoTitleDeleted val="0"/>
    <c:plotArea>
      <c:layout/>
      <c:pieChart>
        <c:varyColors val="1"/>
        <c:ser>
          <c:idx val="0"/>
          <c:order val="0"/>
          <c:tx>
            <c:strRef>
              <c:f>'2020 Shortlisted Initiatives Co'!$C$9</c:f>
              <c:strCache>
                <c:ptCount val="1"/>
                <c:pt idx="0">
                  <c:v>#</c:v>
                </c:pt>
              </c:strCache>
            </c:strRef>
          </c:tx>
          <c:dPt>
            <c:idx val="0"/>
            <c:bubble3D val="0"/>
            <c:spPr>
              <a:solidFill>
                <a:srgbClr val="4285F4"/>
              </a:solidFill>
            </c:spPr>
            <c:extLst>
              <c:ext xmlns:c16="http://schemas.microsoft.com/office/drawing/2014/chart" uri="{C3380CC4-5D6E-409C-BE32-E72D297353CC}">
                <c16:uniqueId val="{00000001-42CC-CB46-AF97-DF3721A6F03A}"/>
              </c:ext>
            </c:extLst>
          </c:dPt>
          <c:dPt>
            <c:idx val="1"/>
            <c:bubble3D val="0"/>
            <c:spPr>
              <a:solidFill>
                <a:srgbClr val="EA4335"/>
              </a:solidFill>
            </c:spPr>
            <c:extLst>
              <c:ext xmlns:c16="http://schemas.microsoft.com/office/drawing/2014/chart" uri="{C3380CC4-5D6E-409C-BE32-E72D297353CC}">
                <c16:uniqueId val="{00000003-42CC-CB46-AF97-DF3721A6F03A}"/>
              </c:ext>
            </c:extLst>
          </c:dPt>
          <c:dPt>
            <c:idx val="2"/>
            <c:bubble3D val="0"/>
            <c:spPr>
              <a:solidFill>
                <a:srgbClr val="FBBC04"/>
              </a:solidFill>
            </c:spPr>
            <c:extLst>
              <c:ext xmlns:c16="http://schemas.microsoft.com/office/drawing/2014/chart" uri="{C3380CC4-5D6E-409C-BE32-E72D297353CC}">
                <c16:uniqueId val="{00000005-42CC-CB46-AF97-DF3721A6F03A}"/>
              </c:ext>
            </c:extLst>
          </c:dPt>
          <c:dPt>
            <c:idx val="3"/>
            <c:bubble3D val="0"/>
            <c:spPr>
              <a:solidFill>
                <a:srgbClr val="34A853"/>
              </a:solidFill>
            </c:spPr>
            <c:extLst>
              <c:ext xmlns:c16="http://schemas.microsoft.com/office/drawing/2014/chart" uri="{C3380CC4-5D6E-409C-BE32-E72D297353CC}">
                <c16:uniqueId val="{00000007-42CC-CB46-AF97-DF3721A6F03A}"/>
              </c:ext>
            </c:extLst>
          </c:dPt>
          <c:dPt>
            <c:idx val="4"/>
            <c:bubble3D val="0"/>
            <c:spPr>
              <a:solidFill>
                <a:srgbClr val="FF6D01"/>
              </a:solidFill>
            </c:spPr>
            <c:extLst>
              <c:ext xmlns:c16="http://schemas.microsoft.com/office/drawing/2014/chart" uri="{C3380CC4-5D6E-409C-BE32-E72D297353CC}">
                <c16:uniqueId val="{00000009-42CC-CB46-AF97-DF3721A6F03A}"/>
              </c:ext>
            </c:extLst>
          </c:dPt>
          <c:cat>
            <c:strRef>
              <c:f>'2020 Shortlisted Initiatives Co'!$B$10:$B$14</c:f>
              <c:strCache>
                <c:ptCount val="5"/>
                <c:pt idx="0">
                  <c:v>Accelerating research</c:v>
                </c:pt>
                <c:pt idx="1">
                  <c:v>Early detection and diagnosis</c:v>
                </c:pt>
                <c:pt idx="2">
                  <c:v>Prediction, surveillance and prevention</c:v>
                </c:pt>
                <c:pt idx="3">
                  <c:v>Crisis response</c:v>
                </c:pt>
                <c:pt idx="4">
                  <c:v>Recovery</c:v>
                </c:pt>
              </c:strCache>
            </c:strRef>
          </c:cat>
          <c:val>
            <c:numRef>
              <c:f>'2020 Shortlisted Initiatives Co'!$C$10:$C$14</c:f>
              <c:numCache>
                <c:formatCode>General</c:formatCode>
                <c:ptCount val="5"/>
                <c:pt idx="0">
                  <c:v>15</c:v>
                </c:pt>
                <c:pt idx="1">
                  <c:v>7</c:v>
                </c:pt>
                <c:pt idx="2">
                  <c:v>8</c:v>
                </c:pt>
                <c:pt idx="3">
                  <c:v>3</c:v>
                </c:pt>
                <c:pt idx="4">
                  <c:v>3</c:v>
                </c:pt>
              </c:numCache>
            </c:numRef>
          </c:val>
          <c:extLst>
            <c:ext xmlns:c16="http://schemas.microsoft.com/office/drawing/2014/chart" uri="{C3380CC4-5D6E-409C-BE32-E72D297353CC}">
              <c16:uniqueId val="{0000000A-42CC-CB46-AF97-DF3721A6F03A}"/>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chart" Target="../charts/chart18.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3.xml.rels><?xml version="1.0" encoding="UTF-8" standalone="yes"?>
<Relationships xmlns="http://schemas.openxmlformats.org/package/2006/relationships"><Relationship Id="rId8" Type="http://schemas.openxmlformats.org/officeDocument/2006/relationships/chart" Target="../charts/chart26.xml"/><Relationship Id="rId3" Type="http://schemas.openxmlformats.org/officeDocument/2006/relationships/chart" Target="../charts/chart21.xml"/><Relationship Id="rId7" Type="http://schemas.openxmlformats.org/officeDocument/2006/relationships/chart" Target="../charts/chart25.xml"/><Relationship Id="rId2" Type="http://schemas.openxmlformats.org/officeDocument/2006/relationships/chart" Target="../charts/chart20.xml"/><Relationship Id="rId1" Type="http://schemas.openxmlformats.org/officeDocument/2006/relationships/chart" Target="../charts/chart19.xml"/><Relationship Id="rId6" Type="http://schemas.openxmlformats.org/officeDocument/2006/relationships/chart" Target="../charts/chart24.xml"/><Relationship Id="rId5" Type="http://schemas.openxmlformats.org/officeDocument/2006/relationships/chart" Target="../charts/chart23.xml"/><Relationship Id="rId4"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dr:oneCellAnchor>
    <xdr:from>
      <xdr:col>5</xdr:col>
      <xdr:colOff>609600</xdr:colOff>
      <xdr:row>2</xdr:row>
      <xdr:rowOff>19050</xdr:rowOff>
    </xdr:from>
    <xdr:ext cx="9467850" cy="5848350"/>
    <xdr:graphicFrame macro="">
      <xdr:nvGraphicFramePr>
        <xdr:cNvPr id="2" name="Chart 1" title="Chart">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18</xdr:col>
      <xdr:colOff>238125</xdr:colOff>
      <xdr:row>2</xdr:row>
      <xdr:rowOff>19050</xdr:rowOff>
    </xdr:from>
    <xdr:ext cx="4314825" cy="2657475"/>
    <xdr:graphicFrame macro="">
      <xdr:nvGraphicFramePr>
        <xdr:cNvPr id="3" name="Chart 2" title="Chart">
          <a:extLst>
            <a:ext uri="{FF2B5EF4-FFF2-40B4-BE49-F238E27FC236}">
              <a16:creationId xmlns:a16="http://schemas.microsoft.com/office/drawing/2014/main" id="{00000000-0008-0000-09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17</xdr:col>
      <xdr:colOff>381000</xdr:colOff>
      <xdr:row>49</xdr:row>
      <xdr:rowOff>9525</xdr:rowOff>
    </xdr:from>
    <xdr:ext cx="6410325" cy="3943350"/>
    <xdr:graphicFrame macro="">
      <xdr:nvGraphicFramePr>
        <xdr:cNvPr id="4" name="Chart 3" title="Chart">
          <a:extLst>
            <a:ext uri="{FF2B5EF4-FFF2-40B4-BE49-F238E27FC236}">
              <a16:creationId xmlns:a16="http://schemas.microsoft.com/office/drawing/2014/main" id="{00000000-0008-0000-09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17</xdr:col>
      <xdr:colOff>381000</xdr:colOff>
      <xdr:row>31</xdr:row>
      <xdr:rowOff>180975</xdr:rowOff>
    </xdr:from>
    <xdr:ext cx="5133975" cy="3162300"/>
    <xdr:graphicFrame macro="">
      <xdr:nvGraphicFramePr>
        <xdr:cNvPr id="5" name="Chart 4" title="Chart">
          <a:extLst>
            <a:ext uri="{FF2B5EF4-FFF2-40B4-BE49-F238E27FC236}">
              <a16:creationId xmlns:a16="http://schemas.microsoft.com/office/drawing/2014/main" id="{00000000-0008-0000-09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5</xdr:col>
      <xdr:colOff>609600</xdr:colOff>
      <xdr:row>60</xdr:row>
      <xdr:rowOff>66675</xdr:rowOff>
    </xdr:from>
    <xdr:ext cx="5715000" cy="3533775"/>
    <xdr:graphicFrame macro="">
      <xdr:nvGraphicFramePr>
        <xdr:cNvPr id="6" name="Chart 5" title="Chart">
          <a:extLst>
            <a:ext uri="{FF2B5EF4-FFF2-40B4-BE49-F238E27FC236}">
              <a16:creationId xmlns:a16="http://schemas.microsoft.com/office/drawing/2014/main" id="{00000000-0008-0000-09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13</xdr:col>
      <xdr:colOff>552450</xdr:colOff>
      <xdr:row>70</xdr:row>
      <xdr:rowOff>142875</xdr:rowOff>
    </xdr:from>
    <xdr:ext cx="4105275" cy="2505075"/>
    <xdr:graphicFrame macro="">
      <xdr:nvGraphicFramePr>
        <xdr:cNvPr id="7" name="Chart 6" title="Chart">
          <a:extLst>
            <a:ext uri="{FF2B5EF4-FFF2-40B4-BE49-F238E27FC236}">
              <a16:creationId xmlns:a16="http://schemas.microsoft.com/office/drawing/2014/main" id="{00000000-0008-0000-09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609600</xdr:colOff>
      <xdr:row>2</xdr:row>
      <xdr:rowOff>19050</xdr:rowOff>
    </xdr:from>
    <xdr:ext cx="9467850" cy="5848350"/>
    <xdr:graphicFrame macro="">
      <xdr:nvGraphicFramePr>
        <xdr:cNvPr id="7" name="Chart 7" title="Chart">
          <a:extLst>
            <a:ext uri="{FF2B5EF4-FFF2-40B4-BE49-F238E27FC236}">
              <a16:creationId xmlns:a16="http://schemas.microsoft.com/office/drawing/2014/main" id="{00000000-0008-0000-0B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18</xdr:col>
      <xdr:colOff>238125</xdr:colOff>
      <xdr:row>2</xdr:row>
      <xdr:rowOff>19050</xdr:rowOff>
    </xdr:from>
    <xdr:ext cx="4314825" cy="2657475"/>
    <xdr:graphicFrame macro="">
      <xdr:nvGraphicFramePr>
        <xdr:cNvPr id="8" name="Chart 8" title="Chart">
          <a:extLst>
            <a:ext uri="{FF2B5EF4-FFF2-40B4-BE49-F238E27FC236}">
              <a16:creationId xmlns:a16="http://schemas.microsoft.com/office/drawing/2014/main" id="{00000000-0008-0000-0B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17</xdr:col>
      <xdr:colOff>381000</xdr:colOff>
      <xdr:row>49</xdr:row>
      <xdr:rowOff>9525</xdr:rowOff>
    </xdr:from>
    <xdr:ext cx="6410325" cy="3943350"/>
    <xdr:graphicFrame macro="">
      <xdr:nvGraphicFramePr>
        <xdr:cNvPr id="9" name="Chart 9" title="Chart">
          <a:extLst>
            <a:ext uri="{FF2B5EF4-FFF2-40B4-BE49-F238E27FC236}">
              <a16:creationId xmlns:a16="http://schemas.microsoft.com/office/drawing/2014/main" id="{00000000-0008-0000-0B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17</xdr:col>
      <xdr:colOff>381000</xdr:colOff>
      <xdr:row>31</xdr:row>
      <xdr:rowOff>180975</xdr:rowOff>
    </xdr:from>
    <xdr:ext cx="5133975" cy="3162300"/>
    <xdr:graphicFrame macro="">
      <xdr:nvGraphicFramePr>
        <xdr:cNvPr id="10" name="Chart 10" title="Chart">
          <a:extLst>
            <a:ext uri="{FF2B5EF4-FFF2-40B4-BE49-F238E27FC236}">
              <a16:creationId xmlns:a16="http://schemas.microsoft.com/office/drawing/2014/main" id="{00000000-0008-0000-0B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5</xdr:col>
      <xdr:colOff>609600</xdr:colOff>
      <xdr:row>66</xdr:row>
      <xdr:rowOff>19050</xdr:rowOff>
    </xdr:from>
    <xdr:ext cx="5715000" cy="3533775"/>
    <xdr:graphicFrame macro="">
      <xdr:nvGraphicFramePr>
        <xdr:cNvPr id="11" name="Chart 11" title="Chart">
          <a:extLst>
            <a:ext uri="{FF2B5EF4-FFF2-40B4-BE49-F238E27FC236}">
              <a16:creationId xmlns:a16="http://schemas.microsoft.com/office/drawing/2014/main" id="{00000000-0008-0000-0B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13</xdr:col>
      <xdr:colOff>590550</xdr:colOff>
      <xdr:row>70</xdr:row>
      <xdr:rowOff>209550</xdr:rowOff>
    </xdr:from>
    <xdr:ext cx="4105275" cy="2505075"/>
    <xdr:graphicFrame macro="">
      <xdr:nvGraphicFramePr>
        <xdr:cNvPr id="12" name="Chart 12" title="Chart">
          <a:extLst>
            <a:ext uri="{FF2B5EF4-FFF2-40B4-BE49-F238E27FC236}">
              <a16:creationId xmlns:a16="http://schemas.microsoft.com/office/drawing/2014/main" id="{00000000-0008-0000-0B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oneCellAnchor>
    <xdr:from>
      <xdr:col>5</xdr:col>
      <xdr:colOff>609600</xdr:colOff>
      <xdr:row>85</xdr:row>
      <xdr:rowOff>85725</xdr:rowOff>
    </xdr:from>
    <xdr:ext cx="9467850" cy="5848350"/>
    <xdr:graphicFrame macro="">
      <xdr:nvGraphicFramePr>
        <xdr:cNvPr id="13" name="Chart 13" title="Chart">
          <a:extLst>
            <a:ext uri="{FF2B5EF4-FFF2-40B4-BE49-F238E27FC236}">
              <a16:creationId xmlns:a16="http://schemas.microsoft.com/office/drawing/2014/main" id="{00000000-0008-0000-0B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fLocksWithSheet="0"/>
  </xdr:oneCellAnchor>
  <xdr:oneCellAnchor>
    <xdr:from>
      <xdr:col>18</xdr:col>
      <xdr:colOff>285750</xdr:colOff>
      <xdr:row>102</xdr:row>
      <xdr:rowOff>28575</xdr:rowOff>
    </xdr:from>
    <xdr:ext cx="4105275" cy="2505075"/>
    <xdr:graphicFrame macro="">
      <xdr:nvGraphicFramePr>
        <xdr:cNvPr id="14" name="Chart 14" title="Chart">
          <a:extLst>
            <a:ext uri="{FF2B5EF4-FFF2-40B4-BE49-F238E27FC236}">
              <a16:creationId xmlns:a16="http://schemas.microsoft.com/office/drawing/2014/main" id="{00000000-0008-0000-0B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fLocksWithSheet="0"/>
  </xdr:oneCellAnchor>
  <xdr:oneCellAnchor>
    <xdr:from>
      <xdr:col>5</xdr:col>
      <xdr:colOff>609600</xdr:colOff>
      <xdr:row>116</xdr:row>
      <xdr:rowOff>38100</xdr:rowOff>
    </xdr:from>
    <xdr:ext cx="5715000" cy="3533775"/>
    <xdr:graphicFrame macro="">
      <xdr:nvGraphicFramePr>
        <xdr:cNvPr id="15" name="Chart 15" title="Chart">
          <a:extLst>
            <a:ext uri="{FF2B5EF4-FFF2-40B4-BE49-F238E27FC236}">
              <a16:creationId xmlns:a16="http://schemas.microsoft.com/office/drawing/2014/main" id="{00000000-0008-0000-0B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fLocksWithSheet="0"/>
  </xdr:oneCellAnchor>
  <xdr:oneCellAnchor>
    <xdr:from>
      <xdr:col>5</xdr:col>
      <xdr:colOff>609600</xdr:colOff>
      <xdr:row>135</xdr:row>
      <xdr:rowOff>0</xdr:rowOff>
    </xdr:from>
    <xdr:ext cx="5715000" cy="3533775"/>
    <xdr:graphicFrame macro="">
      <xdr:nvGraphicFramePr>
        <xdr:cNvPr id="16" name="Chart 16" title="Chart">
          <a:extLst>
            <a:ext uri="{FF2B5EF4-FFF2-40B4-BE49-F238E27FC236}">
              <a16:creationId xmlns:a16="http://schemas.microsoft.com/office/drawing/2014/main" id="{00000000-0008-0000-0B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fLocksWithSheet="0"/>
  </xdr:oneCellAnchor>
  <xdr:oneCellAnchor>
    <xdr:from>
      <xdr:col>19</xdr:col>
      <xdr:colOff>247650</xdr:colOff>
      <xdr:row>15</xdr:row>
      <xdr:rowOff>76200</xdr:rowOff>
    </xdr:from>
    <xdr:ext cx="6086475" cy="3305175"/>
    <xdr:graphicFrame macro="">
      <xdr:nvGraphicFramePr>
        <xdr:cNvPr id="17" name="Chart 17" title="Chart">
          <a:extLst>
            <a:ext uri="{FF2B5EF4-FFF2-40B4-BE49-F238E27FC236}">
              <a16:creationId xmlns:a16="http://schemas.microsoft.com/office/drawing/2014/main" id="{00000000-0008-0000-0B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fLocksWithSheet="0"/>
  </xdr:oneCellAnchor>
  <xdr:oneCellAnchor>
    <xdr:from>
      <xdr:col>19</xdr:col>
      <xdr:colOff>295275</xdr:colOff>
      <xdr:row>69</xdr:row>
      <xdr:rowOff>142875</xdr:rowOff>
    </xdr:from>
    <xdr:ext cx="5715000" cy="3533775"/>
    <xdr:graphicFrame macro="">
      <xdr:nvGraphicFramePr>
        <xdr:cNvPr id="18" name="Chart 18" title="Chart">
          <a:extLst>
            <a:ext uri="{FF2B5EF4-FFF2-40B4-BE49-F238E27FC236}">
              <a16:creationId xmlns:a16="http://schemas.microsoft.com/office/drawing/2014/main" id="{00000000-0008-0000-0B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5</xdr:col>
      <xdr:colOff>609600</xdr:colOff>
      <xdr:row>2</xdr:row>
      <xdr:rowOff>19050</xdr:rowOff>
    </xdr:from>
    <xdr:ext cx="5343525" cy="3276600"/>
    <xdr:graphicFrame macro="">
      <xdr:nvGraphicFramePr>
        <xdr:cNvPr id="19" name="Chart 19" title="Chart">
          <a:extLst>
            <a:ext uri="{FF2B5EF4-FFF2-40B4-BE49-F238E27FC236}">
              <a16:creationId xmlns:a16="http://schemas.microsoft.com/office/drawing/2014/main" id="{00000000-0008-0000-0D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13</xdr:col>
      <xdr:colOff>285750</xdr:colOff>
      <xdr:row>2</xdr:row>
      <xdr:rowOff>19050</xdr:rowOff>
    </xdr:from>
    <xdr:ext cx="5343525" cy="3276600"/>
    <xdr:graphicFrame macro="">
      <xdr:nvGraphicFramePr>
        <xdr:cNvPr id="20" name="Chart 20" title="Chart">
          <a:extLst>
            <a:ext uri="{FF2B5EF4-FFF2-40B4-BE49-F238E27FC236}">
              <a16:creationId xmlns:a16="http://schemas.microsoft.com/office/drawing/2014/main" id="{00000000-0008-0000-0D00-00001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5</xdr:col>
      <xdr:colOff>609600</xdr:colOff>
      <xdr:row>18</xdr:row>
      <xdr:rowOff>171450</xdr:rowOff>
    </xdr:from>
    <xdr:ext cx="9820275" cy="6057900"/>
    <xdr:graphicFrame macro="">
      <xdr:nvGraphicFramePr>
        <xdr:cNvPr id="21" name="Chart 21" title="Chart">
          <a:extLst>
            <a:ext uri="{FF2B5EF4-FFF2-40B4-BE49-F238E27FC236}">
              <a16:creationId xmlns:a16="http://schemas.microsoft.com/office/drawing/2014/main" id="{00000000-0008-0000-0D00-00001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5</xdr:col>
      <xdr:colOff>609600</xdr:colOff>
      <xdr:row>50</xdr:row>
      <xdr:rowOff>57150</xdr:rowOff>
    </xdr:from>
    <xdr:ext cx="6410325" cy="3943350"/>
    <xdr:graphicFrame macro="">
      <xdr:nvGraphicFramePr>
        <xdr:cNvPr id="22" name="Chart 22" title="Chart">
          <a:extLst>
            <a:ext uri="{FF2B5EF4-FFF2-40B4-BE49-F238E27FC236}">
              <a16:creationId xmlns:a16="http://schemas.microsoft.com/office/drawing/2014/main" id="{00000000-0008-0000-0D00-00001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14</xdr:col>
      <xdr:colOff>142875</xdr:colOff>
      <xdr:row>50</xdr:row>
      <xdr:rowOff>57150</xdr:rowOff>
    </xdr:from>
    <xdr:ext cx="5133975" cy="3162300"/>
    <xdr:graphicFrame macro="">
      <xdr:nvGraphicFramePr>
        <xdr:cNvPr id="23" name="Chart 23" title="Chart">
          <a:extLst>
            <a:ext uri="{FF2B5EF4-FFF2-40B4-BE49-F238E27FC236}">
              <a16:creationId xmlns:a16="http://schemas.microsoft.com/office/drawing/2014/main" id="{00000000-0008-0000-0D00-00001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5</xdr:col>
      <xdr:colOff>609600</xdr:colOff>
      <xdr:row>70</xdr:row>
      <xdr:rowOff>133350</xdr:rowOff>
    </xdr:from>
    <xdr:ext cx="5715000" cy="3533775"/>
    <xdr:graphicFrame macro="">
      <xdr:nvGraphicFramePr>
        <xdr:cNvPr id="24" name="Chart 24" title="Chart">
          <a:extLst>
            <a:ext uri="{FF2B5EF4-FFF2-40B4-BE49-F238E27FC236}">
              <a16:creationId xmlns:a16="http://schemas.microsoft.com/office/drawing/2014/main" id="{00000000-0008-0000-0D00-00001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oneCellAnchor>
    <xdr:from>
      <xdr:col>13</xdr:col>
      <xdr:colOff>523875</xdr:colOff>
      <xdr:row>70</xdr:row>
      <xdr:rowOff>133350</xdr:rowOff>
    </xdr:from>
    <xdr:ext cx="5715000" cy="3533775"/>
    <xdr:graphicFrame macro="">
      <xdr:nvGraphicFramePr>
        <xdr:cNvPr id="25" name="Chart 25" title="Chart">
          <a:extLst>
            <a:ext uri="{FF2B5EF4-FFF2-40B4-BE49-F238E27FC236}">
              <a16:creationId xmlns:a16="http://schemas.microsoft.com/office/drawing/2014/main" id="{00000000-0008-0000-0D00-00001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fLocksWithSheet="0"/>
  </xdr:oneCellAnchor>
  <xdr:oneCellAnchor>
    <xdr:from>
      <xdr:col>13</xdr:col>
      <xdr:colOff>285750</xdr:colOff>
      <xdr:row>2</xdr:row>
      <xdr:rowOff>19050</xdr:rowOff>
    </xdr:from>
    <xdr:ext cx="5343525" cy="3314700"/>
    <xdr:graphicFrame macro="">
      <xdr:nvGraphicFramePr>
        <xdr:cNvPr id="26" name="Chart 26" title="Chart">
          <a:extLst>
            <a:ext uri="{FF2B5EF4-FFF2-40B4-BE49-F238E27FC236}">
              <a16:creationId xmlns:a16="http://schemas.microsoft.com/office/drawing/2014/main" id="{00000000-0008-0000-0D00-00001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rms.gle/P9Z9idf8myXyPMwd6"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arxiv.org/abs/2005.08502" TargetMode="External"/><Relationship Id="rId21" Type="http://schemas.openxmlformats.org/officeDocument/2006/relationships/hyperlink" Target="https://www.medrxiv.org/content/10.1101/2020.04.26.20081125v2" TargetMode="External"/><Relationship Id="rId42" Type="http://schemas.openxmlformats.org/officeDocument/2006/relationships/hyperlink" Target="https://www.auckland.ac.nz/en/news/2020/04/24/modelling-the-pandemic.html" TargetMode="External"/><Relationship Id="rId47" Type="http://schemas.openxmlformats.org/officeDocument/2006/relationships/hyperlink" Target="https://www.linebrain.ai/" TargetMode="External"/><Relationship Id="rId63" Type="http://schemas.openxmlformats.org/officeDocument/2006/relationships/hyperlink" Target="https://precisiondrivenhealth.com/improved-planning-for-the-scheduling-of-surgeries/" TargetMode="External"/><Relationship Id="rId68" Type="http://schemas.openxmlformats.org/officeDocument/2006/relationships/hyperlink" Target="http://dek.ai/masksim/" TargetMode="External"/><Relationship Id="rId2" Type="http://schemas.openxmlformats.org/officeDocument/2006/relationships/hyperlink" Target="https://www.ncbi.nlm.nih.gov/pmc/articles/PMC7904034/" TargetMode="External"/><Relationship Id="rId16" Type="http://schemas.openxmlformats.org/officeDocument/2006/relationships/hyperlink" Target="https://www.caiac19.org/" TargetMode="External"/><Relationship Id="rId29" Type="http://schemas.openxmlformats.org/officeDocument/2006/relationships/hyperlink" Target="http://covid19takecontrol.nectar.auckland.ac.nz/covid19_takeControl/" TargetMode="External"/><Relationship Id="rId11" Type="http://schemas.openxmlformats.org/officeDocument/2006/relationships/hyperlink" Target="https://www.buoyhealth.com/symptom-checker/" TargetMode="External"/><Relationship Id="rId24" Type="http://schemas.openxmlformats.org/officeDocument/2006/relationships/hyperlink" Target="https://coronavirushealthchats.com/" TargetMode="External"/><Relationship Id="rId32" Type="http://schemas.openxmlformats.org/officeDocument/2006/relationships/hyperlink" Target="https://covid19forecasthub.org/" TargetMode="External"/><Relationship Id="rId37" Type="http://schemas.openxmlformats.org/officeDocument/2006/relationships/hyperlink" Target="https://covid19.factmata.com/" TargetMode="External"/><Relationship Id="rId40" Type="http://schemas.openxmlformats.org/officeDocument/2006/relationships/hyperlink" Target="http://www.accufly.ai/" TargetMode="External"/><Relationship Id="rId45" Type="http://schemas.openxmlformats.org/officeDocument/2006/relationships/hyperlink" Target="https://systems.jhu.edu/research/public-health/predicting-covid-19-risk/" TargetMode="External"/><Relationship Id="rId53" Type="http://schemas.openxmlformats.org/officeDocument/2006/relationships/hyperlink" Target="https://qure.ai/covid.html" TargetMode="External"/><Relationship Id="rId58" Type="http://schemas.openxmlformats.org/officeDocument/2006/relationships/hyperlink" Target="https://www.courthousenews.com/ai-helps-doctors-fight-covid-19-in-brazil/" TargetMode="External"/><Relationship Id="rId66" Type="http://schemas.openxmlformats.org/officeDocument/2006/relationships/hyperlink" Target="https://arxiv.org/abs/2003.14087" TargetMode="External"/><Relationship Id="rId74" Type="http://schemas.openxmlformats.org/officeDocument/2006/relationships/comments" Target="../comments1.xml"/><Relationship Id="rId5" Type="http://schemas.openxmlformats.org/officeDocument/2006/relationships/hyperlink" Target="https://www.aidoc.com/blog/ct-imaging-volumes-covid19/" TargetMode="External"/><Relationship Id="rId61" Type="http://schemas.openxmlformats.org/officeDocument/2006/relationships/hyperlink" Target="http://i-dair.org/our-pathfinders/" TargetMode="External"/><Relationship Id="rId19" Type="http://schemas.openxmlformats.org/officeDocument/2006/relationships/hyperlink" Target="http://www.kdfnews.com/news/articleView.html?idxno=43906" TargetMode="External"/><Relationship Id="rId14" Type="http://schemas.openxmlformats.org/officeDocument/2006/relationships/hyperlink" Target="https://closedloop.ai/c19index/" TargetMode="External"/><Relationship Id="rId22" Type="http://schemas.openxmlformats.org/officeDocument/2006/relationships/hyperlink" Target="https://doi.org/10.1148/radiol.2020202439" TargetMode="External"/><Relationship Id="rId27" Type="http://schemas.openxmlformats.org/officeDocument/2006/relationships/hyperlink" Target="https://www.cloudmedxhealth.com/" TargetMode="External"/><Relationship Id="rId30" Type="http://schemas.openxmlformats.org/officeDocument/2006/relationships/hyperlink" Target="https://covid19.taxila.io/Taxila/login" TargetMode="External"/><Relationship Id="rId35" Type="http://schemas.openxmlformats.org/officeDocument/2006/relationships/hyperlink" Target="https://www.siemens-healthineers.com/medical-imaging/digital-transformation-of-radiology/ai-covid-19-algorithm" TargetMode="External"/><Relationship Id="rId43" Type="http://schemas.openxmlformats.org/officeDocument/2006/relationships/hyperlink" Target="https://timesofindia.indiatimes.com/city/delhi/itihas-system-to-help-improve-surveillance-contact-tracing/articleshow/76539577.cms" TargetMode="External"/><Relationship Id="rId48" Type="http://schemas.openxmlformats.org/officeDocument/2006/relationships/hyperlink" Target="https://www.ncbi.nlm.nih.gov/research/coronavirus/" TargetMode="External"/><Relationship Id="rId56" Type="http://schemas.openxmlformats.org/officeDocument/2006/relationships/hyperlink" Target="https://www.radlogics.com/coronavirus/" TargetMode="External"/><Relationship Id="rId64" Type="http://schemas.openxmlformats.org/officeDocument/2006/relationships/hyperlink" Target="https://ai.facebook.com/blog/using-ai-to-detect-covid-19-misinformation-and-exploitative-content/" TargetMode="External"/><Relationship Id="rId69" Type="http://schemas.openxmlformats.org/officeDocument/2006/relationships/hyperlink" Target="https://www.ajmc.com/view/using-applied-machine-learning-to-predict-healthcare-utilization-based-on-socioeconomic-determinants-of-care" TargetMode="External"/><Relationship Id="rId8" Type="http://schemas.openxmlformats.org/officeDocument/2006/relationships/hyperlink" Target="https://www.tech.gov.sg/products-and-services/responding-to-covid-19-with-tech/" TargetMode="External"/><Relationship Id="rId51" Type="http://schemas.openxmlformats.org/officeDocument/2006/relationships/hyperlink" Target="http://nference.ai/" TargetMode="External"/><Relationship Id="rId72" Type="http://schemas.openxmlformats.org/officeDocument/2006/relationships/hyperlink" Target="https://zencity.io/how-local-governments-are-using-zencity-to-make-data-driven-decisions-while-reopening/" TargetMode="External"/><Relationship Id="rId3" Type="http://schemas.openxmlformats.org/officeDocument/2006/relationships/hyperlink" Target="https://www.tepunahamatatini.ac.nz/" TargetMode="External"/><Relationship Id="rId12" Type="http://schemas.openxmlformats.org/officeDocument/2006/relationships/hyperlink" Target="https://www.tepunahamatatini.ac.nz/2020/04/09/a-stochastic-model-for-covid-19-spread-and-the-effects-of-alert-level-4-in-aotearoa-new-zealand/" TargetMode="External"/><Relationship Id="rId17" Type="http://schemas.openxmlformats.org/officeDocument/2006/relationships/hyperlink" Target="https://www.causaly.com/" TargetMode="External"/><Relationship Id="rId25" Type="http://schemas.openxmlformats.org/officeDocument/2006/relationships/hyperlink" Target="https://mila.quebec/en/tag/covi-en/" TargetMode="External"/><Relationship Id="rId33" Type="http://schemas.openxmlformats.org/officeDocument/2006/relationships/hyperlink" Target="https://covidcast.cmu.edu/" TargetMode="External"/><Relationship Id="rId38" Type="http://schemas.openxmlformats.org/officeDocument/2006/relationships/hyperlink" Target="https://arxiv.org/abs/2003.10776" TargetMode="External"/><Relationship Id="rId46" Type="http://schemas.openxmlformats.org/officeDocument/2006/relationships/hyperlink" Target="https://linecorp.com/ja/pr/news/ja/2020/3185" TargetMode="External"/><Relationship Id="rId59" Type="http://schemas.openxmlformats.org/officeDocument/2006/relationships/hyperlink" Target="https://rapidreviewscovid19.mitpress.mit.edu/" TargetMode="External"/><Relationship Id="rId67" Type="http://schemas.openxmlformats.org/officeDocument/2006/relationships/hyperlink" Target="https://arxiv.org/pdf/2004.13553.pdf" TargetMode="External"/><Relationship Id="rId20" Type="http://schemas.openxmlformats.org/officeDocument/2006/relationships/hyperlink" Target="https://www.ncbi.nlm.nih.gov/pmc/articles/PMC7195106/" TargetMode="External"/><Relationship Id="rId41" Type="http://schemas.openxmlformats.org/officeDocument/2006/relationships/hyperlink" Target="https://onlinelibrary.wiley.com/doi/full/10.1002/adtp.202000034" TargetMode="External"/><Relationship Id="rId54" Type="http://schemas.openxmlformats.org/officeDocument/2006/relationships/hyperlink" Target="http://cvd-frontend-production.surge.sh/" TargetMode="External"/><Relationship Id="rId62" Type="http://schemas.openxmlformats.org/officeDocument/2006/relationships/hyperlink" Target="https://www.cell.com/cell-systems/fulltext/S2405-4712(20)30237-4" TargetMode="External"/><Relationship Id="rId70" Type="http://schemas.openxmlformats.org/officeDocument/2006/relationships/hyperlink" Target="http://websensors.net.br/projects/covid19/" TargetMode="External"/><Relationship Id="rId1" Type="http://schemas.openxmlformats.org/officeDocument/2006/relationships/hyperlink" Target="https://www.medrxiv.org/content/10.1101/2020.02.14.20023028v5" TargetMode="External"/><Relationship Id="rId6" Type="http://schemas.openxmlformats.org/officeDocument/2006/relationships/hyperlink" Target="https://www.nature.com/articles/s42256-020-0180-7" TargetMode="External"/><Relationship Id="rId15" Type="http://schemas.openxmlformats.org/officeDocument/2006/relationships/hyperlink" Target="https://arxiv.org/pdf/2003.07347.pdf" TargetMode="External"/><Relationship Id="rId23" Type="http://schemas.openxmlformats.org/officeDocument/2006/relationships/hyperlink" Target="https://coronacheck.eurecom.fr/en" TargetMode="External"/><Relationship Id="rId28" Type="http://schemas.openxmlformats.org/officeDocument/2006/relationships/hyperlink" Target="https://gyant.com/" TargetMode="External"/><Relationship Id="rId36" Type="http://schemas.openxmlformats.org/officeDocument/2006/relationships/hyperlink" Target="https://www.medrxiv.org/content/10.1101/2020.03.11.20033639v1" TargetMode="External"/><Relationship Id="rId49" Type="http://schemas.openxmlformats.org/officeDocument/2006/relationships/hyperlink" Target="https://mayamd.ai/coronavirus-help/" TargetMode="External"/><Relationship Id="rId57" Type="http://schemas.openxmlformats.org/officeDocument/2006/relationships/hyperlink" Target="https://radvid19.com.br/" TargetMode="External"/><Relationship Id="rId10" Type="http://schemas.openxmlformats.org/officeDocument/2006/relationships/hyperlink" Target="https://bluedot.global/" TargetMode="External"/><Relationship Id="rId31" Type="http://schemas.openxmlformats.org/officeDocument/2006/relationships/hyperlink" Target="https://www.mdcalc.com/covid-gram-critical-illness-risk-score" TargetMode="External"/><Relationship Id="rId44" Type="http://schemas.openxmlformats.org/officeDocument/2006/relationships/hyperlink" Target="https://indianexpress.com/article/india/itihas-tracks-covid-cases-using-mobile-network-artificial-intelligence-algorithm-6563546/" TargetMode="External"/><Relationship Id="rId52" Type="http://schemas.openxmlformats.org/officeDocument/2006/relationships/hyperlink" Target="https://www.openclinical.net/index.php?id=746" TargetMode="External"/><Relationship Id="rId60" Type="http://schemas.openxmlformats.org/officeDocument/2006/relationships/hyperlink" Target="http://www.rayreachtech.com/2020/03/19/rayvision-can-help-detect-ppe-violation-to-help-safeguard-from-covid-19/" TargetMode="External"/><Relationship Id="rId65" Type="http://schemas.openxmlformats.org/officeDocument/2006/relationships/hyperlink" Target="https://www.sensetime.com/me-en/news-detail/23783?categoryId=21072" TargetMode="External"/><Relationship Id="rId73" Type="http://schemas.openxmlformats.org/officeDocument/2006/relationships/vmlDrawing" Target="../drawings/vmlDrawing1.vml"/><Relationship Id="rId4" Type="http://schemas.openxmlformats.org/officeDocument/2006/relationships/hyperlink" Target="https://www.google.com/url?q=https://cpb-ap-se2.wpmucdn.com/blogs.auckland.ac.nz/dist/d/75/files/2017/01/structured-model-FINAL.pdf&amp;sa=D&amp;ust=1602603552468000&amp;usg=AFQjCNHd7Jd97TQYeGsGay19AkNem-l38g" TargetMode="External"/><Relationship Id="rId9" Type="http://schemas.openxmlformats.org/officeDocument/2006/relationships/hyperlink" Target="http://orsnz.org.nz/Repository/CONF53/abstracts-mobile.pdf" TargetMode="External"/><Relationship Id="rId13" Type="http://schemas.openxmlformats.org/officeDocument/2006/relationships/hyperlink" Target="https://cpb-ap-se2.wpmucdn.com/blogs.auckland.ac.nz/dist/d/75/files/2017/01/Stochastic-Model-FINAL-RELEASE.pdf" TargetMode="External"/><Relationship Id="rId18" Type="http://schemas.openxmlformats.org/officeDocument/2006/relationships/hyperlink" Target="https://clova.ai/aicontactcenter" TargetMode="External"/><Relationship Id="rId39" Type="http://schemas.openxmlformats.org/officeDocument/2006/relationships/hyperlink" Target="https://geosparkanalytic.maps.arcgis.com/apps/opsdashboard/index.html" TargetMode="External"/><Relationship Id="rId34" Type="http://schemas.openxmlformats.org/officeDocument/2006/relationships/hyperlink" Target="https://www.covidscholar.org/" TargetMode="External"/><Relationship Id="rId50" Type="http://schemas.openxmlformats.org/officeDocument/2006/relationships/hyperlink" Target="https://mayamd.ai/contact/" TargetMode="External"/><Relationship Id="rId55" Type="http://schemas.openxmlformats.org/officeDocument/2006/relationships/hyperlink" Target="https://qure.ai/covid.html" TargetMode="External"/><Relationship Id="rId7" Type="http://schemas.openxmlformats.org/officeDocument/2006/relationships/hyperlink" Target="https://www.nature.com/articles/s41591-020-0931-3" TargetMode="External"/><Relationship Id="rId71" Type="http://schemas.openxmlformats.org/officeDocument/2006/relationships/hyperlink" Target="http://www.inf.ufrgs.br/webmedia2017/wp-content/anaiswebmedia/files/wfa/wfa4.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ordis.europa.eu/project/id/101016131"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tech.gov.sg/products-and-services/responding-to-covid-19-with-tech/" TargetMode="External"/><Relationship Id="rId2" Type="http://schemas.openxmlformats.org/officeDocument/2006/relationships/hyperlink" Target="https://ai.facebook.com/blog/using-ai-to-detect-covid-19-misinformation-and-exploitative-content/" TargetMode="External"/><Relationship Id="rId1" Type="http://schemas.openxmlformats.org/officeDocument/2006/relationships/hyperlink" Target="https://academic.oup.com/nar/article/49/D1/D1534/5964074"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hyperlink" Target="https://aipo-api.buddyweb.fr/app/uploads/2021/06/Report-for-consultation_OECD.AI_Classification.pdf"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www.ncbi.nlm.nih.gov/pmc/articles/PMC7195106/" TargetMode="External"/><Relationship Id="rId21" Type="http://schemas.openxmlformats.org/officeDocument/2006/relationships/hyperlink" Target="https://www.caiac19.org/" TargetMode="External"/><Relationship Id="rId42" Type="http://schemas.openxmlformats.org/officeDocument/2006/relationships/hyperlink" Target="https://gyant.com/" TargetMode="External"/><Relationship Id="rId47" Type="http://schemas.openxmlformats.org/officeDocument/2006/relationships/hyperlink" Target="https://www.mdcalc.com/covid-gram-critical-illness-risk-score" TargetMode="External"/><Relationship Id="rId63" Type="http://schemas.openxmlformats.org/officeDocument/2006/relationships/hyperlink" Target="https://timesofindia.indiatimes.com/city/delhi/itihas-system-to-help-improve-surveillance-contact-tracing/articleshow/76539577.cms" TargetMode="External"/><Relationship Id="rId68" Type="http://schemas.openxmlformats.org/officeDocument/2006/relationships/hyperlink" Target="https://www.ncbi.nlm.nih.gov/research/coronavirus/" TargetMode="External"/><Relationship Id="rId84" Type="http://schemas.openxmlformats.org/officeDocument/2006/relationships/hyperlink" Target="http://www.rayreachtech.com/2020/03/19/rayvision-can-help-detect-ppe-violation-to-help-safeguard-from-covid-19/" TargetMode="External"/><Relationship Id="rId89" Type="http://schemas.openxmlformats.org/officeDocument/2006/relationships/hyperlink" Target="https://www.safegraph.com/covid-19-data-consortium" TargetMode="External"/><Relationship Id="rId16" Type="http://schemas.openxmlformats.org/officeDocument/2006/relationships/hyperlink" Target="https://www.buoyhealth.com/symptom-checker/" TargetMode="External"/><Relationship Id="rId11" Type="http://schemas.openxmlformats.org/officeDocument/2006/relationships/hyperlink" Target="https://www.tech.gov.sg/products-and-services/responding-to-covid-19-with-tech/" TargetMode="External"/><Relationship Id="rId32" Type="http://schemas.openxmlformats.org/officeDocument/2006/relationships/hyperlink" Target="https://cdata.icmr.org.in/" TargetMode="External"/><Relationship Id="rId37" Type="http://schemas.openxmlformats.org/officeDocument/2006/relationships/hyperlink" Target="https://www.covid19-ai.jp/en-us" TargetMode="External"/><Relationship Id="rId53" Type="http://schemas.openxmlformats.org/officeDocument/2006/relationships/hyperlink" Target="https://www.medrxiv.org/content/10.1101/2020.03.28.20019463v1" TargetMode="External"/><Relationship Id="rId58" Type="http://schemas.openxmlformats.org/officeDocument/2006/relationships/hyperlink" Target="https://geosparkanalytic.maps.arcgis.com/apps/opsdashboard/index.html" TargetMode="External"/><Relationship Id="rId74" Type="http://schemas.openxmlformats.org/officeDocument/2006/relationships/hyperlink" Target="https://tc4tlchallenge.nist.gov/" TargetMode="External"/><Relationship Id="rId79" Type="http://schemas.openxmlformats.org/officeDocument/2006/relationships/hyperlink" Target="https://qure.ai/covid.html" TargetMode="External"/><Relationship Id="rId102" Type="http://schemas.openxmlformats.org/officeDocument/2006/relationships/hyperlink" Target="https://marketplace.xprize.org/project/5f72d1f127b2c12b44f14247" TargetMode="External"/><Relationship Id="rId5" Type="http://schemas.openxmlformats.org/officeDocument/2006/relationships/hyperlink" Target="https://marketplace.xprize.org/project/5ef1834e45d84e4b1ce168b8" TargetMode="External"/><Relationship Id="rId90" Type="http://schemas.openxmlformats.org/officeDocument/2006/relationships/hyperlink" Target="https://www.safegraph.com/blog/stopping-covid-19-with-new-social-distancing-dataset" TargetMode="External"/><Relationship Id="rId95" Type="http://schemas.openxmlformats.org/officeDocument/2006/relationships/hyperlink" Target="https://standards.ieee.org/content/dam/ieee-standards/standards/web/documents/other/gieais-covid.pdf" TargetMode="External"/><Relationship Id="rId22" Type="http://schemas.openxmlformats.org/officeDocument/2006/relationships/hyperlink" Target="https://www.causaly.com/" TargetMode="External"/><Relationship Id="rId27" Type="http://schemas.openxmlformats.org/officeDocument/2006/relationships/hyperlink" Target="https://www.medrxiv.org/content/10.1101/2020.04.26.20081125v2" TargetMode="External"/><Relationship Id="rId43" Type="http://schemas.openxmlformats.org/officeDocument/2006/relationships/hyperlink" Target="https://covid.pages.uni.lu/" TargetMode="External"/><Relationship Id="rId48" Type="http://schemas.openxmlformats.org/officeDocument/2006/relationships/hyperlink" Target="https://covid19forecasthub.org/" TargetMode="External"/><Relationship Id="rId64" Type="http://schemas.openxmlformats.org/officeDocument/2006/relationships/hyperlink" Target="https://indianexpress.com/article/india/itihas-tracks-covid-cases-using-mobile-network-artificial-intelligence-algorithm-6563546/" TargetMode="External"/><Relationship Id="rId69" Type="http://schemas.openxmlformats.org/officeDocument/2006/relationships/hyperlink" Target="https://blog.openmined.org/covid-app-privacy-advice/" TargetMode="External"/><Relationship Id="rId80" Type="http://schemas.openxmlformats.org/officeDocument/2006/relationships/hyperlink" Target="https://www.radlogics.com/coronavirus/" TargetMode="External"/><Relationship Id="rId85" Type="http://schemas.openxmlformats.org/officeDocument/2006/relationships/hyperlink" Target="http://i-dair.org/our-pathfinders/" TargetMode="External"/><Relationship Id="rId12" Type="http://schemas.openxmlformats.org/officeDocument/2006/relationships/hyperlink" Target="http://orsnz.org.nz/Repository/CONF53/abstracts-mobile.pdf" TargetMode="External"/><Relationship Id="rId17" Type="http://schemas.openxmlformats.org/officeDocument/2006/relationships/hyperlink" Target="https://www.tepunahamatatini.ac.nz/2020/04/09/a-stochastic-model-for-covid-19-spread-and-the-effects-of-alert-level-4-in-aotearoa-new-zealand/" TargetMode="External"/><Relationship Id="rId25" Type="http://schemas.openxmlformats.org/officeDocument/2006/relationships/hyperlink" Target="https://eur-lex.europa.eu/eli/reco/2020/518/oj" TargetMode="External"/><Relationship Id="rId33" Type="http://schemas.openxmlformats.org/officeDocument/2006/relationships/hyperlink" Target="https://mila.quebec/en/tag/covi-en/" TargetMode="External"/><Relationship Id="rId38" Type="http://schemas.openxmlformats.org/officeDocument/2006/relationships/hyperlink" Target="https://www.covid19-ai.jp/en-us/organization/riken/articles/article001" TargetMode="External"/><Relationship Id="rId46" Type="http://schemas.openxmlformats.org/officeDocument/2006/relationships/hyperlink" Target="https://covid19.taxila.io/Taxila/login" TargetMode="External"/><Relationship Id="rId59" Type="http://schemas.openxmlformats.org/officeDocument/2006/relationships/hyperlink" Target="https://www.forhumanity.center/contact-tracing-governance-1" TargetMode="External"/><Relationship Id="rId67" Type="http://schemas.openxmlformats.org/officeDocument/2006/relationships/hyperlink" Target="https://www.linebrain.ai/" TargetMode="External"/><Relationship Id="rId103" Type="http://schemas.openxmlformats.org/officeDocument/2006/relationships/hyperlink" Target="https://zencity.io/how-local-governments-are-using-zencity-to-make-data-driven-decisions-while-reopening/" TargetMode="External"/><Relationship Id="rId20" Type="http://schemas.openxmlformats.org/officeDocument/2006/relationships/hyperlink" Target="https://c3.ai/products/c3-ai-covid-19-data-lake/" TargetMode="External"/><Relationship Id="rId41" Type="http://schemas.openxmlformats.org/officeDocument/2006/relationships/hyperlink" Target="https://covid-19.cognitive.city/cognitive/tools" TargetMode="External"/><Relationship Id="rId54" Type="http://schemas.openxmlformats.org/officeDocument/2006/relationships/hyperlink" Target="https://arxiv.org/abs/2004.10236" TargetMode="External"/><Relationship Id="rId62" Type="http://schemas.openxmlformats.org/officeDocument/2006/relationships/hyperlink" Target="https://www.auckland.ac.nz/en/news/2020/04/24/modelling-the-pandemic.html" TargetMode="External"/><Relationship Id="rId70" Type="http://schemas.openxmlformats.org/officeDocument/2006/relationships/hyperlink" Target="https://mayamd.ai/coronavirus-help/" TargetMode="External"/><Relationship Id="rId75" Type="http://schemas.openxmlformats.org/officeDocument/2006/relationships/hyperlink" Target="https://www.openclinical.net/index.php?id=746" TargetMode="External"/><Relationship Id="rId83" Type="http://schemas.openxmlformats.org/officeDocument/2006/relationships/hyperlink" Target="https://rapidreviewscovid19.mitpress.mit.edu/" TargetMode="External"/><Relationship Id="rId88" Type="http://schemas.openxmlformats.org/officeDocument/2006/relationships/hyperlink" Target="https://www.rxrx.ai/rxrx19" TargetMode="External"/><Relationship Id="rId91" Type="http://schemas.openxmlformats.org/officeDocument/2006/relationships/hyperlink" Target="https://scikit-learn.org/" TargetMode="External"/><Relationship Id="rId96" Type="http://schemas.openxmlformats.org/officeDocument/2006/relationships/hyperlink" Target="https://arxiv.org/abs/2003.14087" TargetMode="External"/><Relationship Id="rId1" Type="http://schemas.openxmlformats.org/officeDocument/2006/relationships/hyperlink" Target="https://www.ccc.de/en/updates/2020/contact-tracing-requirements" TargetMode="External"/><Relationship Id="rId6" Type="http://schemas.openxmlformats.org/officeDocument/2006/relationships/hyperlink" Target="https://www.aidoc.com/blog/ct-imaging-volumes-covid19/" TargetMode="External"/><Relationship Id="rId15" Type="http://schemas.openxmlformats.org/officeDocument/2006/relationships/hyperlink" Target="https://www.wired.com/story/ai-epidemiologist-wuhan-public-health-warnings/" TargetMode="External"/><Relationship Id="rId23" Type="http://schemas.openxmlformats.org/officeDocument/2006/relationships/hyperlink" Target="https://clova.ai/aicontactcenter" TargetMode="External"/><Relationship Id="rId28" Type="http://schemas.openxmlformats.org/officeDocument/2006/relationships/hyperlink" Target="https://doi.org/10.1148/radiol.2020202439" TargetMode="External"/><Relationship Id="rId36" Type="http://schemas.openxmlformats.org/officeDocument/2006/relationships/hyperlink" Target="https://covid.joinzoe.com/about" TargetMode="External"/><Relationship Id="rId49" Type="http://schemas.openxmlformats.org/officeDocument/2006/relationships/hyperlink" Target="https://covidcast.cmu.edu/" TargetMode="External"/><Relationship Id="rId57" Type="http://schemas.openxmlformats.org/officeDocument/2006/relationships/hyperlink" Target="https://arxiv.org/abs/2003.10776" TargetMode="External"/><Relationship Id="rId10" Type="http://schemas.openxmlformats.org/officeDocument/2006/relationships/hyperlink" Target="https://www.nature.com/articles/s41591-020-0931-3" TargetMode="External"/><Relationship Id="rId31" Type="http://schemas.openxmlformats.org/officeDocument/2006/relationships/hyperlink" Target="https://coronavirushealthchats.com/" TargetMode="External"/><Relationship Id="rId44" Type="http://schemas.openxmlformats.org/officeDocument/2006/relationships/hyperlink" Target="https://owkin.com/covid-19-open-ai-consortium/" TargetMode="External"/><Relationship Id="rId52" Type="http://schemas.openxmlformats.org/officeDocument/2006/relationships/hyperlink" Target="https://drive.google.com/file/d/1S3CeDzEwDBZo9eS3WvaiV_8QtWZLrHVP/view" TargetMode="External"/><Relationship Id="rId60" Type="http://schemas.openxmlformats.org/officeDocument/2006/relationships/hyperlink" Target="http://www.accufly.ai/" TargetMode="External"/><Relationship Id="rId65" Type="http://schemas.openxmlformats.org/officeDocument/2006/relationships/hyperlink" Target="https://systems.jhu.edu/research/public-health/predicting-covid-19-risk/" TargetMode="External"/><Relationship Id="rId73" Type="http://schemas.openxmlformats.org/officeDocument/2006/relationships/hyperlink" Target="http://nference.ai/" TargetMode="External"/><Relationship Id="rId78" Type="http://schemas.openxmlformats.org/officeDocument/2006/relationships/hyperlink" Target="http://cvd-frontend-production.surge.sh/" TargetMode="External"/><Relationship Id="rId81" Type="http://schemas.openxmlformats.org/officeDocument/2006/relationships/hyperlink" Target="https://radvid19.com.br/" TargetMode="External"/><Relationship Id="rId86" Type="http://schemas.openxmlformats.org/officeDocument/2006/relationships/hyperlink" Target="https://www.cell.com/cell-systems/fulltext/S2405-4712(20)30237-4" TargetMode="External"/><Relationship Id="rId94" Type="http://schemas.openxmlformats.org/officeDocument/2006/relationships/hyperlink" Target="https://www.sensetime.com/me-en/news-detail/23783?categoryId=21072" TargetMode="External"/><Relationship Id="rId99" Type="http://schemas.openxmlformats.org/officeDocument/2006/relationships/hyperlink" Target="https://www.ajmc.com/view/using-applied-machine-learning-to-predict-healthcare-utilization-based-on-socioeconomic-determinants-of-care" TargetMode="External"/><Relationship Id="rId101" Type="http://schemas.openxmlformats.org/officeDocument/2006/relationships/hyperlink" Target="http://www.inf.ufrgs.br/webmedia2017/wp-content/anaiswebmedia/files/wfa/wfa4.pdf" TargetMode="External"/><Relationship Id="rId4" Type="http://schemas.openxmlformats.org/officeDocument/2006/relationships/hyperlink" Target="https://www.google.com/url?q=https://cpb-ap-se2.wpmucdn.com/blogs.auckland.ac.nz/dist/d/75/files/2017/01/structured-model-FINAL.pdf&amp;sa=D&amp;ust=1602603552468000&amp;usg=AFQjCNHd7Jd97TQYeGsGay19AkNem-l38g" TargetMode="External"/><Relationship Id="rId9" Type="http://schemas.openxmlformats.org/officeDocument/2006/relationships/hyperlink" Target="https://www.nature.com/articles/s42256-020-0221-2" TargetMode="External"/><Relationship Id="rId13" Type="http://schemas.openxmlformats.org/officeDocument/2006/relationships/hyperlink" Target="https://www.benevolent.com/covid-19" TargetMode="External"/><Relationship Id="rId18" Type="http://schemas.openxmlformats.org/officeDocument/2006/relationships/hyperlink" Target="https://closedloop.ai/c19index/" TargetMode="External"/><Relationship Id="rId39" Type="http://schemas.openxmlformats.org/officeDocument/2006/relationships/hyperlink" Target="https://www.un.org/sites/un2.un.org/files/un_policy_brief_on_human_rights_and_covid_23_april_2020.pdf" TargetMode="External"/><Relationship Id="rId34" Type="http://schemas.openxmlformats.org/officeDocument/2006/relationships/hyperlink" Target="https://arxiv.org/abs/2005.08502" TargetMode="External"/><Relationship Id="rId50" Type="http://schemas.openxmlformats.org/officeDocument/2006/relationships/hyperlink" Target="https://www.covidscholar.org/" TargetMode="External"/><Relationship Id="rId55" Type="http://schemas.openxmlformats.org/officeDocument/2006/relationships/hyperlink" Target="https://www.medrxiv.org/content/10.1101/2020.03.11.20033639v1" TargetMode="External"/><Relationship Id="rId76" Type="http://schemas.openxmlformats.org/officeDocument/2006/relationships/hyperlink" Target="https://www.aclu.org/sites/default/files/field_document/aclu_white_paper_-_contact_tracing_principles.pdf" TargetMode="External"/><Relationship Id="rId97" Type="http://schemas.openxmlformats.org/officeDocument/2006/relationships/hyperlink" Target="https://arxiv.org/pdf/2004.13553.pdf" TargetMode="External"/><Relationship Id="rId7" Type="http://schemas.openxmlformats.org/officeDocument/2006/relationships/hyperlink" Target="https://deepmind.com/research/open-source/computational-predictions-of-protein-structures-associated-with-COVID-19" TargetMode="External"/><Relationship Id="rId71" Type="http://schemas.openxmlformats.org/officeDocument/2006/relationships/hyperlink" Target="https://mayamd.ai/contact/" TargetMode="External"/><Relationship Id="rId92" Type="http://schemas.openxmlformats.org/officeDocument/2006/relationships/hyperlink" Target="https://marketplace.xprize.org/contribution/5f47fef0e249112a088ae729" TargetMode="External"/><Relationship Id="rId2" Type="http://schemas.openxmlformats.org/officeDocument/2006/relationships/hyperlink" Target="https://www.medrxiv.org/content/10.1101/2020.02.14.20023028v5" TargetMode="External"/><Relationship Id="rId29" Type="http://schemas.openxmlformats.org/officeDocument/2006/relationships/hyperlink" Target="https://www.semanticscholar.org/cord19" TargetMode="External"/><Relationship Id="rId24" Type="http://schemas.openxmlformats.org/officeDocument/2006/relationships/hyperlink" Target="http://www.kdfnews.com/news/articleView.html?idxno=43906" TargetMode="External"/><Relationship Id="rId40" Type="http://schemas.openxmlformats.org/officeDocument/2006/relationships/hyperlink" Target="https://covid-19.cognitive.city/" TargetMode="External"/><Relationship Id="rId45" Type="http://schemas.openxmlformats.org/officeDocument/2006/relationships/hyperlink" Target="http://covid19takecontrol.nectar.auckland.ac.nz/covid19_takeControl/" TargetMode="External"/><Relationship Id="rId66" Type="http://schemas.openxmlformats.org/officeDocument/2006/relationships/hyperlink" Target="https://linecorp.com/ja/pr/news/ja/2020/3185" TargetMode="External"/><Relationship Id="rId87" Type="http://schemas.openxmlformats.org/officeDocument/2006/relationships/hyperlink" Target="https://precisiondrivenhealth.com/improved-planning-for-the-scheduling-of-surgeries/" TargetMode="External"/><Relationship Id="rId61" Type="http://schemas.openxmlformats.org/officeDocument/2006/relationships/hyperlink" Target="https://onlinelibrary.wiley.com/doi/full/10.1002/adtp.202000034" TargetMode="External"/><Relationship Id="rId82" Type="http://schemas.openxmlformats.org/officeDocument/2006/relationships/hyperlink" Target="https://www.courthousenews.com/ai-helps-doctors-fight-covid-19-in-brazil/" TargetMode="External"/><Relationship Id="rId19" Type="http://schemas.openxmlformats.org/officeDocument/2006/relationships/hyperlink" Target="https://arxiv.org/pdf/2003.07347.pdf" TargetMode="External"/><Relationship Id="rId14" Type="http://schemas.openxmlformats.org/officeDocument/2006/relationships/hyperlink" Target="https://bluedot.global/" TargetMode="External"/><Relationship Id="rId30" Type="http://schemas.openxmlformats.org/officeDocument/2006/relationships/hyperlink" Target="https://coronacheck.eurecom.fr/en" TargetMode="External"/><Relationship Id="rId35" Type="http://schemas.openxmlformats.org/officeDocument/2006/relationships/hyperlink" Target="https://www.cloudmedxhealth.com/" TargetMode="External"/><Relationship Id="rId56" Type="http://schemas.openxmlformats.org/officeDocument/2006/relationships/hyperlink" Target="https://covid19.factmata.com/" TargetMode="External"/><Relationship Id="rId77" Type="http://schemas.openxmlformats.org/officeDocument/2006/relationships/hyperlink" Target="https://qure.ai/covid.html" TargetMode="External"/><Relationship Id="rId100" Type="http://schemas.openxmlformats.org/officeDocument/2006/relationships/hyperlink" Target="http://websensors.net.br/projects/covid19/" TargetMode="External"/><Relationship Id="rId8" Type="http://schemas.openxmlformats.org/officeDocument/2006/relationships/hyperlink" Target="https://www.nature.com/articles/s42256-020-0180-7" TargetMode="External"/><Relationship Id="rId51" Type="http://schemas.openxmlformats.org/officeDocument/2006/relationships/hyperlink" Target="https://www.siemens-healthineers.com/medical-imaging/digital-transformation-of-radiology/ai-covid-19-algorithm" TargetMode="External"/><Relationship Id="rId72" Type="http://schemas.openxmlformats.org/officeDocument/2006/relationships/hyperlink" Target="https://orionhealth.com/nz/solutions/new-zealand-algorithm-hub/" TargetMode="External"/><Relationship Id="rId93" Type="http://schemas.openxmlformats.org/officeDocument/2006/relationships/hyperlink" Target="https://ai.facebook.com/blog/using-ai-to-detect-covid-19-misinformation-and-exploitative-content/" TargetMode="External"/><Relationship Id="rId98" Type="http://schemas.openxmlformats.org/officeDocument/2006/relationships/hyperlink" Target="http://dek.ai/masksim/" TargetMode="External"/><Relationship Id="rId3" Type="http://schemas.openxmlformats.org/officeDocument/2006/relationships/hyperlink" Target="https://www.tepunahamatatini.ac.nz/"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s://mila.quebec/en/tag/covi-en/" TargetMode="External"/><Relationship Id="rId21" Type="http://schemas.openxmlformats.org/officeDocument/2006/relationships/hyperlink" Target="https://www.ncbi.nlm.nih.gov/pmc/articles/PMC7195106/" TargetMode="External"/><Relationship Id="rId42" Type="http://schemas.openxmlformats.org/officeDocument/2006/relationships/hyperlink" Target="https://onlinelibrary.wiley.com/doi/full/10.1002/adtp.202000034" TargetMode="External"/><Relationship Id="rId47" Type="http://schemas.openxmlformats.org/officeDocument/2006/relationships/hyperlink" Target="https://linecorp.com/ja/pr/news/ja/2020/3185" TargetMode="External"/><Relationship Id="rId63" Type="http://schemas.openxmlformats.org/officeDocument/2006/relationships/hyperlink" Target="https://www.cell.com/cell-systems/fulltext/S2405-4712(20)30237-4" TargetMode="External"/><Relationship Id="rId68" Type="http://schemas.openxmlformats.org/officeDocument/2006/relationships/hyperlink" Target="https://arxiv.org/pdf/2004.13553.pdf" TargetMode="External"/><Relationship Id="rId2" Type="http://schemas.openxmlformats.org/officeDocument/2006/relationships/hyperlink" Target="https://www.tepunahamatatini.ac.nz/" TargetMode="External"/><Relationship Id="rId16" Type="http://schemas.openxmlformats.org/officeDocument/2006/relationships/hyperlink" Target="https://arxiv.org/pdf/2003.07347.pdf" TargetMode="External"/><Relationship Id="rId29" Type="http://schemas.openxmlformats.org/officeDocument/2006/relationships/hyperlink" Target="https://gyant.com/" TargetMode="External"/><Relationship Id="rId11" Type="http://schemas.openxmlformats.org/officeDocument/2006/relationships/hyperlink" Target="https://bluedot.global/" TargetMode="External"/><Relationship Id="rId24" Type="http://schemas.openxmlformats.org/officeDocument/2006/relationships/hyperlink" Target="https://coronacheck.eurecom.fr/en" TargetMode="External"/><Relationship Id="rId32" Type="http://schemas.openxmlformats.org/officeDocument/2006/relationships/hyperlink" Target="https://www.mdcalc.com/covid-gram-critical-illness-risk-score" TargetMode="External"/><Relationship Id="rId37" Type="http://schemas.openxmlformats.org/officeDocument/2006/relationships/hyperlink" Target="https://www.medrxiv.org/content/10.1101/2020.03.11.20033639v1" TargetMode="External"/><Relationship Id="rId40" Type="http://schemas.openxmlformats.org/officeDocument/2006/relationships/hyperlink" Target="https://geosparkanalytic.maps.arcgis.com/apps/opsdashboard/index.html" TargetMode="External"/><Relationship Id="rId45" Type="http://schemas.openxmlformats.org/officeDocument/2006/relationships/hyperlink" Target="https://indianexpress.com/article/india/itihas-tracks-covid-cases-using-mobile-network-artificial-intelligence-algorithm-6563546/" TargetMode="External"/><Relationship Id="rId53" Type="http://schemas.openxmlformats.org/officeDocument/2006/relationships/hyperlink" Target="https://www.openclinical.net/index.php?id=746" TargetMode="External"/><Relationship Id="rId58" Type="http://schemas.openxmlformats.org/officeDocument/2006/relationships/hyperlink" Target="https://radvid19.com.br/" TargetMode="External"/><Relationship Id="rId66" Type="http://schemas.openxmlformats.org/officeDocument/2006/relationships/hyperlink" Target="https://www.sensetime.com/me-en/news-detail/23783?categoryId=21072" TargetMode="External"/><Relationship Id="rId74" Type="http://schemas.openxmlformats.org/officeDocument/2006/relationships/vmlDrawing" Target="../drawings/vmlDrawing3.vml"/><Relationship Id="rId5" Type="http://schemas.openxmlformats.org/officeDocument/2006/relationships/hyperlink" Target="https://deepmind.com/research/open-source/computational-predictions-of-protein-structures-associated-with-COVID-19" TargetMode="External"/><Relationship Id="rId61" Type="http://schemas.openxmlformats.org/officeDocument/2006/relationships/hyperlink" Target="http://www.rayreachtech.com/2020/03/19/rayvision-can-help-detect-ppe-violation-to-help-safeguard-from-covid-19/" TargetMode="External"/><Relationship Id="rId19" Type="http://schemas.openxmlformats.org/officeDocument/2006/relationships/hyperlink" Target="https://clova.ai/aicontactcenter" TargetMode="External"/><Relationship Id="rId14" Type="http://schemas.openxmlformats.org/officeDocument/2006/relationships/hyperlink" Target="https://www.tepunahamatatini.ac.nz/2020/04/09/a-stochastic-model-for-covid-19-spread-and-the-effects-of-alert-level-4-in-aotearoa-new-zealand/" TargetMode="External"/><Relationship Id="rId22" Type="http://schemas.openxmlformats.org/officeDocument/2006/relationships/hyperlink" Target="https://www.medrxiv.org/content/10.1101/2020.04.26.20081125v2" TargetMode="External"/><Relationship Id="rId27" Type="http://schemas.openxmlformats.org/officeDocument/2006/relationships/hyperlink" Target="https://arxiv.org/abs/2005.08502" TargetMode="External"/><Relationship Id="rId30" Type="http://schemas.openxmlformats.org/officeDocument/2006/relationships/hyperlink" Target="http://covid19takecontrol.nectar.auckland.ac.nz/covid19_takeControl/" TargetMode="External"/><Relationship Id="rId35" Type="http://schemas.openxmlformats.org/officeDocument/2006/relationships/hyperlink" Target="https://www.covidscholar.org/" TargetMode="External"/><Relationship Id="rId43" Type="http://schemas.openxmlformats.org/officeDocument/2006/relationships/hyperlink" Target="https://www.auckland.ac.nz/en/news/2020/04/24/modelling-the-pandemic.html" TargetMode="External"/><Relationship Id="rId48" Type="http://schemas.openxmlformats.org/officeDocument/2006/relationships/hyperlink" Target="https://www.linebrain.ai/" TargetMode="External"/><Relationship Id="rId56" Type="http://schemas.openxmlformats.org/officeDocument/2006/relationships/hyperlink" Target="https://qure.ai/covid.html" TargetMode="External"/><Relationship Id="rId64" Type="http://schemas.openxmlformats.org/officeDocument/2006/relationships/hyperlink" Target="https://precisiondrivenhealth.com/improved-planning-for-the-scheduling-of-surgeries/" TargetMode="External"/><Relationship Id="rId69" Type="http://schemas.openxmlformats.org/officeDocument/2006/relationships/hyperlink" Target="http://dek.ai/masksim/" TargetMode="External"/><Relationship Id="rId8" Type="http://schemas.openxmlformats.org/officeDocument/2006/relationships/hyperlink" Target="https://www.nature.com/articles/s41591-020-0931-3" TargetMode="External"/><Relationship Id="rId51" Type="http://schemas.openxmlformats.org/officeDocument/2006/relationships/hyperlink" Target="https://mayamd.ai/contact/" TargetMode="External"/><Relationship Id="rId72" Type="http://schemas.openxmlformats.org/officeDocument/2006/relationships/hyperlink" Target="http://www.inf.ufrgs.br/webmedia2017/wp-content/anaiswebmedia/files/wfa/wfa4.pdf" TargetMode="External"/><Relationship Id="rId3" Type="http://schemas.openxmlformats.org/officeDocument/2006/relationships/hyperlink" Target="https://www.google.com/url?q=https://cpb-ap-se2.wpmucdn.com/blogs.auckland.ac.nz/dist/d/75/files/2017/01/structured-model-FINAL.pdf&amp;sa=D&amp;ust=1602603552468000&amp;usg=AFQjCNHd7Jd97TQYeGsGay19AkNem-l38g" TargetMode="External"/><Relationship Id="rId12" Type="http://schemas.openxmlformats.org/officeDocument/2006/relationships/hyperlink" Target="https://www.wired.com/story/ai-epidemiologist-wuhan-public-health-warnings/" TargetMode="External"/><Relationship Id="rId17" Type="http://schemas.openxmlformats.org/officeDocument/2006/relationships/hyperlink" Target="https://www.caiac19.org/" TargetMode="External"/><Relationship Id="rId25" Type="http://schemas.openxmlformats.org/officeDocument/2006/relationships/hyperlink" Target="https://coronavirushealthchats.com/" TargetMode="External"/><Relationship Id="rId33" Type="http://schemas.openxmlformats.org/officeDocument/2006/relationships/hyperlink" Target="https://covid19forecasthub.org/" TargetMode="External"/><Relationship Id="rId38" Type="http://schemas.openxmlformats.org/officeDocument/2006/relationships/hyperlink" Target="https://covid19.factmata.com/" TargetMode="External"/><Relationship Id="rId46" Type="http://schemas.openxmlformats.org/officeDocument/2006/relationships/hyperlink" Target="https://systems.jhu.edu/research/public-health/predicting-covid-19-risk/" TargetMode="External"/><Relationship Id="rId59" Type="http://schemas.openxmlformats.org/officeDocument/2006/relationships/hyperlink" Target="https://www.courthousenews.com/ai-helps-doctors-fight-covid-19-in-brazil/" TargetMode="External"/><Relationship Id="rId67" Type="http://schemas.openxmlformats.org/officeDocument/2006/relationships/hyperlink" Target="https://arxiv.org/abs/2003.14087" TargetMode="External"/><Relationship Id="rId20" Type="http://schemas.openxmlformats.org/officeDocument/2006/relationships/hyperlink" Target="http://www.kdfnews.com/news/articleView.html?idxno=43906" TargetMode="External"/><Relationship Id="rId41" Type="http://schemas.openxmlformats.org/officeDocument/2006/relationships/hyperlink" Target="http://www.accufly.ai/" TargetMode="External"/><Relationship Id="rId54" Type="http://schemas.openxmlformats.org/officeDocument/2006/relationships/hyperlink" Target="https://qure.ai/covid.html" TargetMode="External"/><Relationship Id="rId62" Type="http://schemas.openxmlformats.org/officeDocument/2006/relationships/hyperlink" Target="http://i-dair.org/our-pathfinders/" TargetMode="External"/><Relationship Id="rId70" Type="http://schemas.openxmlformats.org/officeDocument/2006/relationships/hyperlink" Target="https://www.ajmc.com/view/using-applied-machine-learning-to-predict-healthcare-utilization-based-on-socioeconomic-determinants-of-care" TargetMode="External"/><Relationship Id="rId75" Type="http://schemas.openxmlformats.org/officeDocument/2006/relationships/comments" Target="../comments3.xml"/><Relationship Id="rId1" Type="http://schemas.openxmlformats.org/officeDocument/2006/relationships/hyperlink" Target="https://www.medrxiv.org/content/10.1101/2020.02.14.20023028v5" TargetMode="External"/><Relationship Id="rId6" Type="http://schemas.openxmlformats.org/officeDocument/2006/relationships/hyperlink" Target="https://www.nature.com/articles/s42256-020-0180-7" TargetMode="External"/><Relationship Id="rId15" Type="http://schemas.openxmlformats.org/officeDocument/2006/relationships/hyperlink" Target="https://closedloop.ai/c19index/" TargetMode="External"/><Relationship Id="rId23" Type="http://schemas.openxmlformats.org/officeDocument/2006/relationships/hyperlink" Target="https://doi.org/10.1148/radiol.2020202439" TargetMode="External"/><Relationship Id="rId28" Type="http://schemas.openxmlformats.org/officeDocument/2006/relationships/hyperlink" Target="https://www.cloudmedxhealth.com/" TargetMode="External"/><Relationship Id="rId36" Type="http://schemas.openxmlformats.org/officeDocument/2006/relationships/hyperlink" Target="https://www.siemens-healthineers.com/medical-imaging/digital-transformation-of-radiology/ai-covid-19-algorithm" TargetMode="External"/><Relationship Id="rId49" Type="http://schemas.openxmlformats.org/officeDocument/2006/relationships/hyperlink" Target="https://www.ncbi.nlm.nih.gov/research/coronavirus/" TargetMode="External"/><Relationship Id="rId57" Type="http://schemas.openxmlformats.org/officeDocument/2006/relationships/hyperlink" Target="https://www.radlogics.com/coronavirus/" TargetMode="External"/><Relationship Id="rId10" Type="http://schemas.openxmlformats.org/officeDocument/2006/relationships/hyperlink" Target="http://orsnz.org.nz/Repository/CONF53/abstracts-mobile.pdf" TargetMode="External"/><Relationship Id="rId31" Type="http://schemas.openxmlformats.org/officeDocument/2006/relationships/hyperlink" Target="https://covid19.taxila.io/Taxila/login" TargetMode="External"/><Relationship Id="rId44" Type="http://schemas.openxmlformats.org/officeDocument/2006/relationships/hyperlink" Target="https://timesofindia.indiatimes.com/city/delhi/itihas-system-to-help-improve-surveillance-contact-tracing/articleshow/76539577.cms" TargetMode="External"/><Relationship Id="rId52" Type="http://schemas.openxmlformats.org/officeDocument/2006/relationships/hyperlink" Target="http://nference.ai/" TargetMode="External"/><Relationship Id="rId60" Type="http://schemas.openxmlformats.org/officeDocument/2006/relationships/hyperlink" Target="https://rapidreviewscovid19.mitpress.mit.edu/" TargetMode="External"/><Relationship Id="rId65" Type="http://schemas.openxmlformats.org/officeDocument/2006/relationships/hyperlink" Target="https://ai.facebook.com/blog/using-ai-to-detect-covid-19-misinformation-and-exploitative-content/" TargetMode="External"/><Relationship Id="rId73" Type="http://schemas.openxmlformats.org/officeDocument/2006/relationships/hyperlink" Target="https://zencity.io/how-local-governments-are-using-zencity-to-make-data-driven-decisions-while-reopening/" TargetMode="External"/><Relationship Id="rId4" Type="http://schemas.openxmlformats.org/officeDocument/2006/relationships/hyperlink" Target="https://www.aidoc.com/blog/ct-imaging-volumes-covid19/" TargetMode="External"/><Relationship Id="rId9" Type="http://schemas.openxmlformats.org/officeDocument/2006/relationships/hyperlink" Target="https://www.tech.gov.sg/products-and-services/responding-to-covid-19-with-tech/" TargetMode="External"/><Relationship Id="rId13" Type="http://schemas.openxmlformats.org/officeDocument/2006/relationships/hyperlink" Target="https://www.buoyhealth.com/symptom-checker/" TargetMode="External"/><Relationship Id="rId18" Type="http://schemas.openxmlformats.org/officeDocument/2006/relationships/hyperlink" Target="https://www.causaly.com/" TargetMode="External"/><Relationship Id="rId39" Type="http://schemas.openxmlformats.org/officeDocument/2006/relationships/hyperlink" Target="https://arxiv.org/abs/2003.10776" TargetMode="External"/><Relationship Id="rId34" Type="http://schemas.openxmlformats.org/officeDocument/2006/relationships/hyperlink" Target="https://covidcast.cmu.edu/" TargetMode="External"/><Relationship Id="rId50" Type="http://schemas.openxmlformats.org/officeDocument/2006/relationships/hyperlink" Target="https://mayamd.ai/coronavirus-help/" TargetMode="External"/><Relationship Id="rId55" Type="http://schemas.openxmlformats.org/officeDocument/2006/relationships/hyperlink" Target="http://cvd-frontend-production.surge.sh/" TargetMode="External"/><Relationship Id="rId7" Type="http://schemas.openxmlformats.org/officeDocument/2006/relationships/hyperlink" Target="https://www.nature.com/articles/s42256-020-0221-2" TargetMode="External"/><Relationship Id="rId71" Type="http://schemas.openxmlformats.org/officeDocument/2006/relationships/hyperlink" Target="http://websensors.net.br/projects/covid19/"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www.medrxiv.org/content/10.1101/2020.03.28.20019463v1" TargetMode="External"/><Relationship Id="rId18" Type="http://schemas.openxmlformats.org/officeDocument/2006/relationships/hyperlink" Target="https://www.nature.com/articles/s41591-020-0931-3" TargetMode="External"/><Relationship Id="rId26" Type="http://schemas.openxmlformats.org/officeDocument/2006/relationships/hyperlink" Target="https://www.xprize.org/contact" TargetMode="External"/><Relationship Id="rId39" Type="http://schemas.openxmlformats.org/officeDocument/2006/relationships/hyperlink" Target="https://www.courthousenews.com/ai-helps-doctors-fight-covid-19-in-brazil/" TargetMode="External"/><Relationship Id="rId21" Type="http://schemas.openxmlformats.org/officeDocument/2006/relationships/hyperlink" Target="https://cloudmedxhealth.com/product-solutions/covid-command-center/" TargetMode="External"/><Relationship Id="rId34" Type="http://schemas.openxmlformats.org/officeDocument/2006/relationships/hyperlink" Target="http://dek.ai/masksim/" TargetMode="External"/><Relationship Id="rId7" Type="http://schemas.openxmlformats.org/officeDocument/2006/relationships/hyperlink" Target="https://ai.facebook.com/blog/using-ai-to-detect-covid-19-misinformation-and-exploitative-content/" TargetMode="External"/><Relationship Id="rId2" Type="http://schemas.openxmlformats.org/officeDocument/2006/relationships/hyperlink" Target="https://mila.quebec/en/tag/covi-en/" TargetMode="External"/><Relationship Id="rId16" Type="http://schemas.openxmlformats.org/officeDocument/2006/relationships/hyperlink" Target="https://marketplace.xprize.org/project/5ef1834e45d84e4b1ce168b8" TargetMode="External"/><Relationship Id="rId20" Type="http://schemas.openxmlformats.org/officeDocument/2006/relationships/hyperlink" Target="https://www.wired.com/story/ai-epidemiologist-wuhan-public-health-warnings/" TargetMode="External"/><Relationship Id="rId29" Type="http://schemas.openxmlformats.org/officeDocument/2006/relationships/hyperlink" Target="https://deepmind.com/research/open-source/computational-predictions-of-protein-structures-associated-with-COVID-19" TargetMode="External"/><Relationship Id="rId41" Type="http://schemas.openxmlformats.org/officeDocument/2006/relationships/hyperlink" Target="http://www.accufly.ai/" TargetMode="External"/><Relationship Id="rId1" Type="http://schemas.openxmlformats.org/officeDocument/2006/relationships/hyperlink" Target="https://qure.ai/covid.html" TargetMode="External"/><Relationship Id="rId6" Type="http://schemas.openxmlformats.org/officeDocument/2006/relationships/hyperlink" Target="https://icovid.ai/" TargetMode="External"/><Relationship Id="rId11" Type="http://schemas.openxmlformats.org/officeDocument/2006/relationships/hyperlink" Target="https://owkin.com/covid-19-open-ai-consortium/" TargetMode="External"/><Relationship Id="rId24" Type="http://schemas.openxmlformats.org/officeDocument/2006/relationships/hyperlink" Target="http://nference.ai/" TargetMode="External"/><Relationship Id="rId32" Type="http://schemas.openxmlformats.org/officeDocument/2006/relationships/hyperlink" Target="https://onlinelibrary.wiley.com/doi/full/10.1002/adtp.202000034" TargetMode="External"/><Relationship Id="rId37" Type="http://schemas.openxmlformats.org/officeDocument/2006/relationships/hyperlink" Target="https://www.benevolent.com/covid-19" TargetMode="External"/><Relationship Id="rId40" Type="http://schemas.openxmlformats.org/officeDocument/2006/relationships/hyperlink" Target="http://cvd-frontend-production.surge.sh/" TargetMode="External"/><Relationship Id="rId5" Type="http://schemas.openxmlformats.org/officeDocument/2006/relationships/hyperlink" Target="https://www.siemens-healthineers.com/medical-imaging/digital-transformation-of-radiology/ai-covid-19-algorithm" TargetMode="External"/><Relationship Id="rId15" Type="http://schemas.openxmlformats.org/officeDocument/2006/relationships/hyperlink" Target="https://rapidreviewscovid19.mitpress.mit.edu/" TargetMode="External"/><Relationship Id="rId23" Type="http://schemas.openxmlformats.org/officeDocument/2006/relationships/hyperlink" Target="https://systems.jhu.edu/research/public-health/predicting-covid-19-risk/" TargetMode="External"/><Relationship Id="rId28" Type="http://schemas.openxmlformats.org/officeDocument/2006/relationships/hyperlink" Target="https://zencity.io/how-local-governments-are-using-zencity-to-make-data-driven-decisions-while-reopening/" TargetMode="External"/><Relationship Id="rId36" Type="http://schemas.openxmlformats.org/officeDocument/2006/relationships/hyperlink" Target="http://www.inf.ufrgs.br/webmedia2017/wp-content/anaiswebmedia/files/wfa/wfa4.pdf" TargetMode="External"/><Relationship Id="rId10" Type="http://schemas.openxmlformats.org/officeDocument/2006/relationships/hyperlink" Target="https://covid.joinzoe.com/about" TargetMode="External"/><Relationship Id="rId19" Type="http://schemas.openxmlformats.org/officeDocument/2006/relationships/hyperlink" Target="https://bluedot.global/" TargetMode="External"/><Relationship Id="rId31" Type="http://schemas.openxmlformats.org/officeDocument/2006/relationships/hyperlink" Target="https://www.ncbi.nlm.nih.gov/pmc/articles/PMC7195106/" TargetMode="External"/><Relationship Id="rId4" Type="http://schemas.openxmlformats.org/officeDocument/2006/relationships/hyperlink" Target="https://www.exaptive.com/" TargetMode="External"/><Relationship Id="rId9" Type="http://schemas.openxmlformats.org/officeDocument/2006/relationships/hyperlink" Target="https://www.semanticscholar.org/cord19" TargetMode="External"/><Relationship Id="rId14" Type="http://schemas.openxmlformats.org/officeDocument/2006/relationships/hyperlink" Target="https://www.ncbi.nlm.nih.gov/research/coronavirus/" TargetMode="External"/><Relationship Id="rId22" Type="http://schemas.openxmlformats.org/officeDocument/2006/relationships/hyperlink" Target="https://arxiv.org/abs/2003.10776" TargetMode="External"/><Relationship Id="rId27" Type="http://schemas.openxmlformats.org/officeDocument/2006/relationships/hyperlink" Target="https://marketplace.xprize.org/contribution/5f47fef0e249112a088ae729" TargetMode="External"/><Relationship Id="rId30" Type="http://schemas.openxmlformats.org/officeDocument/2006/relationships/hyperlink" Target="https://www.causaly.com/" TargetMode="External"/><Relationship Id="rId35" Type="http://schemas.openxmlformats.org/officeDocument/2006/relationships/hyperlink" Target="http://websensors.net.br/projects/covid19/" TargetMode="External"/><Relationship Id="rId8" Type="http://schemas.openxmlformats.org/officeDocument/2006/relationships/hyperlink" Target="https://www.caiac19.org/" TargetMode="External"/><Relationship Id="rId3" Type="http://schemas.openxmlformats.org/officeDocument/2006/relationships/hyperlink" Target="https://arxiv.org/abs/2005.08502" TargetMode="External"/><Relationship Id="rId12" Type="http://schemas.openxmlformats.org/officeDocument/2006/relationships/hyperlink" Target="https://drive.google.com/file/d/1S3CeDzEwDBZo9eS3WvaiV_8QtWZLrHVP/view" TargetMode="External"/><Relationship Id="rId17" Type="http://schemas.openxmlformats.org/officeDocument/2006/relationships/hyperlink" Target="https://www.rxrx.ai/rxrx19" TargetMode="External"/><Relationship Id="rId25" Type="http://schemas.openxmlformats.org/officeDocument/2006/relationships/hyperlink" Target="https://www.radlogics.com/coronavirus/" TargetMode="External"/><Relationship Id="rId33" Type="http://schemas.openxmlformats.org/officeDocument/2006/relationships/hyperlink" Target="https://arxiv.org/pdf/2004.13553.pdf" TargetMode="External"/><Relationship Id="rId38" Type="http://schemas.openxmlformats.org/officeDocument/2006/relationships/hyperlink" Target="https://radvid19.com.br/"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8" Type="http://schemas.openxmlformats.org/officeDocument/2006/relationships/hyperlink" Target="https://www.techuk.org/insights/news/item/17187-how-taiwan-used-tech-to-fight-covid-19" TargetMode="External"/><Relationship Id="rId3" Type="http://schemas.openxmlformats.org/officeDocument/2006/relationships/hyperlink" Target="https://gisanddata.maps.arcgis.com/apps/opsdashboard/index.html" TargetMode="External"/><Relationship Id="rId7" Type="http://schemas.openxmlformats.org/officeDocument/2006/relationships/hyperlink" Target="https://jamanetwork.com/journals/jama/fullarticle/2762689" TargetMode="External"/><Relationship Id="rId12" Type="http://schemas.openxmlformats.org/officeDocument/2006/relationships/hyperlink" Target="https://www.esr.cri.nz/home/about-esr/media-releases/esr-performs-first-new-zealand-genome-sequencing-on-covid-19-sample/" TargetMode="External"/><Relationship Id="rId2" Type="http://schemas.openxmlformats.org/officeDocument/2006/relationships/hyperlink" Target="https://evidation.com/news/covid-19-pulse-first-data-evidation/" TargetMode="External"/><Relationship Id="rId1" Type="http://schemas.openxmlformats.org/officeDocument/2006/relationships/hyperlink" Target="https://aarogyasetu.gov.in/" TargetMode="External"/><Relationship Id="rId6" Type="http://schemas.openxmlformats.org/officeDocument/2006/relationships/hyperlink" Target="https://www.premise.com/covid-19/" TargetMode="External"/><Relationship Id="rId11" Type="http://schemas.openxmlformats.org/officeDocument/2006/relationships/hyperlink" Target="https://www.google.com/url?q=https://www.iit.it/it/iit-vs-covid-19/ifeel-you-bracelet&amp;sa=D&amp;ust=1602603552490000&amp;usg=AFQjCNG-HbkSx8F07bCWRHGSljMrHZQ-Gw" TargetMode="External"/><Relationship Id="rId5" Type="http://schemas.openxmlformats.org/officeDocument/2006/relationships/hyperlink" Target="https://nzcoviddashboard.esr.cri.nz/" TargetMode="External"/><Relationship Id="rId10" Type="http://schemas.openxmlformats.org/officeDocument/2006/relationships/hyperlink" Target="https://covidtracking.com/" TargetMode="External"/><Relationship Id="rId4" Type="http://schemas.openxmlformats.org/officeDocument/2006/relationships/hyperlink" Target="https://doi.org/10.1016/S1473-3099(20)30120-1" TargetMode="External"/><Relationship Id="rId9" Type="http://schemas.openxmlformats.org/officeDocument/2006/relationships/hyperlink" Target="https://www.safeentry.gov.sg/"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Z37"/>
  <sheetViews>
    <sheetView workbookViewId="0"/>
  </sheetViews>
  <sheetFormatPr defaultColWidth="14.44140625" defaultRowHeight="15.75" customHeight="1"/>
  <cols>
    <col min="1" max="1" width="7" customWidth="1"/>
  </cols>
  <sheetData>
    <row r="2" spans="1:26" ht="409.6" customHeight="1">
      <c r="A2" s="1"/>
      <c r="B2" s="2" t="s">
        <v>0</v>
      </c>
      <c r="C2" s="3"/>
      <c r="D2" s="3"/>
      <c r="E2" s="3"/>
      <c r="F2" s="3"/>
      <c r="G2" s="3"/>
      <c r="H2" s="3"/>
      <c r="I2" s="3"/>
      <c r="J2" s="3"/>
      <c r="K2" s="3"/>
      <c r="L2" s="1"/>
      <c r="M2" s="1"/>
      <c r="N2" s="1"/>
      <c r="O2" s="1"/>
      <c r="P2" s="1"/>
      <c r="Q2" s="1"/>
      <c r="R2" s="1"/>
      <c r="S2" s="1"/>
      <c r="T2" s="1"/>
      <c r="U2" s="1"/>
      <c r="V2" s="1"/>
      <c r="W2" s="1"/>
      <c r="X2" s="1"/>
      <c r="Y2" s="1"/>
      <c r="Z2" s="1"/>
    </row>
    <row r="3" spans="1:26" ht="13.2">
      <c r="A3" s="4"/>
      <c r="B3" s="5" t="s">
        <v>1</v>
      </c>
      <c r="C3" s="6"/>
      <c r="D3" s="6"/>
      <c r="E3" s="6"/>
      <c r="F3" s="6"/>
      <c r="G3" s="6"/>
      <c r="H3" s="6"/>
      <c r="I3" s="6"/>
      <c r="J3" s="6"/>
      <c r="K3" s="6"/>
      <c r="L3" s="7"/>
      <c r="M3" s="1"/>
      <c r="N3" s="1"/>
      <c r="O3" s="1"/>
      <c r="P3" s="1"/>
      <c r="Q3" s="1"/>
      <c r="R3" s="1"/>
      <c r="S3" s="1"/>
      <c r="T3" s="1"/>
      <c r="U3" s="1"/>
      <c r="V3" s="1"/>
      <c r="W3" s="1"/>
      <c r="X3" s="1"/>
      <c r="Y3" s="1"/>
      <c r="Z3" s="1"/>
    </row>
    <row r="4" spans="1:26" ht="13.2">
      <c r="A4" s="4"/>
      <c r="B4" s="464" t="s">
        <v>2</v>
      </c>
      <c r="C4" s="465"/>
      <c r="D4" s="465"/>
      <c r="E4" s="465"/>
      <c r="F4" s="465"/>
      <c r="G4" s="465"/>
      <c r="H4" s="465"/>
      <c r="I4" s="465"/>
      <c r="J4" s="465"/>
      <c r="K4" s="466"/>
      <c r="L4" s="7"/>
      <c r="M4" s="1"/>
      <c r="N4" s="1"/>
      <c r="O4" s="1"/>
      <c r="P4" s="1"/>
      <c r="Q4" s="1"/>
      <c r="R4" s="1"/>
      <c r="S4" s="1"/>
      <c r="T4" s="1"/>
      <c r="U4" s="1"/>
      <c r="V4" s="1"/>
      <c r="W4" s="1"/>
      <c r="X4" s="1"/>
      <c r="Y4" s="1"/>
      <c r="Z4" s="1"/>
    </row>
    <row r="5" spans="1:26" ht="13.2">
      <c r="A5" s="4"/>
      <c r="B5" s="467" t="s">
        <v>3</v>
      </c>
      <c r="C5" s="465"/>
      <c r="D5" s="465"/>
      <c r="E5" s="465"/>
      <c r="F5" s="465"/>
      <c r="G5" s="465"/>
      <c r="H5" s="465"/>
      <c r="I5" s="465"/>
      <c r="J5" s="465"/>
      <c r="K5" s="466"/>
      <c r="L5" s="7"/>
      <c r="M5" s="1"/>
      <c r="N5" s="1"/>
      <c r="O5" s="1"/>
      <c r="P5" s="1"/>
      <c r="Q5" s="1"/>
      <c r="R5" s="1"/>
      <c r="S5" s="1"/>
      <c r="T5" s="1"/>
      <c r="U5" s="1"/>
      <c r="V5" s="1"/>
      <c r="W5" s="1"/>
      <c r="X5" s="1"/>
      <c r="Y5" s="1"/>
      <c r="Z5" s="1"/>
    </row>
    <row r="6" spans="1:26" ht="13.2">
      <c r="A6" s="4"/>
      <c r="B6" s="6"/>
      <c r="C6" s="6"/>
      <c r="D6" s="6"/>
      <c r="E6" s="6"/>
      <c r="F6" s="6"/>
      <c r="G6" s="6"/>
      <c r="H6" s="6"/>
      <c r="I6" s="6"/>
      <c r="J6" s="6"/>
      <c r="K6" s="6"/>
      <c r="L6" s="7"/>
      <c r="M6" s="1"/>
      <c r="N6" s="1"/>
      <c r="O6" s="1"/>
      <c r="P6" s="1"/>
      <c r="Q6" s="1"/>
      <c r="R6" s="1"/>
      <c r="S6" s="1"/>
      <c r="T6" s="1"/>
      <c r="U6" s="1"/>
      <c r="V6" s="1"/>
      <c r="W6" s="1"/>
      <c r="X6" s="1"/>
      <c r="Y6" s="1"/>
      <c r="Z6" s="1"/>
    </row>
    <row r="7" spans="1:26" ht="13.2">
      <c r="A7" s="4"/>
      <c r="B7" s="8" t="s">
        <v>4</v>
      </c>
      <c r="C7" s="6"/>
      <c r="D7" s="6"/>
      <c r="E7" s="6"/>
      <c r="F7" s="6"/>
      <c r="G7" s="6"/>
      <c r="H7" s="6"/>
      <c r="I7" s="6"/>
      <c r="J7" s="6"/>
      <c r="K7" s="6"/>
      <c r="L7" s="7"/>
      <c r="M7" s="1"/>
      <c r="N7" s="1"/>
      <c r="O7" s="1"/>
      <c r="P7" s="1"/>
      <c r="Q7" s="1"/>
      <c r="R7" s="1"/>
      <c r="S7" s="1"/>
      <c r="T7" s="1"/>
      <c r="U7" s="1"/>
      <c r="V7" s="1"/>
      <c r="W7" s="1"/>
      <c r="X7" s="1"/>
      <c r="Y7" s="1"/>
      <c r="Z7" s="1"/>
    </row>
    <row r="8" spans="1:26" ht="13.2">
      <c r="A8" s="4"/>
      <c r="B8" s="5" t="s">
        <v>5</v>
      </c>
      <c r="C8" s="6"/>
      <c r="D8" s="6"/>
      <c r="E8" s="6"/>
      <c r="F8" s="6"/>
      <c r="G8" s="6"/>
      <c r="H8" s="6"/>
      <c r="I8" s="6"/>
      <c r="J8" s="6"/>
      <c r="K8" s="6"/>
      <c r="L8" s="7"/>
      <c r="M8" s="1"/>
      <c r="N8" s="1"/>
      <c r="O8" s="1"/>
      <c r="P8" s="1"/>
      <c r="Q8" s="1"/>
      <c r="R8" s="1"/>
      <c r="S8" s="1"/>
      <c r="T8" s="1"/>
      <c r="U8" s="1"/>
      <c r="V8" s="1"/>
      <c r="W8" s="1"/>
      <c r="X8" s="1"/>
      <c r="Y8" s="1"/>
      <c r="Z8" s="1"/>
    </row>
    <row r="9" spans="1:26" ht="13.2">
      <c r="A9" s="4"/>
      <c r="B9" s="9" t="s">
        <v>6</v>
      </c>
      <c r="C9" s="6"/>
      <c r="D9" s="6"/>
      <c r="E9" s="6"/>
      <c r="F9" s="6"/>
      <c r="G9" s="6"/>
      <c r="H9" s="6"/>
      <c r="I9" s="6"/>
      <c r="J9" s="6"/>
      <c r="K9" s="6"/>
      <c r="L9" s="7"/>
      <c r="M9" s="1"/>
      <c r="N9" s="1"/>
      <c r="O9" s="1"/>
      <c r="P9" s="1"/>
      <c r="Q9" s="1"/>
      <c r="R9" s="1"/>
      <c r="S9" s="1"/>
      <c r="T9" s="1"/>
      <c r="U9" s="1"/>
      <c r="V9" s="1"/>
      <c r="W9" s="1"/>
      <c r="X9" s="1"/>
      <c r="Y9" s="1"/>
      <c r="Z9" s="1"/>
    </row>
    <row r="10" spans="1:26" ht="13.2">
      <c r="A10" s="4"/>
      <c r="B10" s="10" t="s">
        <v>7</v>
      </c>
      <c r="C10" s="6"/>
      <c r="D10" s="6"/>
      <c r="E10" s="6"/>
      <c r="F10" s="6"/>
      <c r="G10" s="6"/>
      <c r="H10" s="6"/>
      <c r="I10" s="6"/>
      <c r="J10" s="6"/>
      <c r="K10" s="6"/>
      <c r="L10" s="7"/>
      <c r="M10" s="1"/>
      <c r="N10" s="1"/>
      <c r="O10" s="1"/>
      <c r="P10" s="1"/>
      <c r="Q10" s="1"/>
      <c r="R10" s="1"/>
      <c r="S10" s="1"/>
      <c r="T10" s="1"/>
      <c r="U10" s="1"/>
      <c r="V10" s="1"/>
      <c r="W10" s="1"/>
      <c r="X10" s="1"/>
      <c r="Y10" s="1"/>
      <c r="Z10" s="1"/>
    </row>
    <row r="11" spans="1:26" ht="13.2">
      <c r="A11" s="4"/>
      <c r="B11" s="10"/>
      <c r="C11" s="6"/>
      <c r="D11" s="6"/>
      <c r="E11" s="6"/>
      <c r="F11" s="6"/>
      <c r="G11" s="6"/>
      <c r="H11" s="6"/>
      <c r="I11" s="6"/>
      <c r="J11" s="6"/>
      <c r="K11" s="6"/>
      <c r="L11" s="7"/>
      <c r="M11" s="1"/>
      <c r="N11" s="1"/>
      <c r="O11" s="1"/>
      <c r="P11" s="1"/>
      <c r="Q11" s="1"/>
      <c r="R11" s="1"/>
      <c r="S11" s="1"/>
      <c r="T11" s="1"/>
      <c r="U11" s="1"/>
      <c r="V11" s="1"/>
      <c r="W11" s="1"/>
      <c r="X11" s="1"/>
      <c r="Y11" s="1"/>
      <c r="Z11" s="1"/>
    </row>
    <row r="12" spans="1:26" ht="13.2">
      <c r="A12" s="4"/>
      <c r="B12" s="11" t="s">
        <v>8</v>
      </c>
      <c r="C12" s="1"/>
      <c r="D12" s="6"/>
      <c r="E12" s="6"/>
      <c r="F12" s="6"/>
      <c r="G12" s="6"/>
      <c r="H12" s="6"/>
      <c r="I12" s="6"/>
      <c r="J12" s="6"/>
      <c r="K12" s="6"/>
      <c r="L12" s="7"/>
      <c r="M12" s="1"/>
      <c r="N12" s="1"/>
      <c r="O12" s="1"/>
      <c r="P12" s="1"/>
      <c r="Q12" s="1"/>
      <c r="R12" s="1"/>
      <c r="S12" s="1"/>
      <c r="T12" s="1"/>
      <c r="U12" s="1"/>
      <c r="V12" s="1"/>
      <c r="W12" s="1"/>
      <c r="X12" s="1"/>
      <c r="Y12" s="1"/>
      <c r="Z12" s="1"/>
    </row>
    <row r="13" spans="1:26" ht="13.2">
      <c r="A13" s="4"/>
      <c r="B13" s="9" t="s">
        <v>9</v>
      </c>
      <c r="C13" s="1"/>
      <c r="D13" s="6"/>
      <c r="E13" s="6"/>
      <c r="F13" s="6"/>
      <c r="G13" s="6"/>
      <c r="H13" s="6"/>
      <c r="I13" s="6"/>
      <c r="J13" s="6"/>
      <c r="K13" s="6"/>
      <c r="L13" s="7"/>
      <c r="M13" s="1"/>
      <c r="N13" s="1"/>
      <c r="O13" s="1"/>
      <c r="P13" s="1"/>
      <c r="Q13" s="1"/>
      <c r="R13" s="1"/>
      <c r="S13" s="1"/>
      <c r="T13" s="1"/>
      <c r="U13" s="1"/>
      <c r="V13" s="1"/>
      <c r="W13" s="1"/>
      <c r="X13" s="1"/>
      <c r="Y13" s="1"/>
      <c r="Z13" s="1"/>
    </row>
    <row r="14" spans="1:26" ht="13.2">
      <c r="A14" s="4"/>
      <c r="B14" s="9" t="s">
        <v>10</v>
      </c>
      <c r="C14" s="1"/>
      <c r="D14" s="6"/>
      <c r="E14" s="6"/>
      <c r="F14" s="6"/>
      <c r="G14" s="6"/>
      <c r="H14" s="6"/>
      <c r="I14" s="6"/>
      <c r="J14" s="6"/>
      <c r="K14" s="6"/>
      <c r="L14" s="7"/>
      <c r="M14" s="1"/>
      <c r="N14" s="1"/>
      <c r="O14" s="1"/>
      <c r="P14" s="1"/>
      <c r="Q14" s="1"/>
      <c r="R14" s="1"/>
      <c r="S14" s="1"/>
      <c r="T14" s="1"/>
      <c r="U14" s="1"/>
      <c r="V14" s="1"/>
      <c r="W14" s="1"/>
      <c r="X14" s="1"/>
      <c r="Y14" s="1"/>
      <c r="Z14" s="1"/>
    </row>
    <row r="15" spans="1:26" ht="13.2">
      <c r="A15" s="4"/>
      <c r="B15" s="9" t="s">
        <v>11</v>
      </c>
      <c r="C15" s="1"/>
      <c r="D15" s="6"/>
      <c r="E15" s="6"/>
      <c r="F15" s="6"/>
      <c r="G15" s="6"/>
      <c r="H15" s="6"/>
      <c r="I15" s="6"/>
      <c r="J15" s="6"/>
      <c r="K15" s="6"/>
      <c r="L15" s="7"/>
      <c r="M15" s="1"/>
      <c r="N15" s="1"/>
      <c r="O15" s="1"/>
      <c r="P15" s="1"/>
      <c r="Q15" s="1"/>
      <c r="R15" s="1"/>
      <c r="S15" s="1"/>
      <c r="T15" s="1"/>
      <c r="U15" s="1"/>
      <c r="V15" s="1"/>
      <c r="W15" s="1"/>
      <c r="X15" s="1"/>
      <c r="Y15" s="1"/>
      <c r="Z15" s="1"/>
    </row>
    <row r="16" spans="1:26" ht="13.2">
      <c r="A16" s="4"/>
      <c r="B16" s="9" t="s">
        <v>12</v>
      </c>
      <c r="C16" s="1"/>
      <c r="D16" s="6"/>
      <c r="E16" s="6"/>
      <c r="F16" s="6"/>
      <c r="G16" s="6"/>
      <c r="H16" s="6"/>
      <c r="I16" s="6"/>
      <c r="J16" s="6"/>
      <c r="K16" s="6"/>
      <c r="L16" s="7"/>
      <c r="M16" s="1"/>
      <c r="N16" s="1"/>
      <c r="O16" s="1"/>
      <c r="P16" s="1"/>
      <c r="Q16" s="1"/>
      <c r="R16" s="1"/>
      <c r="S16" s="1"/>
      <c r="T16" s="1"/>
      <c r="U16" s="1"/>
      <c r="V16" s="1"/>
      <c r="W16" s="1"/>
      <c r="X16" s="1"/>
      <c r="Y16" s="1"/>
      <c r="Z16" s="1"/>
    </row>
    <row r="17" spans="1:26" ht="13.2">
      <c r="A17" s="4"/>
      <c r="B17" s="10"/>
      <c r="C17" s="1"/>
      <c r="D17" s="6"/>
      <c r="E17" s="6"/>
      <c r="F17" s="6"/>
      <c r="G17" s="6"/>
      <c r="H17" s="6"/>
      <c r="I17" s="6"/>
      <c r="J17" s="6"/>
      <c r="K17" s="6"/>
      <c r="L17" s="7"/>
      <c r="M17" s="1"/>
      <c r="N17" s="1"/>
      <c r="O17" s="1"/>
      <c r="P17" s="1"/>
      <c r="Q17" s="1"/>
      <c r="R17" s="1"/>
      <c r="S17" s="1"/>
      <c r="T17" s="1"/>
      <c r="U17" s="1"/>
      <c r="V17" s="1"/>
      <c r="W17" s="1"/>
      <c r="X17" s="1"/>
      <c r="Y17" s="1"/>
      <c r="Z17" s="1"/>
    </row>
    <row r="18" spans="1:26" ht="13.2">
      <c r="A18" s="4"/>
      <c r="B18" s="11" t="s">
        <v>13</v>
      </c>
      <c r="C18" s="1"/>
      <c r="D18" s="6"/>
      <c r="E18" s="6"/>
      <c r="F18" s="6"/>
      <c r="G18" s="6"/>
      <c r="H18" s="6"/>
      <c r="I18" s="6"/>
      <c r="J18" s="6"/>
      <c r="K18" s="6"/>
      <c r="L18" s="7"/>
      <c r="M18" s="1"/>
      <c r="N18" s="1"/>
      <c r="O18" s="1"/>
      <c r="P18" s="1"/>
      <c r="Q18" s="1"/>
      <c r="R18" s="1"/>
      <c r="S18" s="1"/>
      <c r="T18" s="1"/>
      <c r="U18" s="1"/>
      <c r="V18" s="1"/>
      <c r="W18" s="1"/>
      <c r="X18" s="1"/>
      <c r="Y18" s="1"/>
      <c r="Z18" s="1"/>
    </row>
    <row r="19" spans="1:26" ht="13.2">
      <c r="A19" s="4"/>
      <c r="B19" s="12" t="s">
        <v>14</v>
      </c>
      <c r="C19" s="1"/>
      <c r="D19" s="6"/>
      <c r="E19" s="6"/>
      <c r="F19" s="6"/>
      <c r="G19" s="6"/>
      <c r="H19" s="6"/>
      <c r="I19" s="6"/>
      <c r="J19" s="6"/>
      <c r="K19" s="6"/>
      <c r="L19" s="7"/>
      <c r="M19" s="1"/>
      <c r="N19" s="1"/>
      <c r="O19" s="1"/>
      <c r="P19" s="1"/>
      <c r="Q19" s="1"/>
      <c r="R19" s="1"/>
      <c r="S19" s="1"/>
      <c r="T19" s="1"/>
      <c r="U19" s="1"/>
      <c r="V19" s="1"/>
      <c r="W19" s="1"/>
      <c r="X19" s="1"/>
      <c r="Y19" s="1"/>
      <c r="Z19" s="1"/>
    </row>
    <row r="20" spans="1:26" ht="13.2">
      <c r="A20" s="4"/>
      <c r="B20" s="13" t="s">
        <v>15</v>
      </c>
      <c r="C20" s="1"/>
      <c r="D20" s="6"/>
      <c r="E20" s="6"/>
      <c r="F20" s="6"/>
      <c r="G20" s="6"/>
      <c r="H20" s="6"/>
      <c r="I20" s="6"/>
      <c r="J20" s="6"/>
      <c r="K20" s="6"/>
      <c r="L20" s="7"/>
      <c r="M20" s="1"/>
      <c r="N20" s="1"/>
      <c r="O20" s="1"/>
      <c r="P20" s="1"/>
      <c r="Q20" s="1"/>
      <c r="R20" s="1"/>
      <c r="S20" s="1"/>
      <c r="T20" s="1"/>
      <c r="U20" s="1"/>
      <c r="V20" s="1"/>
      <c r="W20" s="1"/>
      <c r="X20" s="1"/>
      <c r="Y20" s="1"/>
      <c r="Z20" s="1"/>
    </row>
    <row r="21" spans="1:26" ht="13.2">
      <c r="A21" s="4"/>
      <c r="B21" s="13" t="s">
        <v>16</v>
      </c>
      <c r="C21" s="1"/>
      <c r="D21" s="6"/>
      <c r="E21" s="6"/>
      <c r="F21" s="6"/>
      <c r="G21" s="6"/>
      <c r="H21" s="6"/>
      <c r="I21" s="6"/>
      <c r="J21" s="6"/>
      <c r="K21" s="6"/>
      <c r="L21" s="7"/>
      <c r="M21" s="1"/>
      <c r="N21" s="1"/>
      <c r="O21" s="1"/>
      <c r="P21" s="1"/>
      <c r="Q21" s="1"/>
      <c r="R21" s="1"/>
      <c r="S21" s="1"/>
      <c r="T21" s="1"/>
      <c r="U21" s="1"/>
      <c r="V21" s="1"/>
      <c r="W21" s="1"/>
      <c r="X21" s="1"/>
      <c r="Y21" s="1"/>
      <c r="Z21" s="1"/>
    </row>
    <row r="22" spans="1:26" ht="13.2">
      <c r="A22" s="4"/>
      <c r="B22" s="10"/>
      <c r="C22" s="1"/>
      <c r="D22" s="6"/>
      <c r="E22" s="6"/>
      <c r="F22" s="6"/>
      <c r="G22" s="6"/>
      <c r="H22" s="6"/>
      <c r="I22" s="6"/>
      <c r="J22" s="6"/>
      <c r="K22" s="6"/>
      <c r="L22" s="7"/>
      <c r="M22" s="1"/>
      <c r="N22" s="1"/>
      <c r="O22" s="1"/>
      <c r="P22" s="1"/>
      <c r="Q22" s="1"/>
      <c r="R22" s="1"/>
      <c r="S22" s="1"/>
      <c r="T22" s="1"/>
      <c r="U22" s="1"/>
      <c r="V22" s="1"/>
      <c r="W22" s="1"/>
      <c r="X22" s="1"/>
      <c r="Y22" s="1"/>
      <c r="Z22" s="1"/>
    </row>
    <row r="23" spans="1:26" ht="13.2">
      <c r="A23" s="1"/>
      <c r="B23" s="8" t="s">
        <v>17</v>
      </c>
      <c r="C23" s="1"/>
      <c r="D23" s="6"/>
      <c r="E23" s="6"/>
      <c r="F23" s="6"/>
      <c r="G23" s="6"/>
      <c r="H23" s="6"/>
      <c r="I23" s="6"/>
      <c r="J23" s="6"/>
      <c r="K23" s="6"/>
      <c r="L23" s="1"/>
      <c r="M23" s="1"/>
      <c r="N23" s="1"/>
      <c r="O23" s="1"/>
      <c r="P23" s="1"/>
      <c r="Q23" s="1"/>
      <c r="R23" s="1"/>
      <c r="S23" s="1"/>
      <c r="T23" s="1"/>
      <c r="U23" s="1"/>
      <c r="V23" s="1"/>
      <c r="W23" s="1"/>
      <c r="X23" s="1"/>
      <c r="Y23" s="1"/>
      <c r="Z23" s="1"/>
    </row>
    <row r="24" spans="1:26" ht="13.2">
      <c r="A24" s="1"/>
      <c r="B24" s="10" t="s">
        <v>18</v>
      </c>
      <c r="C24" s="1"/>
      <c r="D24" s="6"/>
      <c r="E24" s="6"/>
      <c r="F24" s="6"/>
      <c r="G24" s="6"/>
      <c r="H24" s="6"/>
      <c r="I24" s="6"/>
      <c r="J24" s="6"/>
      <c r="K24" s="6"/>
      <c r="L24" s="1"/>
      <c r="M24" s="1"/>
      <c r="N24" s="1"/>
      <c r="O24" s="1"/>
      <c r="P24" s="1"/>
      <c r="Q24" s="1"/>
      <c r="R24" s="1"/>
      <c r="S24" s="1"/>
      <c r="T24" s="1"/>
      <c r="U24" s="1"/>
      <c r="V24" s="1"/>
      <c r="W24" s="1"/>
      <c r="X24" s="1"/>
      <c r="Y24" s="1"/>
      <c r="Z24" s="1"/>
    </row>
    <row r="25" spans="1:26" ht="13.2">
      <c r="A25" s="1"/>
      <c r="B25" s="14" t="s">
        <v>19</v>
      </c>
      <c r="C25" s="1"/>
      <c r="D25" s="6"/>
      <c r="E25" s="6"/>
      <c r="F25" s="6"/>
      <c r="G25" s="6"/>
      <c r="H25" s="6"/>
      <c r="I25" s="6"/>
      <c r="J25" s="6"/>
      <c r="K25" s="6"/>
      <c r="L25" s="1"/>
      <c r="M25" s="1"/>
      <c r="N25" s="1"/>
      <c r="O25" s="1"/>
      <c r="P25" s="1"/>
      <c r="Q25" s="1"/>
      <c r="R25" s="1"/>
      <c r="S25" s="1"/>
      <c r="T25" s="1"/>
      <c r="U25" s="1"/>
      <c r="V25" s="1"/>
      <c r="W25" s="1"/>
      <c r="X25" s="1"/>
      <c r="Y25" s="1"/>
      <c r="Z25" s="1"/>
    </row>
    <row r="26" spans="1:26" ht="13.2">
      <c r="A26" s="1"/>
      <c r="B26" s="15" t="s">
        <v>20</v>
      </c>
      <c r="C26" s="1"/>
      <c r="D26" s="6"/>
      <c r="E26" s="6"/>
      <c r="F26" s="6"/>
      <c r="G26" s="6"/>
      <c r="H26" s="6"/>
      <c r="I26" s="6"/>
      <c r="J26" s="6"/>
      <c r="K26" s="6"/>
      <c r="L26" s="1"/>
      <c r="M26" s="1"/>
      <c r="N26" s="1"/>
      <c r="O26" s="1"/>
      <c r="P26" s="1"/>
      <c r="Q26" s="1"/>
      <c r="R26" s="1"/>
      <c r="S26" s="1"/>
      <c r="T26" s="1"/>
      <c r="U26" s="1"/>
      <c r="V26" s="1"/>
      <c r="W26" s="1"/>
      <c r="X26" s="1"/>
      <c r="Y26" s="1"/>
      <c r="Z26" s="1"/>
    </row>
    <row r="27" spans="1:26" ht="13.2">
      <c r="A27" s="1"/>
      <c r="B27" s="6"/>
      <c r="C27" s="1"/>
      <c r="D27" s="6"/>
      <c r="E27" s="6"/>
      <c r="F27" s="6"/>
      <c r="G27" s="6"/>
      <c r="H27" s="6"/>
      <c r="I27" s="6"/>
      <c r="J27" s="6"/>
      <c r="K27" s="6"/>
      <c r="L27" s="1"/>
      <c r="M27" s="1"/>
      <c r="N27" s="1"/>
      <c r="O27" s="1"/>
      <c r="P27" s="1"/>
      <c r="Q27" s="1"/>
      <c r="R27" s="1"/>
      <c r="S27" s="1"/>
      <c r="T27" s="1"/>
      <c r="U27" s="1"/>
      <c r="V27" s="1"/>
      <c r="W27" s="1"/>
      <c r="X27" s="1"/>
      <c r="Y27" s="1"/>
      <c r="Z27" s="1"/>
    </row>
    <row r="28" spans="1:26" ht="13.2">
      <c r="A28" s="1"/>
      <c r="B28" s="8" t="s">
        <v>21</v>
      </c>
      <c r="C28" s="1"/>
      <c r="D28" s="6"/>
      <c r="E28" s="6"/>
      <c r="F28" s="6"/>
      <c r="G28" s="6"/>
      <c r="H28" s="6"/>
      <c r="I28" s="6"/>
      <c r="J28" s="6"/>
      <c r="K28" s="6"/>
      <c r="L28" s="1"/>
      <c r="M28" s="1"/>
      <c r="N28" s="1"/>
      <c r="O28" s="1"/>
      <c r="P28" s="1"/>
      <c r="Q28" s="1"/>
      <c r="R28" s="1"/>
      <c r="S28" s="1"/>
      <c r="T28" s="1"/>
      <c r="U28" s="1"/>
      <c r="V28" s="1"/>
      <c r="W28" s="1"/>
      <c r="X28" s="1"/>
      <c r="Y28" s="1"/>
      <c r="Z28" s="1"/>
    </row>
    <row r="29" spans="1:26" ht="13.2">
      <c r="A29" s="1"/>
      <c r="B29" s="10" t="s">
        <v>22</v>
      </c>
      <c r="C29" s="1"/>
      <c r="D29" s="6"/>
      <c r="E29" s="6"/>
      <c r="F29" s="6"/>
      <c r="G29" s="6"/>
      <c r="H29" s="6"/>
      <c r="I29" s="6"/>
      <c r="J29" s="6"/>
      <c r="K29" s="6"/>
      <c r="L29" s="1"/>
      <c r="M29" s="1"/>
      <c r="N29" s="1"/>
      <c r="O29" s="1"/>
      <c r="P29" s="1"/>
      <c r="Q29" s="1"/>
      <c r="R29" s="1"/>
      <c r="S29" s="1"/>
      <c r="T29" s="1"/>
      <c r="U29" s="1"/>
      <c r="V29" s="1"/>
      <c r="W29" s="1"/>
      <c r="X29" s="1"/>
      <c r="Y29" s="1"/>
      <c r="Z29" s="1"/>
    </row>
    <row r="30" spans="1:26" ht="38.25" customHeight="1">
      <c r="A30" s="4"/>
      <c r="B30" s="467" t="s">
        <v>23</v>
      </c>
      <c r="C30" s="465"/>
      <c r="D30" s="465"/>
      <c r="E30" s="465"/>
      <c r="F30" s="465"/>
      <c r="G30" s="465"/>
      <c r="H30" s="465"/>
      <c r="I30" s="465"/>
      <c r="J30" s="465"/>
      <c r="K30" s="466"/>
      <c r="L30" s="7"/>
      <c r="M30" s="1"/>
      <c r="N30" s="1"/>
      <c r="O30" s="1"/>
      <c r="P30" s="1"/>
      <c r="Q30" s="1"/>
      <c r="R30" s="1"/>
      <c r="S30" s="1"/>
      <c r="T30" s="1"/>
      <c r="U30" s="1"/>
      <c r="V30" s="1"/>
      <c r="W30" s="1"/>
      <c r="X30" s="1"/>
      <c r="Y30" s="1"/>
      <c r="Z30" s="1"/>
    </row>
    <row r="31" spans="1:26" ht="13.2">
      <c r="A31" s="4"/>
      <c r="B31" s="10"/>
      <c r="C31" s="1"/>
      <c r="D31" s="6"/>
      <c r="E31" s="6"/>
      <c r="F31" s="6"/>
      <c r="G31" s="6"/>
      <c r="H31" s="6"/>
      <c r="I31" s="6"/>
      <c r="J31" s="6"/>
      <c r="K31" s="6"/>
      <c r="L31" s="7"/>
      <c r="M31" s="1"/>
      <c r="N31" s="1"/>
      <c r="O31" s="1"/>
      <c r="P31" s="1"/>
      <c r="Q31" s="1"/>
      <c r="R31" s="1"/>
      <c r="S31" s="1"/>
      <c r="T31" s="1"/>
      <c r="U31" s="1"/>
      <c r="V31" s="1"/>
      <c r="W31" s="1"/>
      <c r="X31" s="1"/>
      <c r="Y31" s="1"/>
      <c r="Z31" s="1"/>
    </row>
    <row r="32" spans="1:26" ht="13.2">
      <c r="A32" s="4"/>
      <c r="B32" s="8" t="s">
        <v>24</v>
      </c>
      <c r="C32" s="6"/>
      <c r="D32" s="6"/>
      <c r="E32" s="6"/>
      <c r="F32" s="6"/>
      <c r="G32" s="6"/>
      <c r="H32" s="6"/>
      <c r="I32" s="6"/>
      <c r="J32" s="6"/>
      <c r="K32" s="6"/>
      <c r="L32" s="7"/>
      <c r="M32" s="1"/>
      <c r="N32" s="1"/>
      <c r="O32" s="1"/>
      <c r="P32" s="1"/>
      <c r="Q32" s="1"/>
      <c r="R32" s="1"/>
      <c r="S32" s="1"/>
      <c r="T32" s="1"/>
      <c r="U32" s="1"/>
      <c r="V32" s="1"/>
      <c r="W32" s="1"/>
      <c r="X32" s="1"/>
      <c r="Y32" s="1"/>
      <c r="Z32" s="1"/>
    </row>
    <row r="33" spans="1:26" ht="13.2">
      <c r="A33" s="4"/>
      <c r="B33" s="467" t="s">
        <v>25</v>
      </c>
      <c r="C33" s="465"/>
      <c r="D33" s="465"/>
      <c r="E33" s="465"/>
      <c r="F33" s="465"/>
      <c r="G33" s="465"/>
      <c r="H33" s="465"/>
      <c r="I33" s="465"/>
      <c r="J33" s="465"/>
      <c r="K33" s="466"/>
      <c r="L33" s="7"/>
      <c r="M33" s="1"/>
      <c r="N33" s="1"/>
      <c r="O33" s="1"/>
      <c r="P33" s="1"/>
      <c r="Q33" s="1"/>
      <c r="R33" s="1"/>
      <c r="S33" s="1"/>
      <c r="T33" s="1"/>
      <c r="U33" s="1"/>
      <c r="V33" s="1"/>
      <c r="W33" s="1"/>
      <c r="X33" s="1"/>
      <c r="Y33" s="1"/>
      <c r="Z33" s="1"/>
    </row>
    <row r="34" spans="1:26" ht="13.2">
      <c r="A34" s="1"/>
      <c r="B34" s="16"/>
      <c r="C34" s="16"/>
      <c r="D34" s="16"/>
      <c r="E34" s="16"/>
      <c r="F34" s="16"/>
      <c r="G34" s="16"/>
      <c r="H34" s="16"/>
      <c r="I34" s="16"/>
      <c r="J34" s="16"/>
      <c r="K34" s="16"/>
      <c r="L34" s="1"/>
      <c r="M34" s="1"/>
      <c r="N34" s="1"/>
      <c r="O34" s="1"/>
      <c r="P34" s="1"/>
      <c r="Q34" s="1"/>
      <c r="R34" s="1"/>
      <c r="S34" s="1"/>
      <c r="T34" s="1"/>
      <c r="U34" s="1"/>
      <c r="V34" s="1"/>
      <c r="W34" s="1"/>
      <c r="X34" s="1"/>
      <c r="Y34" s="1"/>
      <c r="Z34" s="1"/>
    </row>
    <row r="35" spans="1:26" ht="13.2">
      <c r="A35" s="1"/>
      <c r="B35" s="5" t="s">
        <v>26</v>
      </c>
      <c r="C35" s="6"/>
      <c r="D35" s="6"/>
      <c r="E35" s="6"/>
      <c r="F35" s="6"/>
      <c r="G35" s="6"/>
      <c r="H35" s="6"/>
      <c r="I35" s="6"/>
      <c r="J35" s="6"/>
      <c r="K35" s="6"/>
      <c r="L35" s="1"/>
      <c r="M35" s="1"/>
      <c r="N35" s="1"/>
      <c r="O35" s="1"/>
      <c r="P35" s="1"/>
      <c r="Q35" s="1"/>
      <c r="R35" s="1"/>
      <c r="S35" s="1"/>
      <c r="T35" s="1"/>
      <c r="U35" s="1"/>
      <c r="V35" s="1"/>
      <c r="W35" s="1"/>
      <c r="X35" s="1"/>
      <c r="Y35" s="1"/>
      <c r="Z35" s="1"/>
    </row>
    <row r="36" spans="1:26" ht="13.2">
      <c r="A36" s="1"/>
      <c r="B36" s="9" t="s">
        <v>27</v>
      </c>
      <c r="C36" s="6"/>
      <c r="D36" s="6"/>
      <c r="E36" s="6"/>
      <c r="F36" s="6"/>
      <c r="G36" s="6"/>
      <c r="H36" s="6"/>
      <c r="I36" s="6"/>
      <c r="J36" s="6"/>
      <c r="K36" s="6"/>
      <c r="L36" s="1"/>
      <c r="M36" s="1"/>
      <c r="N36" s="1"/>
      <c r="O36" s="1"/>
      <c r="P36" s="1"/>
      <c r="Q36" s="1"/>
      <c r="R36" s="1"/>
      <c r="S36" s="1"/>
      <c r="T36" s="1"/>
      <c r="U36" s="1"/>
      <c r="V36" s="1"/>
      <c r="W36" s="1"/>
      <c r="X36" s="1"/>
      <c r="Y36" s="1"/>
      <c r="Z36" s="1"/>
    </row>
    <row r="37" spans="1:26" ht="13.2">
      <c r="A37" s="1"/>
      <c r="B37" s="1"/>
      <c r="C37" s="1"/>
      <c r="D37" s="1"/>
      <c r="E37" s="1"/>
      <c r="F37" s="1"/>
      <c r="G37" s="1"/>
      <c r="H37" s="1"/>
      <c r="I37" s="1"/>
      <c r="J37" s="1"/>
      <c r="K37" s="1"/>
      <c r="L37" s="1"/>
      <c r="M37" s="1"/>
      <c r="N37" s="1"/>
      <c r="O37" s="1"/>
      <c r="P37" s="1"/>
      <c r="Q37" s="1"/>
      <c r="R37" s="1"/>
      <c r="S37" s="1"/>
      <c r="T37" s="1"/>
      <c r="U37" s="1"/>
      <c r="V37" s="1"/>
      <c r="W37" s="1"/>
      <c r="X37" s="1"/>
      <c r="Y37" s="1"/>
      <c r="Z37" s="1"/>
    </row>
  </sheetData>
  <mergeCells count="4">
    <mergeCell ref="B4:K4"/>
    <mergeCell ref="B5:K5"/>
    <mergeCell ref="B30:K30"/>
    <mergeCell ref="B33:K33"/>
  </mergeCells>
  <hyperlinks>
    <hyperlink ref="B25"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U125"/>
  <sheetViews>
    <sheetView tabSelected="1" topLeftCell="BO1" workbookViewId="0">
      <pane ySplit="5" topLeftCell="A6" activePane="bottomLeft" state="frozen"/>
      <selection pane="bottomLeft" activeCell="V5" sqref="V1:BU1048576"/>
    </sheetView>
  </sheetViews>
  <sheetFormatPr defaultColWidth="14.44140625" defaultRowHeight="15.75" customHeight="1"/>
  <cols>
    <col min="1" max="1" width="15" customWidth="1"/>
    <col min="2" max="21" width="21.44140625" customWidth="1"/>
    <col min="22" max="73" width="21.44140625" style="515" customWidth="1"/>
  </cols>
  <sheetData>
    <row r="1" spans="1:73" ht="25.5" customHeight="1">
      <c r="A1" s="17" t="s">
        <v>30</v>
      </c>
      <c r="B1" s="474" t="s">
        <v>31</v>
      </c>
      <c r="C1" s="475"/>
      <c r="D1" s="475"/>
      <c r="E1" s="475"/>
      <c r="F1" s="475"/>
      <c r="G1" s="475"/>
      <c r="H1" s="475"/>
      <c r="I1" s="475"/>
      <c r="J1" s="475"/>
      <c r="K1" s="475"/>
      <c r="L1" s="475"/>
      <c r="M1" s="475"/>
      <c r="N1" s="475"/>
      <c r="O1" s="475"/>
      <c r="P1" s="475"/>
      <c r="Q1" s="475"/>
      <c r="R1" s="475"/>
      <c r="S1" s="475"/>
      <c r="T1" s="475"/>
      <c r="U1" s="475"/>
      <c r="V1" s="497" t="s">
        <v>32</v>
      </c>
      <c r="W1" s="498"/>
      <c r="X1" s="498"/>
      <c r="Y1" s="498"/>
      <c r="Z1" s="498"/>
      <c r="AA1" s="498"/>
      <c r="AB1" s="498"/>
      <c r="AC1" s="498"/>
      <c r="AD1" s="498"/>
      <c r="AE1" s="498"/>
      <c r="AF1" s="498"/>
      <c r="AG1" s="498"/>
      <c r="AH1" s="498"/>
      <c r="AI1" s="498"/>
      <c r="AJ1" s="498"/>
      <c r="AK1" s="498"/>
      <c r="AL1" s="498"/>
      <c r="AM1" s="498"/>
      <c r="AN1" s="498"/>
      <c r="AO1" s="498"/>
      <c r="AP1" s="498"/>
      <c r="AQ1" s="498"/>
      <c r="AR1" s="498"/>
      <c r="AS1" s="498"/>
      <c r="AT1" s="498"/>
      <c r="AU1" s="498"/>
      <c r="AV1" s="498"/>
      <c r="AW1" s="498"/>
      <c r="AX1" s="498"/>
      <c r="AY1" s="498"/>
      <c r="AZ1" s="498"/>
      <c r="BA1" s="498"/>
      <c r="BB1" s="498"/>
      <c r="BC1" s="498"/>
      <c r="BD1" s="498"/>
      <c r="BE1" s="498"/>
      <c r="BF1" s="498"/>
      <c r="BG1" s="498"/>
      <c r="BH1" s="498"/>
      <c r="BI1" s="498"/>
      <c r="BJ1" s="498"/>
      <c r="BK1" s="498"/>
      <c r="BL1" s="498"/>
      <c r="BM1" s="498"/>
      <c r="BN1" s="498"/>
      <c r="BO1" s="498"/>
      <c r="BP1" s="498"/>
      <c r="BQ1" s="498"/>
      <c r="BR1" s="498"/>
      <c r="BS1" s="499"/>
      <c r="BT1" s="500"/>
      <c r="BU1" s="501" t="s">
        <v>33</v>
      </c>
    </row>
    <row r="2" spans="1:73" ht="27.75" customHeight="1">
      <c r="A2" s="17" t="s">
        <v>34</v>
      </c>
      <c r="B2" s="476"/>
      <c r="C2" s="477"/>
      <c r="D2" s="477"/>
      <c r="E2" s="477"/>
      <c r="F2" s="477"/>
      <c r="G2" s="477"/>
      <c r="H2" s="477"/>
      <c r="I2" s="477"/>
      <c r="J2" s="477"/>
      <c r="K2" s="477"/>
      <c r="L2" s="477"/>
      <c r="M2" s="477"/>
      <c r="N2" s="477"/>
      <c r="O2" s="477"/>
      <c r="P2" s="477"/>
      <c r="Q2" s="477"/>
      <c r="R2" s="477"/>
      <c r="S2" s="477"/>
      <c r="T2" s="477"/>
      <c r="U2" s="477"/>
      <c r="V2" s="497" t="s">
        <v>35</v>
      </c>
      <c r="W2" s="498"/>
      <c r="X2" s="498"/>
      <c r="Y2" s="498"/>
      <c r="Z2" s="498"/>
      <c r="AA2" s="498"/>
      <c r="AB2" s="498"/>
      <c r="AC2" s="498"/>
      <c r="AD2" s="498"/>
      <c r="AE2" s="498"/>
      <c r="AF2" s="498"/>
      <c r="AG2" s="498"/>
      <c r="AH2" s="498"/>
      <c r="AI2" s="498"/>
      <c r="AJ2" s="498"/>
      <c r="AK2" s="498"/>
      <c r="AL2" s="498"/>
      <c r="AM2" s="499"/>
      <c r="AN2" s="497" t="s">
        <v>36</v>
      </c>
      <c r="AO2" s="498"/>
      <c r="AP2" s="498"/>
      <c r="AQ2" s="498"/>
      <c r="AR2" s="498"/>
      <c r="AS2" s="498"/>
      <c r="AT2" s="498"/>
      <c r="AU2" s="498"/>
      <c r="AV2" s="498"/>
      <c r="AW2" s="498"/>
      <c r="AX2" s="498"/>
      <c r="AY2" s="498"/>
      <c r="AZ2" s="498"/>
      <c r="BA2" s="498"/>
      <c r="BB2" s="498"/>
      <c r="BC2" s="502" t="s">
        <v>37</v>
      </c>
      <c r="BD2" s="498"/>
      <c r="BE2" s="498"/>
      <c r="BF2" s="498"/>
      <c r="BG2" s="498"/>
      <c r="BH2" s="498"/>
      <c r="BI2" s="498"/>
      <c r="BJ2" s="498"/>
      <c r="BK2" s="499"/>
      <c r="BL2" s="502" t="s">
        <v>38</v>
      </c>
      <c r="BM2" s="498"/>
      <c r="BN2" s="498"/>
      <c r="BO2" s="498"/>
      <c r="BP2" s="498"/>
      <c r="BQ2" s="498"/>
      <c r="BR2" s="498"/>
      <c r="BS2" s="499"/>
      <c r="BT2" s="503"/>
      <c r="BU2" s="504"/>
    </row>
    <row r="3" spans="1:73" ht="27" customHeight="1">
      <c r="A3" s="17" t="s">
        <v>39</v>
      </c>
      <c r="B3" s="480" t="s">
        <v>40</v>
      </c>
      <c r="C3" s="480" t="s">
        <v>41</v>
      </c>
      <c r="D3" s="480" t="s">
        <v>42</v>
      </c>
      <c r="E3" s="479" t="s">
        <v>43</v>
      </c>
      <c r="F3" s="480" t="s">
        <v>44</v>
      </c>
      <c r="G3" s="480" t="s">
        <v>45</v>
      </c>
      <c r="H3" s="480" t="s">
        <v>46</v>
      </c>
      <c r="I3" s="479" t="s">
        <v>47</v>
      </c>
      <c r="J3" s="479" t="s">
        <v>48</v>
      </c>
      <c r="K3" s="480" t="s">
        <v>49</v>
      </c>
      <c r="L3" s="479" t="s">
        <v>50</v>
      </c>
      <c r="M3" s="479" t="s">
        <v>51</v>
      </c>
      <c r="N3" s="480" t="s">
        <v>52</v>
      </c>
      <c r="O3" s="480" t="s">
        <v>53</v>
      </c>
      <c r="P3" s="479" t="s">
        <v>54</v>
      </c>
      <c r="Q3" s="479" t="s">
        <v>55</v>
      </c>
      <c r="R3" s="479" t="s">
        <v>56</v>
      </c>
      <c r="S3" s="480" t="s">
        <v>57</v>
      </c>
      <c r="T3" s="473" t="s">
        <v>58</v>
      </c>
      <c r="U3" s="473" t="s">
        <v>59</v>
      </c>
      <c r="V3" s="505" t="s">
        <v>46</v>
      </c>
      <c r="W3" s="506" t="s">
        <v>60</v>
      </c>
      <c r="X3" s="505" t="s">
        <v>61</v>
      </c>
      <c r="Y3" s="506" t="s">
        <v>62</v>
      </c>
      <c r="Z3" s="501" t="s">
        <v>63</v>
      </c>
      <c r="AA3" s="497" t="s">
        <v>64</v>
      </c>
      <c r="AB3" s="498"/>
      <c r="AC3" s="499"/>
      <c r="AD3" s="505" t="s">
        <v>65</v>
      </c>
      <c r="AE3" s="506" t="s">
        <v>66</v>
      </c>
      <c r="AF3" s="497" t="s">
        <v>67</v>
      </c>
      <c r="AG3" s="498"/>
      <c r="AH3" s="498"/>
      <c r="AI3" s="498"/>
      <c r="AJ3" s="499"/>
      <c r="AK3" s="505" t="s">
        <v>68</v>
      </c>
      <c r="AL3" s="506" t="s">
        <v>69</v>
      </c>
      <c r="AM3" s="501" t="s">
        <v>70</v>
      </c>
      <c r="AN3" s="497" t="s">
        <v>71</v>
      </c>
      <c r="AO3" s="498"/>
      <c r="AP3" s="498"/>
      <c r="AQ3" s="498"/>
      <c r="AR3" s="498"/>
      <c r="AS3" s="498"/>
      <c r="AT3" s="499"/>
      <c r="AU3" s="497" t="s">
        <v>72</v>
      </c>
      <c r="AV3" s="498"/>
      <c r="AW3" s="499"/>
      <c r="AX3" s="497" t="s">
        <v>73</v>
      </c>
      <c r="AY3" s="498"/>
      <c r="AZ3" s="499"/>
      <c r="BA3" s="500"/>
      <c r="BB3" s="501" t="s">
        <v>74</v>
      </c>
      <c r="BC3" s="497" t="s">
        <v>75</v>
      </c>
      <c r="BD3" s="498"/>
      <c r="BE3" s="499"/>
      <c r="BF3" s="497" t="s">
        <v>76</v>
      </c>
      <c r="BG3" s="498"/>
      <c r="BH3" s="498"/>
      <c r="BI3" s="498"/>
      <c r="BJ3" s="499"/>
      <c r="BK3" s="501" t="s">
        <v>77</v>
      </c>
      <c r="BL3" s="505" t="s">
        <v>78</v>
      </c>
      <c r="BM3" s="506" t="s">
        <v>79</v>
      </c>
      <c r="BN3" s="505" t="s">
        <v>80</v>
      </c>
      <c r="BO3" s="506" t="s">
        <v>81</v>
      </c>
      <c r="BP3" s="505" t="s">
        <v>82</v>
      </c>
      <c r="BQ3" s="506" t="s">
        <v>83</v>
      </c>
      <c r="BR3" s="501" t="s">
        <v>84</v>
      </c>
      <c r="BS3" s="505" t="s">
        <v>85</v>
      </c>
      <c r="BT3" s="506" t="s">
        <v>86</v>
      </c>
      <c r="BU3" s="501" t="s">
        <v>87</v>
      </c>
    </row>
    <row r="4" spans="1:73" ht="37.5" customHeight="1">
      <c r="A4" s="17" t="s">
        <v>88</v>
      </c>
      <c r="B4" s="469"/>
      <c r="C4" s="469"/>
      <c r="D4" s="469"/>
      <c r="E4" s="469"/>
      <c r="F4" s="469"/>
      <c r="G4" s="469"/>
      <c r="H4" s="469"/>
      <c r="I4" s="469"/>
      <c r="J4" s="469"/>
      <c r="K4" s="469"/>
      <c r="L4" s="469"/>
      <c r="M4" s="469"/>
      <c r="N4" s="469"/>
      <c r="O4" s="469"/>
      <c r="P4" s="469"/>
      <c r="Q4" s="469"/>
      <c r="R4" s="469"/>
      <c r="S4" s="469"/>
      <c r="T4" s="469"/>
      <c r="U4" s="469"/>
      <c r="V4" s="504"/>
      <c r="W4" s="504"/>
      <c r="X4" s="504"/>
      <c r="Y4" s="504"/>
      <c r="Z4" s="504"/>
      <c r="AA4" s="500" t="s">
        <v>89</v>
      </c>
      <c r="AB4" s="507" t="s">
        <v>90</v>
      </c>
      <c r="AC4" s="508" t="s">
        <v>91</v>
      </c>
      <c r="AD4" s="504"/>
      <c r="AE4" s="504"/>
      <c r="AF4" s="500" t="s">
        <v>92</v>
      </c>
      <c r="AG4" s="507" t="s">
        <v>93</v>
      </c>
      <c r="AH4" s="500" t="s">
        <v>94</v>
      </c>
      <c r="AI4" s="507" t="s">
        <v>95</v>
      </c>
      <c r="AJ4" s="508" t="s">
        <v>96</v>
      </c>
      <c r="AK4" s="504"/>
      <c r="AL4" s="504"/>
      <c r="AM4" s="504"/>
      <c r="AN4" s="500" t="s">
        <v>97</v>
      </c>
      <c r="AO4" s="507" t="s">
        <v>98</v>
      </c>
      <c r="AP4" s="500" t="s">
        <v>99</v>
      </c>
      <c r="AQ4" s="507" t="s">
        <v>100</v>
      </c>
      <c r="AR4" s="500" t="s">
        <v>101</v>
      </c>
      <c r="AS4" s="507" t="s">
        <v>102</v>
      </c>
      <c r="AT4" s="508" t="s">
        <v>103</v>
      </c>
      <c r="AU4" s="500" t="s">
        <v>104</v>
      </c>
      <c r="AV4" s="507" t="s">
        <v>105</v>
      </c>
      <c r="AW4" s="508" t="s">
        <v>106</v>
      </c>
      <c r="AX4" s="500" t="s">
        <v>107</v>
      </c>
      <c r="AY4" s="507" t="s">
        <v>108</v>
      </c>
      <c r="AZ4" s="500" t="s">
        <v>109</v>
      </c>
      <c r="BA4" s="507" t="s">
        <v>110</v>
      </c>
      <c r="BB4" s="504"/>
      <c r="BC4" s="500" t="s">
        <v>111</v>
      </c>
      <c r="BD4" s="507" t="s">
        <v>112</v>
      </c>
      <c r="BE4" s="508" t="s">
        <v>113</v>
      </c>
      <c r="BF4" s="500" t="s">
        <v>114</v>
      </c>
      <c r="BG4" s="507" t="s">
        <v>115</v>
      </c>
      <c r="BH4" s="500" t="s">
        <v>116</v>
      </c>
      <c r="BI4" s="507" t="s">
        <v>117</v>
      </c>
      <c r="BJ4" s="508" t="s">
        <v>118</v>
      </c>
      <c r="BK4" s="504"/>
      <c r="BL4" s="504"/>
      <c r="BM4" s="504"/>
      <c r="BN4" s="504"/>
      <c r="BO4" s="504"/>
      <c r="BP4" s="504"/>
      <c r="BQ4" s="504"/>
      <c r="BR4" s="504"/>
      <c r="BS4" s="504"/>
      <c r="BT4" s="504"/>
      <c r="BU4" s="504"/>
    </row>
    <row r="5" spans="1:73" ht="13.5" customHeight="1">
      <c r="A5" s="17" t="s">
        <v>59</v>
      </c>
      <c r="B5" s="20"/>
      <c r="C5" s="20"/>
      <c r="D5" s="21" t="s">
        <v>119</v>
      </c>
      <c r="E5" s="21" t="s">
        <v>120</v>
      </c>
      <c r="F5" s="21" t="s">
        <v>121</v>
      </c>
      <c r="G5" s="21" t="s">
        <v>121</v>
      </c>
      <c r="H5" s="22"/>
      <c r="I5" s="21" t="s">
        <v>122</v>
      </c>
      <c r="J5" s="21" t="s">
        <v>122</v>
      </c>
      <c r="K5" s="21" t="s">
        <v>123</v>
      </c>
      <c r="L5" s="21" t="s">
        <v>122</v>
      </c>
      <c r="M5" s="21" t="s">
        <v>122</v>
      </c>
      <c r="N5" s="20"/>
      <c r="O5" s="20"/>
      <c r="P5" s="21" t="s">
        <v>122</v>
      </c>
      <c r="Q5" s="21" t="s">
        <v>122</v>
      </c>
      <c r="R5" s="21" t="s">
        <v>122</v>
      </c>
      <c r="S5" s="21" t="s">
        <v>124</v>
      </c>
      <c r="T5" s="18"/>
      <c r="U5" s="23" t="s">
        <v>124</v>
      </c>
      <c r="V5" s="500"/>
      <c r="W5" s="500"/>
      <c r="X5" s="500"/>
      <c r="Y5" s="500"/>
      <c r="Z5" s="23" t="s">
        <v>125</v>
      </c>
      <c r="AA5" s="500"/>
      <c r="AB5" s="500"/>
      <c r="AC5" s="23" t="s">
        <v>125</v>
      </c>
      <c r="AD5" s="500"/>
      <c r="AE5" s="500"/>
      <c r="AF5" s="500"/>
      <c r="AG5" s="500"/>
      <c r="AH5" s="500"/>
      <c r="AI5" s="509"/>
      <c r="AJ5" s="23" t="s">
        <v>125</v>
      </c>
      <c r="AK5" s="500"/>
      <c r="AL5" s="500"/>
      <c r="AM5" s="23" t="s">
        <v>125</v>
      </c>
      <c r="AN5" s="500"/>
      <c r="AO5" s="500"/>
      <c r="AP5" s="500"/>
      <c r="AQ5" s="500"/>
      <c r="AR5" s="500"/>
      <c r="AS5" s="500"/>
      <c r="AT5" s="23" t="s">
        <v>125</v>
      </c>
      <c r="AU5" s="500"/>
      <c r="AV5" s="500"/>
      <c r="AW5" s="23" t="s">
        <v>125</v>
      </c>
      <c r="AX5" s="500"/>
      <c r="AY5" s="500"/>
      <c r="AZ5" s="500"/>
      <c r="BA5" s="500"/>
      <c r="BB5" s="23" t="s">
        <v>125</v>
      </c>
      <c r="BC5" s="500"/>
      <c r="BD5" s="500"/>
      <c r="BE5" s="23" t="s">
        <v>125</v>
      </c>
      <c r="BF5" s="500"/>
      <c r="BG5" s="500"/>
      <c r="BH5" s="500"/>
      <c r="BI5" s="500"/>
      <c r="BJ5" s="23" t="s">
        <v>125</v>
      </c>
      <c r="BK5" s="23" t="s">
        <v>125</v>
      </c>
      <c r="BL5" s="500"/>
      <c r="BM5" s="500"/>
      <c r="BN5" s="500"/>
      <c r="BO5" s="500"/>
      <c r="BP5" s="500"/>
      <c r="BQ5" s="500"/>
      <c r="BR5" s="23" t="s">
        <v>125</v>
      </c>
      <c r="BS5" s="500"/>
      <c r="BT5" s="500"/>
      <c r="BU5" s="25" t="s">
        <v>126</v>
      </c>
    </row>
    <row r="6" spans="1:73" ht="37.5" customHeight="1">
      <c r="A6" s="481"/>
      <c r="B6" s="27" t="s">
        <v>129</v>
      </c>
      <c r="C6" s="28" t="s">
        <v>130</v>
      </c>
      <c r="D6" s="29" t="s">
        <v>131</v>
      </c>
      <c r="E6" s="29" t="s">
        <v>132</v>
      </c>
      <c r="F6" s="28" t="s">
        <v>133</v>
      </c>
      <c r="G6" s="28"/>
      <c r="H6" s="29" t="s">
        <v>134</v>
      </c>
      <c r="I6" s="29" t="s">
        <v>135</v>
      </c>
      <c r="J6" s="29" t="s">
        <v>136</v>
      </c>
      <c r="K6" s="29" t="s">
        <v>137</v>
      </c>
      <c r="L6" s="29" t="s">
        <v>138</v>
      </c>
      <c r="M6" s="29" t="s">
        <v>139</v>
      </c>
      <c r="N6" s="30">
        <v>43922</v>
      </c>
      <c r="O6" s="29" t="s">
        <v>140</v>
      </c>
      <c r="P6" s="31"/>
      <c r="Q6" s="31"/>
      <c r="R6" s="31"/>
      <c r="S6" s="28" t="s">
        <v>141</v>
      </c>
      <c r="T6" s="32" t="s">
        <v>142</v>
      </c>
      <c r="U6" s="33" t="s">
        <v>143</v>
      </c>
      <c r="V6" s="510" t="s">
        <v>144</v>
      </c>
      <c r="W6" s="510"/>
      <c r="X6" s="510" t="s">
        <v>145</v>
      </c>
      <c r="Y6" s="510"/>
      <c r="Z6" s="510"/>
      <c r="AA6" s="510" t="s">
        <v>146</v>
      </c>
      <c r="AB6" s="510"/>
      <c r="AC6" s="510"/>
      <c r="AD6" s="510" t="s">
        <v>147</v>
      </c>
      <c r="AE6" s="510"/>
      <c r="AF6" s="510" t="s">
        <v>148</v>
      </c>
      <c r="AG6" s="510" t="s">
        <v>149</v>
      </c>
      <c r="AH6" s="510" t="s">
        <v>139</v>
      </c>
      <c r="AI6" s="511" t="s">
        <v>150</v>
      </c>
      <c r="AJ6" s="510"/>
      <c r="AK6" s="510" t="s">
        <v>151</v>
      </c>
      <c r="AL6" s="510" t="s">
        <v>152</v>
      </c>
      <c r="AM6" s="510"/>
      <c r="AN6" s="510" t="s">
        <v>153</v>
      </c>
      <c r="AO6" s="510" t="s">
        <v>154</v>
      </c>
      <c r="AP6" s="510" t="s">
        <v>155</v>
      </c>
      <c r="AQ6" s="510"/>
      <c r="AR6" s="510" t="s">
        <v>156</v>
      </c>
      <c r="AS6" s="510"/>
      <c r="AT6" s="510"/>
      <c r="AU6" s="510" t="s">
        <v>157</v>
      </c>
      <c r="AV6" s="510" t="s">
        <v>158</v>
      </c>
      <c r="AW6" s="510"/>
      <c r="AX6" s="510" t="s">
        <v>159</v>
      </c>
      <c r="AY6" s="510" t="s">
        <v>160</v>
      </c>
      <c r="AZ6" s="510" t="s">
        <v>161</v>
      </c>
      <c r="BA6" s="510"/>
      <c r="BB6" s="510"/>
      <c r="BC6" s="510" t="s">
        <v>162</v>
      </c>
      <c r="BD6" s="510" t="s">
        <v>163</v>
      </c>
      <c r="BE6" s="510"/>
      <c r="BF6" s="510" t="s">
        <v>164</v>
      </c>
      <c r="BG6" s="510" t="s">
        <v>165</v>
      </c>
      <c r="BH6" s="510" t="s">
        <v>166</v>
      </c>
      <c r="BI6" s="510"/>
      <c r="BJ6" s="510"/>
      <c r="BK6" s="510"/>
      <c r="BL6" s="510" t="s">
        <v>167</v>
      </c>
      <c r="BM6" s="510"/>
      <c r="BN6" s="510" t="s">
        <v>139</v>
      </c>
      <c r="BO6" s="510" t="s">
        <v>168</v>
      </c>
      <c r="BP6" s="510" t="s">
        <v>169</v>
      </c>
      <c r="BQ6" s="510"/>
      <c r="BR6" s="510"/>
      <c r="BS6" s="510" t="s">
        <v>135</v>
      </c>
      <c r="BT6" s="510"/>
      <c r="BU6" s="510"/>
    </row>
    <row r="7" spans="1:73" ht="37.5" customHeight="1">
      <c r="A7" s="482"/>
      <c r="B7" s="36" t="s">
        <v>172</v>
      </c>
      <c r="C7" s="37" t="s">
        <v>173</v>
      </c>
      <c r="D7" s="38" t="s">
        <v>174</v>
      </c>
      <c r="E7" s="38" t="s">
        <v>175</v>
      </c>
      <c r="F7" s="39" t="s">
        <v>176</v>
      </c>
      <c r="G7" s="39"/>
      <c r="H7" s="38" t="s">
        <v>134</v>
      </c>
      <c r="I7" s="37" t="s">
        <v>177</v>
      </c>
      <c r="J7" s="40" t="s">
        <v>178</v>
      </c>
      <c r="K7" s="38" t="s">
        <v>179</v>
      </c>
      <c r="L7" s="38" t="s">
        <v>138</v>
      </c>
      <c r="M7" s="40" t="s">
        <v>139</v>
      </c>
      <c r="N7" s="41">
        <v>43952</v>
      </c>
      <c r="O7" s="40" t="s">
        <v>178</v>
      </c>
      <c r="P7" s="37" t="s">
        <v>180</v>
      </c>
      <c r="Q7" s="42"/>
      <c r="R7" s="43"/>
      <c r="S7" s="37" t="s">
        <v>181</v>
      </c>
      <c r="T7" s="44" t="s">
        <v>182</v>
      </c>
      <c r="U7" s="45" t="s">
        <v>183</v>
      </c>
      <c r="V7" s="512"/>
      <c r="W7" s="512"/>
      <c r="X7" s="512"/>
      <c r="Y7" s="512"/>
      <c r="Z7" s="510"/>
      <c r="AA7" s="512"/>
      <c r="AB7" s="512"/>
      <c r="AC7" s="512"/>
      <c r="AD7" s="512"/>
      <c r="AE7" s="512"/>
      <c r="AF7" s="512"/>
      <c r="AG7" s="512"/>
      <c r="AH7" s="512"/>
      <c r="AI7" s="513"/>
      <c r="AJ7" s="512"/>
      <c r="AK7" s="512"/>
      <c r="AL7" s="512"/>
      <c r="AM7" s="512"/>
      <c r="AN7" s="512"/>
      <c r="AO7" s="512"/>
      <c r="AP7" s="512"/>
      <c r="AQ7" s="512"/>
      <c r="AR7" s="512"/>
      <c r="AS7" s="512"/>
      <c r="AT7" s="512"/>
      <c r="AU7" s="512"/>
      <c r="AV7" s="512"/>
      <c r="AW7" s="512"/>
      <c r="AX7" s="512"/>
      <c r="AY7" s="512"/>
      <c r="AZ7" s="512"/>
      <c r="BA7" s="512"/>
      <c r="BB7" s="512"/>
      <c r="BC7" s="512"/>
      <c r="BD7" s="512"/>
      <c r="BE7" s="512"/>
      <c r="BF7" s="512"/>
      <c r="BG7" s="512"/>
      <c r="BH7" s="512"/>
      <c r="BI7" s="512"/>
      <c r="BJ7" s="512"/>
      <c r="BK7" s="512"/>
      <c r="BL7" s="512"/>
      <c r="BM7" s="512"/>
      <c r="BN7" s="512"/>
      <c r="BO7" s="512"/>
      <c r="BP7" s="512"/>
      <c r="BQ7" s="512"/>
      <c r="BR7" s="512"/>
      <c r="BS7" s="512"/>
      <c r="BT7" s="512"/>
      <c r="BU7" s="512"/>
    </row>
    <row r="8" spans="1:73" ht="37.5" customHeight="1">
      <c r="A8" s="482"/>
      <c r="B8" s="49" t="s">
        <v>185</v>
      </c>
      <c r="C8" s="50" t="s">
        <v>186</v>
      </c>
      <c r="D8" s="40" t="s">
        <v>187</v>
      </c>
      <c r="E8" s="40" t="s">
        <v>188</v>
      </c>
      <c r="F8" s="50" t="s">
        <v>133</v>
      </c>
      <c r="G8" s="50"/>
      <c r="H8" s="40" t="s">
        <v>189</v>
      </c>
      <c r="I8" s="40" t="s">
        <v>190</v>
      </c>
      <c r="J8" s="40" t="s">
        <v>191</v>
      </c>
      <c r="K8" s="40" t="s">
        <v>192</v>
      </c>
      <c r="L8" s="40" t="s">
        <v>138</v>
      </c>
      <c r="M8" s="40" t="s">
        <v>139</v>
      </c>
      <c r="N8" s="41">
        <v>43891</v>
      </c>
      <c r="O8" s="40" t="s">
        <v>193</v>
      </c>
      <c r="P8" s="40"/>
      <c r="Q8" s="40"/>
      <c r="R8" s="51"/>
      <c r="S8" s="50" t="s">
        <v>139</v>
      </c>
      <c r="T8" s="52" t="s">
        <v>194</v>
      </c>
      <c r="U8" s="53"/>
      <c r="V8" s="510"/>
      <c r="W8" s="510"/>
      <c r="X8" s="510"/>
      <c r="Y8" s="510"/>
      <c r="Z8" s="510"/>
      <c r="AA8" s="510"/>
      <c r="AB8" s="510"/>
      <c r="AC8" s="510"/>
      <c r="AD8" s="510"/>
      <c r="AE8" s="510"/>
      <c r="AF8" s="510"/>
      <c r="AG8" s="510"/>
      <c r="AH8" s="510"/>
      <c r="AI8" s="511"/>
      <c r="AJ8" s="510"/>
      <c r="AK8" s="510"/>
      <c r="AL8" s="510"/>
      <c r="AM8" s="510"/>
      <c r="AN8" s="510"/>
      <c r="AO8" s="510"/>
      <c r="AP8" s="510"/>
      <c r="AQ8" s="510"/>
      <c r="AR8" s="510"/>
      <c r="AS8" s="510"/>
      <c r="AT8" s="510"/>
      <c r="AU8" s="510"/>
      <c r="AV8" s="510"/>
      <c r="AW8" s="510"/>
      <c r="AX8" s="510"/>
      <c r="AY8" s="510"/>
      <c r="AZ8" s="510"/>
      <c r="BA8" s="510"/>
      <c r="BB8" s="510"/>
      <c r="BC8" s="510"/>
      <c r="BD8" s="510"/>
      <c r="BE8" s="510"/>
      <c r="BF8" s="510"/>
      <c r="BG8" s="510"/>
      <c r="BH8" s="510"/>
      <c r="BI8" s="510"/>
      <c r="BJ8" s="510"/>
      <c r="BK8" s="510"/>
      <c r="BL8" s="510"/>
      <c r="BM8" s="510"/>
      <c r="BN8" s="510"/>
      <c r="BO8" s="510"/>
      <c r="BP8" s="510"/>
      <c r="BQ8" s="510"/>
      <c r="BR8" s="510"/>
      <c r="BS8" s="510"/>
      <c r="BT8" s="510"/>
      <c r="BU8" s="510"/>
    </row>
    <row r="9" spans="1:73" ht="37.5" customHeight="1">
      <c r="A9" s="482"/>
      <c r="B9" s="49" t="s">
        <v>195</v>
      </c>
      <c r="C9" s="55" t="s">
        <v>196</v>
      </c>
      <c r="D9" s="40" t="s">
        <v>197</v>
      </c>
      <c r="E9" s="40" t="s">
        <v>198</v>
      </c>
      <c r="F9" s="50" t="s">
        <v>199</v>
      </c>
      <c r="G9" s="50"/>
      <c r="H9" s="40" t="s">
        <v>189</v>
      </c>
      <c r="I9" s="51" t="s">
        <v>200</v>
      </c>
      <c r="J9" s="40" t="s">
        <v>191</v>
      </c>
      <c r="K9" s="40" t="s">
        <v>201</v>
      </c>
      <c r="L9" s="40" t="s">
        <v>138</v>
      </c>
      <c r="M9" s="40" t="s">
        <v>139</v>
      </c>
      <c r="N9" s="41">
        <v>43922</v>
      </c>
      <c r="O9" s="40" t="s">
        <v>202</v>
      </c>
      <c r="P9" s="51"/>
      <c r="Q9" s="51"/>
      <c r="R9" s="51"/>
      <c r="S9" s="55" t="s">
        <v>203</v>
      </c>
      <c r="T9" s="50" t="s">
        <v>204</v>
      </c>
      <c r="U9" s="56" t="s">
        <v>205</v>
      </c>
      <c r="V9" s="510" t="s">
        <v>144</v>
      </c>
      <c r="W9" s="510"/>
      <c r="X9" s="510" t="s">
        <v>145</v>
      </c>
      <c r="Y9" s="510"/>
      <c r="Z9" s="510"/>
      <c r="AA9" s="510" t="s">
        <v>206</v>
      </c>
      <c r="AB9" s="510" t="s">
        <v>207</v>
      </c>
      <c r="AC9" s="510"/>
      <c r="AD9" s="510" t="s">
        <v>147</v>
      </c>
      <c r="AE9" s="510" t="s">
        <v>208</v>
      </c>
      <c r="AF9" s="510" t="s">
        <v>209</v>
      </c>
      <c r="AG9" s="510" t="s">
        <v>210</v>
      </c>
      <c r="AH9" s="510" t="s">
        <v>139</v>
      </c>
      <c r="AI9" s="511"/>
      <c r="AJ9" s="510"/>
      <c r="AK9" s="510" t="s">
        <v>139</v>
      </c>
      <c r="AL9" s="510" t="s">
        <v>211</v>
      </c>
      <c r="AM9" s="510"/>
      <c r="AN9" s="510" t="s">
        <v>153</v>
      </c>
      <c r="AO9" s="510"/>
      <c r="AP9" s="510" t="s">
        <v>155</v>
      </c>
      <c r="AQ9" s="510" t="s">
        <v>212</v>
      </c>
      <c r="AR9" s="510" t="s">
        <v>156</v>
      </c>
      <c r="AS9" s="510"/>
      <c r="AT9" s="510"/>
      <c r="AU9" s="510" t="s">
        <v>213</v>
      </c>
      <c r="AV9" s="510"/>
      <c r="AW9" s="510"/>
      <c r="AX9" s="510" t="s">
        <v>214</v>
      </c>
      <c r="AY9" s="510"/>
      <c r="AZ9" s="510" t="s">
        <v>139</v>
      </c>
      <c r="BA9" s="510"/>
      <c r="BB9" s="510"/>
      <c r="BC9" s="510" t="s">
        <v>162</v>
      </c>
      <c r="BD9" s="510"/>
      <c r="BE9" s="510"/>
      <c r="BF9" s="510" t="s">
        <v>164</v>
      </c>
      <c r="BG9" s="510"/>
      <c r="BH9" s="510" t="s">
        <v>166</v>
      </c>
      <c r="BI9" s="510"/>
      <c r="BJ9" s="510"/>
      <c r="BK9" s="510"/>
      <c r="BL9" s="510" t="s">
        <v>215</v>
      </c>
      <c r="BM9" s="510"/>
      <c r="BN9" s="510" t="s">
        <v>216</v>
      </c>
      <c r="BO9" s="510"/>
      <c r="BP9" s="510" t="s">
        <v>169</v>
      </c>
      <c r="BQ9" s="510"/>
      <c r="BR9" s="510"/>
      <c r="BS9" s="510" t="s">
        <v>135</v>
      </c>
      <c r="BT9" s="510"/>
      <c r="BU9" s="510"/>
    </row>
    <row r="10" spans="1:73" ht="37.5" customHeight="1">
      <c r="A10" s="482"/>
      <c r="B10" s="49" t="s">
        <v>217</v>
      </c>
      <c r="C10" s="50" t="s">
        <v>218</v>
      </c>
      <c r="D10" s="40" t="s">
        <v>219</v>
      </c>
      <c r="E10" s="40" t="s">
        <v>220</v>
      </c>
      <c r="F10" s="50" t="s">
        <v>133</v>
      </c>
      <c r="G10" s="50"/>
      <c r="H10" s="40" t="s">
        <v>134</v>
      </c>
      <c r="I10" s="40" t="s">
        <v>221</v>
      </c>
      <c r="J10" s="40" t="s">
        <v>191</v>
      </c>
      <c r="K10" s="40" t="s">
        <v>137</v>
      </c>
      <c r="L10" s="40" t="s">
        <v>138</v>
      </c>
      <c r="M10" s="40" t="s">
        <v>139</v>
      </c>
      <c r="N10" s="41">
        <v>43952</v>
      </c>
      <c r="O10" s="40" t="s">
        <v>140</v>
      </c>
      <c r="P10" s="51"/>
      <c r="Q10" s="51"/>
      <c r="R10" s="51"/>
      <c r="S10" s="50" t="s">
        <v>222</v>
      </c>
      <c r="T10" s="52" t="s">
        <v>223</v>
      </c>
      <c r="U10" s="57" t="s">
        <v>224</v>
      </c>
      <c r="V10" s="510" t="s">
        <v>144</v>
      </c>
      <c r="W10" s="510"/>
      <c r="X10" s="510" t="s">
        <v>145</v>
      </c>
      <c r="Y10" s="510"/>
      <c r="Z10" s="510"/>
      <c r="AA10" s="510" t="s">
        <v>146</v>
      </c>
      <c r="AB10" s="510"/>
      <c r="AC10" s="510" t="s">
        <v>225</v>
      </c>
      <c r="AD10" s="510" t="s">
        <v>147</v>
      </c>
      <c r="AE10" s="510"/>
      <c r="AF10" s="510" t="s">
        <v>226</v>
      </c>
      <c r="AG10" s="510"/>
      <c r="AH10" s="510" t="s">
        <v>139</v>
      </c>
      <c r="AI10" s="511"/>
      <c r="AJ10" s="510"/>
      <c r="AK10" s="510" t="s">
        <v>151</v>
      </c>
      <c r="AL10" s="510"/>
      <c r="AM10" s="510"/>
      <c r="AN10" s="510" t="s">
        <v>227</v>
      </c>
      <c r="AO10" s="510"/>
      <c r="AP10" s="510" t="s">
        <v>155</v>
      </c>
      <c r="AQ10" s="510"/>
      <c r="AR10" s="510" t="s">
        <v>156</v>
      </c>
      <c r="AS10" s="510"/>
      <c r="AT10" s="510"/>
      <c r="AU10" s="510" t="s">
        <v>228</v>
      </c>
      <c r="AV10" s="510" t="s">
        <v>229</v>
      </c>
      <c r="AW10" s="510"/>
      <c r="AX10" s="510" t="s">
        <v>159</v>
      </c>
      <c r="AY10" s="510"/>
      <c r="AZ10" s="510" t="s">
        <v>230</v>
      </c>
      <c r="BA10" s="510" t="s">
        <v>231</v>
      </c>
      <c r="BB10" s="510"/>
      <c r="BC10" s="510" t="s">
        <v>232</v>
      </c>
      <c r="BD10" s="510"/>
      <c r="BE10" s="510" t="s">
        <v>233</v>
      </c>
      <c r="BF10" s="510" t="s">
        <v>164</v>
      </c>
      <c r="BG10" s="510" t="s">
        <v>234</v>
      </c>
      <c r="BH10" s="510" t="s">
        <v>166</v>
      </c>
      <c r="BI10" s="510"/>
      <c r="BJ10" s="510"/>
      <c r="BK10" s="510"/>
      <c r="BL10" s="510" t="s">
        <v>215</v>
      </c>
      <c r="BM10" s="510"/>
      <c r="BN10" s="510" t="s">
        <v>216</v>
      </c>
      <c r="BO10" s="510"/>
      <c r="BP10" s="510" t="s">
        <v>169</v>
      </c>
      <c r="BQ10" s="510"/>
      <c r="BR10" s="510"/>
      <c r="BS10" s="510" t="s">
        <v>235</v>
      </c>
      <c r="BT10" s="510"/>
      <c r="BU10" s="510"/>
    </row>
    <row r="11" spans="1:73" ht="37.5" customHeight="1">
      <c r="A11" s="482"/>
      <c r="B11" s="49" t="s">
        <v>236</v>
      </c>
      <c r="C11" s="50" t="s">
        <v>237</v>
      </c>
      <c r="D11" s="40" t="s">
        <v>238</v>
      </c>
      <c r="E11" s="40" t="s">
        <v>239</v>
      </c>
      <c r="F11" s="50" t="s">
        <v>133</v>
      </c>
      <c r="G11" s="50"/>
      <c r="H11" s="40" t="s">
        <v>134</v>
      </c>
      <c r="I11" s="40" t="s">
        <v>240</v>
      </c>
      <c r="J11" s="40" t="s">
        <v>191</v>
      </c>
      <c r="K11" s="40" t="s">
        <v>201</v>
      </c>
      <c r="L11" s="40" t="s">
        <v>138</v>
      </c>
      <c r="M11" s="40" t="s">
        <v>139</v>
      </c>
      <c r="N11" s="59">
        <v>43862</v>
      </c>
      <c r="O11" s="60" t="s">
        <v>140</v>
      </c>
      <c r="P11" s="51"/>
      <c r="Q11" s="40" t="s">
        <v>241</v>
      </c>
      <c r="R11" s="40" t="s">
        <v>136</v>
      </c>
      <c r="S11" s="50" t="s">
        <v>242</v>
      </c>
      <c r="T11" s="52" t="s">
        <v>243</v>
      </c>
      <c r="U11" s="53"/>
      <c r="V11" s="510" t="s">
        <v>144</v>
      </c>
      <c r="W11" s="510"/>
      <c r="X11" s="510" t="s">
        <v>145</v>
      </c>
      <c r="Y11" s="510"/>
      <c r="Z11" s="510"/>
      <c r="AA11" s="510" t="s">
        <v>146</v>
      </c>
      <c r="AB11" s="510"/>
      <c r="AC11" s="510" t="s">
        <v>225</v>
      </c>
      <c r="AD11" s="510" t="s">
        <v>147</v>
      </c>
      <c r="AE11" s="510"/>
      <c r="AF11" s="510" t="s">
        <v>244</v>
      </c>
      <c r="AG11" s="510"/>
      <c r="AH11" s="510" t="s">
        <v>139</v>
      </c>
      <c r="AI11" s="511"/>
      <c r="AJ11" s="510"/>
      <c r="AK11" s="510" t="s">
        <v>151</v>
      </c>
      <c r="AL11" s="510"/>
      <c r="AM11" s="510"/>
      <c r="AN11" s="510" t="s">
        <v>153</v>
      </c>
      <c r="AO11" s="510" t="s">
        <v>245</v>
      </c>
      <c r="AP11" s="510" t="s">
        <v>155</v>
      </c>
      <c r="AQ11" s="510"/>
      <c r="AR11" s="510" t="s">
        <v>156</v>
      </c>
      <c r="AS11" s="510"/>
      <c r="AT11" s="510"/>
      <c r="AU11" s="510" t="s">
        <v>213</v>
      </c>
      <c r="AV11" s="510"/>
      <c r="AW11" s="510"/>
      <c r="AX11" s="510" t="s">
        <v>159</v>
      </c>
      <c r="AY11" s="510"/>
      <c r="AZ11" s="510" t="s">
        <v>230</v>
      </c>
      <c r="BA11" s="510"/>
      <c r="BB11" s="510"/>
      <c r="BC11" s="510" t="s">
        <v>246</v>
      </c>
      <c r="BD11" s="510" t="s">
        <v>247</v>
      </c>
      <c r="BE11" s="510" t="s">
        <v>248</v>
      </c>
      <c r="BF11" s="510" t="s">
        <v>249</v>
      </c>
      <c r="BG11" s="510" t="s">
        <v>250</v>
      </c>
      <c r="BH11" s="510" t="s">
        <v>166</v>
      </c>
      <c r="BI11" s="510"/>
      <c r="BJ11" s="510"/>
      <c r="BK11" s="510"/>
      <c r="BL11" s="510" t="s">
        <v>215</v>
      </c>
      <c r="BM11" s="510"/>
      <c r="BN11" s="510" t="s">
        <v>216</v>
      </c>
      <c r="BO11" s="510"/>
      <c r="BP11" s="510" t="s">
        <v>169</v>
      </c>
      <c r="BQ11" s="510"/>
      <c r="BR11" s="510"/>
      <c r="BS11" s="510" t="s">
        <v>251</v>
      </c>
      <c r="BT11" s="510"/>
      <c r="BU11" s="510"/>
    </row>
    <row r="12" spans="1:73" ht="37.5" customHeight="1">
      <c r="A12" s="482"/>
      <c r="B12" s="49" t="s">
        <v>254</v>
      </c>
      <c r="C12" s="50" t="s">
        <v>255</v>
      </c>
      <c r="D12" s="40" t="s">
        <v>256</v>
      </c>
      <c r="E12" s="40" t="s">
        <v>257</v>
      </c>
      <c r="F12" s="50" t="s">
        <v>176</v>
      </c>
      <c r="G12" s="50"/>
      <c r="H12" s="40" t="s">
        <v>258</v>
      </c>
      <c r="I12" s="40" t="s">
        <v>259</v>
      </c>
      <c r="J12" s="40" t="s">
        <v>260</v>
      </c>
      <c r="K12" s="40" t="s">
        <v>261</v>
      </c>
      <c r="L12" s="40" t="s">
        <v>138</v>
      </c>
      <c r="M12" s="40" t="s">
        <v>139</v>
      </c>
      <c r="N12" s="41">
        <v>43862</v>
      </c>
      <c r="O12" s="40" t="s">
        <v>260</v>
      </c>
      <c r="P12" s="40"/>
      <c r="Q12" s="40"/>
      <c r="R12" s="40"/>
      <c r="S12" s="50" t="s">
        <v>139</v>
      </c>
      <c r="T12" s="52" t="s">
        <v>262</v>
      </c>
      <c r="U12" s="53"/>
      <c r="V12" s="510" t="s">
        <v>263</v>
      </c>
      <c r="W12" s="510"/>
      <c r="X12" s="510" t="s">
        <v>264</v>
      </c>
      <c r="Y12" s="510"/>
      <c r="Z12" s="510"/>
      <c r="AA12" s="510" t="s">
        <v>265</v>
      </c>
      <c r="AB12" s="510" t="s">
        <v>266</v>
      </c>
      <c r="AC12" s="510" t="s">
        <v>267</v>
      </c>
      <c r="AD12" s="510" t="s">
        <v>268</v>
      </c>
      <c r="AE12" s="510"/>
      <c r="AF12" s="510" t="s">
        <v>269</v>
      </c>
      <c r="AG12" s="510"/>
      <c r="AH12" s="510" t="s">
        <v>270</v>
      </c>
      <c r="AI12" s="511"/>
      <c r="AJ12" s="510"/>
      <c r="AK12" s="510" t="s">
        <v>151</v>
      </c>
      <c r="AL12" s="510"/>
      <c r="AM12" s="510"/>
      <c r="AN12" s="510" t="s">
        <v>161</v>
      </c>
      <c r="AO12" s="510"/>
      <c r="AP12" s="510" t="s">
        <v>161</v>
      </c>
      <c r="AQ12" s="510"/>
      <c r="AR12" s="510" t="s">
        <v>271</v>
      </c>
      <c r="AS12" s="510"/>
      <c r="AT12" s="510"/>
      <c r="AU12" s="510" t="s">
        <v>157</v>
      </c>
      <c r="AV12" s="510"/>
      <c r="AW12" s="510"/>
      <c r="AX12" s="510" t="s">
        <v>161</v>
      </c>
      <c r="AY12" s="510"/>
      <c r="AZ12" s="510" t="s">
        <v>161</v>
      </c>
      <c r="BA12" s="510"/>
      <c r="BB12" s="510"/>
      <c r="BC12" s="510" t="s">
        <v>161</v>
      </c>
      <c r="BD12" s="510"/>
      <c r="BE12" s="510"/>
      <c r="BF12" s="510" t="s">
        <v>161</v>
      </c>
      <c r="BG12" s="510"/>
      <c r="BH12" s="510" t="s">
        <v>272</v>
      </c>
      <c r="BI12" s="510"/>
      <c r="BJ12" s="510"/>
      <c r="BK12" s="510"/>
      <c r="BL12" s="510" t="s">
        <v>273</v>
      </c>
      <c r="BM12" s="510"/>
      <c r="BN12" s="510" t="s">
        <v>216</v>
      </c>
      <c r="BO12" s="510"/>
      <c r="BP12" s="510" t="s">
        <v>169</v>
      </c>
      <c r="BQ12" s="510"/>
      <c r="BR12" s="510"/>
      <c r="BS12" s="510" t="s">
        <v>274</v>
      </c>
      <c r="BT12" s="510"/>
      <c r="BU12" s="510"/>
    </row>
    <row r="13" spans="1:73" ht="37.5" customHeight="1">
      <c r="A13" s="482"/>
      <c r="B13" s="61" t="s">
        <v>275</v>
      </c>
      <c r="C13" s="62" t="s">
        <v>276</v>
      </c>
      <c r="D13" s="63" t="s">
        <v>277</v>
      </c>
      <c r="E13" s="64" t="s">
        <v>278</v>
      </c>
      <c r="F13" s="40" t="s">
        <v>176</v>
      </c>
      <c r="G13" s="40"/>
      <c r="H13" s="64" t="s">
        <v>134</v>
      </c>
      <c r="I13" s="51" t="s">
        <v>279</v>
      </c>
      <c r="J13" s="64" t="s">
        <v>139</v>
      </c>
      <c r="K13" s="65" t="s">
        <v>192</v>
      </c>
      <c r="L13" s="64" t="s">
        <v>280</v>
      </c>
      <c r="M13" s="51" t="s">
        <v>281</v>
      </c>
      <c r="N13" s="66" t="s">
        <v>136</v>
      </c>
      <c r="O13" s="64" t="s">
        <v>178</v>
      </c>
      <c r="P13" s="51" t="s">
        <v>282</v>
      </c>
      <c r="Q13" s="51" t="s">
        <v>283</v>
      </c>
      <c r="R13" s="51" t="s">
        <v>284</v>
      </c>
      <c r="S13" s="62" t="s">
        <v>285</v>
      </c>
      <c r="T13" s="67" t="s">
        <v>286</v>
      </c>
      <c r="V13" s="514"/>
      <c r="X13" s="514"/>
      <c r="Z13" s="514"/>
      <c r="AA13" s="514"/>
      <c r="AC13" s="514"/>
      <c r="AD13" s="514"/>
      <c r="AF13" s="514"/>
      <c r="AH13" s="514"/>
      <c r="AI13" s="516"/>
      <c r="AJ13" s="514"/>
      <c r="AK13" s="514"/>
      <c r="AM13" s="514"/>
      <c r="AN13" s="517"/>
      <c r="AO13" s="514"/>
      <c r="AP13" s="517"/>
      <c r="AR13" s="514"/>
      <c r="AT13" s="514"/>
      <c r="AU13" s="514"/>
      <c r="AW13" s="514"/>
      <c r="AX13" s="514"/>
      <c r="AZ13" s="514"/>
      <c r="BB13" s="514"/>
      <c r="BC13" s="514"/>
      <c r="BE13" s="514"/>
      <c r="BF13" s="514"/>
      <c r="BH13" s="514"/>
      <c r="BJ13" s="514"/>
      <c r="BK13" s="514"/>
      <c r="BL13" s="514"/>
      <c r="BN13" s="514"/>
      <c r="BP13" s="514"/>
      <c r="BR13" s="514"/>
      <c r="BS13" s="514"/>
    </row>
    <row r="14" spans="1:73" ht="37.5" customHeight="1">
      <c r="A14" s="482"/>
      <c r="B14" s="49" t="s">
        <v>287</v>
      </c>
      <c r="C14" s="55" t="s">
        <v>287</v>
      </c>
      <c r="D14" s="40" t="s">
        <v>288</v>
      </c>
      <c r="E14" s="40" t="s">
        <v>289</v>
      </c>
      <c r="F14" s="50" t="s">
        <v>199</v>
      </c>
      <c r="G14" s="50"/>
      <c r="H14" s="40" t="s">
        <v>189</v>
      </c>
      <c r="I14" s="40" t="s">
        <v>290</v>
      </c>
      <c r="J14" s="40" t="s">
        <v>191</v>
      </c>
      <c r="K14" s="40" t="s">
        <v>291</v>
      </c>
      <c r="L14" s="40" t="s">
        <v>138</v>
      </c>
      <c r="M14" s="40" t="s">
        <v>139</v>
      </c>
      <c r="N14" s="71">
        <v>2013</v>
      </c>
      <c r="O14" s="40" t="s">
        <v>292</v>
      </c>
      <c r="P14" s="51"/>
      <c r="Q14" s="51"/>
      <c r="R14" s="51"/>
      <c r="S14" s="50" t="s">
        <v>139</v>
      </c>
      <c r="T14" s="72" t="s">
        <v>293</v>
      </c>
      <c r="U14" s="56" t="s">
        <v>294</v>
      </c>
      <c r="V14" s="510" t="s">
        <v>144</v>
      </c>
      <c r="W14" s="510" t="s">
        <v>295</v>
      </c>
      <c r="X14" s="510" t="s">
        <v>139</v>
      </c>
      <c r="Y14" s="510" t="s">
        <v>296</v>
      </c>
      <c r="Z14" s="510"/>
      <c r="AA14" s="510" t="s">
        <v>297</v>
      </c>
      <c r="AB14" s="510"/>
      <c r="AC14" s="510"/>
      <c r="AD14" s="510" t="s">
        <v>298</v>
      </c>
      <c r="AE14" s="510"/>
      <c r="AF14" s="510" t="s">
        <v>299</v>
      </c>
      <c r="AG14" s="510" t="s">
        <v>300</v>
      </c>
      <c r="AH14" s="510" t="s">
        <v>139</v>
      </c>
      <c r="AI14" s="511"/>
      <c r="AJ14" s="510"/>
      <c r="AK14" s="510" t="s">
        <v>301</v>
      </c>
      <c r="AL14" s="510" t="s">
        <v>302</v>
      </c>
      <c r="AM14" s="510"/>
      <c r="AN14" s="510" t="s">
        <v>153</v>
      </c>
      <c r="AO14" s="510"/>
      <c r="AP14" s="518" t="s">
        <v>303</v>
      </c>
      <c r="AQ14" s="510"/>
      <c r="AR14" s="510" t="s">
        <v>304</v>
      </c>
      <c r="AS14" s="510"/>
      <c r="AT14" s="510"/>
      <c r="AU14" s="510" t="s">
        <v>305</v>
      </c>
      <c r="AV14" s="510"/>
      <c r="AW14" s="510"/>
      <c r="AX14" s="510" t="s">
        <v>306</v>
      </c>
      <c r="AY14" s="510"/>
      <c r="AZ14" s="510" t="s">
        <v>230</v>
      </c>
      <c r="BA14" s="510"/>
      <c r="BB14" s="510"/>
      <c r="BC14" s="510" t="s">
        <v>246</v>
      </c>
      <c r="BD14" s="510"/>
      <c r="BE14" s="510"/>
      <c r="BF14" s="510" t="s">
        <v>161</v>
      </c>
      <c r="BG14" s="510"/>
      <c r="BH14" s="510" t="s">
        <v>161</v>
      </c>
      <c r="BI14" s="510"/>
      <c r="BJ14" s="510"/>
      <c r="BK14" s="510"/>
      <c r="BL14" s="510" t="s">
        <v>215</v>
      </c>
      <c r="BM14" s="510"/>
      <c r="BN14" s="510" t="s">
        <v>307</v>
      </c>
      <c r="BO14" s="510"/>
      <c r="BP14" s="510" t="s">
        <v>169</v>
      </c>
      <c r="BQ14" s="510"/>
      <c r="BR14" s="510"/>
      <c r="BS14" s="510" t="s">
        <v>308</v>
      </c>
      <c r="BT14" s="510"/>
      <c r="BU14" s="510"/>
    </row>
    <row r="15" spans="1:73" ht="37.5" customHeight="1">
      <c r="A15" s="482"/>
      <c r="B15" s="49" t="s">
        <v>309</v>
      </c>
      <c r="C15" s="50" t="s">
        <v>309</v>
      </c>
      <c r="D15" s="40" t="s">
        <v>310</v>
      </c>
      <c r="E15" s="40" t="s">
        <v>311</v>
      </c>
      <c r="F15" s="50" t="s">
        <v>176</v>
      </c>
      <c r="G15" s="50"/>
      <c r="H15" s="40" t="s">
        <v>189</v>
      </c>
      <c r="I15" s="51" t="s">
        <v>136</v>
      </c>
      <c r="J15" s="51" t="s">
        <v>136</v>
      </c>
      <c r="K15" s="40" t="s">
        <v>261</v>
      </c>
      <c r="L15" s="40" t="s">
        <v>138</v>
      </c>
      <c r="M15" s="40" t="s">
        <v>139</v>
      </c>
      <c r="N15" s="71">
        <v>2014</v>
      </c>
      <c r="O15" s="40" t="s">
        <v>312</v>
      </c>
      <c r="P15" s="51"/>
      <c r="Q15" s="51"/>
      <c r="R15" s="51"/>
      <c r="S15" s="50" t="s">
        <v>313</v>
      </c>
      <c r="T15" s="52" t="s">
        <v>314</v>
      </c>
      <c r="U15" s="56" t="s">
        <v>315</v>
      </c>
      <c r="V15" s="510"/>
      <c r="W15" s="510"/>
      <c r="X15" s="510"/>
      <c r="Y15" s="510"/>
      <c r="Z15" s="510"/>
      <c r="AA15" s="510"/>
      <c r="AB15" s="510"/>
      <c r="AC15" s="510"/>
      <c r="AD15" s="510"/>
      <c r="AE15" s="510"/>
      <c r="AF15" s="510"/>
      <c r="AG15" s="510"/>
      <c r="AH15" s="510"/>
      <c r="AI15" s="511"/>
      <c r="AJ15" s="510"/>
      <c r="AK15" s="510"/>
      <c r="AL15" s="510"/>
      <c r="AM15" s="510"/>
      <c r="AN15" s="510"/>
      <c r="AO15" s="510"/>
      <c r="AP15" s="510"/>
      <c r="AQ15" s="510"/>
      <c r="AR15" s="510"/>
      <c r="AS15" s="510"/>
      <c r="AT15" s="510"/>
      <c r="AU15" s="510"/>
      <c r="AV15" s="510"/>
      <c r="AW15" s="510"/>
      <c r="AX15" s="510"/>
      <c r="AY15" s="510"/>
      <c r="AZ15" s="510"/>
      <c r="BA15" s="510"/>
      <c r="BB15" s="510"/>
      <c r="BC15" s="510"/>
      <c r="BD15" s="510"/>
      <c r="BE15" s="510"/>
      <c r="BF15" s="510"/>
      <c r="BG15" s="510"/>
      <c r="BH15" s="510"/>
      <c r="BI15" s="510"/>
      <c r="BJ15" s="510"/>
      <c r="BK15" s="510"/>
      <c r="BL15" s="510"/>
      <c r="BM15" s="510"/>
      <c r="BN15" s="510"/>
      <c r="BO15" s="510"/>
      <c r="BP15" s="510"/>
      <c r="BQ15" s="510"/>
      <c r="BR15" s="510"/>
      <c r="BS15" s="510"/>
      <c r="BT15" s="510"/>
      <c r="BU15" s="510"/>
    </row>
    <row r="16" spans="1:73" ht="37.5" customHeight="1">
      <c r="A16" s="482"/>
      <c r="B16" s="74" t="s">
        <v>316</v>
      </c>
      <c r="C16" s="55" t="s">
        <v>317</v>
      </c>
      <c r="D16" s="40" t="s">
        <v>318</v>
      </c>
      <c r="E16" s="40" t="s">
        <v>319</v>
      </c>
      <c r="F16" s="50" t="s">
        <v>176</v>
      </c>
      <c r="G16" s="50"/>
      <c r="H16" s="40" t="s">
        <v>320</v>
      </c>
      <c r="I16" s="51" t="s">
        <v>321</v>
      </c>
      <c r="J16" s="40" t="s">
        <v>178</v>
      </c>
      <c r="K16" s="40" t="s">
        <v>322</v>
      </c>
      <c r="L16" s="40" t="s">
        <v>138</v>
      </c>
      <c r="M16" s="40" t="s">
        <v>139</v>
      </c>
      <c r="N16" s="41">
        <v>43922</v>
      </c>
      <c r="O16" s="40" t="s">
        <v>178</v>
      </c>
      <c r="P16" s="40" t="s">
        <v>323</v>
      </c>
      <c r="Q16" s="51"/>
      <c r="R16" s="51"/>
      <c r="S16" s="55" t="s">
        <v>324</v>
      </c>
      <c r="T16" s="52" t="s">
        <v>325</v>
      </c>
      <c r="U16" s="75" t="s">
        <v>326</v>
      </c>
      <c r="V16" s="510"/>
      <c r="W16" s="510"/>
      <c r="X16" s="510"/>
      <c r="Y16" s="510"/>
      <c r="Z16" s="510"/>
      <c r="AA16" s="510"/>
      <c r="AB16" s="510"/>
      <c r="AC16" s="510"/>
      <c r="AD16" s="510"/>
      <c r="AE16" s="510"/>
      <c r="AF16" s="510"/>
      <c r="AG16" s="510"/>
      <c r="AH16" s="510"/>
      <c r="AI16" s="511"/>
      <c r="AJ16" s="510"/>
      <c r="AK16" s="510"/>
      <c r="AL16" s="510"/>
      <c r="AM16" s="510"/>
      <c r="AN16" s="510"/>
      <c r="AO16" s="510" t="s">
        <v>327</v>
      </c>
      <c r="AP16" s="510"/>
      <c r="AQ16" s="510"/>
      <c r="AR16" s="510"/>
      <c r="AS16" s="510"/>
      <c r="AT16" s="510"/>
      <c r="AU16" s="510"/>
      <c r="AV16" s="510"/>
      <c r="AW16" s="510"/>
      <c r="AX16" s="510"/>
      <c r="AY16" s="510"/>
      <c r="AZ16" s="510"/>
      <c r="BA16" s="510"/>
      <c r="BB16" s="510"/>
      <c r="BC16" s="510"/>
      <c r="BD16" s="510"/>
      <c r="BE16" s="510"/>
      <c r="BF16" s="510"/>
      <c r="BG16" s="510"/>
      <c r="BH16" s="510"/>
      <c r="BI16" s="510"/>
      <c r="BJ16" s="510"/>
      <c r="BK16" s="510"/>
      <c r="BL16" s="510"/>
      <c r="BM16" s="510"/>
      <c r="BN16" s="510"/>
      <c r="BO16" s="510"/>
      <c r="BP16" s="510"/>
      <c r="BQ16" s="510"/>
      <c r="BR16" s="510"/>
      <c r="BS16" s="510"/>
      <c r="BT16" s="510"/>
      <c r="BU16" s="510"/>
    </row>
    <row r="17" spans="1:73" ht="37.5" customHeight="1">
      <c r="A17" s="482"/>
      <c r="B17" s="49" t="s">
        <v>329</v>
      </c>
      <c r="C17" s="76" t="s">
        <v>330</v>
      </c>
      <c r="D17" s="40" t="s">
        <v>331</v>
      </c>
      <c r="E17" s="40" t="s">
        <v>332</v>
      </c>
      <c r="F17" s="50" t="s">
        <v>176</v>
      </c>
      <c r="G17" s="50"/>
      <c r="H17" s="40" t="s">
        <v>189</v>
      </c>
      <c r="I17" s="51" t="s">
        <v>333</v>
      </c>
      <c r="J17" s="40" t="s">
        <v>136</v>
      </c>
      <c r="K17" s="40" t="s">
        <v>334</v>
      </c>
      <c r="L17" s="40" t="s">
        <v>138</v>
      </c>
      <c r="M17" s="40" t="s">
        <v>139</v>
      </c>
      <c r="N17" s="41">
        <v>43891</v>
      </c>
      <c r="O17" s="40" t="s">
        <v>312</v>
      </c>
      <c r="P17" s="51"/>
      <c r="Q17" s="51"/>
      <c r="R17" s="40" t="s">
        <v>335</v>
      </c>
      <c r="S17" s="50" t="s">
        <v>139</v>
      </c>
      <c r="T17" s="52" t="s">
        <v>336</v>
      </c>
      <c r="U17" s="77" t="s">
        <v>337</v>
      </c>
      <c r="V17" s="510" t="s">
        <v>144</v>
      </c>
      <c r="W17" s="510"/>
      <c r="X17" s="510" t="s">
        <v>139</v>
      </c>
      <c r="Y17" s="510" t="s">
        <v>338</v>
      </c>
      <c r="Z17" s="510"/>
      <c r="AA17" s="510"/>
      <c r="AB17" s="510"/>
      <c r="AC17" s="510"/>
      <c r="AD17" s="510"/>
      <c r="AE17" s="510"/>
      <c r="AF17" s="510"/>
      <c r="AG17" s="510"/>
      <c r="AH17" s="510"/>
      <c r="AI17" s="511"/>
      <c r="AJ17" s="510"/>
      <c r="AK17" s="510"/>
      <c r="AL17" s="510"/>
      <c r="AM17" s="510"/>
      <c r="AN17" s="510"/>
      <c r="AO17" s="510"/>
      <c r="AP17" s="510"/>
      <c r="AQ17" s="510"/>
      <c r="AR17" s="510"/>
      <c r="AS17" s="510"/>
      <c r="AT17" s="510"/>
      <c r="AU17" s="510"/>
      <c r="AV17" s="510"/>
      <c r="AW17" s="510"/>
      <c r="AX17" s="510"/>
      <c r="AY17" s="510"/>
      <c r="AZ17" s="510"/>
      <c r="BA17" s="510"/>
      <c r="BB17" s="510"/>
      <c r="BC17" s="510"/>
      <c r="BD17" s="510"/>
      <c r="BE17" s="510"/>
      <c r="BF17" s="510"/>
      <c r="BG17" s="510"/>
      <c r="BH17" s="510"/>
      <c r="BI17" s="510"/>
      <c r="BJ17" s="510"/>
      <c r="BK17" s="510"/>
      <c r="BL17" s="510"/>
      <c r="BM17" s="510"/>
      <c r="BN17" s="510"/>
      <c r="BO17" s="510"/>
      <c r="BP17" s="510"/>
      <c r="BQ17" s="510"/>
      <c r="BR17" s="510"/>
      <c r="BS17" s="510"/>
      <c r="BT17" s="510"/>
      <c r="BU17" s="510"/>
    </row>
    <row r="18" spans="1:73" ht="37.5" customHeight="1">
      <c r="A18" s="482"/>
      <c r="B18" s="49" t="s">
        <v>339</v>
      </c>
      <c r="C18" s="55" t="s">
        <v>340</v>
      </c>
      <c r="D18" s="40" t="s">
        <v>341</v>
      </c>
      <c r="E18" s="40" t="s">
        <v>342</v>
      </c>
      <c r="F18" s="50" t="s">
        <v>176</v>
      </c>
      <c r="G18" s="50"/>
      <c r="H18" s="40" t="s">
        <v>343</v>
      </c>
      <c r="I18" s="51" t="s">
        <v>344</v>
      </c>
      <c r="J18" s="40" t="s">
        <v>191</v>
      </c>
      <c r="K18" s="40" t="s">
        <v>291</v>
      </c>
      <c r="L18" s="40" t="s">
        <v>280</v>
      </c>
      <c r="M18" s="51" t="s">
        <v>345</v>
      </c>
      <c r="N18" s="41">
        <v>43983</v>
      </c>
      <c r="O18" s="40" t="s">
        <v>346</v>
      </c>
      <c r="P18" s="40" t="s">
        <v>347</v>
      </c>
      <c r="Q18" s="40" t="s">
        <v>348</v>
      </c>
      <c r="R18" s="40" t="s">
        <v>349</v>
      </c>
      <c r="S18" s="55" t="s">
        <v>350</v>
      </c>
      <c r="T18" s="52" t="s">
        <v>351</v>
      </c>
      <c r="U18" s="53"/>
      <c r="V18" s="510"/>
      <c r="W18" s="510"/>
      <c r="X18" s="510"/>
      <c r="Y18" s="510"/>
      <c r="Z18" s="510"/>
      <c r="AA18" s="510"/>
      <c r="AB18" s="510"/>
      <c r="AC18" s="510"/>
      <c r="AD18" s="510"/>
      <c r="AE18" s="510"/>
      <c r="AF18" s="510"/>
      <c r="AG18" s="510"/>
      <c r="AH18" s="510"/>
      <c r="AI18" s="511"/>
      <c r="AJ18" s="510"/>
      <c r="AK18" s="510"/>
      <c r="AL18" s="510"/>
      <c r="AM18" s="510"/>
      <c r="AN18" s="510"/>
      <c r="AO18" s="510"/>
      <c r="AP18" s="510"/>
      <c r="AQ18" s="510"/>
      <c r="AR18" s="510"/>
      <c r="AS18" s="510"/>
      <c r="AT18" s="510"/>
      <c r="AU18" s="510"/>
      <c r="AV18" s="510"/>
      <c r="AW18" s="510"/>
      <c r="AX18" s="510"/>
      <c r="AY18" s="510"/>
      <c r="AZ18" s="510"/>
      <c r="BA18" s="510"/>
      <c r="BB18" s="510"/>
      <c r="BC18" s="510"/>
      <c r="BD18" s="510"/>
      <c r="BE18" s="510"/>
      <c r="BF18" s="510"/>
      <c r="BG18" s="510"/>
      <c r="BH18" s="510"/>
      <c r="BI18" s="510"/>
      <c r="BJ18" s="510"/>
      <c r="BK18" s="510"/>
      <c r="BL18" s="510"/>
      <c r="BM18" s="510"/>
      <c r="BN18" s="510"/>
      <c r="BO18" s="510"/>
      <c r="BP18" s="510"/>
      <c r="BQ18" s="510"/>
      <c r="BR18" s="510"/>
      <c r="BS18" s="510"/>
      <c r="BT18" s="510"/>
      <c r="BU18" s="510"/>
    </row>
    <row r="19" spans="1:73" ht="37.5" customHeight="1">
      <c r="A19" s="482"/>
      <c r="B19" s="49" t="s">
        <v>352</v>
      </c>
      <c r="C19" s="50" t="s">
        <v>352</v>
      </c>
      <c r="D19" s="40" t="s">
        <v>353</v>
      </c>
      <c r="E19" s="40" t="s">
        <v>354</v>
      </c>
      <c r="F19" s="50" t="s">
        <v>199</v>
      </c>
      <c r="G19" s="50"/>
      <c r="H19" s="40" t="s">
        <v>189</v>
      </c>
      <c r="I19" s="40" t="s">
        <v>355</v>
      </c>
      <c r="J19" s="40" t="s">
        <v>191</v>
      </c>
      <c r="K19" s="40" t="s">
        <v>201</v>
      </c>
      <c r="L19" s="40" t="s">
        <v>138</v>
      </c>
      <c r="M19" s="40" t="s">
        <v>139</v>
      </c>
      <c r="N19" s="41">
        <v>43922</v>
      </c>
      <c r="O19" s="40" t="s">
        <v>356</v>
      </c>
      <c r="P19" s="40" t="s">
        <v>357</v>
      </c>
      <c r="Q19" s="40" t="s">
        <v>358</v>
      </c>
      <c r="R19" s="51"/>
      <c r="S19" s="50" t="s">
        <v>139</v>
      </c>
      <c r="T19" s="52" t="s">
        <v>359</v>
      </c>
      <c r="U19" s="56" t="s">
        <v>360</v>
      </c>
      <c r="V19" s="510"/>
      <c r="W19" s="510"/>
      <c r="X19" s="510"/>
      <c r="Y19" s="510"/>
      <c r="Z19" s="510"/>
      <c r="AA19" s="510"/>
      <c r="AB19" s="510"/>
      <c r="AC19" s="510"/>
      <c r="AD19" s="510"/>
      <c r="AE19" s="510"/>
      <c r="AF19" s="510"/>
      <c r="AG19" s="510"/>
      <c r="AH19" s="510"/>
      <c r="AI19" s="511"/>
      <c r="AJ19" s="510"/>
      <c r="AK19" s="510"/>
      <c r="AL19" s="510"/>
      <c r="AM19" s="510"/>
      <c r="AN19" s="510"/>
      <c r="AO19" s="510"/>
      <c r="AP19" s="510"/>
      <c r="AQ19" s="510"/>
      <c r="AR19" s="510"/>
      <c r="AS19" s="510"/>
      <c r="AT19" s="510"/>
      <c r="AU19" s="510"/>
      <c r="AV19" s="510"/>
      <c r="AW19" s="510"/>
      <c r="AX19" s="510"/>
      <c r="AY19" s="510"/>
      <c r="AZ19" s="510"/>
      <c r="BA19" s="510"/>
      <c r="BB19" s="510"/>
      <c r="BC19" s="510"/>
      <c r="BD19" s="510"/>
      <c r="BE19" s="510"/>
      <c r="BF19" s="510"/>
      <c r="BG19" s="510"/>
      <c r="BH19" s="510"/>
      <c r="BI19" s="510"/>
      <c r="BJ19" s="510"/>
      <c r="BK19" s="510"/>
      <c r="BL19" s="510"/>
      <c r="BM19" s="510"/>
      <c r="BN19" s="510"/>
      <c r="BO19" s="510"/>
      <c r="BP19" s="510"/>
      <c r="BQ19" s="510"/>
      <c r="BR19" s="510"/>
      <c r="BS19" s="510"/>
      <c r="BT19" s="510"/>
      <c r="BU19" s="510"/>
    </row>
    <row r="20" spans="1:73" ht="37.5" customHeight="1">
      <c r="A20" s="482"/>
      <c r="B20" s="79" t="s">
        <v>361</v>
      </c>
      <c r="C20" s="55" t="s">
        <v>362</v>
      </c>
      <c r="D20" s="40" t="s">
        <v>363</v>
      </c>
      <c r="E20" s="40" t="s">
        <v>364</v>
      </c>
      <c r="F20" s="50" t="s">
        <v>176</v>
      </c>
      <c r="G20" s="50"/>
      <c r="H20" s="40" t="s">
        <v>189</v>
      </c>
      <c r="I20" s="40" t="s">
        <v>365</v>
      </c>
      <c r="J20" s="40" t="s">
        <v>366</v>
      </c>
      <c r="K20" s="60" t="s">
        <v>367</v>
      </c>
      <c r="L20" s="40" t="s">
        <v>280</v>
      </c>
      <c r="M20" s="40" t="s">
        <v>139</v>
      </c>
      <c r="N20" s="41">
        <v>42856</v>
      </c>
      <c r="O20" s="40" t="s">
        <v>366</v>
      </c>
      <c r="P20" s="40" t="s">
        <v>368</v>
      </c>
      <c r="Q20" s="40" t="s">
        <v>369</v>
      </c>
      <c r="R20" s="51"/>
      <c r="S20" s="55" t="s">
        <v>370</v>
      </c>
      <c r="T20" s="80" t="s">
        <v>371</v>
      </c>
      <c r="U20" s="35"/>
      <c r="V20" s="510"/>
      <c r="W20" s="510"/>
      <c r="X20" s="510"/>
      <c r="Y20" s="510"/>
      <c r="Z20" s="510"/>
      <c r="AA20" s="510"/>
      <c r="AB20" s="510"/>
      <c r="AC20" s="510"/>
      <c r="AD20" s="510"/>
      <c r="AE20" s="510"/>
      <c r="AF20" s="510"/>
      <c r="AG20" s="510"/>
      <c r="AH20" s="510"/>
      <c r="AI20" s="511"/>
      <c r="AJ20" s="510"/>
      <c r="AK20" s="510"/>
      <c r="AL20" s="510"/>
      <c r="AM20" s="510"/>
      <c r="AN20" s="510"/>
      <c r="AO20" s="510"/>
      <c r="AP20" s="510"/>
      <c r="AQ20" s="510"/>
      <c r="AR20" s="510"/>
      <c r="AS20" s="510"/>
      <c r="AT20" s="510"/>
      <c r="AU20" s="510"/>
      <c r="AV20" s="510"/>
      <c r="AW20" s="510"/>
      <c r="AX20" s="510"/>
      <c r="AY20" s="510"/>
      <c r="AZ20" s="510"/>
      <c r="BA20" s="510"/>
      <c r="BB20" s="510"/>
      <c r="BC20" s="510"/>
      <c r="BD20" s="510"/>
      <c r="BE20" s="510"/>
      <c r="BF20" s="510"/>
      <c r="BG20" s="510"/>
      <c r="BH20" s="510"/>
      <c r="BI20" s="510"/>
      <c r="BJ20" s="510"/>
      <c r="BK20" s="510"/>
      <c r="BL20" s="510"/>
      <c r="BM20" s="510"/>
      <c r="BN20" s="510"/>
      <c r="BO20" s="510"/>
      <c r="BP20" s="510"/>
      <c r="BQ20" s="510"/>
      <c r="BR20" s="510"/>
      <c r="BS20" s="510"/>
      <c r="BT20" s="510"/>
      <c r="BU20" s="510"/>
    </row>
    <row r="21" spans="1:73" ht="37.5" customHeight="1">
      <c r="A21" s="482"/>
      <c r="B21" s="49" t="s">
        <v>372</v>
      </c>
      <c r="C21" s="50" t="s">
        <v>373</v>
      </c>
      <c r="D21" s="40" t="s">
        <v>374</v>
      </c>
      <c r="E21" s="40" t="s">
        <v>375</v>
      </c>
      <c r="F21" s="50" t="s">
        <v>176</v>
      </c>
      <c r="G21" s="50"/>
      <c r="H21" s="51"/>
      <c r="I21" s="40" t="s">
        <v>136</v>
      </c>
      <c r="J21" s="40" t="s">
        <v>366</v>
      </c>
      <c r="K21" s="40" t="s">
        <v>261</v>
      </c>
      <c r="L21" s="40" t="s">
        <v>138</v>
      </c>
      <c r="M21" s="40" t="s">
        <v>139</v>
      </c>
      <c r="N21" s="41">
        <v>43891</v>
      </c>
      <c r="O21" s="40" t="s">
        <v>366</v>
      </c>
      <c r="P21" s="51"/>
      <c r="Q21" s="51"/>
      <c r="R21" s="51"/>
      <c r="S21" s="50"/>
      <c r="T21" s="52" t="s">
        <v>376</v>
      </c>
      <c r="U21" s="53"/>
      <c r="V21" s="510"/>
      <c r="W21" s="510"/>
      <c r="X21" s="510"/>
      <c r="Y21" s="510"/>
      <c r="Z21" s="510"/>
      <c r="AA21" s="510"/>
      <c r="AB21" s="510"/>
      <c r="AC21" s="510"/>
      <c r="AD21" s="510"/>
      <c r="AE21" s="510"/>
      <c r="AF21" s="510"/>
      <c r="AG21" s="510"/>
      <c r="AH21" s="510"/>
      <c r="AI21" s="511"/>
      <c r="AJ21" s="510"/>
      <c r="AK21" s="510"/>
      <c r="AL21" s="510"/>
      <c r="AM21" s="510"/>
      <c r="AN21" s="510"/>
      <c r="AO21" s="510"/>
      <c r="AP21" s="510"/>
      <c r="AQ21" s="510"/>
      <c r="AR21" s="510"/>
      <c r="AS21" s="510"/>
      <c r="AT21" s="510"/>
      <c r="AU21" s="510"/>
      <c r="AV21" s="510"/>
      <c r="AW21" s="510"/>
      <c r="AX21" s="510"/>
      <c r="AY21" s="510"/>
      <c r="AZ21" s="510"/>
      <c r="BA21" s="510"/>
      <c r="BB21" s="510"/>
      <c r="BC21" s="510"/>
      <c r="BD21" s="510"/>
      <c r="BE21" s="510"/>
      <c r="BF21" s="510"/>
      <c r="BG21" s="510"/>
      <c r="BH21" s="510"/>
      <c r="BI21" s="510"/>
      <c r="BJ21" s="510"/>
      <c r="BK21" s="510"/>
      <c r="BL21" s="510"/>
      <c r="BM21" s="510"/>
      <c r="BN21" s="510"/>
      <c r="BO21" s="510"/>
      <c r="BP21" s="510"/>
      <c r="BQ21" s="510"/>
      <c r="BR21" s="510"/>
      <c r="BS21" s="510"/>
      <c r="BT21" s="510"/>
      <c r="BU21" s="510"/>
    </row>
    <row r="22" spans="1:73" ht="37.5" customHeight="1">
      <c r="A22" s="482"/>
      <c r="B22" s="81" t="s">
        <v>377</v>
      </c>
      <c r="C22" s="71" t="s">
        <v>378</v>
      </c>
      <c r="D22" s="40" t="s">
        <v>379</v>
      </c>
      <c r="E22" s="40" t="s">
        <v>380</v>
      </c>
      <c r="F22" s="82" t="s">
        <v>176</v>
      </c>
      <c r="G22" s="82"/>
      <c r="H22" s="40" t="s">
        <v>134</v>
      </c>
      <c r="I22" s="40" t="s">
        <v>381</v>
      </c>
      <c r="J22" s="40" t="s">
        <v>191</v>
      </c>
      <c r="K22" s="40" t="s">
        <v>134</v>
      </c>
      <c r="L22" s="40" t="s">
        <v>138</v>
      </c>
      <c r="M22" s="40" t="s">
        <v>382</v>
      </c>
      <c r="N22" s="41">
        <v>43922</v>
      </c>
      <c r="O22" s="40" t="s">
        <v>383</v>
      </c>
      <c r="P22" s="51"/>
      <c r="Q22" s="51"/>
      <c r="R22" s="51"/>
      <c r="S22" s="71" t="s">
        <v>384</v>
      </c>
      <c r="T22" s="52" t="s">
        <v>385</v>
      </c>
      <c r="U22" s="53"/>
      <c r="V22" s="510"/>
      <c r="W22" s="510"/>
      <c r="X22" s="510"/>
      <c r="Y22" s="510"/>
      <c r="Z22" s="510"/>
      <c r="AA22" s="510"/>
      <c r="AB22" s="510"/>
      <c r="AC22" s="510"/>
      <c r="AD22" s="510"/>
      <c r="AE22" s="510"/>
      <c r="AF22" s="510"/>
      <c r="AG22" s="510"/>
      <c r="AH22" s="510"/>
      <c r="AI22" s="511"/>
      <c r="AJ22" s="510"/>
      <c r="AK22" s="510"/>
      <c r="AL22" s="510"/>
      <c r="AM22" s="510"/>
      <c r="AN22" s="510"/>
      <c r="AO22" s="510"/>
      <c r="AP22" s="510"/>
      <c r="AQ22" s="510"/>
      <c r="AR22" s="510"/>
      <c r="AS22" s="510"/>
      <c r="AT22" s="510"/>
      <c r="AU22" s="510"/>
      <c r="AV22" s="510"/>
      <c r="AW22" s="510"/>
      <c r="AX22" s="510"/>
      <c r="AY22" s="510"/>
      <c r="AZ22" s="510"/>
      <c r="BA22" s="510"/>
      <c r="BB22" s="510"/>
      <c r="BC22" s="510"/>
      <c r="BD22" s="510"/>
      <c r="BE22" s="510"/>
      <c r="BF22" s="510"/>
      <c r="BG22" s="510"/>
      <c r="BH22" s="510"/>
      <c r="BI22" s="510"/>
      <c r="BJ22" s="510"/>
      <c r="BK22" s="510"/>
      <c r="BL22" s="510"/>
      <c r="BM22" s="510"/>
      <c r="BN22" s="510"/>
      <c r="BO22" s="510"/>
      <c r="BP22" s="510"/>
      <c r="BQ22" s="510"/>
      <c r="BR22" s="510"/>
      <c r="BS22" s="510"/>
      <c r="BT22" s="510"/>
      <c r="BU22" s="510"/>
    </row>
    <row r="23" spans="1:73" ht="37.5" customHeight="1">
      <c r="A23" s="482"/>
      <c r="B23" s="83" t="s">
        <v>386</v>
      </c>
      <c r="C23" s="55" t="s">
        <v>276</v>
      </c>
      <c r="D23" s="40" t="s">
        <v>387</v>
      </c>
      <c r="E23" s="40" t="s">
        <v>388</v>
      </c>
      <c r="F23" s="39" t="s">
        <v>176</v>
      </c>
      <c r="G23" s="39"/>
      <c r="H23" s="40" t="s">
        <v>134</v>
      </c>
      <c r="I23" s="51" t="s">
        <v>389</v>
      </c>
      <c r="J23" s="40" t="s">
        <v>178</v>
      </c>
      <c r="K23" s="40" t="s">
        <v>258</v>
      </c>
      <c r="L23" s="40" t="s">
        <v>138</v>
      </c>
      <c r="M23" s="40" t="s">
        <v>139</v>
      </c>
      <c r="N23" s="41">
        <v>43952</v>
      </c>
      <c r="O23" s="40" t="s">
        <v>178</v>
      </c>
      <c r="P23" s="51"/>
      <c r="Q23" s="51"/>
      <c r="R23" s="40" t="s">
        <v>390</v>
      </c>
      <c r="S23" s="55" t="s">
        <v>391</v>
      </c>
      <c r="T23" s="52" t="s">
        <v>392</v>
      </c>
      <c r="U23" s="53"/>
      <c r="V23" s="510"/>
      <c r="W23" s="510"/>
      <c r="X23" s="510"/>
      <c r="Y23" s="510"/>
      <c r="Z23" s="510"/>
      <c r="AA23" s="510"/>
      <c r="AB23" s="510"/>
      <c r="AC23" s="510"/>
      <c r="AD23" s="510"/>
      <c r="AE23" s="510"/>
      <c r="AF23" s="510"/>
      <c r="AG23" s="510"/>
      <c r="AH23" s="510"/>
      <c r="AI23" s="511"/>
      <c r="AJ23" s="510"/>
      <c r="AK23" s="510"/>
      <c r="AL23" s="510"/>
      <c r="AM23" s="510"/>
      <c r="AN23" s="510"/>
      <c r="AO23" s="510"/>
      <c r="AP23" s="510"/>
      <c r="AQ23" s="510"/>
      <c r="AR23" s="510"/>
      <c r="AS23" s="510"/>
      <c r="AT23" s="510"/>
      <c r="AU23" s="510"/>
      <c r="AV23" s="510"/>
      <c r="AW23" s="510"/>
      <c r="AX23" s="510"/>
      <c r="AY23" s="510"/>
      <c r="AZ23" s="510"/>
      <c r="BA23" s="510"/>
      <c r="BB23" s="510"/>
      <c r="BC23" s="510"/>
      <c r="BD23" s="510"/>
      <c r="BE23" s="510"/>
      <c r="BF23" s="510"/>
      <c r="BG23" s="510"/>
      <c r="BH23" s="510"/>
      <c r="BI23" s="510"/>
      <c r="BJ23" s="510"/>
      <c r="BK23" s="510"/>
      <c r="BL23" s="510"/>
      <c r="BM23" s="510"/>
      <c r="BN23" s="510"/>
      <c r="BO23" s="510"/>
      <c r="BP23" s="510"/>
      <c r="BQ23" s="510"/>
      <c r="BR23" s="510"/>
      <c r="BS23" s="510"/>
      <c r="BT23" s="510"/>
      <c r="BU23" s="510"/>
    </row>
    <row r="24" spans="1:73" ht="37.5" customHeight="1">
      <c r="A24" s="482"/>
      <c r="B24" s="39" t="s">
        <v>393</v>
      </c>
      <c r="C24" s="39" t="s">
        <v>394</v>
      </c>
      <c r="D24" s="60" t="s">
        <v>395</v>
      </c>
      <c r="E24" s="60" t="s">
        <v>396</v>
      </c>
      <c r="F24" s="39" t="s">
        <v>133</v>
      </c>
      <c r="G24" s="39"/>
      <c r="H24" s="60" t="s">
        <v>134</v>
      </c>
      <c r="I24" s="60" t="s">
        <v>190</v>
      </c>
      <c r="J24" s="60" t="s">
        <v>136</v>
      </c>
      <c r="K24" s="60" t="s">
        <v>192</v>
      </c>
      <c r="L24" s="60" t="s">
        <v>138</v>
      </c>
      <c r="M24" s="60" t="s">
        <v>139</v>
      </c>
      <c r="N24" s="59">
        <v>44013</v>
      </c>
      <c r="O24" s="60" t="s">
        <v>397</v>
      </c>
      <c r="P24" s="60"/>
      <c r="Q24" s="60"/>
      <c r="R24" s="84"/>
      <c r="S24" s="39" t="s">
        <v>398</v>
      </c>
      <c r="T24" s="80" t="s">
        <v>399</v>
      </c>
      <c r="U24" s="34" t="s">
        <v>400</v>
      </c>
      <c r="V24" s="510"/>
      <c r="W24" s="510"/>
      <c r="X24" s="510"/>
      <c r="Y24" s="510"/>
      <c r="Z24" s="510"/>
      <c r="AA24" s="510"/>
      <c r="AB24" s="510"/>
      <c r="AC24" s="510"/>
      <c r="AD24" s="510"/>
      <c r="AE24" s="510"/>
      <c r="AF24" s="510"/>
      <c r="AG24" s="510"/>
      <c r="AH24" s="510"/>
      <c r="AI24" s="511"/>
      <c r="AJ24" s="510"/>
      <c r="AK24" s="510"/>
      <c r="AL24" s="510"/>
      <c r="AM24" s="510"/>
      <c r="AN24" s="510"/>
      <c r="AO24" s="510"/>
      <c r="AP24" s="510"/>
      <c r="AQ24" s="510"/>
      <c r="AR24" s="510"/>
      <c r="AS24" s="510"/>
      <c r="AT24" s="510"/>
      <c r="AU24" s="510"/>
      <c r="AV24" s="510"/>
      <c r="AW24" s="510"/>
      <c r="AX24" s="510"/>
      <c r="AY24" s="510"/>
      <c r="AZ24" s="510"/>
      <c r="BA24" s="510"/>
      <c r="BB24" s="510"/>
      <c r="BC24" s="510"/>
      <c r="BD24" s="510"/>
      <c r="BE24" s="510"/>
      <c r="BF24" s="510"/>
      <c r="BG24" s="510"/>
      <c r="BH24" s="510"/>
      <c r="BI24" s="510"/>
      <c r="BJ24" s="510"/>
      <c r="BK24" s="510"/>
      <c r="BL24" s="510"/>
      <c r="BM24" s="510"/>
      <c r="BN24" s="510"/>
      <c r="BO24" s="510"/>
      <c r="BP24" s="510"/>
      <c r="BQ24" s="510"/>
      <c r="BR24" s="510"/>
      <c r="BS24" s="510"/>
      <c r="BT24" s="510"/>
      <c r="BU24" s="510"/>
    </row>
    <row r="25" spans="1:73" ht="37.5" customHeight="1">
      <c r="A25" s="482"/>
      <c r="B25" s="39" t="s">
        <v>401</v>
      </c>
      <c r="C25" s="39" t="s">
        <v>402</v>
      </c>
      <c r="D25" s="60" t="s">
        <v>403</v>
      </c>
      <c r="E25" s="60" t="s">
        <v>404</v>
      </c>
      <c r="F25" s="39" t="s">
        <v>199</v>
      </c>
      <c r="G25" s="39"/>
      <c r="H25" s="60" t="s">
        <v>134</v>
      </c>
      <c r="I25" s="60" t="s">
        <v>355</v>
      </c>
      <c r="J25" s="60" t="s">
        <v>405</v>
      </c>
      <c r="K25" s="60" t="s">
        <v>261</v>
      </c>
      <c r="L25" s="60" t="s">
        <v>138</v>
      </c>
      <c r="M25" s="60" t="s">
        <v>139</v>
      </c>
      <c r="N25" s="59">
        <v>44013</v>
      </c>
      <c r="O25" s="60" t="s">
        <v>312</v>
      </c>
      <c r="P25" s="60" t="s">
        <v>406</v>
      </c>
      <c r="Q25" s="60" t="s">
        <v>407</v>
      </c>
      <c r="R25" s="84"/>
      <c r="S25" s="39" t="s">
        <v>408</v>
      </c>
      <c r="T25" s="80" t="s">
        <v>409</v>
      </c>
      <c r="U25" s="34" t="s">
        <v>410</v>
      </c>
      <c r="V25" s="510"/>
      <c r="W25" s="510"/>
      <c r="X25" s="510"/>
      <c r="Y25" s="510"/>
      <c r="Z25" s="510"/>
      <c r="AA25" s="510"/>
      <c r="AB25" s="510"/>
      <c r="AC25" s="510"/>
      <c r="AD25" s="510"/>
      <c r="AE25" s="510"/>
      <c r="AF25" s="510"/>
      <c r="AG25" s="510"/>
      <c r="AH25" s="510"/>
      <c r="AI25" s="511"/>
      <c r="AJ25" s="510"/>
      <c r="AK25" s="510"/>
      <c r="AL25" s="510"/>
      <c r="AM25" s="510"/>
      <c r="AN25" s="510"/>
      <c r="AO25" s="510"/>
      <c r="AP25" s="510"/>
      <c r="AQ25" s="510"/>
      <c r="AR25" s="510"/>
      <c r="AS25" s="510"/>
      <c r="AT25" s="510"/>
      <c r="AU25" s="510"/>
      <c r="AV25" s="510"/>
      <c r="AW25" s="510"/>
      <c r="AX25" s="510"/>
      <c r="AY25" s="510"/>
      <c r="AZ25" s="510"/>
      <c r="BA25" s="510"/>
      <c r="BB25" s="510"/>
      <c r="BC25" s="510"/>
      <c r="BD25" s="510"/>
      <c r="BE25" s="510"/>
      <c r="BF25" s="510"/>
      <c r="BG25" s="510"/>
      <c r="BH25" s="510"/>
      <c r="BI25" s="510"/>
      <c r="BJ25" s="510"/>
      <c r="BK25" s="510"/>
      <c r="BL25" s="510"/>
      <c r="BM25" s="510"/>
      <c r="BN25" s="510"/>
      <c r="BO25" s="510"/>
      <c r="BP25" s="510"/>
      <c r="BQ25" s="510"/>
      <c r="BR25" s="510"/>
      <c r="BS25" s="510"/>
      <c r="BT25" s="510"/>
      <c r="BU25" s="510"/>
    </row>
    <row r="26" spans="1:73" ht="37.5" customHeight="1">
      <c r="A26" s="482"/>
      <c r="B26" s="39" t="s">
        <v>411</v>
      </c>
      <c r="C26" s="83" t="s">
        <v>412</v>
      </c>
      <c r="D26" s="60" t="s">
        <v>413</v>
      </c>
      <c r="E26" s="60" t="s">
        <v>414</v>
      </c>
      <c r="F26" s="39" t="s">
        <v>176</v>
      </c>
      <c r="G26" s="39"/>
      <c r="H26" s="60" t="s">
        <v>189</v>
      </c>
      <c r="I26" s="84" t="s">
        <v>415</v>
      </c>
      <c r="J26" s="60" t="s">
        <v>136</v>
      </c>
      <c r="K26" s="60" t="s">
        <v>261</v>
      </c>
      <c r="L26" s="60" t="s">
        <v>138</v>
      </c>
      <c r="M26" s="60" t="s">
        <v>416</v>
      </c>
      <c r="N26" s="41">
        <v>43891</v>
      </c>
      <c r="O26" s="60" t="s">
        <v>312</v>
      </c>
      <c r="P26" s="60" t="s">
        <v>417</v>
      </c>
      <c r="Q26" s="84"/>
      <c r="R26" s="84"/>
      <c r="S26" s="39" t="s">
        <v>139</v>
      </c>
      <c r="T26" s="80" t="s">
        <v>418</v>
      </c>
      <c r="U26" s="35"/>
      <c r="V26" s="510"/>
      <c r="W26" s="510"/>
      <c r="X26" s="510"/>
      <c r="Y26" s="510"/>
      <c r="Z26" s="510"/>
      <c r="AA26" s="510"/>
      <c r="AB26" s="510"/>
      <c r="AC26" s="510"/>
      <c r="AD26" s="510"/>
      <c r="AE26" s="510"/>
      <c r="AF26" s="510"/>
      <c r="AG26" s="510"/>
      <c r="AH26" s="510"/>
      <c r="AI26" s="511"/>
      <c r="AJ26" s="510"/>
      <c r="AK26" s="510"/>
      <c r="AL26" s="510"/>
      <c r="AM26" s="510"/>
      <c r="AN26" s="510"/>
      <c r="AO26" s="510"/>
      <c r="AP26" s="510"/>
      <c r="AQ26" s="510"/>
      <c r="AR26" s="510"/>
      <c r="AS26" s="510"/>
      <c r="AT26" s="510"/>
      <c r="AU26" s="510"/>
      <c r="AV26" s="510"/>
      <c r="AW26" s="510"/>
      <c r="AX26" s="510"/>
      <c r="AY26" s="510"/>
      <c r="AZ26" s="510"/>
      <c r="BA26" s="510"/>
      <c r="BB26" s="510"/>
      <c r="BC26" s="510"/>
      <c r="BD26" s="510"/>
      <c r="BE26" s="510"/>
      <c r="BF26" s="510"/>
      <c r="BG26" s="510"/>
      <c r="BH26" s="510"/>
      <c r="BI26" s="510"/>
      <c r="BJ26" s="510"/>
      <c r="BK26" s="510"/>
      <c r="BL26" s="510"/>
      <c r="BM26" s="510"/>
      <c r="BN26" s="510"/>
      <c r="BO26" s="510"/>
      <c r="BP26" s="510"/>
      <c r="BQ26" s="510"/>
      <c r="BR26" s="510"/>
      <c r="BS26" s="510"/>
      <c r="BT26" s="510"/>
      <c r="BU26" s="510"/>
    </row>
    <row r="27" spans="1:73" ht="37.5" customHeight="1">
      <c r="A27" s="482"/>
      <c r="B27" s="49" t="s">
        <v>419</v>
      </c>
      <c r="C27" s="50" t="s">
        <v>420</v>
      </c>
      <c r="D27" s="40" t="s">
        <v>421</v>
      </c>
      <c r="E27" s="40" t="s">
        <v>422</v>
      </c>
      <c r="F27" s="50" t="s">
        <v>133</v>
      </c>
      <c r="G27" s="50"/>
      <c r="H27" s="40" t="s">
        <v>343</v>
      </c>
      <c r="I27" s="51" t="s">
        <v>423</v>
      </c>
      <c r="J27" s="40" t="s">
        <v>292</v>
      </c>
      <c r="K27" s="40" t="s">
        <v>261</v>
      </c>
      <c r="L27" s="40" t="s">
        <v>138</v>
      </c>
      <c r="M27" s="40" t="s">
        <v>136</v>
      </c>
      <c r="N27" s="41">
        <v>43891</v>
      </c>
      <c r="O27" s="40" t="s">
        <v>292</v>
      </c>
      <c r="P27" s="40" t="s">
        <v>424</v>
      </c>
      <c r="Q27" s="40" t="s">
        <v>425</v>
      </c>
      <c r="R27" s="40" t="s">
        <v>426</v>
      </c>
      <c r="S27" s="83" t="s">
        <v>427</v>
      </c>
      <c r="T27" s="80" t="s">
        <v>428</v>
      </c>
      <c r="U27" s="77" t="s">
        <v>429</v>
      </c>
      <c r="V27" s="510"/>
      <c r="W27" s="510"/>
      <c r="X27" s="510"/>
      <c r="Y27" s="510"/>
      <c r="Z27" s="510"/>
      <c r="AA27" s="510"/>
      <c r="AB27" s="510"/>
      <c r="AC27" s="510"/>
      <c r="AD27" s="510"/>
      <c r="AE27" s="510"/>
      <c r="AF27" s="510"/>
      <c r="AG27" s="510"/>
      <c r="AH27" s="510"/>
      <c r="AI27" s="511"/>
      <c r="AJ27" s="510"/>
      <c r="AK27" s="510"/>
      <c r="AL27" s="510"/>
      <c r="AM27" s="510"/>
      <c r="AN27" s="510"/>
      <c r="AO27" s="510"/>
      <c r="AP27" s="510"/>
      <c r="AQ27" s="510"/>
      <c r="AR27" s="510"/>
      <c r="AS27" s="510"/>
      <c r="AT27" s="510"/>
      <c r="AU27" s="510"/>
      <c r="AV27" s="510"/>
      <c r="AW27" s="510"/>
      <c r="AX27" s="510"/>
      <c r="AY27" s="510"/>
      <c r="AZ27" s="510"/>
      <c r="BA27" s="510"/>
      <c r="BB27" s="510"/>
      <c r="BC27" s="510"/>
      <c r="BD27" s="510"/>
      <c r="BE27" s="510"/>
      <c r="BF27" s="510"/>
      <c r="BG27" s="510"/>
      <c r="BH27" s="510"/>
      <c r="BI27" s="510"/>
      <c r="BJ27" s="510"/>
      <c r="BK27" s="510"/>
      <c r="BL27" s="510"/>
      <c r="BM27" s="510"/>
      <c r="BN27" s="510"/>
      <c r="BO27" s="510"/>
      <c r="BP27" s="510"/>
      <c r="BQ27" s="510"/>
      <c r="BR27" s="510"/>
      <c r="BS27" s="510"/>
      <c r="BT27" s="510"/>
      <c r="BU27" s="510"/>
    </row>
    <row r="28" spans="1:73" ht="37.5" customHeight="1">
      <c r="A28" s="482"/>
      <c r="B28" s="49" t="s">
        <v>430</v>
      </c>
      <c r="C28" s="55" t="s">
        <v>431</v>
      </c>
      <c r="D28" s="40" t="s">
        <v>432</v>
      </c>
      <c r="E28" s="40" t="s">
        <v>433</v>
      </c>
      <c r="F28" s="50" t="s">
        <v>176</v>
      </c>
      <c r="G28" s="50"/>
      <c r="H28" s="40" t="s">
        <v>189</v>
      </c>
      <c r="I28" s="51" t="s">
        <v>190</v>
      </c>
      <c r="J28" s="40" t="s">
        <v>312</v>
      </c>
      <c r="K28" s="40" t="s">
        <v>291</v>
      </c>
      <c r="L28" s="40" t="s">
        <v>138</v>
      </c>
      <c r="M28" s="40" t="s">
        <v>139</v>
      </c>
      <c r="N28" s="41">
        <v>43983</v>
      </c>
      <c r="O28" s="40" t="s">
        <v>312</v>
      </c>
      <c r="P28" s="51"/>
      <c r="Q28" s="51"/>
      <c r="R28" s="51"/>
      <c r="S28" s="50" t="s">
        <v>139</v>
      </c>
      <c r="T28" s="52" t="s">
        <v>434</v>
      </c>
      <c r="U28" s="53"/>
      <c r="V28" s="510"/>
      <c r="W28" s="510"/>
      <c r="X28" s="510"/>
      <c r="Y28" s="510"/>
      <c r="Z28" s="510"/>
      <c r="AA28" s="510"/>
      <c r="AB28" s="510"/>
      <c r="AC28" s="510"/>
      <c r="AD28" s="510"/>
      <c r="AE28" s="510"/>
      <c r="AF28" s="510"/>
      <c r="AG28" s="510"/>
      <c r="AH28" s="510"/>
      <c r="AI28" s="511"/>
      <c r="AJ28" s="510"/>
      <c r="AK28" s="510"/>
      <c r="AL28" s="510"/>
      <c r="AM28" s="510"/>
      <c r="AN28" s="510"/>
      <c r="AO28" s="510"/>
      <c r="AP28" s="510"/>
      <c r="AQ28" s="510"/>
      <c r="AR28" s="510"/>
      <c r="AS28" s="510"/>
      <c r="AT28" s="510"/>
      <c r="AU28" s="510"/>
      <c r="AV28" s="510"/>
      <c r="AW28" s="510"/>
      <c r="AX28" s="510"/>
      <c r="AY28" s="510"/>
      <c r="AZ28" s="510"/>
      <c r="BA28" s="510"/>
      <c r="BB28" s="510"/>
      <c r="BC28" s="510"/>
      <c r="BD28" s="510"/>
      <c r="BE28" s="510"/>
      <c r="BF28" s="510"/>
      <c r="BG28" s="510"/>
      <c r="BH28" s="510"/>
      <c r="BI28" s="510"/>
      <c r="BJ28" s="510"/>
      <c r="BK28" s="510"/>
      <c r="BL28" s="510"/>
      <c r="BM28" s="510"/>
      <c r="BN28" s="510"/>
      <c r="BO28" s="510"/>
      <c r="BP28" s="510"/>
      <c r="BQ28" s="510"/>
      <c r="BR28" s="510"/>
      <c r="BS28" s="510"/>
      <c r="BT28" s="510"/>
      <c r="BU28" s="510"/>
    </row>
    <row r="29" spans="1:73" ht="37.5" customHeight="1">
      <c r="A29" s="482"/>
      <c r="B29" s="49" t="s">
        <v>435</v>
      </c>
      <c r="C29" s="50" t="s">
        <v>436</v>
      </c>
      <c r="D29" s="40" t="s">
        <v>437</v>
      </c>
      <c r="E29" s="40" t="s">
        <v>438</v>
      </c>
      <c r="F29" s="50" t="s">
        <v>176</v>
      </c>
      <c r="G29" s="50"/>
      <c r="H29" s="40" t="s">
        <v>189</v>
      </c>
      <c r="I29" s="51" t="s">
        <v>439</v>
      </c>
      <c r="J29" s="40" t="s">
        <v>136</v>
      </c>
      <c r="K29" s="40" t="s">
        <v>440</v>
      </c>
      <c r="L29" s="40" t="s">
        <v>138</v>
      </c>
      <c r="M29" s="40" t="s">
        <v>139</v>
      </c>
      <c r="N29" s="41">
        <v>43922</v>
      </c>
      <c r="O29" s="40" t="s">
        <v>312</v>
      </c>
      <c r="P29" s="51"/>
      <c r="Q29" s="51"/>
      <c r="R29" s="51"/>
      <c r="S29" s="50" t="s">
        <v>139</v>
      </c>
      <c r="T29" s="52" t="s">
        <v>441</v>
      </c>
      <c r="U29" s="53"/>
      <c r="V29" s="510"/>
      <c r="W29" s="510"/>
      <c r="X29" s="510"/>
      <c r="Y29" s="510"/>
      <c r="Z29" s="510"/>
      <c r="AA29" s="510"/>
      <c r="AB29" s="510"/>
      <c r="AC29" s="510"/>
      <c r="AD29" s="510"/>
      <c r="AE29" s="510"/>
      <c r="AF29" s="510"/>
      <c r="AG29" s="510"/>
      <c r="AH29" s="510"/>
      <c r="AI29" s="511"/>
      <c r="AJ29" s="510"/>
      <c r="AK29" s="510"/>
      <c r="AL29" s="510"/>
      <c r="AM29" s="510"/>
      <c r="AN29" s="510"/>
      <c r="AO29" s="510"/>
      <c r="AP29" s="510"/>
      <c r="AQ29" s="510"/>
      <c r="AR29" s="510"/>
      <c r="AS29" s="510"/>
      <c r="AT29" s="510"/>
      <c r="AU29" s="510"/>
      <c r="AV29" s="510"/>
      <c r="AW29" s="510"/>
      <c r="AX29" s="510"/>
      <c r="AY29" s="510"/>
      <c r="AZ29" s="510"/>
      <c r="BA29" s="510"/>
      <c r="BB29" s="510"/>
      <c r="BC29" s="510"/>
      <c r="BD29" s="510"/>
      <c r="BE29" s="510"/>
      <c r="BF29" s="510"/>
      <c r="BG29" s="510"/>
      <c r="BH29" s="510"/>
      <c r="BI29" s="510"/>
      <c r="BJ29" s="510"/>
      <c r="BK29" s="510"/>
      <c r="BL29" s="510"/>
      <c r="BM29" s="510"/>
      <c r="BN29" s="510"/>
      <c r="BO29" s="510"/>
      <c r="BP29" s="510"/>
      <c r="BQ29" s="510"/>
      <c r="BR29" s="510"/>
      <c r="BS29" s="510"/>
      <c r="BT29" s="510"/>
      <c r="BU29" s="510"/>
    </row>
    <row r="30" spans="1:73" ht="37.5" customHeight="1">
      <c r="A30" s="482"/>
      <c r="B30" s="86" t="s">
        <v>442</v>
      </c>
      <c r="C30" s="83" t="s">
        <v>443</v>
      </c>
      <c r="D30" s="87" t="s">
        <v>444</v>
      </c>
      <c r="E30" s="60" t="s">
        <v>445</v>
      </c>
      <c r="F30" s="39" t="s">
        <v>176</v>
      </c>
      <c r="G30" s="39"/>
      <c r="H30" s="60" t="s">
        <v>134</v>
      </c>
      <c r="I30" s="84" t="s">
        <v>446</v>
      </c>
      <c r="J30" s="40" t="s">
        <v>178</v>
      </c>
      <c r="K30" s="60" t="s">
        <v>447</v>
      </c>
      <c r="L30" s="60" t="s">
        <v>138</v>
      </c>
      <c r="M30" s="40" t="s">
        <v>139</v>
      </c>
      <c r="N30" s="88">
        <v>2020</v>
      </c>
      <c r="O30" s="40" t="s">
        <v>178</v>
      </c>
      <c r="P30" s="60" t="s">
        <v>448</v>
      </c>
      <c r="Q30" s="84"/>
      <c r="R30" s="84"/>
      <c r="S30" s="83" t="s">
        <v>449</v>
      </c>
      <c r="T30" s="80" t="s">
        <v>450</v>
      </c>
      <c r="U30" s="35"/>
      <c r="V30" s="510"/>
      <c r="W30" s="510"/>
      <c r="X30" s="510"/>
      <c r="Y30" s="510"/>
      <c r="Z30" s="510"/>
      <c r="AA30" s="510"/>
      <c r="AB30" s="510"/>
      <c r="AC30" s="510"/>
      <c r="AD30" s="510"/>
      <c r="AE30" s="510"/>
      <c r="AF30" s="510"/>
      <c r="AG30" s="510"/>
      <c r="AH30" s="510"/>
      <c r="AI30" s="511"/>
      <c r="AJ30" s="510"/>
      <c r="AK30" s="510"/>
      <c r="AL30" s="510"/>
      <c r="AM30" s="510"/>
      <c r="AN30" s="510"/>
      <c r="AO30" s="510"/>
      <c r="AP30" s="510"/>
      <c r="AQ30" s="510"/>
      <c r="AR30" s="510"/>
      <c r="AS30" s="510"/>
      <c r="AT30" s="510"/>
      <c r="AU30" s="510"/>
      <c r="AV30" s="510"/>
      <c r="AW30" s="510"/>
      <c r="AX30" s="510"/>
      <c r="AY30" s="510"/>
      <c r="AZ30" s="510"/>
      <c r="BA30" s="510"/>
      <c r="BB30" s="510"/>
      <c r="BC30" s="510"/>
      <c r="BD30" s="510"/>
      <c r="BE30" s="510"/>
      <c r="BF30" s="510"/>
      <c r="BG30" s="510"/>
      <c r="BH30" s="510"/>
      <c r="BI30" s="510"/>
      <c r="BJ30" s="510"/>
      <c r="BK30" s="510"/>
      <c r="BL30" s="510"/>
      <c r="BM30" s="510"/>
      <c r="BN30" s="510"/>
      <c r="BO30" s="510"/>
      <c r="BP30" s="510"/>
      <c r="BQ30" s="510"/>
      <c r="BR30" s="510"/>
      <c r="BS30" s="510"/>
      <c r="BT30" s="510"/>
      <c r="BU30" s="510"/>
    </row>
    <row r="31" spans="1:73" ht="37.5" customHeight="1">
      <c r="A31" s="482"/>
      <c r="B31" s="79" t="s">
        <v>451</v>
      </c>
      <c r="C31" s="55" t="s">
        <v>452</v>
      </c>
      <c r="D31" s="40" t="s">
        <v>453</v>
      </c>
      <c r="E31" s="40" t="s">
        <v>454</v>
      </c>
      <c r="F31" s="39" t="s">
        <v>199</v>
      </c>
      <c r="G31" s="39"/>
      <c r="H31" s="40" t="s">
        <v>343</v>
      </c>
      <c r="I31" s="51" t="s">
        <v>455</v>
      </c>
      <c r="J31" s="40" t="s">
        <v>191</v>
      </c>
      <c r="K31" s="40" t="s">
        <v>134</v>
      </c>
      <c r="L31" s="40" t="s">
        <v>138</v>
      </c>
      <c r="M31" s="40" t="s">
        <v>139</v>
      </c>
      <c r="N31" s="41">
        <v>43922</v>
      </c>
      <c r="O31" s="40" t="s">
        <v>456</v>
      </c>
      <c r="P31" s="51"/>
      <c r="Q31" s="51"/>
      <c r="R31" s="51"/>
      <c r="S31" s="55" t="s">
        <v>457</v>
      </c>
      <c r="T31" s="52" t="s">
        <v>458</v>
      </c>
      <c r="U31" s="53"/>
      <c r="V31" s="510"/>
      <c r="W31" s="510"/>
      <c r="X31" s="510"/>
      <c r="Y31" s="510"/>
      <c r="Z31" s="510"/>
      <c r="AA31" s="510"/>
      <c r="AB31" s="510"/>
      <c r="AC31" s="510"/>
      <c r="AD31" s="510"/>
      <c r="AE31" s="510"/>
      <c r="AF31" s="510"/>
      <c r="AG31" s="510"/>
      <c r="AH31" s="510"/>
      <c r="AI31" s="511"/>
      <c r="AJ31" s="510"/>
      <c r="AK31" s="510"/>
      <c r="AL31" s="510"/>
      <c r="AM31" s="510"/>
      <c r="AN31" s="510"/>
      <c r="AO31" s="510"/>
      <c r="AP31" s="510"/>
      <c r="AQ31" s="510"/>
      <c r="AR31" s="510"/>
      <c r="AS31" s="510"/>
      <c r="AT31" s="510"/>
      <c r="AU31" s="510"/>
      <c r="AV31" s="510"/>
      <c r="AW31" s="510"/>
      <c r="AX31" s="510"/>
      <c r="AY31" s="510"/>
      <c r="AZ31" s="510"/>
      <c r="BA31" s="510"/>
      <c r="BB31" s="510"/>
      <c r="BC31" s="510"/>
      <c r="BD31" s="510"/>
      <c r="BE31" s="510"/>
      <c r="BF31" s="510"/>
      <c r="BG31" s="510"/>
      <c r="BH31" s="510"/>
      <c r="BI31" s="510"/>
      <c r="BJ31" s="510"/>
      <c r="BK31" s="510"/>
      <c r="BL31" s="510"/>
      <c r="BM31" s="510"/>
      <c r="BN31" s="510"/>
      <c r="BO31" s="510"/>
      <c r="BP31" s="510"/>
      <c r="BQ31" s="510"/>
      <c r="BR31" s="510"/>
      <c r="BS31" s="510"/>
      <c r="BT31" s="510"/>
      <c r="BU31" s="510"/>
    </row>
    <row r="32" spans="1:73" ht="37.5" customHeight="1">
      <c r="A32" s="482"/>
      <c r="B32" s="49" t="s">
        <v>459</v>
      </c>
      <c r="C32" s="50" t="s">
        <v>460</v>
      </c>
      <c r="D32" s="40" t="s">
        <v>461</v>
      </c>
      <c r="E32" s="40" t="s">
        <v>462</v>
      </c>
      <c r="F32" s="50" t="s">
        <v>133</v>
      </c>
      <c r="G32" s="50"/>
      <c r="H32" s="40" t="s">
        <v>320</v>
      </c>
      <c r="I32" s="51" t="s">
        <v>463</v>
      </c>
      <c r="J32" s="40" t="s">
        <v>191</v>
      </c>
      <c r="K32" s="40" t="s">
        <v>192</v>
      </c>
      <c r="L32" s="40" t="s">
        <v>138</v>
      </c>
      <c r="M32" s="40" t="s">
        <v>139</v>
      </c>
      <c r="N32" s="71" t="s">
        <v>136</v>
      </c>
      <c r="O32" s="40" t="s">
        <v>464</v>
      </c>
      <c r="P32" s="51"/>
      <c r="Q32" s="51"/>
      <c r="R32" s="51"/>
      <c r="S32" s="50" t="s">
        <v>139</v>
      </c>
      <c r="T32" s="52" t="s">
        <v>465</v>
      </c>
      <c r="U32" s="53"/>
      <c r="V32" s="510"/>
      <c r="W32" s="510"/>
      <c r="X32" s="510"/>
      <c r="Y32" s="510"/>
      <c r="Z32" s="510"/>
      <c r="AA32" s="510"/>
      <c r="AB32" s="510"/>
      <c r="AC32" s="510"/>
      <c r="AD32" s="510"/>
      <c r="AE32" s="510"/>
      <c r="AF32" s="510"/>
      <c r="AG32" s="510"/>
      <c r="AH32" s="510"/>
      <c r="AI32" s="511"/>
      <c r="AJ32" s="510"/>
      <c r="AK32" s="510"/>
      <c r="AL32" s="510"/>
      <c r="AM32" s="510"/>
      <c r="AN32" s="510"/>
      <c r="AO32" s="510"/>
      <c r="AP32" s="510"/>
      <c r="AQ32" s="510"/>
      <c r="AR32" s="510"/>
      <c r="AS32" s="510"/>
      <c r="AT32" s="510"/>
      <c r="AU32" s="510"/>
      <c r="AV32" s="510"/>
      <c r="AW32" s="510"/>
      <c r="AX32" s="510"/>
      <c r="AY32" s="510"/>
      <c r="AZ32" s="510"/>
      <c r="BA32" s="510"/>
      <c r="BB32" s="510"/>
      <c r="BC32" s="510"/>
      <c r="BD32" s="510"/>
      <c r="BE32" s="510"/>
      <c r="BF32" s="510"/>
      <c r="BG32" s="510"/>
      <c r="BH32" s="510"/>
      <c r="BI32" s="510"/>
      <c r="BJ32" s="510"/>
      <c r="BK32" s="510"/>
      <c r="BL32" s="510"/>
      <c r="BM32" s="510"/>
      <c r="BN32" s="510"/>
      <c r="BO32" s="510"/>
      <c r="BP32" s="510"/>
      <c r="BQ32" s="510"/>
      <c r="BR32" s="510"/>
      <c r="BS32" s="510"/>
      <c r="BT32" s="510"/>
      <c r="BU32" s="510"/>
    </row>
    <row r="33" spans="1:73" ht="37.5" customHeight="1">
      <c r="A33" s="482"/>
      <c r="B33" s="39" t="s">
        <v>466</v>
      </c>
      <c r="C33" s="39" t="s">
        <v>467</v>
      </c>
      <c r="D33" s="60" t="s">
        <v>468</v>
      </c>
      <c r="E33" s="60" t="s">
        <v>469</v>
      </c>
      <c r="F33" s="39" t="s">
        <v>176</v>
      </c>
      <c r="G33" s="39"/>
      <c r="H33" s="60" t="s">
        <v>134</v>
      </c>
      <c r="I33" s="60" t="s">
        <v>470</v>
      </c>
      <c r="J33" s="60" t="s">
        <v>312</v>
      </c>
      <c r="K33" s="60" t="s">
        <v>471</v>
      </c>
      <c r="L33" s="60" t="s">
        <v>138</v>
      </c>
      <c r="M33" s="40" t="s">
        <v>472</v>
      </c>
      <c r="N33" s="59">
        <v>43891</v>
      </c>
      <c r="O33" s="60" t="s">
        <v>312</v>
      </c>
      <c r="P33" s="84"/>
      <c r="Q33" s="84"/>
      <c r="R33" s="84"/>
      <c r="S33" s="39" t="s">
        <v>473</v>
      </c>
      <c r="T33" s="80" t="s">
        <v>474</v>
      </c>
      <c r="U33" s="35"/>
      <c r="V33" s="510"/>
      <c r="W33" s="510"/>
      <c r="X33" s="510"/>
      <c r="Y33" s="510"/>
      <c r="Z33" s="510"/>
      <c r="AA33" s="510"/>
      <c r="AB33" s="510"/>
      <c r="AC33" s="510"/>
      <c r="AD33" s="510"/>
      <c r="AE33" s="510"/>
      <c r="AF33" s="510"/>
      <c r="AG33" s="510"/>
      <c r="AH33" s="510"/>
      <c r="AI33" s="511"/>
      <c r="AJ33" s="510"/>
      <c r="AK33" s="510"/>
      <c r="AL33" s="510"/>
      <c r="AM33" s="510"/>
      <c r="AN33" s="510"/>
      <c r="AO33" s="510"/>
      <c r="AP33" s="510"/>
      <c r="AQ33" s="510"/>
      <c r="AR33" s="510"/>
      <c r="AS33" s="510"/>
      <c r="AT33" s="510"/>
      <c r="AU33" s="510"/>
      <c r="AV33" s="510"/>
      <c r="AW33" s="510"/>
      <c r="AX33" s="510"/>
      <c r="AY33" s="510"/>
      <c r="AZ33" s="510"/>
      <c r="BA33" s="510"/>
      <c r="BB33" s="510"/>
      <c r="BC33" s="510"/>
      <c r="BD33" s="510"/>
      <c r="BE33" s="510"/>
      <c r="BF33" s="510"/>
      <c r="BG33" s="510"/>
      <c r="BH33" s="510"/>
      <c r="BI33" s="510"/>
      <c r="BJ33" s="510"/>
      <c r="BK33" s="510"/>
      <c r="BL33" s="510"/>
      <c r="BM33" s="510"/>
      <c r="BN33" s="510"/>
      <c r="BO33" s="510"/>
      <c r="BP33" s="510"/>
      <c r="BQ33" s="510"/>
      <c r="BR33" s="510"/>
      <c r="BS33" s="510"/>
      <c r="BT33" s="510"/>
      <c r="BU33" s="510"/>
    </row>
    <row r="34" spans="1:73" ht="37.5" customHeight="1">
      <c r="A34" s="482"/>
      <c r="B34" s="39" t="s">
        <v>475</v>
      </c>
      <c r="C34" s="50" t="s">
        <v>476</v>
      </c>
      <c r="D34" s="40" t="s">
        <v>477</v>
      </c>
      <c r="E34" s="40" t="s">
        <v>478</v>
      </c>
      <c r="F34" s="39" t="s">
        <v>176</v>
      </c>
      <c r="G34" s="39"/>
      <c r="H34" s="40" t="s">
        <v>134</v>
      </c>
      <c r="I34" s="40" t="s">
        <v>221</v>
      </c>
      <c r="J34" s="40" t="s">
        <v>312</v>
      </c>
      <c r="K34" s="40" t="s">
        <v>471</v>
      </c>
      <c r="L34" s="40" t="s">
        <v>138</v>
      </c>
      <c r="M34" s="40" t="s">
        <v>472</v>
      </c>
      <c r="N34" s="41">
        <v>44044</v>
      </c>
      <c r="O34" s="40" t="s">
        <v>312</v>
      </c>
      <c r="P34" s="51"/>
      <c r="Q34" s="51"/>
      <c r="R34" s="51"/>
      <c r="S34" s="50" t="s">
        <v>479</v>
      </c>
      <c r="T34" s="52" t="s">
        <v>480</v>
      </c>
      <c r="U34" s="53"/>
      <c r="V34" s="510"/>
      <c r="W34" s="510"/>
      <c r="X34" s="510"/>
      <c r="Y34" s="510"/>
      <c r="Z34" s="510"/>
      <c r="AA34" s="510"/>
      <c r="AB34" s="510"/>
      <c r="AC34" s="510"/>
      <c r="AD34" s="510"/>
      <c r="AE34" s="510"/>
      <c r="AF34" s="510"/>
      <c r="AG34" s="510"/>
      <c r="AH34" s="510"/>
      <c r="AI34" s="511"/>
      <c r="AJ34" s="510"/>
      <c r="AK34" s="510"/>
      <c r="AL34" s="510"/>
      <c r="AM34" s="510"/>
      <c r="AN34" s="510"/>
      <c r="AO34" s="510"/>
      <c r="AP34" s="510"/>
      <c r="AQ34" s="510"/>
      <c r="AR34" s="510"/>
      <c r="AS34" s="510"/>
      <c r="AT34" s="510"/>
      <c r="AU34" s="510"/>
      <c r="AV34" s="510"/>
      <c r="AW34" s="510"/>
      <c r="AX34" s="510"/>
      <c r="AY34" s="510"/>
      <c r="AZ34" s="510"/>
      <c r="BA34" s="510"/>
      <c r="BB34" s="510"/>
      <c r="BC34" s="510"/>
      <c r="BD34" s="510"/>
      <c r="BE34" s="510"/>
      <c r="BF34" s="510"/>
      <c r="BG34" s="510"/>
      <c r="BH34" s="510"/>
      <c r="BI34" s="510"/>
      <c r="BJ34" s="510"/>
      <c r="BK34" s="510"/>
      <c r="BL34" s="510"/>
      <c r="BM34" s="510"/>
      <c r="BN34" s="510"/>
      <c r="BO34" s="510"/>
      <c r="BP34" s="510"/>
      <c r="BQ34" s="510"/>
      <c r="BR34" s="510"/>
      <c r="BS34" s="510"/>
      <c r="BT34" s="510"/>
      <c r="BU34" s="510"/>
    </row>
    <row r="35" spans="1:73" ht="37.5" customHeight="1">
      <c r="A35" s="482"/>
      <c r="B35" s="49" t="s">
        <v>481</v>
      </c>
      <c r="C35" s="50" t="s">
        <v>482</v>
      </c>
      <c r="D35" s="40" t="s">
        <v>483</v>
      </c>
      <c r="E35" s="40" t="s">
        <v>484</v>
      </c>
      <c r="F35" s="50" t="s">
        <v>199</v>
      </c>
      <c r="G35" s="50"/>
      <c r="H35" s="40" t="s">
        <v>134</v>
      </c>
      <c r="I35" s="40" t="s">
        <v>355</v>
      </c>
      <c r="J35" s="40" t="s">
        <v>191</v>
      </c>
      <c r="K35" s="40" t="s">
        <v>201</v>
      </c>
      <c r="L35" s="40" t="s">
        <v>138</v>
      </c>
      <c r="M35" s="40" t="s">
        <v>485</v>
      </c>
      <c r="N35" s="71" t="s">
        <v>136</v>
      </c>
      <c r="O35" s="40" t="s">
        <v>312</v>
      </c>
      <c r="P35" s="40" t="s">
        <v>486</v>
      </c>
      <c r="Q35" s="40" t="s">
        <v>487</v>
      </c>
      <c r="R35" s="40" t="s">
        <v>136</v>
      </c>
      <c r="S35" s="50" t="s">
        <v>488</v>
      </c>
      <c r="T35" s="52" t="s">
        <v>489</v>
      </c>
      <c r="U35" s="53"/>
      <c r="V35" s="510"/>
      <c r="W35" s="510"/>
      <c r="X35" s="510"/>
      <c r="Y35" s="510"/>
      <c r="Z35" s="510"/>
      <c r="AA35" s="510"/>
      <c r="AB35" s="510"/>
      <c r="AC35" s="510"/>
      <c r="AD35" s="510"/>
      <c r="AE35" s="510"/>
      <c r="AF35" s="510"/>
      <c r="AG35" s="510"/>
      <c r="AH35" s="510"/>
      <c r="AI35" s="511"/>
      <c r="AJ35" s="510"/>
      <c r="AK35" s="510"/>
      <c r="AL35" s="510"/>
      <c r="AM35" s="510"/>
      <c r="AN35" s="510"/>
      <c r="AO35" s="510"/>
      <c r="AP35" s="510"/>
      <c r="AQ35" s="510"/>
      <c r="AR35" s="510"/>
      <c r="AS35" s="510"/>
      <c r="AT35" s="510"/>
      <c r="AU35" s="510"/>
      <c r="AV35" s="510"/>
      <c r="AW35" s="510"/>
      <c r="AX35" s="510"/>
      <c r="AY35" s="510"/>
      <c r="AZ35" s="510"/>
      <c r="BA35" s="510"/>
      <c r="BB35" s="510"/>
      <c r="BC35" s="510"/>
      <c r="BD35" s="510"/>
      <c r="BE35" s="510"/>
      <c r="BF35" s="510"/>
      <c r="BG35" s="510"/>
      <c r="BH35" s="510"/>
      <c r="BI35" s="510"/>
      <c r="BJ35" s="510"/>
      <c r="BK35" s="510"/>
      <c r="BL35" s="510"/>
      <c r="BM35" s="510"/>
      <c r="BN35" s="510"/>
      <c r="BO35" s="510"/>
      <c r="BP35" s="510"/>
      <c r="BQ35" s="510"/>
      <c r="BR35" s="510"/>
      <c r="BS35" s="510"/>
      <c r="BT35" s="510"/>
      <c r="BU35" s="510"/>
    </row>
    <row r="36" spans="1:73" ht="37.5" customHeight="1">
      <c r="A36" s="482"/>
      <c r="B36" s="49" t="s">
        <v>490</v>
      </c>
      <c r="C36" s="50" t="s">
        <v>491</v>
      </c>
      <c r="D36" s="40" t="s">
        <v>492</v>
      </c>
      <c r="E36" s="40" t="s">
        <v>493</v>
      </c>
      <c r="F36" s="50" t="s">
        <v>133</v>
      </c>
      <c r="G36" s="50"/>
      <c r="H36" s="40" t="s">
        <v>189</v>
      </c>
      <c r="I36" s="51" t="s">
        <v>494</v>
      </c>
      <c r="J36" s="40" t="s">
        <v>191</v>
      </c>
      <c r="K36" s="40" t="s">
        <v>192</v>
      </c>
      <c r="L36" s="40" t="s">
        <v>138</v>
      </c>
      <c r="M36" s="40" t="s">
        <v>139</v>
      </c>
      <c r="N36" s="41">
        <v>44013</v>
      </c>
      <c r="O36" s="40" t="s">
        <v>495</v>
      </c>
      <c r="P36" s="60"/>
      <c r="Q36" s="40"/>
      <c r="R36" s="51"/>
      <c r="S36" s="50" t="s">
        <v>139</v>
      </c>
      <c r="T36" s="52" t="s">
        <v>496</v>
      </c>
      <c r="U36" s="53"/>
      <c r="V36" s="510"/>
      <c r="W36" s="510"/>
      <c r="X36" s="510"/>
      <c r="Y36" s="510"/>
      <c r="Z36" s="510"/>
      <c r="AA36" s="510"/>
      <c r="AB36" s="510"/>
      <c r="AC36" s="510"/>
      <c r="AD36" s="510"/>
      <c r="AE36" s="510"/>
      <c r="AF36" s="510"/>
      <c r="AG36" s="510"/>
      <c r="AH36" s="510"/>
      <c r="AI36" s="511"/>
      <c r="AJ36" s="510"/>
      <c r="AK36" s="510"/>
      <c r="AL36" s="510"/>
      <c r="AM36" s="510"/>
      <c r="AN36" s="510"/>
      <c r="AO36" s="510"/>
      <c r="AP36" s="510"/>
      <c r="AQ36" s="510"/>
      <c r="AR36" s="510"/>
      <c r="AS36" s="510"/>
      <c r="AT36" s="510"/>
      <c r="AU36" s="510"/>
      <c r="AV36" s="510"/>
      <c r="AW36" s="510"/>
      <c r="AX36" s="510"/>
      <c r="AY36" s="510"/>
      <c r="AZ36" s="510"/>
      <c r="BA36" s="510"/>
      <c r="BB36" s="510"/>
      <c r="BC36" s="510"/>
      <c r="BD36" s="510"/>
      <c r="BE36" s="510"/>
      <c r="BF36" s="510"/>
      <c r="BG36" s="510"/>
      <c r="BH36" s="510"/>
      <c r="BI36" s="510"/>
      <c r="BJ36" s="510"/>
      <c r="BK36" s="510"/>
      <c r="BL36" s="510"/>
      <c r="BM36" s="510"/>
      <c r="BN36" s="510"/>
      <c r="BO36" s="510"/>
      <c r="BP36" s="510"/>
      <c r="BQ36" s="510"/>
      <c r="BR36" s="510"/>
      <c r="BS36" s="510"/>
      <c r="BT36" s="510"/>
      <c r="BU36" s="510"/>
    </row>
    <row r="37" spans="1:73" ht="37.5" customHeight="1">
      <c r="A37" s="482"/>
      <c r="B37" s="81" t="s">
        <v>497</v>
      </c>
      <c r="C37" s="71" t="s">
        <v>498</v>
      </c>
      <c r="D37" s="40" t="s">
        <v>499</v>
      </c>
      <c r="E37" s="40" t="s">
        <v>500</v>
      </c>
      <c r="F37" s="82" t="s">
        <v>176</v>
      </c>
      <c r="G37" s="82"/>
      <c r="H37" s="40" t="s">
        <v>134</v>
      </c>
      <c r="I37" s="40" t="s">
        <v>501</v>
      </c>
      <c r="J37" s="40" t="s">
        <v>191</v>
      </c>
      <c r="K37" s="40" t="s">
        <v>502</v>
      </c>
      <c r="L37" s="40" t="s">
        <v>138</v>
      </c>
      <c r="M37" s="40" t="s">
        <v>139</v>
      </c>
      <c r="N37" s="41">
        <v>43891</v>
      </c>
      <c r="O37" s="40" t="s">
        <v>140</v>
      </c>
      <c r="P37" s="51"/>
      <c r="Q37" s="51"/>
      <c r="R37" s="51"/>
      <c r="S37" s="71" t="s">
        <v>503</v>
      </c>
      <c r="T37" s="52" t="s">
        <v>504</v>
      </c>
      <c r="U37" s="53"/>
      <c r="V37" s="510"/>
      <c r="W37" s="510"/>
      <c r="X37" s="510"/>
      <c r="Y37" s="510"/>
      <c r="Z37" s="510"/>
      <c r="AA37" s="510"/>
      <c r="AB37" s="510"/>
      <c r="AC37" s="510"/>
      <c r="AD37" s="510"/>
      <c r="AE37" s="510"/>
      <c r="AF37" s="510"/>
      <c r="AG37" s="510"/>
      <c r="AH37" s="510"/>
      <c r="AI37" s="511"/>
      <c r="AJ37" s="510"/>
      <c r="AK37" s="510"/>
      <c r="AL37" s="510"/>
      <c r="AM37" s="510"/>
      <c r="AN37" s="510"/>
      <c r="AO37" s="510"/>
      <c r="AP37" s="510"/>
      <c r="AQ37" s="510"/>
      <c r="AR37" s="510"/>
      <c r="AS37" s="510"/>
      <c r="AT37" s="510"/>
      <c r="AU37" s="510"/>
      <c r="AV37" s="510"/>
      <c r="AW37" s="510"/>
      <c r="AX37" s="510"/>
      <c r="AY37" s="510"/>
      <c r="AZ37" s="510"/>
      <c r="BA37" s="510"/>
      <c r="BB37" s="510"/>
      <c r="BC37" s="510"/>
      <c r="BD37" s="510"/>
      <c r="BE37" s="510"/>
      <c r="BF37" s="510"/>
      <c r="BG37" s="510"/>
      <c r="BH37" s="510"/>
      <c r="BI37" s="510"/>
      <c r="BJ37" s="510"/>
      <c r="BK37" s="510"/>
      <c r="BL37" s="510"/>
      <c r="BM37" s="510"/>
      <c r="BN37" s="510"/>
      <c r="BO37" s="510"/>
      <c r="BP37" s="510"/>
      <c r="BQ37" s="510"/>
      <c r="BR37" s="510"/>
      <c r="BS37" s="510"/>
      <c r="BT37" s="510"/>
      <c r="BU37" s="510"/>
    </row>
    <row r="38" spans="1:73" ht="37.5" customHeight="1">
      <c r="A38" s="482"/>
      <c r="B38" s="49" t="s">
        <v>505</v>
      </c>
      <c r="C38" s="50" t="s">
        <v>506</v>
      </c>
      <c r="D38" s="40" t="s">
        <v>507</v>
      </c>
      <c r="E38" s="40" t="s">
        <v>508</v>
      </c>
      <c r="F38" s="50" t="s">
        <v>176</v>
      </c>
      <c r="G38" s="50"/>
      <c r="H38" s="40" t="s">
        <v>189</v>
      </c>
      <c r="I38" s="40" t="s">
        <v>355</v>
      </c>
      <c r="J38" s="40" t="s">
        <v>191</v>
      </c>
      <c r="K38" s="40" t="s">
        <v>509</v>
      </c>
      <c r="L38" s="40" t="s">
        <v>138</v>
      </c>
      <c r="M38" s="40" t="s">
        <v>510</v>
      </c>
      <c r="N38" s="41">
        <v>42675</v>
      </c>
      <c r="O38" s="40" t="s">
        <v>202</v>
      </c>
      <c r="P38" s="40" t="s">
        <v>511</v>
      </c>
      <c r="Q38" s="40" t="s">
        <v>512</v>
      </c>
      <c r="R38" s="40" t="s">
        <v>136</v>
      </c>
      <c r="S38" s="50" t="s">
        <v>139</v>
      </c>
      <c r="T38" s="52" t="s">
        <v>513</v>
      </c>
      <c r="U38" s="56"/>
      <c r="V38" s="510"/>
      <c r="W38" s="510"/>
      <c r="X38" s="510"/>
      <c r="Y38" s="510"/>
      <c r="Z38" s="510"/>
      <c r="AA38" s="510"/>
      <c r="AB38" s="510"/>
      <c r="AC38" s="510"/>
      <c r="AD38" s="510"/>
      <c r="AE38" s="510"/>
      <c r="AF38" s="510"/>
      <c r="AG38" s="510"/>
      <c r="AH38" s="510"/>
      <c r="AI38" s="511"/>
      <c r="AJ38" s="510"/>
      <c r="AK38" s="510"/>
      <c r="AL38" s="510"/>
      <c r="AM38" s="510"/>
      <c r="AN38" s="510"/>
      <c r="AO38" s="510"/>
      <c r="AP38" s="510"/>
      <c r="AQ38" s="510"/>
      <c r="AR38" s="510"/>
      <c r="AS38" s="510"/>
      <c r="AT38" s="510"/>
      <c r="AU38" s="510"/>
      <c r="AV38" s="510"/>
      <c r="AW38" s="510"/>
      <c r="AX38" s="510"/>
      <c r="AY38" s="510"/>
      <c r="AZ38" s="510"/>
      <c r="BA38" s="510"/>
      <c r="BB38" s="510"/>
      <c r="BC38" s="510"/>
      <c r="BD38" s="510"/>
      <c r="BE38" s="510"/>
      <c r="BF38" s="510"/>
      <c r="BG38" s="510"/>
      <c r="BH38" s="510"/>
      <c r="BI38" s="510"/>
      <c r="BJ38" s="510"/>
      <c r="BK38" s="510"/>
      <c r="BL38" s="510"/>
      <c r="BM38" s="510"/>
      <c r="BN38" s="510"/>
      <c r="BO38" s="510"/>
      <c r="BP38" s="510"/>
      <c r="BQ38" s="510"/>
      <c r="BR38" s="510"/>
      <c r="BS38" s="510"/>
      <c r="BT38" s="510"/>
      <c r="BU38" s="510"/>
    </row>
    <row r="39" spans="1:73" ht="37.5" customHeight="1">
      <c r="A39" s="482"/>
      <c r="B39" s="81" t="s">
        <v>514</v>
      </c>
      <c r="C39" s="71" t="s">
        <v>378</v>
      </c>
      <c r="D39" s="71" t="s">
        <v>515</v>
      </c>
      <c r="E39" s="40" t="s">
        <v>516</v>
      </c>
      <c r="F39" s="82" t="s">
        <v>176</v>
      </c>
      <c r="G39" s="82"/>
      <c r="H39" s="40" t="s">
        <v>134</v>
      </c>
      <c r="I39" s="40" t="s">
        <v>259</v>
      </c>
      <c r="J39" s="40" t="s">
        <v>191</v>
      </c>
      <c r="K39" s="40" t="s">
        <v>134</v>
      </c>
      <c r="L39" s="40" t="s">
        <v>138</v>
      </c>
      <c r="M39" s="40" t="s">
        <v>139</v>
      </c>
      <c r="N39" s="41">
        <v>43891</v>
      </c>
      <c r="O39" s="40" t="s">
        <v>383</v>
      </c>
      <c r="P39" s="51"/>
      <c r="Q39" s="51"/>
      <c r="R39" s="51"/>
      <c r="S39" s="71" t="s">
        <v>384</v>
      </c>
      <c r="T39" s="52" t="s">
        <v>517</v>
      </c>
      <c r="U39" s="53"/>
      <c r="V39" s="510"/>
      <c r="W39" s="510"/>
      <c r="X39" s="510"/>
      <c r="Y39" s="510"/>
      <c r="Z39" s="510"/>
      <c r="AA39" s="510"/>
      <c r="AB39" s="510"/>
      <c r="AC39" s="510"/>
      <c r="AD39" s="510"/>
      <c r="AE39" s="510"/>
      <c r="AF39" s="510"/>
      <c r="AG39" s="510"/>
      <c r="AH39" s="510"/>
      <c r="AI39" s="511"/>
      <c r="AJ39" s="510"/>
      <c r="AK39" s="510"/>
      <c r="AL39" s="510"/>
      <c r="AM39" s="510"/>
      <c r="AN39" s="510"/>
      <c r="AO39" s="510"/>
      <c r="AP39" s="510"/>
      <c r="AQ39" s="510"/>
      <c r="AR39" s="510"/>
      <c r="AS39" s="510"/>
      <c r="AT39" s="510"/>
      <c r="AU39" s="510"/>
      <c r="AV39" s="510"/>
      <c r="AW39" s="510"/>
      <c r="AX39" s="510"/>
      <c r="AY39" s="510"/>
      <c r="AZ39" s="510"/>
      <c r="BA39" s="510"/>
      <c r="BB39" s="510"/>
      <c r="BC39" s="510"/>
      <c r="BD39" s="510"/>
      <c r="BE39" s="510"/>
      <c r="BF39" s="510"/>
      <c r="BG39" s="510"/>
      <c r="BH39" s="510"/>
      <c r="BI39" s="510"/>
      <c r="BJ39" s="510"/>
      <c r="BK39" s="510"/>
      <c r="BL39" s="510"/>
      <c r="BM39" s="510"/>
      <c r="BN39" s="510"/>
      <c r="BO39" s="510"/>
      <c r="BP39" s="510"/>
      <c r="BQ39" s="510"/>
      <c r="BR39" s="510"/>
      <c r="BS39" s="510"/>
      <c r="BT39" s="510"/>
      <c r="BU39" s="510"/>
    </row>
    <row r="40" spans="1:73" ht="37.5" customHeight="1">
      <c r="A40" s="482"/>
      <c r="B40" s="49" t="s">
        <v>518</v>
      </c>
      <c r="C40" s="50" t="s">
        <v>519</v>
      </c>
      <c r="D40" s="40" t="s">
        <v>520</v>
      </c>
      <c r="E40" s="40" t="s">
        <v>521</v>
      </c>
      <c r="F40" s="50" t="s">
        <v>176</v>
      </c>
      <c r="G40" s="50"/>
      <c r="H40" s="40" t="s">
        <v>189</v>
      </c>
      <c r="I40" s="40" t="s">
        <v>190</v>
      </c>
      <c r="J40" s="40" t="s">
        <v>191</v>
      </c>
      <c r="K40" s="40" t="s">
        <v>522</v>
      </c>
      <c r="L40" s="40" t="s">
        <v>138</v>
      </c>
      <c r="M40" s="40" t="s">
        <v>139</v>
      </c>
      <c r="N40" s="71" t="s">
        <v>136</v>
      </c>
      <c r="O40" s="40" t="s">
        <v>312</v>
      </c>
      <c r="P40" s="51"/>
      <c r="Q40" s="51"/>
      <c r="R40" s="51"/>
      <c r="S40" s="50" t="s">
        <v>139</v>
      </c>
      <c r="T40" s="52" t="s">
        <v>523</v>
      </c>
      <c r="U40" s="53"/>
      <c r="V40" s="510"/>
      <c r="W40" s="510"/>
      <c r="X40" s="510"/>
      <c r="Y40" s="510"/>
      <c r="Z40" s="510"/>
      <c r="AA40" s="510"/>
      <c r="AB40" s="510"/>
      <c r="AC40" s="510"/>
      <c r="AD40" s="510"/>
      <c r="AE40" s="510"/>
      <c r="AF40" s="510"/>
      <c r="AG40" s="510"/>
      <c r="AH40" s="510"/>
      <c r="AI40" s="511"/>
      <c r="AJ40" s="510"/>
      <c r="AK40" s="510"/>
      <c r="AL40" s="510"/>
      <c r="AM40" s="510"/>
      <c r="AN40" s="510"/>
      <c r="AO40" s="510"/>
      <c r="AP40" s="510"/>
      <c r="AQ40" s="510"/>
      <c r="AR40" s="510"/>
      <c r="AS40" s="510"/>
      <c r="AT40" s="510"/>
      <c r="AU40" s="510"/>
      <c r="AV40" s="510"/>
      <c r="AW40" s="510"/>
      <c r="AX40" s="510"/>
      <c r="AY40" s="510"/>
      <c r="AZ40" s="510"/>
      <c r="BA40" s="510"/>
      <c r="BB40" s="510"/>
      <c r="BC40" s="510"/>
      <c r="BD40" s="510"/>
      <c r="BE40" s="510"/>
      <c r="BF40" s="510"/>
      <c r="BG40" s="510"/>
      <c r="BH40" s="510"/>
      <c r="BI40" s="510"/>
      <c r="BJ40" s="510"/>
      <c r="BK40" s="510"/>
      <c r="BL40" s="510"/>
      <c r="BM40" s="510"/>
      <c r="BN40" s="510"/>
      <c r="BO40" s="510"/>
      <c r="BP40" s="510"/>
      <c r="BQ40" s="510"/>
      <c r="BR40" s="510"/>
      <c r="BS40" s="510"/>
      <c r="BT40" s="510"/>
      <c r="BU40" s="510"/>
    </row>
    <row r="41" spans="1:73" ht="37.5" customHeight="1">
      <c r="A41" s="482"/>
      <c r="B41" s="74" t="s">
        <v>524</v>
      </c>
      <c r="C41" s="55" t="s">
        <v>525</v>
      </c>
      <c r="D41" s="40" t="s">
        <v>526</v>
      </c>
      <c r="E41" s="50" t="s">
        <v>527</v>
      </c>
      <c r="F41" s="50" t="s">
        <v>176</v>
      </c>
      <c r="G41" s="50"/>
      <c r="H41" s="40" t="s">
        <v>189</v>
      </c>
      <c r="I41" s="51" t="s">
        <v>528</v>
      </c>
      <c r="J41" s="40" t="s">
        <v>366</v>
      </c>
      <c r="K41" s="40" t="s">
        <v>529</v>
      </c>
      <c r="L41" s="40" t="s">
        <v>138</v>
      </c>
      <c r="M41" s="51" t="s">
        <v>530</v>
      </c>
      <c r="N41" s="41">
        <v>43922</v>
      </c>
      <c r="O41" s="40" t="s">
        <v>366</v>
      </c>
      <c r="P41" s="40" t="s">
        <v>531</v>
      </c>
      <c r="Q41" s="40" t="s">
        <v>532</v>
      </c>
      <c r="R41" s="40" t="s">
        <v>533</v>
      </c>
      <c r="S41" s="55" t="s">
        <v>534</v>
      </c>
      <c r="T41" s="52" t="s">
        <v>535</v>
      </c>
      <c r="U41" s="53"/>
      <c r="V41" s="510"/>
      <c r="W41" s="510"/>
      <c r="X41" s="510"/>
      <c r="Y41" s="510"/>
      <c r="Z41" s="510"/>
      <c r="AA41" s="510"/>
      <c r="AB41" s="510"/>
      <c r="AC41" s="510"/>
      <c r="AD41" s="510"/>
      <c r="AE41" s="510"/>
      <c r="AF41" s="510"/>
      <c r="AG41" s="510"/>
      <c r="AH41" s="510"/>
      <c r="AI41" s="511"/>
      <c r="AJ41" s="510"/>
      <c r="AK41" s="510"/>
      <c r="AL41" s="510"/>
      <c r="AM41" s="510"/>
      <c r="AN41" s="510"/>
      <c r="AO41" s="510"/>
      <c r="AP41" s="510"/>
      <c r="AQ41" s="510"/>
      <c r="AR41" s="510"/>
      <c r="AS41" s="510"/>
      <c r="AT41" s="510"/>
      <c r="AU41" s="510"/>
      <c r="AV41" s="510"/>
      <c r="AW41" s="510"/>
      <c r="AX41" s="510"/>
      <c r="AY41" s="510"/>
      <c r="AZ41" s="510"/>
      <c r="BA41" s="510"/>
      <c r="BB41" s="510"/>
      <c r="BC41" s="510"/>
      <c r="BD41" s="510"/>
      <c r="BE41" s="510"/>
      <c r="BF41" s="510"/>
      <c r="BG41" s="510"/>
      <c r="BH41" s="510"/>
      <c r="BI41" s="510"/>
      <c r="BJ41" s="510"/>
      <c r="BK41" s="510"/>
      <c r="BL41" s="510"/>
      <c r="BM41" s="510"/>
      <c r="BN41" s="510"/>
      <c r="BO41" s="510"/>
      <c r="BP41" s="510"/>
      <c r="BQ41" s="510"/>
      <c r="BR41" s="510"/>
      <c r="BS41" s="510"/>
      <c r="BT41" s="510"/>
      <c r="BU41" s="510"/>
    </row>
    <row r="42" spans="1:73" ht="37.5" customHeight="1">
      <c r="A42" s="482"/>
      <c r="B42" s="49" t="s">
        <v>536</v>
      </c>
      <c r="C42" s="50" t="s">
        <v>537</v>
      </c>
      <c r="D42" s="40" t="s">
        <v>538</v>
      </c>
      <c r="E42" s="40" t="s">
        <v>539</v>
      </c>
      <c r="F42" s="50" t="s">
        <v>133</v>
      </c>
      <c r="G42" s="50"/>
      <c r="H42" s="40" t="s">
        <v>189</v>
      </c>
      <c r="I42" s="40" t="s">
        <v>190</v>
      </c>
      <c r="J42" s="40" t="s">
        <v>540</v>
      </c>
      <c r="K42" s="40" t="s">
        <v>192</v>
      </c>
      <c r="L42" s="40" t="s">
        <v>138</v>
      </c>
      <c r="M42" s="90" t="s">
        <v>541</v>
      </c>
      <c r="N42" s="41">
        <v>43908</v>
      </c>
      <c r="O42" s="40" t="s">
        <v>542</v>
      </c>
      <c r="P42" s="40" t="s">
        <v>543</v>
      </c>
      <c r="Q42" s="40" t="s">
        <v>544</v>
      </c>
      <c r="R42" s="40" t="s">
        <v>545</v>
      </c>
      <c r="S42" s="55" t="s">
        <v>546</v>
      </c>
      <c r="T42" s="50" t="s">
        <v>547</v>
      </c>
      <c r="U42" s="53"/>
      <c r="V42" s="510"/>
      <c r="W42" s="510"/>
      <c r="X42" s="510"/>
      <c r="Y42" s="510"/>
      <c r="Z42" s="510"/>
      <c r="AA42" s="510"/>
      <c r="AB42" s="510"/>
      <c r="AC42" s="510"/>
      <c r="AD42" s="510"/>
      <c r="AE42" s="510"/>
      <c r="AF42" s="510"/>
      <c r="AG42" s="510"/>
      <c r="AH42" s="510"/>
      <c r="AI42" s="511"/>
      <c r="AJ42" s="510"/>
      <c r="AK42" s="510"/>
      <c r="AL42" s="510"/>
      <c r="AM42" s="510"/>
      <c r="AN42" s="510"/>
      <c r="AO42" s="510"/>
      <c r="AP42" s="510"/>
      <c r="AQ42" s="510"/>
      <c r="AR42" s="510"/>
      <c r="AS42" s="510"/>
      <c r="AT42" s="510"/>
      <c r="AU42" s="510"/>
      <c r="AV42" s="510"/>
      <c r="AW42" s="510"/>
      <c r="AX42" s="510"/>
      <c r="AY42" s="510"/>
      <c r="AZ42" s="510"/>
      <c r="BA42" s="510"/>
      <c r="BB42" s="510"/>
      <c r="BC42" s="510"/>
      <c r="BD42" s="510"/>
      <c r="BE42" s="510"/>
      <c r="BF42" s="510"/>
      <c r="BG42" s="510"/>
      <c r="BH42" s="510"/>
      <c r="BI42" s="510"/>
      <c r="BJ42" s="510"/>
      <c r="BK42" s="510"/>
      <c r="BL42" s="510"/>
      <c r="BM42" s="510"/>
      <c r="BN42" s="510"/>
      <c r="BO42" s="510"/>
      <c r="BP42" s="510"/>
      <c r="BQ42" s="510"/>
      <c r="BR42" s="510"/>
      <c r="BS42" s="510"/>
      <c r="BT42" s="510"/>
      <c r="BU42" s="510"/>
    </row>
    <row r="43" spans="1:73" ht="37.5" customHeight="1">
      <c r="A43" s="482"/>
      <c r="B43" s="91" t="s">
        <v>548</v>
      </c>
      <c r="C43" s="55" t="s">
        <v>549</v>
      </c>
      <c r="D43" s="40" t="s">
        <v>550</v>
      </c>
      <c r="E43" s="40" t="s">
        <v>551</v>
      </c>
      <c r="F43" s="50" t="s">
        <v>199</v>
      </c>
      <c r="G43" s="50"/>
      <c r="H43" s="40" t="s">
        <v>134</v>
      </c>
      <c r="I43" s="51" t="s">
        <v>552</v>
      </c>
      <c r="J43" s="40" t="s">
        <v>191</v>
      </c>
      <c r="K43" s="40" t="s">
        <v>201</v>
      </c>
      <c r="L43" s="40" t="s">
        <v>138</v>
      </c>
      <c r="M43" s="40" t="s">
        <v>139</v>
      </c>
      <c r="N43" s="41">
        <v>43831</v>
      </c>
      <c r="O43" s="40" t="s">
        <v>553</v>
      </c>
      <c r="P43" s="40" t="s">
        <v>554</v>
      </c>
      <c r="Q43" s="40" t="s">
        <v>555</v>
      </c>
      <c r="R43" s="40" t="s">
        <v>556</v>
      </c>
      <c r="S43" s="55" t="s">
        <v>557</v>
      </c>
      <c r="T43" s="52" t="s">
        <v>558</v>
      </c>
      <c r="U43" s="53"/>
      <c r="V43" s="510"/>
      <c r="W43" s="510"/>
      <c r="X43" s="510"/>
      <c r="Y43" s="510"/>
      <c r="Z43" s="510"/>
      <c r="AA43" s="510"/>
      <c r="AB43" s="510"/>
      <c r="AC43" s="510"/>
      <c r="AD43" s="510"/>
      <c r="AE43" s="510"/>
      <c r="AF43" s="510"/>
      <c r="AG43" s="510"/>
      <c r="AH43" s="510"/>
      <c r="AI43" s="511"/>
      <c r="AJ43" s="510"/>
      <c r="AK43" s="510"/>
      <c r="AL43" s="510"/>
      <c r="AM43" s="510"/>
      <c r="AN43" s="510"/>
      <c r="AO43" s="510"/>
      <c r="AP43" s="510"/>
      <c r="AQ43" s="510"/>
      <c r="AR43" s="510"/>
      <c r="AS43" s="510"/>
      <c r="AT43" s="510"/>
      <c r="AU43" s="510"/>
      <c r="AV43" s="510"/>
      <c r="AW43" s="510"/>
      <c r="AX43" s="510"/>
      <c r="AY43" s="510"/>
      <c r="AZ43" s="510"/>
      <c r="BA43" s="510"/>
      <c r="BB43" s="510"/>
      <c r="BC43" s="510"/>
      <c r="BD43" s="510"/>
      <c r="BE43" s="510"/>
      <c r="BF43" s="510"/>
      <c r="BG43" s="510"/>
      <c r="BH43" s="510"/>
      <c r="BI43" s="510"/>
      <c r="BJ43" s="510"/>
      <c r="BK43" s="510"/>
      <c r="BL43" s="510"/>
      <c r="BM43" s="510"/>
      <c r="BN43" s="510"/>
      <c r="BO43" s="510"/>
      <c r="BP43" s="510"/>
      <c r="BQ43" s="510"/>
      <c r="BR43" s="510"/>
      <c r="BS43" s="510"/>
      <c r="BT43" s="510"/>
      <c r="BU43" s="510"/>
    </row>
    <row r="44" spans="1:73" ht="37.5" customHeight="1">
      <c r="A44" s="482"/>
      <c r="B44" s="92" t="s">
        <v>559</v>
      </c>
      <c r="C44" s="38" t="s">
        <v>560</v>
      </c>
      <c r="D44" s="38" t="s">
        <v>561</v>
      </c>
      <c r="E44" s="38" t="s">
        <v>562</v>
      </c>
      <c r="F44" s="50" t="s">
        <v>176</v>
      </c>
      <c r="G44" s="50"/>
      <c r="H44" s="38" t="s">
        <v>134</v>
      </c>
      <c r="I44" s="37" t="s">
        <v>563</v>
      </c>
      <c r="J44" s="93" t="s">
        <v>178</v>
      </c>
      <c r="K44" s="38" t="s">
        <v>179</v>
      </c>
      <c r="L44" s="38" t="s">
        <v>280</v>
      </c>
      <c r="M44" s="37" t="s">
        <v>564</v>
      </c>
      <c r="N44" s="94">
        <v>43922</v>
      </c>
      <c r="O44" s="38" t="s">
        <v>178</v>
      </c>
      <c r="P44" s="37" t="s">
        <v>565</v>
      </c>
      <c r="Q44" s="37" t="s">
        <v>566</v>
      </c>
      <c r="R44" s="37" t="s">
        <v>567</v>
      </c>
      <c r="S44" s="37" t="s">
        <v>568</v>
      </c>
      <c r="T44" s="44" t="s">
        <v>569</v>
      </c>
      <c r="U44" s="95"/>
      <c r="V44" s="512"/>
      <c r="W44" s="512"/>
      <c r="X44" s="512"/>
      <c r="Y44" s="512"/>
      <c r="Z44" s="512"/>
      <c r="AA44" s="512"/>
      <c r="AB44" s="512"/>
      <c r="AC44" s="512"/>
      <c r="AD44" s="512"/>
      <c r="AE44" s="512"/>
      <c r="AF44" s="512"/>
      <c r="AG44" s="512"/>
      <c r="AH44" s="512"/>
      <c r="AI44" s="513"/>
      <c r="AJ44" s="512"/>
      <c r="AK44" s="512"/>
      <c r="AL44" s="512"/>
      <c r="AM44" s="512"/>
      <c r="AN44" s="512"/>
      <c r="AO44" s="512"/>
      <c r="AP44" s="512"/>
      <c r="AQ44" s="512"/>
      <c r="AR44" s="512"/>
      <c r="AS44" s="512"/>
      <c r="AT44" s="512"/>
      <c r="AU44" s="512"/>
      <c r="AV44" s="512"/>
      <c r="AW44" s="512"/>
      <c r="AX44" s="512"/>
      <c r="AY44" s="512"/>
      <c r="AZ44" s="512"/>
      <c r="BA44" s="512"/>
      <c r="BB44" s="512"/>
      <c r="BC44" s="512"/>
      <c r="BD44" s="512"/>
      <c r="BE44" s="512"/>
      <c r="BF44" s="512"/>
      <c r="BG44" s="512"/>
      <c r="BH44" s="512"/>
      <c r="BI44" s="512"/>
      <c r="BJ44" s="512"/>
      <c r="BK44" s="512"/>
      <c r="BL44" s="512"/>
      <c r="BM44" s="512"/>
      <c r="BN44" s="512"/>
      <c r="BO44" s="512"/>
      <c r="BP44" s="512"/>
      <c r="BQ44" s="512"/>
      <c r="BR44" s="512"/>
      <c r="BS44" s="512"/>
      <c r="BT44" s="512"/>
      <c r="BU44" s="512"/>
    </row>
    <row r="45" spans="1:73" ht="37.5" customHeight="1">
      <c r="A45" s="482"/>
      <c r="B45" s="98" t="s">
        <v>570</v>
      </c>
      <c r="C45" s="50" t="s">
        <v>571</v>
      </c>
      <c r="D45" s="40" t="s">
        <v>572</v>
      </c>
      <c r="E45" s="40" t="s">
        <v>573</v>
      </c>
      <c r="F45" s="50" t="s">
        <v>176</v>
      </c>
      <c r="G45" s="50"/>
      <c r="H45" s="40" t="s">
        <v>134</v>
      </c>
      <c r="I45" s="40" t="s">
        <v>139</v>
      </c>
      <c r="J45" s="40" t="s">
        <v>574</v>
      </c>
      <c r="K45" s="40" t="s">
        <v>261</v>
      </c>
      <c r="L45" s="40" t="s">
        <v>138</v>
      </c>
      <c r="M45" s="40" t="s">
        <v>139</v>
      </c>
      <c r="N45" s="41">
        <v>43983</v>
      </c>
      <c r="O45" s="40" t="s">
        <v>574</v>
      </c>
      <c r="P45" s="40"/>
      <c r="Q45" s="40" t="s">
        <v>575</v>
      </c>
      <c r="R45" s="40"/>
      <c r="S45" s="50" t="s">
        <v>139</v>
      </c>
      <c r="T45" s="52" t="s">
        <v>576</v>
      </c>
      <c r="U45" s="75" t="s">
        <v>577</v>
      </c>
      <c r="V45" s="510"/>
      <c r="W45" s="510"/>
      <c r="X45" s="510"/>
      <c r="Y45" s="510"/>
      <c r="Z45" s="510"/>
      <c r="AA45" s="510"/>
      <c r="AB45" s="510"/>
      <c r="AC45" s="510"/>
      <c r="AD45" s="510"/>
      <c r="AE45" s="510"/>
      <c r="AF45" s="510"/>
      <c r="AG45" s="510"/>
      <c r="AH45" s="510"/>
      <c r="AI45" s="511"/>
      <c r="AJ45" s="510"/>
      <c r="AK45" s="510"/>
      <c r="AL45" s="510"/>
      <c r="AM45" s="510"/>
      <c r="AN45" s="510"/>
      <c r="AO45" s="510"/>
      <c r="AP45" s="510"/>
      <c r="AQ45" s="510"/>
      <c r="AR45" s="510"/>
      <c r="AS45" s="510"/>
      <c r="AT45" s="510"/>
      <c r="AU45" s="510"/>
      <c r="AV45" s="510"/>
      <c r="AW45" s="510"/>
      <c r="AX45" s="510"/>
      <c r="AY45" s="510"/>
      <c r="AZ45" s="510"/>
      <c r="BA45" s="510"/>
      <c r="BB45" s="510"/>
      <c r="BC45" s="510"/>
      <c r="BD45" s="510"/>
      <c r="BE45" s="510"/>
      <c r="BF45" s="510"/>
      <c r="BG45" s="510"/>
      <c r="BH45" s="510"/>
      <c r="BI45" s="510"/>
      <c r="BJ45" s="510"/>
      <c r="BK45" s="510"/>
      <c r="BL45" s="510"/>
      <c r="BM45" s="510"/>
      <c r="BN45" s="510"/>
      <c r="BO45" s="510"/>
      <c r="BP45" s="510"/>
      <c r="BQ45" s="510"/>
      <c r="BR45" s="510"/>
      <c r="BS45" s="510"/>
      <c r="BT45" s="510"/>
      <c r="BU45" s="510"/>
    </row>
    <row r="46" spans="1:73" ht="37.5" customHeight="1">
      <c r="A46" s="482"/>
      <c r="B46" s="49" t="s">
        <v>578</v>
      </c>
      <c r="C46" s="50" t="s">
        <v>579</v>
      </c>
      <c r="D46" s="40" t="s">
        <v>580</v>
      </c>
      <c r="E46" s="40" t="s">
        <v>581</v>
      </c>
      <c r="F46" s="50" t="s">
        <v>176</v>
      </c>
      <c r="G46" s="50"/>
      <c r="H46" s="40" t="s">
        <v>134</v>
      </c>
      <c r="I46" s="40" t="s">
        <v>582</v>
      </c>
      <c r="J46" s="40" t="s">
        <v>312</v>
      </c>
      <c r="K46" s="40" t="s">
        <v>291</v>
      </c>
      <c r="L46" s="40" t="s">
        <v>138</v>
      </c>
      <c r="M46" s="40" t="s">
        <v>139</v>
      </c>
      <c r="N46" s="41">
        <v>44075</v>
      </c>
      <c r="O46" s="40" t="s">
        <v>312</v>
      </c>
      <c r="P46" s="40"/>
      <c r="Q46" s="51"/>
      <c r="R46" s="51"/>
      <c r="S46" s="50" t="s">
        <v>583</v>
      </c>
      <c r="T46" s="52" t="s">
        <v>584</v>
      </c>
      <c r="U46" s="53"/>
      <c r="V46" s="510"/>
      <c r="W46" s="510"/>
      <c r="X46" s="510"/>
      <c r="Y46" s="510"/>
      <c r="Z46" s="510"/>
      <c r="AA46" s="510"/>
      <c r="AB46" s="510"/>
      <c r="AC46" s="510"/>
      <c r="AD46" s="510"/>
      <c r="AE46" s="510"/>
      <c r="AF46" s="510"/>
      <c r="AG46" s="510"/>
      <c r="AH46" s="510"/>
      <c r="AI46" s="511"/>
      <c r="AJ46" s="510"/>
      <c r="AK46" s="510"/>
      <c r="AL46" s="510"/>
      <c r="AM46" s="510"/>
      <c r="AN46" s="510"/>
      <c r="AO46" s="510"/>
      <c r="AP46" s="510"/>
      <c r="AQ46" s="510"/>
      <c r="AR46" s="510"/>
      <c r="AS46" s="510"/>
      <c r="AT46" s="510"/>
      <c r="AU46" s="510"/>
      <c r="AV46" s="510"/>
      <c r="AW46" s="510"/>
      <c r="AX46" s="510"/>
      <c r="AY46" s="510"/>
      <c r="AZ46" s="510"/>
      <c r="BA46" s="510"/>
      <c r="BB46" s="510"/>
      <c r="BC46" s="510"/>
      <c r="BD46" s="510"/>
      <c r="BE46" s="510"/>
      <c r="BF46" s="510"/>
      <c r="BG46" s="510"/>
      <c r="BH46" s="510"/>
      <c r="BI46" s="510"/>
      <c r="BJ46" s="510"/>
      <c r="BK46" s="510"/>
      <c r="BL46" s="510"/>
      <c r="BM46" s="510"/>
      <c r="BN46" s="510"/>
      <c r="BO46" s="510"/>
      <c r="BP46" s="510"/>
      <c r="BQ46" s="510"/>
      <c r="BR46" s="510"/>
      <c r="BS46" s="510"/>
      <c r="BT46" s="510"/>
      <c r="BU46" s="510"/>
    </row>
    <row r="47" spans="1:73" ht="37.5" customHeight="1">
      <c r="A47" s="482"/>
      <c r="B47" s="49" t="s">
        <v>585</v>
      </c>
      <c r="C47" s="50" t="s">
        <v>586</v>
      </c>
      <c r="D47" s="40" t="s">
        <v>587</v>
      </c>
      <c r="E47" s="40" t="s">
        <v>588</v>
      </c>
      <c r="F47" s="50" t="s">
        <v>176</v>
      </c>
      <c r="G47" s="50"/>
      <c r="H47" s="40" t="s">
        <v>189</v>
      </c>
      <c r="I47" s="40" t="s">
        <v>589</v>
      </c>
      <c r="J47" s="40" t="s">
        <v>456</v>
      </c>
      <c r="K47" s="40" t="s">
        <v>258</v>
      </c>
      <c r="L47" s="40" t="s">
        <v>138</v>
      </c>
      <c r="M47" s="40" t="s">
        <v>139</v>
      </c>
      <c r="N47" s="41">
        <v>43922</v>
      </c>
      <c r="O47" s="40" t="s">
        <v>456</v>
      </c>
      <c r="P47" s="40" t="s">
        <v>590</v>
      </c>
      <c r="Q47" s="40" t="s">
        <v>591</v>
      </c>
      <c r="R47" s="51"/>
      <c r="S47" s="55" t="s">
        <v>592</v>
      </c>
      <c r="T47" s="52" t="s">
        <v>593</v>
      </c>
      <c r="U47" s="53"/>
      <c r="V47" s="510"/>
      <c r="W47" s="510"/>
      <c r="X47" s="510"/>
      <c r="Y47" s="510"/>
      <c r="Z47" s="510"/>
      <c r="AA47" s="510"/>
      <c r="AB47" s="510"/>
      <c r="AC47" s="510"/>
      <c r="AD47" s="510"/>
      <c r="AE47" s="510"/>
      <c r="AF47" s="510"/>
      <c r="AG47" s="510"/>
      <c r="AH47" s="510"/>
      <c r="AI47" s="511"/>
      <c r="AJ47" s="510"/>
      <c r="AK47" s="510"/>
      <c r="AL47" s="510"/>
      <c r="AM47" s="510"/>
      <c r="AN47" s="510"/>
      <c r="AO47" s="510"/>
      <c r="AP47" s="510"/>
      <c r="AQ47" s="510"/>
      <c r="AR47" s="510"/>
      <c r="AS47" s="510"/>
      <c r="AT47" s="510"/>
      <c r="AU47" s="510"/>
      <c r="AV47" s="510"/>
      <c r="AW47" s="510"/>
      <c r="AX47" s="510"/>
      <c r="AY47" s="510"/>
      <c r="AZ47" s="510"/>
      <c r="BA47" s="510"/>
      <c r="BB47" s="510"/>
      <c r="BC47" s="510"/>
      <c r="BD47" s="510"/>
      <c r="BE47" s="510"/>
      <c r="BF47" s="510"/>
      <c r="BG47" s="510"/>
      <c r="BH47" s="510"/>
      <c r="BI47" s="510"/>
      <c r="BJ47" s="510"/>
      <c r="BK47" s="510"/>
      <c r="BL47" s="510"/>
      <c r="BM47" s="510"/>
      <c r="BN47" s="510"/>
      <c r="BO47" s="510"/>
      <c r="BP47" s="510"/>
      <c r="BQ47" s="510"/>
      <c r="BR47" s="510"/>
      <c r="BS47" s="510"/>
      <c r="BT47" s="510"/>
      <c r="BU47" s="510"/>
    </row>
    <row r="48" spans="1:73" ht="37.5" customHeight="1">
      <c r="A48" s="482"/>
      <c r="B48" s="49" t="s">
        <v>594</v>
      </c>
      <c r="C48" s="50" t="s">
        <v>586</v>
      </c>
      <c r="D48" s="40" t="s">
        <v>595</v>
      </c>
      <c r="E48" s="40" t="s">
        <v>596</v>
      </c>
      <c r="F48" s="50" t="s">
        <v>176</v>
      </c>
      <c r="G48" s="50"/>
      <c r="H48" s="40" t="s">
        <v>189</v>
      </c>
      <c r="I48" s="40" t="s">
        <v>597</v>
      </c>
      <c r="J48" s="40" t="s">
        <v>456</v>
      </c>
      <c r="K48" s="40" t="s">
        <v>598</v>
      </c>
      <c r="L48" s="40" t="s">
        <v>138</v>
      </c>
      <c r="M48" s="40" t="s">
        <v>139</v>
      </c>
      <c r="N48" s="41">
        <v>43647</v>
      </c>
      <c r="O48" s="40" t="s">
        <v>456</v>
      </c>
      <c r="P48" s="40"/>
      <c r="Q48" s="40"/>
      <c r="R48" s="51"/>
      <c r="S48" s="55" t="s">
        <v>592</v>
      </c>
      <c r="T48" s="52" t="s">
        <v>599</v>
      </c>
      <c r="U48" s="53"/>
      <c r="V48" s="510"/>
      <c r="W48" s="510"/>
      <c r="X48" s="510"/>
      <c r="Y48" s="510"/>
      <c r="Z48" s="510"/>
      <c r="AA48" s="510"/>
      <c r="AB48" s="510"/>
      <c r="AC48" s="510"/>
      <c r="AD48" s="510"/>
      <c r="AE48" s="510"/>
      <c r="AF48" s="510"/>
      <c r="AG48" s="510"/>
      <c r="AH48" s="510"/>
      <c r="AI48" s="511"/>
      <c r="AJ48" s="510"/>
      <c r="AK48" s="510"/>
      <c r="AL48" s="510"/>
      <c r="AM48" s="510"/>
      <c r="AN48" s="510"/>
      <c r="AO48" s="510"/>
      <c r="AP48" s="510"/>
      <c r="AQ48" s="510"/>
      <c r="AR48" s="510"/>
      <c r="AS48" s="510"/>
      <c r="AT48" s="510"/>
      <c r="AU48" s="510"/>
      <c r="AV48" s="510"/>
      <c r="AW48" s="510"/>
      <c r="AX48" s="510"/>
      <c r="AY48" s="510"/>
      <c r="AZ48" s="510"/>
      <c r="BA48" s="510"/>
      <c r="BB48" s="510"/>
      <c r="BC48" s="510"/>
      <c r="BD48" s="510"/>
      <c r="BE48" s="510"/>
      <c r="BF48" s="510"/>
      <c r="BG48" s="510"/>
      <c r="BH48" s="510"/>
      <c r="BI48" s="510"/>
      <c r="BJ48" s="510"/>
      <c r="BK48" s="510"/>
      <c r="BL48" s="510"/>
      <c r="BM48" s="510"/>
      <c r="BN48" s="510"/>
      <c r="BO48" s="510"/>
      <c r="BP48" s="510"/>
      <c r="BQ48" s="510"/>
      <c r="BR48" s="510"/>
      <c r="BS48" s="510"/>
      <c r="BT48" s="510"/>
      <c r="BU48" s="510"/>
    </row>
    <row r="49" spans="1:73" ht="37.5" customHeight="1">
      <c r="A49" s="482"/>
      <c r="B49" s="49" t="s">
        <v>600</v>
      </c>
      <c r="C49" s="50" t="s">
        <v>601</v>
      </c>
      <c r="D49" s="40" t="s">
        <v>602</v>
      </c>
      <c r="E49" s="40" t="s">
        <v>603</v>
      </c>
      <c r="F49" s="50" t="s">
        <v>176</v>
      </c>
      <c r="G49" s="50"/>
      <c r="H49" s="40" t="s">
        <v>258</v>
      </c>
      <c r="I49" s="40" t="s">
        <v>604</v>
      </c>
      <c r="J49" s="40" t="s">
        <v>191</v>
      </c>
      <c r="K49" s="40" t="s">
        <v>201</v>
      </c>
      <c r="L49" s="40" t="s">
        <v>138</v>
      </c>
      <c r="M49" s="40" t="s">
        <v>605</v>
      </c>
      <c r="N49" s="41">
        <v>43891</v>
      </c>
      <c r="O49" s="40" t="s">
        <v>312</v>
      </c>
      <c r="P49" s="40" t="s">
        <v>606</v>
      </c>
      <c r="Q49" s="51"/>
      <c r="R49" s="51"/>
      <c r="S49" s="40" t="s">
        <v>607</v>
      </c>
      <c r="T49" s="75" t="s">
        <v>608</v>
      </c>
      <c r="U49" s="53"/>
      <c r="V49" s="510"/>
      <c r="W49" s="510"/>
      <c r="X49" s="510"/>
      <c r="Y49" s="510"/>
      <c r="Z49" s="510"/>
      <c r="AA49" s="510"/>
      <c r="AB49" s="510"/>
      <c r="AC49" s="510"/>
      <c r="AD49" s="510"/>
      <c r="AE49" s="510"/>
      <c r="AF49" s="510"/>
      <c r="AG49" s="510"/>
      <c r="AH49" s="510"/>
      <c r="AI49" s="511"/>
      <c r="AJ49" s="510"/>
      <c r="AK49" s="510"/>
      <c r="AL49" s="510"/>
      <c r="AM49" s="510"/>
      <c r="AN49" s="510"/>
      <c r="AO49" s="510"/>
      <c r="AP49" s="510"/>
      <c r="AQ49" s="510"/>
      <c r="AR49" s="510"/>
      <c r="AS49" s="510"/>
      <c r="AT49" s="510"/>
      <c r="AU49" s="510"/>
      <c r="AV49" s="510"/>
      <c r="AW49" s="510"/>
      <c r="AX49" s="510"/>
      <c r="AY49" s="510"/>
      <c r="AZ49" s="510"/>
      <c r="BA49" s="510"/>
      <c r="BB49" s="510"/>
      <c r="BC49" s="510"/>
      <c r="BD49" s="510"/>
      <c r="BE49" s="510"/>
      <c r="BF49" s="510"/>
      <c r="BG49" s="510"/>
      <c r="BH49" s="510"/>
      <c r="BI49" s="510"/>
      <c r="BJ49" s="510"/>
      <c r="BK49" s="510"/>
      <c r="BL49" s="510"/>
      <c r="BM49" s="510"/>
      <c r="BN49" s="510"/>
      <c r="BO49" s="510"/>
      <c r="BP49" s="510"/>
      <c r="BQ49" s="510"/>
      <c r="BR49" s="510"/>
      <c r="BS49" s="510"/>
      <c r="BT49" s="510"/>
      <c r="BU49" s="510"/>
    </row>
    <row r="50" spans="1:73" ht="37.5" customHeight="1">
      <c r="A50" s="482"/>
      <c r="B50" s="49" t="s">
        <v>609</v>
      </c>
      <c r="C50" s="55" t="s">
        <v>610</v>
      </c>
      <c r="D50" s="40" t="s">
        <v>611</v>
      </c>
      <c r="E50" s="40" t="s">
        <v>612</v>
      </c>
      <c r="F50" s="50" t="s">
        <v>133</v>
      </c>
      <c r="G50" s="50"/>
      <c r="H50" s="40" t="s">
        <v>189</v>
      </c>
      <c r="I50" s="51" t="s">
        <v>613</v>
      </c>
      <c r="J50" s="40" t="s">
        <v>312</v>
      </c>
      <c r="K50" s="40" t="s">
        <v>614</v>
      </c>
      <c r="L50" s="40" t="s">
        <v>138</v>
      </c>
      <c r="M50" s="40" t="s">
        <v>139</v>
      </c>
      <c r="N50" s="41">
        <v>43862</v>
      </c>
      <c r="O50" s="40" t="s">
        <v>312</v>
      </c>
      <c r="P50" s="51"/>
      <c r="Q50" s="51"/>
      <c r="R50" s="51"/>
      <c r="S50" s="83" t="s">
        <v>615</v>
      </c>
      <c r="T50" s="80" t="s">
        <v>616</v>
      </c>
      <c r="U50" s="77" t="s">
        <v>617</v>
      </c>
      <c r="V50" s="510"/>
      <c r="W50" s="510"/>
      <c r="X50" s="510"/>
      <c r="Y50" s="510"/>
      <c r="Z50" s="510"/>
      <c r="AA50" s="510"/>
      <c r="AB50" s="510"/>
      <c r="AC50" s="510"/>
      <c r="AD50" s="510"/>
      <c r="AE50" s="510"/>
      <c r="AF50" s="510"/>
      <c r="AG50" s="510"/>
      <c r="AH50" s="510"/>
      <c r="AI50" s="511"/>
      <c r="AJ50" s="510"/>
      <c r="AK50" s="510"/>
      <c r="AL50" s="510"/>
      <c r="AM50" s="510"/>
      <c r="AN50" s="510"/>
      <c r="AO50" s="510"/>
      <c r="AP50" s="510"/>
      <c r="AQ50" s="510"/>
      <c r="AR50" s="510"/>
      <c r="AS50" s="510"/>
      <c r="AT50" s="510"/>
      <c r="AU50" s="510"/>
      <c r="AV50" s="510"/>
      <c r="AW50" s="510"/>
      <c r="AX50" s="510"/>
      <c r="AY50" s="510"/>
      <c r="AZ50" s="510"/>
      <c r="BA50" s="510"/>
      <c r="BB50" s="510"/>
      <c r="BC50" s="510"/>
      <c r="BD50" s="510"/>
      <c r="BE50" s="510"/>
      <c r="BF50" s="510"/>
      <c r="BG50" s="510"/>
      <c r="BH50" s="510"/>
      <c r="BI50" s="510"/>
      <c r="BJ50" s="510"/>
      <c r="BK50" s="510"/>
      <c r="BL50" s="510"/>
      <c r="BM50" s="510"/>
      <c r="BN50" s="510"/>
      <c r="BO50" s="510"/>
      <c r="BP50" s="510"/>
      <c r="BQ50" s="510"/>
      <c r="BR50" s="510"/>
      <c r="BS50" s="510"/>
      <c r="BT50" s="510"/>
      <c r="BU50" s="510"/>
    </row>
    <row r="51" spans="1:73" ht="37.5" customHeight="1">
      <c r="A51" s="482"/>
      <c r="B51" s="49" t="s">
        <v>618</v>
      </c>
      <c r="C51" s="99" t="s">
        <v>619</v>
      </c>
      <c r="D51" s="40" t="s">
        <v>620</v>
      </c>
      <c r="E51" s="40" t="s">
        <v>621</v>
      </c>
      <c r="F51" s="50" t="s">
        <v>199</v>
      </c>
      <c r="G51" s="50"/>
      <c r="H51" s="40" t="s">
        <v>189</v>
      </c>
      <c r="I51" s="51" t="s">
        <v>622</v>
      </c>
      <c r="J51" s="40" t="s">
        <v>191</v>
      </c>
      <c r="K51" s="40" t="s">
        <v>623</v>
      </c>
      <c r="L51" s="40" t="s">
        <v>138</v>
      </c>
      <c r="M51" s="40" t="s">
        <v>624</v>
      </c>
      <c r="N51" s="41">
        <v>43831</v>
      </c>
      <c r="O51" s="40" t="s">
        <v>625</v>
      </c>
      <c r="P51" s="40" t="s">
        <v>626</v>
      </c>
      <c r="Q51" s="40" t="s">
        <v>627</v>
      </c>
      <c r="R51" s="51"/>
      <c r="S51" s="55" t="s">
        <v>628</v>
      </c>
      <c r="T51" s="52" t="s">
        <v>629</v>
      </c>
      <c r="U51" s="56" t="s">
        <v>630</v>
      </c>
      <c r="V51" s="510"/>
      <c r="W51" s="510"/>
      <c r="X51" s="510"/>
      <c r="Y51" s="510"/>
      <c r="Z51" s="510"/>
      <c r="AA51" s="510"/>
      <c r="AB51" s="510"/>
      <c r="AC51" s="510"/>
      <c r="AD51" s="510"/>
      <c r="AE51" s="510"/>
      <c r="AF51" s="510"/>
      <c r="AG51" s="510"/>
      <c r="AH51" s="510"/>
      <c r="AI51" s="511"/>
      <c r="AJ51" s="510"/>
      <c r="AK51" s="510"/>
      <c r="AL51" s="510"/>
      <c r="AM51" s="510"/>
      <c r="AN51" s="510"/>
      <c r="AO51" s="510"/>
      <c r="AP51" s="510"/>
      <c r="AQ51" s="510"/>
      <c r="AR51" s="510"/>
      <c r="AS51" s="510"/>
      <c r="AT51" s="510"/>
      <c r="AU51" s="510"/>
      <c r="AV51" s="510"/>
      <c r="AW51" s="510"/>
      <c r="AX51" s="510"/>
      <c r="AY51" s="510"/>
      <c r="AZ51" s="510"/>
      <c r="BA51" s="510"/>
      <c r="BB51" s="510"/>
      <c r="BC51" s="510"/>
      <c r="BD51" s="510"/>
      <c r="BE51" s="510"/>
      <c r="BF51" s="510"/>
      <c r="BG51" s="510"/>
      <c r="BH51" s="510"/>
      <c r="BI51" s="510"/>
      <c r="BJ51" s="510"/>
      <c r="BK51" s="510"/>
      <c r="BL51" s="510"/>
      <c r="BM51" s="510"/>
      <c r="BN51" s="510"/>
      <c r="BO51" s="510"/>
      <c r="BP51" s="510"/>
      <c r="BQ51" s="510"/>
      <c r="BR51" s="510"/>
      <c r="BS51" s="510"/>
      <c r="BT51" s="510"/>
      <c r="BU51" s="510"/>
    </row>
    <row r="52" spans="1:73" ht="37.5" customHeight="1">
      <c r="A52" s="482"/>
      <c r="B52" s="49" t="s">
        <v>631</v>
      </c>
      <c r="C52" s="55" t="s">
        <v>632</v>
      </c>
      <c r="D52" s="40" t="s">
        <v>633</v>
      </c>
      <c r="E52" s="40" t="s">
        <v>634</v>
      </c>
      <c r="F52" s="50" t="s">
        <v>133</v>
      </c>
      <c r="G52" s="50"/>
      <c r="H52" s="40" t="s">
        <v>134</v>
      </c>
      <c r="I52" s="51" t="s">
        <v>635</v>
      </c>
      <c r="J52" s="40" t="s">
        <v>191</v>
      </c>
      <c r="K52" s="40" t="s">
        <v>137</v>
      </c>
      <c r="L52" s="40" t="s">
        <v>280</v>
      </c>
      <c r="M52" s="51" t="s">
        <v>636</v>
      </c>
      <c r="N52" s="41">
        <v>43891</v>
      </c>
      <c r="O52" s="40" t="s">
        <v>202</v>
      </c>
      <c r="P52" s="40" t="s">
        <v>637</v>
      </c>
      <c r="Q52" s="40" t="s">
        <v>638</v>
      </c>
      <c r="R52" s="40" t="s">
        <v>639</v>
      </c>
      <c r="S52" s="55" t="s">
        <v>640</v>
      </c>
      <c r="T52" s="52" t="s">
        <v>641</v>
      </c>
      <c r="U52" s="53"/>
      <c r="V52" s="510"/>
      <c r="W52" s="510"/>
      <c r="X52" s="510"/>
      <c r="Y52" s="510"/>
      <c r="Z52" s="510"/>
      <c r="AA52" s="510"/>
      <c r="AB52" s="510"/>
      <c r="AC52" s="510"/>
      <c r="AD52" s="510"/>
      <c r="AE52" s="510"/>
      <c r="AF52" s="510"/>
      <c r="AG52" s="510"/>
      <c r="AH52" s="510"/>
      <c r="AI52" s="511"/>
      <c r="AJ52" s="510"/>
      <c r="AK52" s="510"/>
      <c r="AL52" s="510"/>
      <c r="AM52" s="510"/>
      <c r="AN52" s="510"/>
      <c r="AO52" s="510"/>
      <c r="AP52" s="510"/>
      <c r="AQ52" s="510"/>
      <c r="AR52" s="510"/>
      <c r="AS52" s="510"/>
      <c r="AT52" s="510"/>
      <c r="AU52" s="510"/>
      <c r="AV52" s="510"/>
      <c r="AW52" s="510"/>
      <c r="AX52" s="510"/>
      <c r="AY52" s="510"/>
      <c r="AZ52" s="510"/>
      <c r="BA52" s="510"/>
      <c r="BB52" s="510"/>
      <c r="BC52" s="510"/>
      <c r="BD52" s="510"/>
      <c r="BE52" s="510"/>
      <c r="BF52" s="510"/>
      <c r="BG52" s="510"/>
      <c r="BH52" s="510"/>
      <c r="BI52" s="510"/>
      <c r="BJ52" s="510"/>
      <c r="BK52" s="510"/>
      <c r="BL52" s="510"/>
      <c r="BM52" s="510"/>
      <c r="BN52" s="510"/>
      <c r="BO52" s="510"/>
      <c r="BP52" s="510"/>
      <c r="BQ52" s="510"/>
      <c r="BR52" s="510"/>
      <c r="BS52" s="510"/>
      <c r="BT52" s="510"/>
      <c r="BU52" s="510"/>
    </row>
    <row r="53" spans="1:73" ht="37.5" customHeight="1">
      <c r="A53" s="482"/>
      <c r="B53" s="49" t="s">
        <v>642</v>
      </c>
      <c r="C53" s="50" t="s">
        <v>643</v>
      </c>
      <c r="D53" s="40" t="s">
        <v>644</v>
      </c>
      <c r="E53" s="40" t="s">
        <v>645</v>
      </c>
      <c r="F53" s="50" t="s">
        <v>176</v>
      </c>
      <c r="G53" s="50"/>
      <c r="H53" s="40" t="s">
        <v>189</v>
      </c>
      <c r="I53" s="40" t="s">
        <v>646</v>
      </c>
      <c r="J53" s="40" t="s">
        <v>191</v>
      </c>
      <c r="K53" s="40" t="s">
        <v>623</v>
      </c>
      <c r="L53" s="40" t="s">
        <v>138</v>
      </c>
      <c r="M53" s="40" t="s">
        <v>136</v>
      </c>
      <c r="N53" s="41">
        <v>43952</v>
      </c>
      <c r="O53" s="40" t="s">
        <v>312</v>
      </c>
      <c r="P53" s="51"/>
      <c r="Q53" s="51"/>
      <c r="R53" s="51"/>
      <c r="S53" s="40" t="s">
        <v>647</v>
      </c>
      <c r="T53" s="56" t="s">
        <v>648</v>
      </c>
      <c r="U53" s="56" t="s">
        <v>649</v>
      </c>
      <c r="V53" s="510"/>
      <c r="W53" s="510"/>
      <c r="X53" s="510"/>
      <c r="Y53" s="510"/>
      <c r="Z53" s="510"/>
      <c r="AA53" s="510"/>
      <c r="AB53" s="510"/>
      <c r="AC53" s="510"/>
      <c r="AD53" s="510"/>
      <c r="AE53" s="510"/>
      <c r="AF53" s="510"/>
      <c r="AG53" s="510"/>
      <c r="AH53" s="510"/>
      <c r="AI53" s="511"/>
      <c r="AJ53" s="510"/>
      <c r="AK53" s="510"/>
      <c r="AL53" s="510"/>
      <c r="AM53" s="510"/>
      <c r="AN53" s="510"/>
      <c r="AO53" s="510"/>
      <c r="AP53" s="510"/>
      <c r="AQ53" s="510"/>
      <c r="AR53" s="510"/>
      <c r="AS53" s="510"/>
      <c r="AT53" s="510"/>
      <c r="AU53" s="510"/>
      <c r="AV53" s="510"/>
      <c r="AW53" s="510"/>
      <c r="AX53" s="510"/>
      <c r="AY53" s="510"/>
      <c r="AZ53" s="510"/>
      <c r="BA53" s="510"/>
      <c r="BB53" s="510"/>
      <c r="BC53" s="510"/>
      <c r="BD53" s="510"/>
      <c r="BE53" s="510"/>
      <c r="BF53" s="510"/>
      <c r="BG53" s="510"/>
      <c r="BH53" s="510"/>
      <c r="BI53" s="510"/>
      <c r="BJ53" s="510"/>
      <c r="BK53" s="510"/>
      <c r="BL53" s="510"/>
      <c r="BM53" s="510"/>
      <c r="BN53" s="510"/>
      <c r="BO53" s="510"/>
      <c r="BP53" s="510"/>
      <c r="BQ53" s="510"/>
      <c r="BR53" s="510"/>
      <c r="BS53" s="510"/>
      <c r="BT53" s="510"/>
      <c r="BU53" s="510"/>
    </row>
    <row r="54" spans="1:73" ht="37.5" customHeight="1">
      <c r="A54" s="482"/>
      <c r="B54" s="49" t="s">
        <v>650</v>
      </c>
      <c r="C54" s="76" t="s">
        <v>651</v>
      </c>
      <c r="D54" s="40" t="s">
        <v>652</v>
      </c>
      <c r="E54" s="40" t="s">
        <v>653</v>
      </c>
      <c r="F54" s="50" t="s">
        <v>176</v>
      </c>
      <c r="G54" s="50"/>
      <c r="H54" s="40" t="s">
        <v>189</v>
      </c>
      <c r="I54" s="40" t="s">
        <v>355</v>
      </c>
      <c r="J54" s="40" t="s">
        <v>191</v>
      </c>
      <c r="K54" s="40" t="s">
        <v>654</v>
      </c>
      <c r="L54" s="40" t="s">
        <v>138</v>
      </c>
      <c r="M54" s="40" t="s">
        <v>139</v>
      </c>
      <c r="N54" s="41">
        <v>43922</v>
      </c>
      <c r="O54" s="71" t="s">
        <v>655</v>
      </c>
      <c r="P54" s="40"/>
      <c r="Q54" s="40"/>
      <c r="R54" s="51"/>
      <c r="S54" s="50" t="s">
        <v>139</v>
      </c>
      <c r="T54" s="52" t="s">
        <v>656</v>
      </c>
      <c r="U54" s="53"/>
      <c r="V54" s="510"/>
      <c r="W54" s="510"/>
      <c r="X54" s="510"/>
      <c r="Y54" s="510"/>
      <c r="Z54" s="510"/>
      <c r="AA54" s="510"/>
      <c r="AB54" s="510"/>
      <c r="AC54" s="510"/>
      <c r="AD54" s="510"/>
      <c r="AE54" s="510"/>
      <c r="AF54" s="510"/>
      <c r="AG54" s="510"/>
      <c r="AH54" s="510"/>
      <c r="AI54" s="511"/>
      <c r="AJ54" s="510"/>
      <c r="AK54" s="510"/>
      <c r="AL54" s="510"/>
      <c r="AM54" s="510"/>
      <c r="AN54" s="510"/>
      <c r="AO54" s="510"/>
      <c r="AP54" s="510"/>
      <c r="AQ54" s="510"/>
      <c r="AR54" s="510"/>
      <c r="AS54" s="510"/>
      <c r="AT54" s="510"/>
      <c r="AU54" s="510"/>
      <c r="AV54" s="510"/>
      <c r="AW54" s="510"/>
      <c r="AX54" s="510"/>
      <c r="AY54" s="510"/>
      <c r="AZ54" s="510"/>
      <c r="BA54" s="510"/>
      <c r="BB54" s="510"/>
      <c r="BC54" s="510"/>
      <c r="BD54" s="510"/>
      <c r="BE54" s="510"/>
      <c r="BF54" s="510"/>
      <c r="BG54" s="510"/>
      <c r="BH54" s="510"/>
      <c r="BI54" s="510"/>
      <c r="BJ54" s="510"/>
      <c r="BK54" s="510"/>
      <c r="BL54" s="510"/>
      <c r="BM54" s="510"/>
      <c r="BN54" s="510"/>
      <c r="BO54" s="510"/>
      <c r="BP54" s="510"/>
      <c r="BQ54" s="510"/>
      <c r="BR54" s="510"/>
      <c r="BS54" s="510"/>
      <c r="BT54" s="510"/>
      <c r="BU54" s="510"/>
    </row>
    <row r="55" spans="1:73" ht="37.5" customHeight="1">
      <c r="A55" s="482"/>
      <c r="B55" s="79" t="s">
        <v>657</v>
      </c>
      <c r="C55" s="71" t="s">
        <v>658</v>
      </c>
      <c r="D55" s="40" t="s">
        <v>659</v>
      </c>
      <c r="E55" s="40" t="s">
        <v>660</v>
      </c>
      <c r="F55" s="40" t="s">
        <v>133</v>
      </c>
      <c r="G55" s="40"/>
      <c r="H55" s="40" t="s">
        <v>134</v>
      </c>
      <c r="I55" s="40" t="s">
        <v>661</v>
      </c>
      <c r="J55" s="40" t="s">
        <v>662</v>
      </c>
      <c r="K55" s="40" t="s">
        <v>192</v>
      </c>
      <c r="L55" s="40" t="s">
        <v>280</v>
      </c>
      <c r="M55" s="40" t="s">
        <v>663</v>
      </c>
      <c r="N55" s="41">
        <v>43952</v>
      </c>
      <c r="O55" s="40" t="s">
        <v>662</v>
      </c>
      <c r="P55" s="51"/>
      <c r="Q55" s="51"/>
      <c r="R55" s="51"/>
      <c r="S55" s="71" t="s">
        <v>664</v>
      </c>
      <c r="T55" s="75" t="s">
        <v>665</v>
      </c>
      <c r="U55" s="42"/>
      <c r="V55" s="514"/>
      <c r="X55" s="514"/>
      <c r="Z55" s="514"/>
      <c r="AA55" s="514"/>
      <c r="AC55" s="514"/>
      <c r="AD55" s="514"/>
      <c r="AF55" s="514"/>
      <c r="AH55" s="514"/>
      <c r="AI55" s="516"/>
      <c r="AJ55" s="514"/>
      <c r="AK55" s="514"/>
      <c r="AM55" s="514"/>
      <c r="AN55" s="514"/>
      <c r="AO55" s="514"/>
      <c r="AP55" s="514"/>
      <c r="AR55" s="514"/>
      <c r="AT55" s="514"/>
      <c r="AU55" s="514"/>
      <c r="AW55" s="514"/>
      <c r="AX55" s="514"/>
      <c r="AZ55" s="514"/>
      <c r="BB55" s="514"/>
      <c r="BC55" s="514"/>
      <c r="BE55" s="514"/>
      <c r="BF55" s="514"/>
      <c r="BH55" s="514"/>
      <c r="BJ55" s="514"/>
      <c r="BK55" s="514"/>
      <c r="BL55" s="514"/>
      <c r="BN55" s="514"/>
      <c r="BP55" s="514"/>
      <c r="BR55" s="514"/>
      <c r="BS55" s="514"/>
    </row>
    <row r="56" spans="1:73" ht="37.5" customHeight="1">
      <c r="A56" s="482"/>
      <c r="B56" s="49" t="s">
        <v>666</v>
      </c>
      <c r="C56" s="76" t="s">
        <v>651</v>
      </c>
      <c r="D56" s="40" t="s">
        <v>667</v>
      </c>
      <c r="E56" s="40" t="s">
        <v>653</v>
      </c>
      <c r="F56" s="50" t="s">
        <v>133</v>
      </c>
      <c r="G56" s="50"/>
      <c r="H56" s="40" t="s">
        <v>189</v>
      </c>
      <c r="I56" s="40" t="s">
        <v>190</v>
      </c>
      <c r="J56" s="40" t="s">
        <v>191</v>
      </c>
      <c r="K56" s="40" t="s">
        <v>192</v>
      </c>
      <c r="L56" s="40" t="s">
        <v>138</v>
      </c>
      <c r="M56" s="40" t="s">
        <v>139</v>
      </c>
      <c r="N56" s="41">
        <v>43922</v>
      </c>
      <c r="O56" s="40" t="s">
        <v>655</v>
      </c>
      <c r="P56" s="40"/>
      <c r="Q56" s="40"/>
      <c r="R56" s="51"/>
      <c r="S56" s="50" t="s">
        <v>139</v>
      </c>
      <c r="T56" s="52" t="s">
        <v>656</v>
      </c>
      <c r="U56" s="53"/>
      <c r="V56" s="510"/>
      <c r="W56" s="510"/>
      <c r="X56" s="510"/>
      <c r="Y56" s="510"/>
      <c r="Z56" s="510"/>
      <c r="AA56" s="510"/>
      <c r="AB56" s="510"/>
      <c r="AC56" s="510"/>
      <c r="AD56" s="510"/>
      <c r="AE56" s="510"/>
      <c r="AF56" s="510"/>
      <c r="AG56" s="510"/>
      <c r="AH56" s="510"/>
      <c r="AI56" s="511"/>
      <c r="AJ56" s="510"/>
      <c r="AK56" s="510"/>
      <c r="AL56" s="510"/>
      <c r="AM56" s="510"/>
      <c r="AN56" s="510"/>
      <c r="AO56" s="510"/>
      <c r="AP56" s="510"/>
      <c r="AQ56" s="510"/>
      <c r="AR56" s="510"/>
      <c r="AS56" s="510"/>
      <c r="AT56" s="510"/>
      <c r="AU56" s="510"/>
      <c r="AV56" s="510"/>
      <c r="AW56" s="510"/>
      <c r="AX56" s="510"/>
      <c r="AY56" s="510"/>
      <c r="AZ56" s="510"/>
      <c r="BA56" s="510"/>
      <c r="BB56" s="510"/>
      <c r="BC56" s="510"/>
      <c r="BD56" s="510"/>
      <c r="BE56" s="510"/>
      <c r="BF56" s="510"/>
      <c r="BG56" s="510"/>
      <c r="BH56" s="510"/>
      <c r="BI56" s="510"/>
      <c r="BJ56" s="510"/>
      <c r="BK56" s="510"/>
      <c r="BL56" s="510"/>
      <c r="BM56" s="510"/>
      <c r="BN56" s="510"/>
      <c r="BO56" s="510"/>
      <c r="BP56" s="510"/>
      <c r="BQ56" s="510"/>
      <c r="BR56" s="510"/>
      <c r="BS56" s="510"/>
      <c r="BT56" s="510"/>
      <c r="BU56" s="510"/>
    </row>
    <row r="57" spans="1:73" ht="37.5" customHeight="1">
      <c r="A57" s="482"/>
      <c r="B57" s="49" t="s">
        <v>668</v>
      </c>
      <c r="C57" s="50" t="s">
        <v>669</v>
      </c>
      <c r="D57" s="40" t="s">
        <v>670</v>
      </c>
      <c r="E57" s="40" t="s">
        <v>671</v>
      </c>
      <c r="F57" s="50" t="s">
        <v>133</v>
      </c>
      <c r="G57" s="50"/>
      <c r="H57" s="40" t="s">
        <v>189</v>
      </c>
      <c r="I57" s="40" t="s">
        <v>672</v>
      </c>
      <c r="J57" s="40" t="s">
        <v>191</v>
      </c>
      <c r="K57" s="40" t="s">
        <v>192</v>
      </c>
      <c r="L57" s="40" t="s">
        <v>138</v>
      </c>
      <c r="M57" s="40" t="s">
        <v>139</v>
      </c>
      <c r="N57" s="41">
        <v>43891</v>
      </c>
      <c r="O57" s="40" t="s">
        <v>193</v>
      </c>
      <c r="P57" s="40"/>
      <c r="Q57" s="40"/>
      <c r="R57" s="51"/>
      <c r="S57" s="50" t="s">
        <v>139</v>
      </c>
      <c r="T57" s="52" t="s">
        <v>673</v>
      </c>
      <c r="U57" s="53"/>
      <c r="V57" s="510"/>
      <c r="W57" s="510"/>
      <c r="X57" s="510"/>
      <c r="Y57" s="510"/>
      <c r="Z57" s="510"/>
      <c r="AA57" s="510"/>
      <c r="AB57" s="510"/>
      <c r="AC57" s="510"/>
      <c r="AD57" s="510"/>
      <c r="AE57" s="510"/>
      <c r="AF57" s="510"/>
      <c r="AG57" s="510"/>
      <c r="AH57" s="510"/>
      <c r="AI57" s="511"/>
      <c r="AJ57" s="510"/>
      <c r="AK57" s="510"/>
      <c r="AL57" s="510"/>
      <c r="AM57" s="510"/>
      <c r="AN57" s="510"/>
      <c r="AO57" s="510"/>
      <c r="AP57" s="510"/>
      <c r="AQ57" s="510"/>
      <c r="AR57" s="510"/>
      <c r="AS57" s="510"/>
      <c r="AT57" s="510"/>
      <c r="AU57" s="510"/>
      <c r="AV57" s="510"/>
      <c r="AW57" s="510"/>
      <c r="AX57" s="510"/>
      <c r="AY57" s="510"/>
      <c r="AZ57" s="510"/>
      <c r="BA57" s="510"/>
      <c r="BB57" s="510"/>
      <c r="BC57" s="510"/>
      <c r="BD57" s="510"/>
      <c r="BE57" s="510"/>
      <c r="BF57" s="510"/>
      <c r="BG57" s="510"/>
      <c r="BH57" s="510"/>
      <c r="BI57" s="510"/>
      <c r="BJ57" s="510"/>
      <c r="BK57" s="510"/>
      <c r="BL57" s="510"/>
      <c r="BM57" s="510"/>
      <c r="BN57" s="510"/>
      <c r="BO57" s="510"/>
      <c r="BP57" s="510"/>
      <c r="BQ57" s="510"/>
      <c r="BR57" s="510"/>
      <c r="BS57" s="510"/>
      <c r="BT57" s="510"/>
      <c r="BU57" s="510"/>
    </row>
    <row r="58" spans="1:73" ht="37.5" customHeight="1">
      <c r="A58" s="482"/>
      <c r="B58" s="49" t="s">
        <v>674</v>
      </c>
      <c r="C58" s="50" t="s">
        <v>675</v>
      </c>
      <c r="D58" s="40" t="s">
        <v>676</v>
      </c>
      <c r="E58" s="60" t="s">
        <v>677</v>
      </c>
      <c r="F58" s="50" t="s">
        <v>133</v>
      </c>
      <c r="G58" s="50"/>
      <c r="H58" s="40" t="s">
        <v>258</v>
      </c>
      <c r="I58" s="40" t="s">
        <v>135</v>
      </c>
      <c r="J58" s="40" t="s">
        <v>678</v>
      </c>
      <c r="K58" s="40" t="s">
        <v>192</v>
      </c>
      <c r="L58" s="40" t="s">
        <v>138</v>
      </c>
      <c r="M58" s="40" t="s">
        <v>139</v>
      </c>
      <c r="N58" s="41">
        <v>43922</v>
      </c>
      <c r="O58" s="40" t="s">
        <v>678</v>
      </c>
      <c r="P58" s="51"/>
      <c r="Q58" s="51"/>
      <c r="R58" s="51"/>
      <c r="S58" s="50" t="s">
        <v>139</v>
      </c>
      <c r="T58" s="52" t="s">
        <v>679</v>
      </c>
      <c r="U58" s="77" t="s">
        <v>680</v>
      </c>
      <c r="V58" s="510"/>
      <c r="W58" s="510"/>
      <c r="X58" s="510"/>
      <c r="Y58" s="510"/>
      <c r="Z58" s="510"/>
      <c r="AA58" s="510"/>
      <c r="AB58" s="510"/>
      <c r="AC58" s="510"/>
      <c r="AD58" s="510"/>
      <c r="AE58" s="510"/>
      <c r="AF58" s="510"/>
      <c r="AG58" s="510"/>
      <c r="AH58" s="510"/>
      <c r="AI58" s="511"/>
      <c r="AJ58" s="510"/>
      <c r="AK58" s="510"/>
      <c r="AL58" s="510"/>
      <c r="AM58" s="510"/>
      <c r="AN58" s="510"/>
      <c r="AO58" s="510"/>
      <c r="AP58" s="510"/>
      <c r="AQ58" s="510"/>
      <c r="AR58" s="510"/>
      <c r="AS58" s="510"/>
      <c r="AT58" s="510"/>
      <c r="AU58" s="510"/>
      <c r="AV58" s="510"/>
      <c r="AW58" s="510"/>
      <c r="AX58" s="510"/>
      <c r="AY58" s="510"/>
      <c r="AZ58" s="510"/>
      <c r="BA58" s="510"/>
      <c r="BB58" s="510"/>
      <c r="BC58" s="510"/>
      <c r="BD58" s="510"/>
      <c r="BE58" s="510"/>
      <c r="BF58" s="510"/>
      <c r="BG58" s="510"/>
      <c r="BH58" s="510"/>
      <c r="BI58" s="510"/>
      <c r="BJ58" s="510"/>
      <c r="BK58" s="510"/>
      <c r="BL58" s="510"/>
      <c r="BM58" s="510"/>
      <c r="BN58" s="510"/>
      <c r="BO58" s="510"/>
      <c r="BP58" s="510"/>
      <c r="BQ58" s="510"/>
      <c r="BR58" s="510"/>
      <c r="BS58" s="510"/>
      <c r="BT58" s="510"/>
      <c r="BU58" s="510"/>
    </row>
    <row r="59" spans="1:73" ht="37.5" customHeight="1">
      <c r="A59" s="482"/>
      <c r="B59" s="49" t="s">
        <v>681</v>
      </c>
      <c r="C59" s="50" t="s">
        <v>682</v>
      </c>
      <c r="D59" s="40" t="s">
        <v>683</v>
      </c>
      <c r="E59" s="40" t="s">
        <v>684</v>
      </c>
      <c r="F59" s="50" t="s">
        <v>176</v>
      </c>
      <c r="G59" s="50"/>
      <c r="H59" s="40" t="s">
        <v>134</v>
      </c>
      <c r="I59" s="40" t="s">
        <v>685</v>
      </c>
      <c r="J59" s="40" t="s">
        <v>191</v>
      </c>
      <c r="K59" s="40" t="s">
        <v>201</v>
      </c>
      <c r="L59" s="40" t="s">
        <v>138</v>
      </c>
      <c r="M59" s="40" t="s">
        <v>139</v>
      </c>
      <c r="N59" s="41">
        <v>43983</v>
      </c>
      <c r="O59" s="40" t="s">
        <v>312</v>
      </c>
      <c r="P59" s="51"/>
      <c r="Q59" s="51"/>
      <c r="R59" s="51"/>
      <c r="S59" s="50" t="s">
        <v>139</v>
      </c>
      <c r="T59" s="52" t="s">
        <v>686</v>
      </c>
      <c r="U59" s="53"/>
      <c r="V59" s="510"/>
      <c r="W59" s="510"/>
      <c r="X59" s="510"/>
      <c r="Y59" s="510"/>
      <c r="Z59" s="510"/>
      <c r="AA59" s="510"/>
      <c r="AB59" s="510"/>
      <c r="AC59" s="510"/>
      <c r="AD59" s="510"/>
      <c r="AE59" s="510"/>
      <c r="AF59" s="510"/>
      <c r="AG59" s="510"/>
      <c r="AH59" s="510"/>
      <c r="AI59" s="511"/>
      <c r="AJ59" s="510"/>
      <c r="AK59" s="510"/>
      <c r="AL59" s="510"/>
      <c r="AM59" s="510"/>
      <c r="AN59" s="510"/>
      <c r="AO59" s="510"/>
      <c r="AP59" s="510"/>
      <c r="AQ59" s="510"/>
      <c r="AR59" s="510"/>
      <c r="AS59" s="510"/>
      <c r="AT59" s="510"/>
      <c r="AU59" s="510"/>
      <c r="AV59" s="510"/>
      <c r="AW59" s="510"/>
      <c r="AX59" s="510"/>
      <c r="AY59" s="510"/>
      <c r="AZ59" s="510"/>
      <c r="BA59" s="510"/>
      <c r="BB59" s="510"/>
      <c r="BC59" s="510"/>
      <c r="BD59" s="510"/>
      <c r="BE59" s="510"/>
      <c r="BF59" s="510"/>
      <c r="BG59" s="510"/>
      <c r="BH59" s="510"/>
      <c r="BI59" s="510"/>
      <c r="BJ59" s="510"/>
      <c r="BK59" s="510"/>
      <c r="BL59" s="510"/>
      <c r="BM59" s="510"/>
      <c r="BN59" s="510"/>
      <c r="BO59" s="510"/>
      <c r="BP59" s="510"/>
      <c r="BQ59" s="510"/>
      <c r="BR59" s="510"/>
      <c r="BS59" s="510"/>
      <c r="BT59" s="510"/>
      <c r="BU59" s="510"/>
    </row>
    <row r="60" spans="1:73" ht="37.5" customHeight="1">
      <c r="A60" s="482"/>
      <c r="B60" s="49" t="s">
        <v>687</v>
      </c>
      <c r="C60" s="50" t="s">
        <v>688</v>
      </c>
      <c r="D60" s="40" t="s">
        <v>689</v>
      </c>
      <c r="E60" s="51"/>
      <c r="F60" s="50" t="s">
        <v>176</v>
      </c>
      <c r="G60" s="50"/>
      <c r="H60" s="40" t="s">
        <v>189</v>
      </c>
      <c r="I60" s="40" t="s">
        <v>690</v>
      </c>
      <c r="J60" s="40" t="s">
        <v>136</v>
      </c>
      <c r="K60" s="40" t="s">
        <v>691</v>
      </c>
      <c r="L60" s="40" t="s">
        <v>138</v>
      </c>
      <c r="M60" s="40" t="s">
        <v>139</v>
      </c>
      <c r="N60" s="41">
        <v>43891</v>
      </c>
      <c r="O60" s="40" t="s">
        <v>692</v>
      </c>
      <c r="P60" s="40" t="s">
        <v>693</v>
      </c>
      <c r="Q60" s="40" t="s">
        <v>694</v>
      </c>
      <c r="R60" s="40" t="s">
        <v>136</v>
      </c>
      <c r="S60" s="50" t="s">
        <v>139</v>
      </c>
      <c r="T60" s="52" t="s">
        <v>695</v>
      </c>
      <c r="U60" s="53"/>
      <c r="V60" s="510"/>
      <c r="W60" s="510"/>
      <c r="X60" s="510"/>
      <c r="Y60" s="510"/>
      <c r="Z60" s="510"/>
      <c r="AA60" s="510"/>
      <c r="AB60" s="510"/>
      <c r="AC60" s="510"/>
      <c r="AD60" s="510"/>
      <c r="AE60" s="510"/>
      <c r="AF60" s="510"/>
      <c r="AG60" s="510"/>
      <c r="AH60" s="510"/>
      <c r="AI60" s="511"/>
      <c r="AJ60" s="510"/>
      <c r="AK60" s="510"/>
      <c r="AL60" s="510"/>
      <c r="AM60" s="510"/>
      <c r="AN60" s="510"/>
      <c r="AO60" s="510"/>
      <c r="AP60" s="510"/>
      <c r="AQ60" s="510"/>
      <c r="AR60" s="510"/>
      <c r="AS60" s="510"/>
      <c r="AT60" s="510"/>
      <c r="AU60" s="510"/>
      <c r="AV60" s="510"/>
      <c r="AW60" s="510"/>
      <c r="AX60" s="510"/>
      <c r="AY60" s="510"/>
      <c r="AZ60" s="510"/>
      <c r="BA60" s="510"/>
      <c r="BB60" s="510"/>
      <c r="BC60" s="510"/>
      <c r="BD60" s="510"/>
      <c r="BE60" s="510"/>
      <c r="BF60" s="510"/>
      <c r="BG60" s="510"/>
      <c r="BH60" s="510"/>
      <c r="BI60" s="510"/>
      <c r="BJ60" s="510"/>
      <c r="BK60" s="510"/>
      <c r="BL60" s="510"/>
      <c r="BM60" s="510"/>
      <c r="BN60" s="510"/>
      <c r="BO60" s="510"/>
      <c r="BP60" s="510"/>
      <c r="BQ60" s="510"/>
      <c r="BR60" s="510"/>
      <c r="BS60" s="510"/>
      <c r="BT60" s="510"/>
      <c r="BU60" s="510"/>
    </row>
    <row r="61" spans="1:73" ht="37.5" customHeight="1">
      <c r="A61" s="482"/>
      <c r="B61" s="79" t="s">
        <v>696</v>
      </c>
      <c r="C61" s="100" t="s">
        <v>697</v>
      </c>
      <c r="D61" s="40" t="s">
        <v>698</v>
      </c>
      <c r="E61" s="60" t="s">
        <v>699</v>
      </c>
      <c r="F61" s="40" t="s">
        <v>176</v>
      </c>
      <c r="G61" s="40"/>
      <c r="H61" s="40" t="s">
        <v>134</v>
      </c>
      <c r="I61" s="40" t="s">
        <v>259</v>
      </c>
      <c r="J61" s="93" t="s">
        <v>136</v>
      </c>
      <c r="K61" s="40" t="s">
        <v>179</v>
      </c>
      <c r="L61" s="40" t="s">
        <v>280</v>
      </c>
      <c r="M61" s="40" t="s">
        <v>139</v>
      </c>
      <c r="N61" s="71" t="s">
        <v>136</v>
      </c>
      <c r="O61" s="40" t="s">
        <v>700</v>
      </c>
      <c r="P61" s="51"/>
      <c r="Q61" s="51"/>
      <c r="R61" s="51"/>
      <c r="S61" s="71" t="s">
        <v>701</v>
      </c>
      <c r="T61" s="52" t="s">
        <v>702</v>
      </c>
      <c r="U61" s="53"/>
      <c r="V61" s="510"/>
      <c r="W61" s="510"/>
      <c r="X61" s="510"/>
      <c r="Y61" s="510"/>
      <c r="Z61" s="510"/>
      <c r="AA61" s="510"/>
      <c r="AB61" s="510"/>
      <c r="AC61" s="510"/>
      <c r="AD61" s="510"/>
      <c r="AE61" s="510"/>
      <c r="AF61" s="510"/>
      <c r="AG61" s="510"/>
      <c r="AH61" s="510"/>
      <c r="AI61" s="511"/>
      <c r="AJ61" s="510"/>
      <c r="AK61" s="510"/>
      <c r="AL61" s="510"/>
      <c r="AM61" s="510"/>
      <c r="AN61" s="510"/>
      <c r="AO61" s="510"/>
      <c r="AP61" s="510"/>
      <c r="AQ61" s="510"/>
      <c r="AR61" s="510"/>
      <c r="AS61" s="510"/>
      <c r="AT61" s="510"/>
      <c r="AU61" s="510"/>
      <c r="AV61" s="510"/>
      <c r="AW61" s="510"/>
      <c r="AX61" s="510"/>
      <c r="AY61" s="510"/>
      <c r="AZ61" s="510"/>
      <c r="BA61" s="510"/>
      <c r="BB61" s="510"/>
      <c r="BC61" s="510"/>
      <c r="BD61" s="510"/>
      <c r="BE61" s="510"/>
      <c r="BF61" s="510"/>
      <c r="BG61" s="510"/>
      <c r="BH61" s="510"/>
      <c r="BI61" s="510"/>
      <c r="BJ61" s="510"/>
      <c r="BK61" s="510"/>
      <c r="BL61" s="510"/>
      <c r="BM61" s="510"/>
      <c r="BN61" s="510"/>
      <c r="BO61" s="510"/>
      <c r="BP61" s="510"/>
      <c r="BQ61" s="510"/>
      <c r="BR61" s="510"/>
      <c r="BS61" s="510"/>
      <c r="BT61" s="510"/>
      <c r="BU61" s="510"/>
    </row>
    <row r="62" spans="1:73" ht="37.5" customHeight="1">
      <c r="A62" s="482"/>
      <c r="B62" s="81" t="s">
        <v>703</v>
      </c>
      <c r="C62" s="71" t="s">
        <v>704</v>
      </c>
      <c r="D62" s="40" t="s">
        <v>705</v>
      </c>
      <c r="E62" s="40" t="s">
        <v>706</v>
      </c>
      <c r="F62" s="82" t="s">
        <v>199</v>
      </c>
      <c r="G62" s="82"/>
      <c r="H62" s="40" t="s">
        <v>134</v>
      </c>
      <c r="I62" s="40" t="s">
        <v>259</v>
      </c>
      <c r="J62" s="40" t="s">
        <v>191</v>
      </c>
      <c r="K62" s="40" t="s">
        <v>134</v>
      </c>
      <c r="L62" s="40" t="s">
        <v>138</v>
      </c>
      <c r="M62" s="40" t="s">
        <v>139</v>
      </c>
      <c r="N62" s="41">
        <v>43983</v>
      </c>
      <c r="O62" s="40" t="s">
        <v>312</v>
      </c>
      <c r="P62" s="51"/>
      <c r="Q62" s="51"/>
      <c r="R62" s="51"/>
      <c r="S62" s="71" t="s">
        <v>707</v>
      </c>
      <c r="T62" s="52" t="s">
        <v>708</v>
      </c>
      <c r="U62" s="53"/>
      <c r="V62" s="510" t="s">
        <v>709</v>
      </c>
      <c r="W62" s="510"/>
      <c r="X62" s="510" t="s">
        <v>145</v>
      </c>
      <c r="Y62" s="510"/>
      <c r="Z62" s="510"/>
      <c r="AA62" s="510" t="s">
        <v>146</v>
      </c>
      <c r="AB62" s="510"/>
      <c r="AC62" s="510"/>
      <c r="AD62" s="510" t="s">
        <v>161</v>
      </c>
      <c r="AE62" s="510"/>
      <c r="AF62" s="510" t="s">
        <v>161</v>
      </c>
      <c r="AG62" s="510"/>
      <c r="AH62" s="510" t="s">
        <v>161</v>
      </c>
      <c r="AI62" s="511"/>
      <c r="AJ62" s="510"/>
      <c r="AK62" s="510" t="s">
        <v>151</v>
      </c>
      <c r="AL62" s="510"/>
      <c r="AM62" s="510"/>
      <c r="AN62" s="510" t="s">
        <v>161</v>
      </c>
      <c r="AO62" s="510"/>
      <c r="AP62" s="510" t="s">
        <v>155</v>
      </c>
      <c r="AQ62" s="510"/>
      <c r="AR62" s="510" t="s">
        <v>156</v>
      </c>
      <c r="AS62" s="510"/>
      <c r="AT62" s="510"/>
      <c r="AU62" s="510" t="s">
        <v>161</v>
      </c>
      <c r="AV62" s="510"/>
      <c r="AW62" s="510"/>
      <c r="AX62" s="510" t="s">
        <v>214</v>
      </c>
      <c r="AY62" s="510"/>
      <c r="AZ62" s="510" t="s">
        <v>710</v>
      </c>
      <c r="BA62" s="510"/>
      <c r="BB62" s="510"/>
      <c r="BC62" s="510" t="s">
        <v>161</v>
      </c>
      <c r="BD62" s="510"/>
      <c r="BE62" s="510"/>
      <c r="BF62" s="510" t="s">
        <v>161</v>
      </c>
      <c r="BG62" s="510"/>
      <c r="BH62" s="510" t="s">
        <v>161</v>
      </c>
      <c r="BI62" s="510"/>
      <c r="BJ62" s="510"/>
      <c r="BK62" s="510"/>
      <c r="BL62" s="510" t="s">
        <v>215</v>
      </c>
      <c r="BM62" s="510"/>
      <c r="BN62" s="510" t="s">
        <v>161</v>
      </c>
      <c r="BO62" s="510"/>
      <c r="BP62" s="510" t="s">
        <v>711</v>
      </c>
      <c r="BQ62" s="510"/>
      <c r="BR62" s="510"/>
      <c r="BS62" s="510" t="s">
        <v>161</v>
      </c>
      <c r="BT62" s="510"/>
      <c r="BU62" s="510"/>
    </row>
    <row r="63" spans="1:73" ht="37.5" customHeight="1">
      <c r="A63" s="482"/>
      <c r="B63" s="101" t="s">
        <v>712</v>
      </c>
      <c r="C63" s="38" t="s">
        <v>713</v>
      </c>
      <c r="D63" s="38" t="s">
        <v>714</v>
      </c>
      <c r="E63" s="38" t="s">
        <v>715</v>
      </c>
      <c r="F63" s="50" t="s">
        <v>133</v>
      </c>
      <c r="G63" s="50"/>
      <c r="H63" s="38" t="s">
        <v>134</v>
      </c>
      <c r="I63" s="37" t="s">
        <v>716</v>
      </c>
      <c r="J63" s="93" t="s">
        <v>139</v>
      </c>
      <c r="K63" s="38" t="s">
        <v>192</v>
      </c>
      <c r="L63" s="38" t="s">
        <v>280</v>
      </c>
      <c r="M63" s="37" t="s">
        <v>717</v>
      </c>
      <c r="N63" s="94">
        <v>43617</v>
      </c>
      <c r="O63" s="38" t="s">
        <v>178</v>
      </c>
      <c r="P63" s="37" t="s">
        <v>282</v>
      </c>
      <c r="Q63" s="37" t="s">
        <v>718</v>
      </c>
      <c r="R63" s="37" t="s">
        <v>719</v>
      </c>
      <c r="S63" s="37" t="s">
        <v>568</v>
      </c>
      <c r="T63" s="44" t="s">
        <v>720</v>
      </c>
      <c r="U63" s="53"/>
      <c r="V63" s="510" t="s">
        <v>709</v>
      </c>
      <c r="W63" s="510"/>
      <c r="X63" s="510" t="s">
        <v>721</v>
      </c>
      <c r="Y63" s="510"/>
      <c r="Z63" s="510"/>
      <c r="AA63" s="510" t="s">
        <v>161</v>
      </c>
      <c r="AB63" s="510"/>
      <c r="AC63" s="510"/>
      <c r="AD63" s="510" t="s">
        <v>147</v>
      </c>
      <c r="AE63" s="510"/>
      <c r="AF63" s="510" t="s">
        <v>148</v>
      </c>
      <c r="AG63" s="510"/>
      <c r="AH63" s="510" t="s">
        <v>161</v>
      </c>
      <c r="AI63" s="511"/>
      <c r="AJ63" s="510"/>
      <c r="AK63" s="510" t="s">
        <v>151</v>
      </c>
      <c r="AL63" s="510"/>
      <c r="AM63" s="510"/>
      <c r="AN63" s="510" t="s">
        <v>161</v>
      </c>
      <c r="AO63" s="510"/>
      <c r="AP63" s="510" t="s">
        <v>161</v>
      </c>
      <c r="AQ63" s="510"/>
      <c r="AR63" s="510" t="s">
        <v>161</v>
      </c>
      <c r="AS63" s="510"/>
      <c r="AT63" s="510"/>
      <c r="AU63" s="510" t="s">
        <v>161</v>
      </c>
      <c r="AV63" s="510"/>
      <c r="AW63" s="510"/>
      <c r="AX63" s="510" t="s">
        <v>161</v>
      </c>
      <c r="AY63" s="510"/>
      <c r="AZ63" s="510" t="s">
        <v>161</v>
      </c>
      <c r="BA63" s="510"/>
      <c r="BB63" s="510"/>
      <c r="BC63" s="510" t="s">
        <v>162</v>
      </c>
      <c r="BD63" s="510"/>
      <c r="BE63" s="510"/>
      <c r="BF63" s="510" t="s">
        <v>161</v>
      </c>
      <c r="BG63" s="510"/>
      <c r="BH63" s="510" t="s">
        <v>161</v>
      </c>
      <c r="BI63" s="510"/>
      <c r="BJ63" s="510"/>
      <c r="BK63" s="510"/>
      <c r="BL63" s="510" t="s">
        <v>161</v>
      </c>
      <c r="BM63" s="510"/>
      <c r="BN63" s="510" t="s">
        <v>161</v>
      </c>
      <c r="BO63" s="510"/>
      <c r="BP63" s="510" t="s">
        <v>169</v>
      </c>
      <c r="BQ63" s="510"/>
      <c r="BR63" s="510"/>
      <c r="BS63" s="510" t="s">
        <v>161</v>
      </c>
      <c r="BT63" s="510"/>
      <c r="BU63" s="510"/>
    </row>
    <row r="64" spans="1:73" ht="31.5" customHeight="1">
      <c r="A64" s="482"/>
      <c r="B64" s="49" t="s">
        <v>722</v>
      </c>
      <c r="C64" s="50" t="s">
        <v>723</v>
      </c>
      <c r="D64" s="40" t="s">
        <v>724</v>
      </c>
      <c r="E64" s="40" t="s">
        <v>725</v>
      </c>
      <c r="F64" s="50" t="s">
        <v>176</v>
      </c>
      <c r="G64" s="50"/>
      <c r="H64" s="40" t="s">
        <v>189</v>
      </c>
      <c r="I64" s="40" t="s">
        <v>135</v>
      </c>
      <c r="J64" s="40" t="s">
        <v>191</v>
      </c>
      <c r="K64" s="40" t="s">
        <v>261</v>
      </c>
      <c r="L64" s="40" t="s">
        <v>138</v>
      </c>
      <c r="M64" s="40" t="s">
        <v>139</v>
      </c>
      <c r="N64" s="41">
        <v>43952</v>
      </c>
      <c r="O64" s="40" t="s">
        <v>312</v>
      </c>
      <c r="P64" s="40" t="s">
        <v>726</v>
      </c>
      <c r="Q64" s="40" t="s">
        <v>648</v>
      </c>
      <c r="R64" s="40" t="s">
        <v>648</v>
      </c>
      <c r="S64" s="50" t="s">
        <v>727</v>
      </c>
      <c r="T64" s="52" t="s">
        <v>728</v>
      </c>
      <c r="U64" s="35"/>
      <c r="V64" s="510" t="s">
        <v>144</v>
      </c>
      <c r="W64" s="510" t="s">
        <v>729</v>
      </c>
      <c r="X64" s="510" t="s">
        <v>264</v>
      </c>
      <c r="Y64" s="510"/>
      <c r="Z64" s="510"/>
      <c r="AA64" s="510" t="s">
        <v>297</v>
      </c>
      <c r="AB64" s="510"/>
      <c r="AC64" s="510" t="s">
        <v>267</v>
      </c>
      <c r="AD64" s="510"/>
      <c r="AE64" s="510"/>
      <c r="AF64" s="510" t="s">
        <v>730</v>
      </c>
      <c r="AG64" s="510"/>
      <c r="AH64" s="510" t="s">
        <v>270</v>
      </c>
      <c r="AI64" s="511" t="s">
        <v>731</v>
      </c>
      <c r="AJ64" s="510"/>
      <c r="AK64" s="510" t="s">
        <v>151</v>
      </c>
      <c r="AL64" s="510"/>
      <c r="AM64" s="510"/>
      <c r="AN64" s="510" t="s">
        <v>153</v>
      </c>
      <c r="AO64" s="510"/>
      <c r="AP64" s="510" t="s">
        <v>732</v>
      </c>
      <c r="AQ64" s="510"/>
      <c r="AR64" s="510" t="s">
        <v>271</v>
      </c>
      <c r="AS64" s="510"/>
      <c r="AT64" s="510"/>
      <c r="AU64" s="510" t="s">
        <v>157</v>
      </c>
      <c r="AV64" s="510"/>
      <c r="AW64" s="510"/>
      <c r="AX64" s="510" t="s">
        <v>214</v>
      </c>
      <c r="AY64" s="510"/>
      <c r="AZ64" s="510" t="s">
        <v>710</v>
      </c>
      <c r="BA64" s="510"/>
      <c r="BB64" s="510"/>
      <c r="BC64" s="510" t="s">
        <v>162</v>
      </c>
      <c r="BD64" s="510"/>
      <c r="BE64" s="510"/>
      <c r="BF64" s="510" t="s">
        <v>164</v>
      </c>
      <c r="BG64" s="510"/>
      <c r="BH64" s="510" t="s">
        <v>272</v>
      </c>
      <c r="BI64" s="510"/>
      <c r="BJ64" s="510"/>
      <c r="BK64" s="510"/>
      <c r="BL64" s="510" t="s">
        <v>167</v>
      </c>
      <c r="BM64" s="510"/>
      <c r="BN64" s="510" t="s">
        <v>216</v>
      </c>
      <c r="BO64" s="510"/>
      <c r="BP64" s="510" t="s">
        <v>169</v>
      </c>
      <c r="BQ64" s="510"/>
      <c r="BR64" s="510"/>
      <c r="BS64" s="510" t="s">
        <v>135</v>
      </c>
      <c r="BT64" s="510"/>
      <c r="BU64" s="510"/>
    </row>
    <row r="65" spans="1:73" ht="31.5" customHeight="1">
      <c r="A65" s="482"/>
      <c r="B65" s="49" t="s">
        <v>733</v>
      </c>
      <c r="C65" s="50" t="s">
        <v>734</v>
      </c>
      <c r="D65" s="40" t="s">
        <v>735</v>
      </c>
      <c r="E65" s="40" t="s">
        <v>736</v>
      </c>
      <c r="F65" s="50" t="s">
        <v>176</v>
      </c>
      <c r="G65" s="50"/>
      <c r="H65" s="40" t="s">
        <v>189</v>
      </c>
      <c r="I65" s="40" t="s">
        <v>737</v>
      </c>
      <c r="J65" s="40" t="s">
        <v>140</v>
      </c>
      <c r="K65" s="40" t="s">
        <v>440</v>
      </c>
      <c r="L65" s="40" t="s">
        <v>138</v>
      </c>
      <c r="M65" s="40" t="s">
        <v>139</v>
      </c>
      <c r="N65" s="41">
        <v>43862</v>
      </c>
      <c r="O65" s="40" t="s">
        <v>140</v>
      </c>
      <c r="P65" s="51"/>
      <c r="Q65" s="51"/>
      <c r="R65" s="51"/>
      <c r="S65" s="50" t="s">
        <v>139</v>
      </c>
      <c r="T65" s="52" t="s">
        <v>738</v>
      </c>
      <c r="U65" s="53"/>
      <c r="V65" s="510" t="s">
        <v>144</v>
      </c>
      <c r="W65" s="510" t="s">
        <v>739</v>
      </c>
      <c r="X65" s="510" t="s">
        <v>264</v>
      </c>
      <c r="Y65" s="510"/>
      <c r="Z65" s="510"/>
      <c r="AA65" s="510" t="s">
        <v>265</v>
      </c>
      <c r="AB65" s="510"/>
      <c r="AC65" s="510" t="s">
        <v>267</v>
      </c>
      <c r="AD65" s="510" t="s">
        <v>147</v>
      </c>
      <c r="AE65" s="510"/>
      <c r="AF65" s="510" t="s">
        <v>148</v>
      </c>
      <c r="AG65" s="510"/>
      <c r="AH65" s="510" t="s">
        <v>270</v>
      </c>
      <c r="AI65" s="511"/>
      <c r="AJ65" s="510"/>
      <c r="AK65" s="510" t="s">
        <v>151</v>
      </c>
      <c r="AL65" s="510"/>
      <c r="AM65" s="510"/>
      <c r="AN65" s="510" t="s">
        <v>161</v>
      </c>
      <c r="AO65" s="510"/>
      <c r="AP65" s="510" t="s">
        <v>155</v>
      </c>
      <c r="AQ65" s="510"/>
      <c r="AR65" s="510" t="s">
        <v>271</v>
      </c>
      <c r="AS65" s="510"/>
      <c r="AT65" s="510"/>
      <c r="AU65" s="510" t="s">
        <v>740</v>
      </c>
      <c r="AV65" s="510"/>
      <c r="AW65" s="510"/>
      <c r="AX65" s="510" t="s">
        <v>161</v>
      </c>
      <c r="AY65" s="510"/>
      <c r="AZ65" s="510" t="s">
        <v>230</v>
      </c>
      <c r="BA65" s="510"/>
      <c r="BB65" s="510"/>
      <c r="BC65" s="510" t="s">
        <v>161</v>
      </c>
      <c r="BD65" s="510"/>
      <c r="BE65" s="510"/>
      <c r="BF65" s="510" t="s">
        <v>161</v>
      </c>
      <c r="BG65" s="510"/>
      <c r="BH65" s="510" t="s">
        <v>272</v>
      </c>
      <c r="BI65" s="510"/>
      <c r="BJ65" s="510"/>
      <c r="BK65" s="510"/>
      <c r="BL65" s="510" t="s">
        <v>167</v>
      </c>
      <c r="BM65" s="510"/>
      <c r="BN65" s="510" t="s">
        <v>741</v>
      </c>
      <c r="BO65" s="510"/>
      <c r="BP65" s="510" t="s">
        <v>169</v>
      </c>
      <c r="BQ65" s="510"/>
      <c r="BR65" s="510"/>
      <c r="BS65" s="510" t="s">
        <v>135</v>
      </c>
      <c r="BT65" s="510"/>
      <c r="BU65" s="510"/>
    </row>
    <row r="66" spans="1:73" ht="31.5" customHeight="1">
      <c r="A66" s="482"/>
      <c r="B66" s="101" t="s">
        <v>742</v>
      </c>
      <c r="C66" s="38" t="s">
        <v>743</v>
      </c>
      <c r="D66" s="38" t="s">
        <v>744</v>
      </c>
      <c r="E66" s="38" t="s">
        <v>745</v>
      </c>
      <c r="F66" s="50" t="s">
        <v>133</v>
      </c>
      <c r="G66" s="50"/>
      <c r="H66" s="38" t="s">
        <v>134</v>
      </c>
      <c r="I66" s="37" t="s">
        <v>746</v>
      </c>
      <c r="J66" s="93" t="s">
        <v>139</v>
      </c>
      <c r="K66" s="38" t="s">
        <v>179</v>
      </c>
      <c r="L66" s="38" t="s">
        <v>747</v>
      </c>
      <c r="M66" s="37" t="s">
        <v>748</v>
      </c>
      <c r="N66" s="94">
        <v>43891</v>
      </c>
      <c r="O66" s="38" t="s">
        <v>178</v>
      </c>
      <c r="P66" s="37" t="s">
        <v>749</v>
      </c>
      <c r="Q66" s="37" t="s">
        <v>750</v>
      </c>
      <c r="R66" s="37" t="s">
        <v>751</v>
      </c>
      <c r="S66" s="37" t="s">
        <v>752</v>
      </c>
      <c r="T66" s="44" t="s">
        <v>753</v>
      </c>
      <c r="U66" s="53"/>
      <c r="V66" s="510" t="s">
        <v>709</v>
      </c>
      <c r="W66" s="510" t="s">
        <v>754</v>
      </c>
      <c r="X66" s="510" t="s">
        <v>145</v>
      </c>
      <c r="Y66" s="510"/>
      <c r="Z66" s="510"/>
      <c r="AA66" s="510" t="s">
        <v>146</v>
      </c>
      <c r="AB66" s="510"/>
      <c r="AC66" s="510" t="s">
        <v>225</v>
      </c>
      <c r="AD66" s="510" t="s">
        <v>139</v>
      </c>
      <c r="AE66" s="510"/>
      <c r="AF66" s="510" t="s">
        <v>139</v>
      </c>
      <c r="AG66" s="510"/>
      <c r="AH66" s="510" t="s">
        <v>161</v>
      </c>
      <c r="AI66" s="511"/>
      <c r="AJ66" s="510"/>
      <c r="AK66" s="510" t="s">
        <v>151</v>
      </c>
      <c r="AL66" s="510"/>
      <c r="AM66" s="510"/>
      <c r="AN66" s="510" t="s">
        <v>161</v>
      </c>
      <c r="AO66" s="510" t="s">
        <v>755</v>
      </c>
      <c r="AP66" s="510" t="s">
        <v>756</v>
      </c>
      <c r="AQ66" s="510"/>
      <c r="AR66" s="510" t="s">
        <v>156</v>
      </c>
      <c r="AS66" s="510"/>
      <c r="AT66" s="510"/>
      <c r="AU66" s="510" t="s">
        <v>213</v>
      </c>
      <c r="AV66" s="510"/>
      <c r="AW66" s="510"/>
      <c r="AX66" s="510" t="s">
        <v>139</v>
      </c>
      <c r="AY66" s="510"/>
      <c r="AZ66" s="510" t="s">
        <v>139</v>
      </c>
      <c r="BA66" s="510"/>
      <c r="BB66" s="510"/>
      <c r="BC66" s="510" t="s">
        <v>232</v>
      </c>
      <c r="BD66" s="510"/>
      <c r="BE66" s="510"/>
      <c r="BF66" s="510" t="s">
        <v>757</v>
      </c>
      <c r="BG66" s="510"/>
      <c r="BH66" s="510" t="s">
        <v>166</v>
      </c>
      <c r="BI66" s="510"/>
      <c r="BJ66" s="510"/>
      <c r="BK66" s="510"/>
      <c r="BL66" s="510" t="s">
        <v>758</v>
      </c>
      <c r="BM66" s="510"/>
      <c r="BN66" s="510" t="s">
        <v>161</v>
      </c>
      <c r="BO66" s="510"/>
      <c r="BP66" s="510" t="s">
        <v>711</v>
      </c>
      <c r="BQ66" s="510"/>
      <c r="BR66" s="510"/>
      <c r="BS66" s="510" t="s">
        <v>759</v>
      </c>
      <c r="BT66" s="510"/>
      <c r="BU66" s="510"/>
    </row>
    <row r="67" spans="1:73" ht="37.5" customHeight="1">
      <c r="A67" s="482"/>
      <c r="B67" s="49" t="s">
        <v>760</v>
      </c>
      <c r="C67" s="102" t="s">
        <v>761</v>
      </c>
      <c r="D67" s="40" t="s">
        <v>762</v>
      </c>
      <c r="E67" s="40" t="s">
        <v>763</v>
      </c>
      <c r="F67" s="50" t="s">
        <v>176</v>
      </c>
      <c r="G67" s="50"/>
      <c r="H67" s="40" t="s">
        <v>134</v>
      </c>
      <c r="I67" s="40" t="s">
        <v>764</v>
      </c>
      <c r="J67" s="40" t="s">
        <v>191</v>
      </c>
      <c r="K67" s="60" t="s">
        <v>440</v>
      </c>
      <c r="L67" s="40" t="s">
        <v>138</v>
      </c>
      <c r="M67" s="40" t="s">
        <v>139</v>
      </c>
      <c r="N67" s="41">
        <v>43952</v>
      </c>
      <c r="O67" s="40" t="s">
        <v>765</v>
      </c>
      <c r="P67" s="51"/>
      <c r="Q67" s="51"/>
      <c r="R67" s="40"/>
      <c r="S67" s="50" t="s">
        <v>766</v>
      </c>
      <c r="T67" s="80" t="s">
        <v>767</v>
      </c>
      <c r="U67" s="103" t="s">
        <v>768</v>
      </c>
      <c r="V67" s="510" t="s">
        <v>709</v>
      </c>
      <c r="W67" s="510"/>
      <c r="X67" s="510" t="s">
        <v>145</v>
      </c>
      <c r="Y67" s="510"/>
      <c r="Z67" s="510"/>
      <c r="AA67" s="510" t="s">
        <v>146</v>
      </c>
      <c r="AB67" s="510"/>
      <c r="AC67" s="510" t="s">
        <v>225</v>
      </c>
      <c r="AD67" s="510" t="s">
        <v>139</v>
      </c>
      <c r="AE67" s="510"/>
      <c r="AF67" s="510" t="s">
        <v>139</v>
      </c>
      <c r="AG67" s="510"/>
      <c r="AH67" s="510" t="s">
        <v>161</v>
      </c>
      <c r="AI67" s="511"/>
      <c r="AJ67" s="510"/>
      <c r="AK67" s="510" t="s">
        <v>161</v>
      </c>
      <c r="AL67" s="510"/>
      <c r="AM67" s="510"/>
      <c r="AN67" s="510" t="s">
        <v>227</v>
      </c>
      <c r="AO67" s="510"/>
      <c r="AP67" s="510" t="s">
        <v>155</v>
      </c>
      <c r="AQ67" s="510"/>
      <c r="AR67" s="510" t="s">
        <v>156</v>
      </c>
      <c r="AS67" s="510"/>
      <c r="AT67" s="510"/>
      <c r="AU67" s="510" t="s">
        <v>161</v>
      </c>
      <c r="AV67" s="510"/>
      <c r="AW67" s="510"/>
      <c r="AX67" s="510" t="s">
        <v>214</v>
      </c>
      <c r="AY67" s="510"/>
      <c r="AZ67" s="510" t="s">
        <v>710</v>
      </c>
      <c r="BA67" s="510"/>
      <c r="BB67" s="510"/>
      <c r="BC67" s="510" t="s">
        <v>232</v>
      </c>
      <c r="BD67" s="510"/>
      <c r="BE67" s="510"/>
      <c r="BF67" s="510" t="s">
        <v>769</v>
      </c>
      <c r="BG67" s="510"/>
      <c r="BH67" s="510" t="s">
        <v>166</v>
      </c>
      <c r="BI67" s="510"/>
      <c r="BJ67" s="510"/>
      <c r="BK67" s="510"/>
      <c r="BL67" s="510" t="s">
        <v>758</v>
      </c>
      <c r="BM67" s="510"/>
      <c r="BN67" s="510" t="s">
        <v>161</v>
      </c>
      <c r="BO67" s="510"/>
      <c r="BP67" s="510" t="s">
        <v>711</v>
      </c>
      <c r="BQ67" s="510"/>
      <c r="BR67" s="510"/>
      <c r="BS67" s="510" t="s">
        <v>161</v>
      </c>
      <c r="BT67" s="510"/>
      <c r="BU67" s="510"/>
    </row>
    <row r="68" spans="1:73" ht="37.5" customHeight="1">
      <c r="A68" s="482"/>
      <c r="B68" s="39" t="s">
        <v>770</v>
      </c>
      <c r="C68" s="83" t="s">
        <v>771</v>
      </c>
      <c r="D68" s="60" t="s">
        <v>772</v>
      </c>
      <c r="E68" s="60" t="s">
        <v>773</v>
      </c>
      <c r="F68" s="50" t="s">
        <v>176</v>
      </c>
      <c r="G68" s="39"/>
      <c r="H68" s="60" t="s">
        <v>134</v>
      </c>
      <c r="I68" s="60" t="s">
        <v>774</v>
      </c>
      <c r="J68" s="60" t="s">
        <v>136</v>
      </c>
      <c r="K68" s="60" t="s">
        <v>137</v>
      </c>
      <c r="L68" s="60" t="s">
        <v>138</v>
      </c>
      <c r="M68" s="60" t="s">
        <v>139</v>
      </c>
      <c r="N68" s="59">
        <v>43831</v>
      </c>
      <c r="O68" s="60" t="s">
        <v>312</v>
      </c>
      <c r="P68" s="84"/>
      <c r="Q68" s="84"/>
      <c r="R68" s="60" t="s">
        <v>284</v>
      </c>
      <c r="S68" s="39" t="s">
        <v>775</v>
      </c>
      <c r="T68" s="80" t="s">
        <v>776</v>
      </c>
      <c r="U68" s="35"/>
      <c r="V68" s="510" t="s">
        <v>144</v>
      </c>
      <c r="W68" s="510"/>
      <c r="X68" s="510" t="s">
        <v>145</v>
      </c>
      <c r="Y68" s="510"/>
      <c r="Z68" s="510"/>
      <c r="AA68" s="510" t="s">
        <v>146</v>
      </c>
      <c r="AB68" s="510"/>
      <c r="AC68" s="510" t="s">
        <v>225</v>
      </c>
      <c r="AD68" s="510" t="s">
        <v>139</v>
      </c>
      <c r="AE68" s="510"/>
      <c r="AF68" s="510" t="s">
        <v>139</v>
      </c>
      <c r="AG68" s="510"/>
      <c r="AH68" s="510" t="s">
        <v>139</v>
      </c>
      <c r="AI68" s="511"/>
      <c r="AJ68" s="510"/>
      <c r="AK68" s="510" t="s">
        <v>777</v>
      </c>
      <c r="AL68" s="510"/>
      <c r="AM68" s="510"/>
      <c r="AN68" s="510" t="s">
        <v>161</v>
      </c>
      <c r="AO68" s="510" t="s">
        <v>778</v>
      </c>
      <c r="AP68" s="510" t="s">
        <v>779</v>
      </c>
      <c r="AQ68" s="510"/>
      <c r="AR68" s="510" t="s">
        <v>156</v>
      </c>
      <c r="AS68" s="510"/>
      <c r="AT68" s="510"/>
      <c r="AU68" s="510" t="s">
        <v>228</v>
      </c>
      <c r="AV68" s="510"/>
      <c r="AW68" s="510"/>
      <c r="AX68" s="510" t="s">
        <v>780</v>
      </c>
      <c r="AY68" s="510"/>
      <c r="AZ68" s="510" t="s">
        <v>161</v>
      </c>
      <c r="BA68" s="510"/>
      <c r="BB68" s="510"/>
      <c r="BC68" s="510" t="s">
        <v>162</v>
      </c>
      <c r="BD68" s="510"/>
      <c r="BE68" s="510"/>
      <c r="BF68" s="510" t="s">
        <v>164</v>
      </c>
      <c r="BG68" s="510"/>
      <c r="BH68" s="510" t="s">
        <v>166</v>
      </c>
      <c r="BI68" s="510"/>
      <c r="BJ68" s="510"/>
      <c r="BK68" s="510"/>
      <c r="BL68" s="510" t="s">
        <v>781</v>
      </c>
      <c r="BM68" s="510"/>
      <c r="BN68" s="510" t="s">
        <v>782</v>
      </c>
      <c r="BO68" s="510"/>
      <c r="BP68" s="510" t="s">
        <v>711</v>
      </c>
      <c r="BQ68" s="510"/>
      <c r="BR68" s="510"/>
      <c r="BS68" s="510" t="s">
        <v>759</v>
      </c>
      <c r="BT68" s="510"/>
      <c r="BU68" s="510"/>
    </row>
    <row r="69" spans="1:73" ht="37.5" customHeight="1">
      <c r="A69" s="482"/>
      <c r="B69" s="27" t="s">
        <v>783</v>
      </c>
      <c r="C69" s="50" t="s">
        <v>784</v>
      </c>
      <c r="D69" s="40" t="s">
        <v>785</v>
      </c>
      <c r="E69" s="40" t="s">
        <v>786</v>
      </c>
      <c r="F69" s="50" t="s">
        <v>176</v>
      </c>
      <c r="G69" s="50"/>
      <c r="H69" s="40" t="s">
        <v>134</v>
      </c>
      <c r="I69" s="40" t="s">
        <v>290</v>
      </c>
      <c r="J69" s="40" t="s">
        <v>191</v>
      </c>
      <c r="K69" s="40" t="s">
        <v>787</v>
      </c>
      <c r="L69" s="40" t="s">
        <v>138</v>
      </c>
      <c r="M69" s="40" t="s">
        <v>139</v>
      </c>
      <c r="N69" s="71">
        <v>2017</v>
      </c>
      <c r="O69" s="40" t="s">
        <v>678</v>
      </c>
      <c r="P69" s="51"/>
      <c r="Q69" s="51"/>
      <c r="R69" s="51"/>
      <c r="S69" s="39" t="s">
        <v>788</v>
      </c>
      <c r="T69" s="80" t="s">
        <v>789</v>
      </c>
      <c r="U69" s="77" t="s">
        <v>790</v>
      </c>
      <c r="V69" s="510" t="s">
        <v>144</v>
      </c>
      <c r="W69" s="510"/>
      <c r="X69" s="510" t="s">
        <v>145</v>
      </c>
      <c r="Y69" s="510"/>
      <c r="Z69" s="510"/>
      <c r="AA69" s="510" t="s">
        <v>146</v>
      </c>
      <c r="AB69" s="510"/>
      <c r="AC69" s="510" t="s">
        <v>791</v>
      </c>
      <c r="AD69" s="510" t="s">
        <v>268</v>
      </c>
      <c r="AE69" s="510"/>
      <c r="AF69" s="510" t="s">
        <v>209</v>
      </c>
      <c r="AG69" s="510"/>
      <c r="AH69" s="510" t="s">
        <v>161</v>
      </c>
      <c r="AI69" s="511"/>
      <c r="AJ69" s="510"/>
      <c r="AK69" s="510" t="s">
        <v>139</v>
      </c>
      <c r="AL69" s="510"/>
      <c r="AM69" s="510"/>
      <c r="AN69" s="510" t="s">
        <v>153</v>
      </c>
      <c r="AO69" s="510" t="s">
        <v>792</v>
      </c>
      <c r="AP69" s="510" t="s">
        <v>155</v>
      </c>
      <c r="AQ69" s="510"/>
      <c r="AR69" s="510" t="s">
        <v>271</v>
      </c>
      <c r="AS69" s="510"/>
      <c r="AT69" s="510"/>
      <c r="AU69" s="510" t="s">
        <v>740</v>
      </c>
      <c r="AV69" s="510"/>
      <c r="AW69" s="510"/>
      <c r="AX69" s="510" t="s">
        <v>214</v>
      </c>
      <c r="AY69" s="510"/>
      <c r="AZ69" s="510" t="s">
        <v>710</v>
      </c>
      <c r="BA69" s="510"/>
      <c r="BB69" s="510"/>
      <c r="BC69" s="510" t="s">
        <v>162</v>
      </c>
      <c r="BD69" s="510"/>
      <c r="BE69" s="510"/>
      <c r="BF69" s="510" t="s">
        <v>164</v>
      </c>
      <c r="BG69" s="510"/>
      <c r="BH69" s="510" t="s">
        <v>272</v>
      </c>
      <c r="BI69" s="510"/>
      <c r="BJ69" s="510"/>
      <c r="BK69" s="510"/>
      <c r="BL69" s="510" t="s">
        <v>758</v>
      </c>
      <c r="BM69" s="510" t="s">
        <v>793</v>
      </c>
      <c r="BN69" s="510" t="s">
        <v>782</v>
      </c>
      <c r="BO69" s="510"/>
      <c r="BP69" s="510" t="s">
        <v>711</v>
      </c>
      <c r="BQ69" s="510"/>
      <c r="BR69" s="510"/>
      <c r="BS69" s="510" t="s">
        <v>274</v>
      </c>
      <c r="BT69" s="510"/>
      <c r="BU69" s="510"/>
    </row>
    <row r="70" spans="1:73" ht="31.5" customHeight="1">
      <c r="A70" s="482"/>
      <c r="B70" s="27" t="s">
        <v>794</v>
      </c>
      <c r="C70" s="50" t="s">
        <v>795</v>
      </c>
      <c r="D70" s="40" t="s">
        <v>796</v>
      </c>
      <c r="E70" s="40" t="s">
        <v>797</v>
      </c>
      <c r="F70" s="50" t="s">
        <v>176</v>
      </c>
      <c r="G70" s="50"/>
      <c r="H70" s="40" t="s">
        <v>189</v>
      </c>
      <c r="I70" s="40" t="s">
        <v>798</v>
      </c>
      <c r="J70" s="40" t="s">
        <v>191</v>
      </c>
      <c r="K70" s="40" t="s">
        <v>258</v>
      </c>
      <c r="L70" s="40" t="s">
        <v>138</v>
      </c>
      <c r="M70" s="40" t="s">
        <v>799</v>
      </c>
      <c r="N70" s="41">
        <v>43891</v>
      </c>
      <c r="O70" s="40" t="s">
        <v>800</v>
      </c>
      <c r="P70" s="40" t="s">
        <v>801</v>
      </c>
      <c r="Q70" s="51"/>
      <c r="R70" s="51"/>
      <c r="S70" s="50" t="s">
        <v>139</v>
      </c>
      <c r="T70" s="52" t="s">
        <v>802</v>
      </c>
      <c r="U70" s="56" t="s">
        <v>803</v>
      </c>
      <c r="V70" s="510" t="s">
        <v>144</v>
      </c>
      <c r="W70" s="510"/>
      <c r="X70" s="510" t="s">
        <v>264</v>
      </c>
      <c r="Y70" s="510"/>
      <c r="Z70" s="510"/>
      <c r="AA70" s="510" t="s">
        <v>206</v>
      </c>
      <c r="AB70" s="510" t="s">
        <v>804</v>
      </c>
      <c r="AC70" s="510" t="s">
        <v>805</v>
      </c>
      <c r="AD70" s="510" t="s">
        <v>268</v>
      </c>
      <c r="AE70" s="510"/>
      <c r="AF70" s="510" t="s">
        <v>269</v>
      </c>
      <c r="AG70" s="510" t="s">
        <v>806</v>
      </c>
      <c r="AH70" s="510" t="s">
        <v>161</v>
      </c>
      <c r="AI70" s="511" t="s">
        <v>807</v>
      </c>
      <c r="AJ70" s="510"/>
      <c r="AK70" s="510" t="s">
        <v>151</v>
      </c>
      <c r="AL70" s="510"/>
      <c r="AM70" s="510" t="s">
        <v>808</v>
      </c>
      <c r="AN70" s="510" t="s">
        <v>153</v>
      </c>
      <c r="AO70" s="510" t="s">
        <v>809</v>
      </c>
      <c r="AP70" s="510" t="s">
        <v>155</v>
      </c>
      <c r="AQ70" s="510"/>
      <c r="AR70" s="510" t="s">
        <v>271</v>
      </c>
      <c r="AS70" s="510"/>
      <c r="AT70" s="510"/>
      <c r="AU70" s="510" t="s">
        <v>740</v>
      </c>
      <c r="AV70" s="510"/>
      <c r="AW70" s="510"/>
      <c r="AX70" s="510" t="s">
        <v>214</v>
      </c>
      <c r="AY70" s="510" t="s">
        <v>810</v>
      </c>
      <c r="AZ70" s="510" t="s">
        <v>230</v>
      </c>
      <c r="BA70" s="510"/>
      <c r="BB70" s="510"/>
      <c r="BC70" s="510" t="s">
        <v>161</v>
      </c>
      <c r="BD70" s="510"/>
      <c r="BE70" s="510"/>
      <c r="BF70" s="510" t="s">
        <v>161</v>
      </c>
      <c r="BG70" s="510"/>
      <c r="BH70" s="510" t="s">
        <v>272</v>
      </c>
      <c r="BI70" s="510"/>
      <c r="BJ70" s="510"/>
      <c r="BK70" s="510"/>
      <c r="BL70" s="510" t="s">
        <v>758</v>
      </c>
      <c r="BM70" s="510" t="s">
        <v>793</v>
      </c>
      <c r="BN70" s="510" t="s">
        <v>782</v>
      </c>
      <c r="BO70" s="510"/>
      <c r="BP70" s="510" t="s">
        <v>711</v>
      </c>
      <c r="BQ70" s="510"/>
      <c r="BR70" s="510"/>
      <c r="BS70" s="510" t="s">
        <v>274</v>
      </c>
      <c r="BT70" s="510"/>
      <c r="BU70" s="510"/>
    </row>
    <row r="71" spans="1:73" ht="31.5" customHeight="1">
      <c r="A71" s="482"/>
      <c r="C71" s="62"/>
      <c r="D71" s="51"/>
      <c r="E71" s="51"/>
      <c r="F71" s="40"/>
      <c r="G71" s="40"/>
      <c r="H71" s="51"/>
      <c r="I71" s="51"/>
      <c r="J71" s="51"/>
      <c r="K71" s="51"/>
      <c r="L71" s="51"/>
      <c r="M71" s="51"/>
      <c r="N71" s="62"/>
      <c r="O71" s="51"/>
      <c r="P71" s="51"/>
      <c r="Q71" s="51"/>
      <c r="R71" s="51"/>
      <c r="S71" s="62"/>
      <c r="T71" s="104"/>
      <c r="U71" s="53"/>
      <c r="V71" s="510"/>
      <c r="W71" s="510"/>
      <c r="X71" s="510"/>
      <c r="Y71" s="510"/>
      <c r="Z71" s="510"/>
      <c r="AA71" s="510"/>
      <c r="AB71" s="510"/>
      <c r="AC71" s="510"/>
      <c r="AD71" s="510"/>
      <c r="AE71" s="510"/>
      <c r="AF71" s="510"/>
      <c r="AG71" s="510"/>
      <c r="AH71" s="510"/>
      <c r="AI71" s="511"/>
      <c r="AJ71" s="510"/>
      <c r="AK71" s="510"/>
      <c r="AL71" s="510"/>
      <c r="AM71" s="510"/>
      <c r="AN71" s="510"/>
      <c r="AO71" s="510"/>
      <c r="AP71" s="510"/>
      <c r="AQ71" s="510"/>
      <c r="AR71" s="510"/>
      <c r="AS71" s="510"/>
      <c r="AT71" s="510"/>
      <c r="AU71" s="510"/>
      <c r="AV71" s="510"/>
      <c r="AW71" s="510"/>
      <c r="AX71" s="510"/>
      <c r="AY71" s="510"/>
      <c r="AZ71" s="510"/>
      <c r="BA71" s="510"/>
      <c r="BB71" s="510"/>
      <c r="BC71" s="510"/>
      <c r="BD71" s="510"/>
      <c r="BE71" s="510"/>
      <c r="BF71" s="510"/>
      <c r="BG71" s="510"/>
      <c r="BH71" s="510"/>
      <c r="BI71" s="510"/>
      <c r="BJ71" s="510"/>
      <c r="BK71" s="510"/>
      <c r="BL71" s="510"/>
      <c r="BM71" s="510"/>
      <c r="BN71" s="510"/>
      <c r="BO71" s="510"/>
      <c r="BP71" s="510"/>
      <c r="BQ71" s="510"/>
      <c r="BR71" s="510"/>
      <c r="BS71" s="510"/>
      <c r="BT71" s="510"/>
      <c r="BU71" s="510"/>
    </row>
    <row r="72" spans="1:73" ht="31.5" customHeight="1">
      <c r="A72" s="482"/>
      <c r="B72" s="79"/>
      <c r="C72" s="62"/>
      <c r="D72" s="51"/>
      <c r="E72" s="51"/>
      <c r="F72" s="40"/>
      <c r="G72" s="40"/>
      <c r="H72" s="51"/>
      <c r="I72" s="51"/>
      <c r="J72" s="51"/>
      <c r="K72" s="51"/>
      <c r="L72" s="51"/>
      <c r="M72" s="51"/>
      <c r="N72" s="62"/>
      <c r="O72" s="51"/>
      <c r="P72" s="51"/>
      <c r="Q72" s="51"/>
      <c r="R72" s="51"/>
      <c r="S72" s="62"/>
      <c r="T72" s="104"/>
      <c r="U72" s="53"/>
      <c r="V72" s="510"/>
      <c r="W72" s="510"/>
      <c r="X72" s="510"/>
      <c r="Y72" s="510"/>
      <c r="Z72" s="510"/>
      <c r="AA72" s="510"/>
      <c r="AB72" s="510"/>
      <c r="AC72" s="510"/>
      <c r="AD72" s="510"/>
      <c r="AE72" s="510"/>
      <c r="AF72" s="510"/>
      <c r="AG72" s="510"/>
      <c r="AH72" s="510"/>
      <c r="AI72" s="511"/>
      <c r="AJ72" s="510"/>
      <c r="AK72" s="510"/>
      <c r="AL72" s="510"/>
      <c r="AM72" s="510"/>
      <c r="AN72" s="510"/>
      <c r="AO72" s="510"/>
      <c r="AP72" s="510"/>
      <c r="AQ72" s="510"/>
      <c r="AR72" s="510"/>
      <c r="AS72" s="510"/>
      <c r="AT72" s="510"/>
      <c r="AU72" s="510"/>
      <c r="AV72" s="510"/>
      <c r="AW72" s="510"/>
      <c r="AX72" s="510"/>
      <c r="AY72" s="510"/>
      <c r="AZ72" s="510"/>
      <c r="BA72" s="510"/>
      <c r="BB72" s="510"/>
      <c r="BC72" s="510"/>
      <c r="BD72" s="510"/>
      <c r="BE72" s="510"/>
      <c r="BF72" s="510"/>
      <c r="BG72" s="510"/>
      <c r="BH72" s="510"/>
      <c r="BI72" s="510"/>
      <c r="BJ72" s="510"/>
      <c r="BK72" s="510"/>
      <c r="BL72" s="510"/>
      <c r="BM72" s="510"/>
      <c r="BN72" s="510"/>
      <c r="BO72" s="510"/>
      <c r="BP72" s="510"/>
      <c r="BQ72" s="510"/>
      <c r="BR72" s="510"/>
      <c r="BS72" s="510"/>
      <c r="BT72" s="510"/>
      <c r="BU72" s="510"/>
    </row>
    <row r="73" spans="1:73" ht="31.5" customHeight="1">
      <c r="A73" s="482"/>
      <c r="B73" s="79"/>
      <c r="C73" s="71"/>
      <c r="D73" s="51"/>
      <c r="E73" s="51"/>
      <c r="F73" s="40"/>
      <c r="G73" s="40"/>
      <c r="H73" s="51"/>
      <c r="I73" s="51"/>
      <c r="J73" s="51"/>
      <c r="K73" s="51"/>
      <c r="L73" s="51"/>
      <c r="M73" s="51"/>
      <c r="N73" s="62"/>
      <c r="O73" s="51"/>
      <c r="P73" s="51"/>
      <c r="Q73" s="51"/>
      <c r="R73" s="51"/>
      <c r="S73" s="71"/>
      <c r="T73" s="50"/>
      <c r="U73" s="53"/>
      <c r="V73" s="510"/>
      <c r="W73" s="510"/>
      <c r="X73" s="510"/>
      <c r="Y73" s="510"/>
      <c r="Z73" s="510"/>
      <c r="AA73" s="510"/>
      <c r="AB73" s="510"/>
      <c r="AC73" s="510"/>
      <c r="AD73" s="510"/>
      <c r="AE73" s="510"/>
      <c r="AF73" s="510"/>
      <c r="AG73" s="510"/>
      <c r="AH73" s="510"/>
      <c r="AI73" s="511"/>
      <c r="AJ73" s="510"/>
      <c r="AK73" s="510"/>
      <c r="AL73" s="510"/>
      <c r="AM73" s="510"/>
      <c r="AN73" s="510"/>
      <c r="AO73" s="510"/>
      <c r="AP73" s="510"/>
      <c r="AQ73" s="510"/>
      <c r="AR73" s="510"/>
      <c r="AS73" s="510"/>
      <c r="AT73" s="510"/>
      <c r="AU73" s="510"/>
      <c r="AV73" s="510"/>
      <c r="AW73" s="510"/>
      <c r="AX73" s="510"/>
      <c r="AY73" s="510"/>
      <c r="AZ73" s="510"/>
      <c r="BA73" s="510"/>
      <c r="BB73" s="510"/>
      <c r="BC73" s="510"/>
      <c r="BD73" s="510"/>
      <c r="BE73" s="510"/>
      <c r="BF73" s="510"/>
      <c r="BG73" s="510"/>
      <c r="BH73" s="510"/>
      <c r="BI73" s="510"/>
      <c r="BJ73" s="510"/>
      <c r="BK73" s="510"/>
      <c r="BL73" s="510"/>
      <c r="BM73" s="510"/>
      <c r="BN73" s="510"/>
      <c r="BO73" s="510"/>
      <c r="BP73" s="510"/>
      <c r="BQ73" s="510"/>
      <c r="BR73" s="510"/>
      <c r="BS73" s="510"/>
      <c r="BT73" s="510"/>
      <c r="BU73" s="510"/>
    </row>
    <row r="74" spans="1:73" ht="31.5" customHeight="1">
      <c r="A74" s="482"/>
      <c r="B74" s="79"/>
      <c r="C74" s="71"/>
      <c r="D74" s="51"/>
      <c r="E74" s="51"/>
      <c r="F74" s="40"/>
      <c r="G74" s="40"/>
      <c r="H74" s="51"/>
      <c r="I74" s="51"/>
      <c r="J74" s="51"/>
      <c r="K74" s="51"/>
      <c r="L74" s="51"/>
      <c r="M74" s="51"/>
      <c r="N74" s="62"/>
      <c r="O74" s="51"/>
      <c r="P74" s="51"/>
      <c r="Q74" s="51"/>
      <c r="R74" s="51"/>
      <c r="S74" s="71"/>
      <c r="T74" s="50"/>
      <c r="U74" s="53"/>
      <c r="V74" s="510"/>
      <c r="W74" s="510"/>
      <c r="X74" s="510"/>
      <c r="Y74" s="510"/>
      <c r="Z74" s="510"/>
      <c r="AA74" s="510"/>
      <c r="AB74" s="510"/>
      <c r="AC74" s="510"/>
      <c r="AD74" s="510"/>
      <c r="AE74" s="510"/>
      <c r="AF74" s="510"/>
      <c r="AG74" s="510"/>
      <c r="AH74" s="510"/>
      <c r="AI74" s="511"/>
      <c r="AJ74" s="510"/>
      <c r="AK74" s="510"/>
      <c r="AL74" s="510"/>
      <c r="AM74" s="510"/>
      <c r="AN74" s="510"/>
      <c r="AO74" s="510"/>
      <c r="AP74" s="510"/>
      <c r="AQ74" s="510"/>
      <c r="AR74" s="510"/>
      <c r="AS74" s="510"/>
      <c r="AT74" s="510"/>
      <c r="AU74" s="510"/>
      <c r="AV74" s="510"/>
      <c r="AW74" s="510"/>
      <c r="AX74" s="510"/>
      <c r="AY74" s="510"/>
      <c r="AZ74" s="510"/>
      <c r="BA74" s="510"/>
      <c r="BB74" s="510"/>
      <c r="BC74" s="510"/>
      <c r="BD74" s="510"/>
      <c r="BE74" s="510"/>
      <c r="BF74" s="510"/>
      <c r="BG74" s="510"/>
      <c r="BH74" s="510"/>
      <c r="BI74" s="510"/>
      <c r="BJ74" s="510"/>
      <c r="BK74" s="510"/>
      <c r="BL74" s="510"/>
      <c r="BM74" s="510"/>
      <c r="BN74" s="510"/>
      <c r="BO74" s="510"/>
      <c r="BP74" s="510"/>
      <c r="BQ74" s="510"/>
      <c r="BR74" s="510"/>
      <c r="BS74" s="510"/>
      <c r="BT74" s="510"/>
      <c r="BU74" s="510"/>
    </row>
    <row r="75" spans="1:73" ht="31.5" customHeight="1">
      <c r="A75" s="482"/>
      <c r="B75" s="79"/>
      <c r="C75" s="71"/>
      <c r="D75" s="51"/>
      <c r="E75" s="51"/>
      <c r="F75" s="40"/>
      <c r="G75" s="40"/>
      <c r="H75" s="51"/>
      <c r="I75" s="51"/>
      <c r="J75" s="51"/>
      <c r="K75" s="51"/>
      <c r="L75" s="51"/>
      <c r="M75" s="51"/>
      <c r="N75" s="62"/>
      <c r="O75" s="51"/>
      <c r="P75" s="51"/>
      <c r="Q75" s="51"/>
      <c r="R75" s="51"/>
      <c r="S75" s="71"/>
      <c r="T75" s="50"/>
      <c r="U75" s="53"/>
      <c r="V75" s="510"/>
      <c r="W75" s="510"/>
      <c r="X75" s="510"/>
      <c r="Y75" s="510"/>
      <c r="Z75" s="510"/>
      <c r="AA75" s="510"/>
      <c r="AB75" s="510"/>
      <c r="AC75" s="510"/>
      <c r="AD75" s="510"/>
      <c r="AE75" s="510"/>
      <c r="AF75" s="510"/>
      <c r="AG75" s="510"/>
      <c r="AH75" s="510"/>
      <c r="AI75" s="511"/>
      <c r="AJ75" s="510"/>
      <c r="AK75" s="510"/>
      <c r="AL75" s="510"/>
      <c r="AM75" s="510"/>
      <c r="AN75" s="510"/>
      <c r="AO75" s="510"/>
      <c r="AP75" s="510"/>
      <c r="AQ75" s="510"/>
      <c r="AR75" s="510"/>
      <c r="AS75" s="510"/>
      <c r="AT75" s="510"/>
      <c r="AU75" s="510"/>
      <c r="AV75" s="510"/>
      <c r="AW75" s="510"/>
      <c r="AX75" s="510"/>
      <c r="AY75" s="510"/>
      <c r="AZ75" s="510"/>
      <c r="BA75" s="510"/>
      <c r="BB75" s="510"/>
      <c r="BC75" s="510"/>
      <c r="BD75" s="510"/>
      <c r="BE75" s="510"/>
      <c r="BF75" s="510"/>
      <c r="BG75" s="510"/>
      <c r="BH75" s="510"/>
      <c r="BI75" s="510"/>
      <c r="BJ75" s="510"/>
      <c r="BK75" s="510"/>
      <c r="BL75" s="510"/>
      <c r="BM75" s="510"/>
      <c r="BN75" s="510"/>
      <c r="BO75" s="510"/>
      <c r="BP75" s="510"/>
      <c r="BQ75" s="510"/>
      <c r="BR75" s="510"/>
      <c r="BS75" s="510"/>
      <c r="BT75" s="510"/>
      <c r="BU75" s="510"/>
    </row>
    <row r="76" spans="1:73" ht="31.5" customHeight="1">
      <c r="A76" s="482"/>
      <c r="B76" s="79"/>
      <c r="C76" s="71"/>
      <c r="D76" s="51"/>
      <c r="E76" s="51"/>
      <c r="F76" s="40"/>
      <c r="G76" s="40"/>
      <c r="H76" s="51"/>
      <c r="I76" s="51"/>
      <c r="J76" s="51"/>
      <c r="K76" s="51"/>
      <c r="L76" s="51"/>
      <c r="M76" s="51"/>
      <c r="N76" s="62"/>
      <c r="O76" s="51"/>
      <c r="P76" s="51"/>
      <c r="Q76" s="51"/>
      <c r="R76" s="51"/>
      <c r="S76" s="71"/>
      <c r="T76" s="50"/>
      <c r="U76" s="53"/>
      <c r="V76" s="510"/>
      <c r="W76" s="510"/>
      <c r="X76" s="510"/>
      <c r="Y76" s="510"/>
      <c r="Z76" s="510"/>
      <c r="AA76" s="510"/>
      <c r="AB76" s="510"/>
      <c r="AC76" s="510"/>
      <c r="AD76" s="510"/>
      <c r="AE76" s="510"/>
      <c r="AF76" s="510"/>
      <c r="AG76" s="510"/>
      <c r="AH76" s="510"/>
      <c r="AI76" s="511"/>
      <c r="AJ76" s="510"/>
      <c r="AK76" s="510"/>
      <c r="AL76" s="510"/>
      <c r="AM76" s="510"/>
      <c r="AN76" s="510"/>
      <c r="AO76" s="510"/>
      <c r="AP76" s="510"/>
      <c r="AQ76" s="510"/>
      <c r="AR76" s="510"/>
      <c r="AS76" s="510"/>
      <c r="AT76" s="510"/>
      <c r="AU76" s="510"/>
      <c r="AV76" s="510"/>
      <c r="AW76" s="510"/>
      <c r="AX76" s="510"/>
      <c r="AY76" s="510"/>
      <c r="AZ76" s="510"/>
      <c r="BA76" s="510"/>
      <c r="BB76" s="510"/>
      <c r="BC76" s="510"/>
      <c r="BD76" s="510"/>
      <c r="BE76" s="510"/>
      <c r="BF76" s="510"/>
      <c r="BG76" s="510"/>
      <c r="BH76" s="510"/>
      <c r="BI76" s="510"/>
      <c r="BJ76" s="510"/>
      <c r="BK76" s="510"/>
      <c r="BL76" s="510"/>
      <c r="BM76" s="510"/>
      <c r="BN76" s="510"/>
      <c r="BO76" s="510"/>
      <c r="BP76" s="510"/>
      <c r="BQ76" s="510"/>
      <c r="BR76" s="510"/>
      <c r="BS76" s="510"/>
      <c r="BT76" s="510"/>
      <c r="BU76" s="510"/>
    </row>
    <row r="77" spans="1:73" ht="31.5" customHeight="1">
      <c r="A77" s="482"/>
      <c r="B77" s="60"/>
      <c r="C77" s="88"/>
      <c r="D77" s="84"/>
      <c r="E77" s="84"/>
      <c r="F77" s="60"/>
      <c r="G77" s="60"/>
      <c r="H77" s="84"/>
      <c r="I77" s="84"/>
      <c r="J77" s="84"/>
      <c r="K77" s="84"/>
      <c r="L77" s="84"/>
      <c r="M77" s="84"/>
      <c r="N77" s="105"/>
      <c r="O77" s="84"/>
      <c r="P77" s="84"/>
      <c r="Q77" s="84"/>
      <c r="R77" s="84"/>
      <c r="S77" s="88"/>
      <c r="T77" s="39"/>
      <c r="U77" s="35"/>
      <c r="V77" s="510"/>
      <c r="W77" s="510"/>
      <c r="X77" s="510"/>
      <c r="Y77" s="510"/>
      <c r="Z77" s="510"/>
      <c r="AA77" s="510"/>
      <c r="AB77" s="510"/>
      <c r="AC77" s="510"/>
      <c r="AD77" s="510"/>
      <c r="AE77" s="510"/>
      <c r="AF77" s="510"/>
      <c r="AG77" s="510"/>
      <c r="AH77" s="510"/>
      <c r="AI77" s="511"/>
      <c r="AJ77" s="510"/>
      <c r="AK77" s="510"/>
      <c r="AL77" s="510"/>
      <c r="AM77" s="510"/>
      <c r="AN77" s="510"/>
      <c r="AO77" s="510"/>
      <c r="AP77" s="510"/>
      <c r="AQ77" s="510"/>
      <c r="AR77" s="510"/>
      <c r="AS77" s="510"/>
      <c r="AT77" s="510"/>
      <c r="AU77" s="510"/>
      <c r="AV77" s="510"/>
      <c r="AW77" s="510"/>
      <c r="AX77" s="510"/>
      <c r="AY77" s="510"/>
      <c r="AZ77" s="510"/>
      <c r="BA77" s="510"/>
      <c r="BB77" s="510"/>
      <c r="BC77" s="510"/>
      <c r="BD77" s="510"/>
      <c r="BE77" s="510"/>
      <c r="BF77" s="510"/>
      <c r="BG77" s="510"/>
      <c r="BH77" s="510"/>
      <c r="BI77" s="510"/>
      <c r="BJ77" s="510"/>
      <c r="BK77" s="510"/>
      <c r="BL77" s="510"/>
      <c r="BM77" s="510"/>
      <c r="BN77" s="510"/>
      <c r="BO77" s="510"/>
      <c r="BP77" s="510"/>
      <c r="BQ77" s="510"/>
      <c r="BR77" s="510"/>
      <c r="BS77" s="510"/>
      <c r="BT77" s="510"/>
      <c r="BU77" s="510"/>
    </row>
    <row r="78" spans="1:73" ht="31.5" customHeight="1">
      <c r="A78" s="482"/>
      <c r="B78" s="60"/>
      <c r="C78" s="88"/>
      <c r="D78" s="84"/>
      <c r="E78" s="84"/>
      <c r="F78" s="60"/>
      <c r="G78" s="60"/>
      <c r="H78" s="84"/>
      <c r="I78" s="84"/>
      <c r="J78" s="84"/>
      <c r="K78" s="84"/>
      <c r="L78" s="84"/>
      <c r="M78" s="84"/>
      <c r="N78" s="105"/>
      <c r="O78" s="84"/>
      <c r="P78" s="84"/>
      <c r="Q78" s="84"/>
      <c r="R78" s="84"/>
      <c r="S78" s="88"/>
      <c r="T78" s="39"/>
      <c r="U78" s="35"/>
      <c r="V78" s="510"/>
      <c r="W78" s="510"/>
      <c r="X78" s="510"/>
      <c r="Y78" s="510"/>
      <c r="Z78" s="510"/>
      <c r="AA78" s="510"/>
      <c r="AB78" s="510"/>
      <c r="AC78" s="510"/>
      <c r="AD78" s="510"/>
      <c r="AE78" s="510"/>
      <c r="AF78" s="510"/>
      <c r="AG78" s="510"/>
      <c r="AH78" s="510"/>
      <c r="AI78" s="511"/>
      <c r="AJ78" s="510"/>
      <c r="AK78" s="510"/>
      <c r="AL78" s="510"/>
      <c r="AM78" s="510"/>
      <c r="AN78" s="510"/>
      <c r="AO78" s="510"/>
      <c r="AP78" s="510"/>
      <c r="AQ78" s="510"/>
      <c r="AR78" s="510"/>
      <c r="AS78" s="510"/>
      <c r="AT78" s="510"/>
      <c r="AU78" s="510"/>
      <c r="AV78" s="510"/>
      <c r="AW78" s="510"/>
      <c r="AX78" s="510"/>
      <c r="AY78" s="510"/>
      <c r="AZ78" s="510"/>
      <c r="BA78" s="510"/>
      <c r="BB78" s="510"/>
      <c r="BC78" s="510"/>
      <c r="BD78" s="510"/>
      <c r="BE78" s="510"/>
      <c r="BF78" s="510"/>
      <c r="BG78" s="510"/>
      <c r="BH78" s="510"/>
      <c r="BI78" s="510"/>
      <c r="BJ78" s="510"/>
      <c r="BK78" s="510"/>
      <c r="BL78" s="510"/>
      <c r="BM78" s="510"/>
      <c r="BN78" s="510"/>
      <c r="BO78" s="510"/>
      <c r="BP78" s="510"/>
      <c r="BQ78" s="510"/>
      <c r="BR78" s="510"/>
      <c r="BS78" s="510"/>
      <c r="BT78" s="510"/>
      <c r="BU78" s="510"/>
    </row>
    <row r="79" spans="1:73" ht="31.5" customHeight="1">
      <c r="A79" s="482"/>
      <c r="B79" s="60"/>
      <c r="C79" s="88"/>
      <c r="D79" s="84"/>
      <c r="E79" s="84"/>
      <c r="F79" s="60"/>
      <c r="G79" s="60"/>
      <c r="H79" s="84"/>
      <c r="I79" s="84"/>
      <c r="J79" s="84"/>
      <c r="K79" s="84"/>
      <c r="L79" s="84"/>
      <c r="M79" s="84"/>
      <c r="N79" s="105"/>
      <c r="O79" s="84"/>
      <c r="P79" s="84"/>
      <c r="Q79" s="84"/>
      <c r="R79" s="84"/>
      <c r="S79" s="88"/>
      <c r="T79" s="39"/>
      <c r="U79" s="35"/>
      <c r="V79" s="510"/>
      <c r="W79" s="510"/>
      <c r="X79" s="510"/>
      <c r="Y79" s="510"/>
      <c r="Z79" s="510"/>
      <c r="AA79" s="510"/>
      <c r="AB79" s="510"/>
      <c r="AC79" s="510"/>
      <c r="AD79" s="510"/>
      <c r="AE79" s="510"/>
      <c r="AF79" s="510"/>
      <c r="AG79" s="510"/>
      <c r="AH79" s="510"/>
      <c r="AI79" s="511"/>
      <c r="AJ79" s="510"/>
      <c r="AK79" s="510"/>
      <c r="AL79" s="510"/>
      <c r="AM79" s="510"/>
      <c r="AN79" s="510"/>
      <c r="AO79" s="510"/>
      <c r="AP79" s="510"/>
      <c r="AQ79" s="510"/>
      <c r="AR79" s="510"/>
      <c r="AS79" s="510"/>
      <c r="AT79" s="510"/>
      <c r="AU79" s="510"/>
      <c r="AV79" s="510"/>
      <c r="AW79" s="510"/>
      <c r="AX79" s="510"/>
      <c r="AY79" s="510"/>
      <c r="AZ79" s="510"/>
      <c r="BA79" s="510"/>
      <c r="BB79" s="510"/>
      <c r="BC79" s="510"/>
      <c r="BD79" s="510"/>
      <c r="BE79" s="510"/>
      <c r="BF79" s="510"/>
      <c r="BG79" s="510"/>
      <c r="BH79" s="510"/>
      <c r="BI79" s="510"/>
      <c r="BJ79" s="510"/>
      <c r="BK79" s="510"/>
      <c r="BL79" s="510"/>
      <c r="BM79" s="510"/>
      <c r="BN79" s="510"/>
      <c r="BO79" s="510"/>
      <c r="BP79" s="510"/>
      <c r="BQ79" s="510"/>
      <c r="BR79" s="510"/>
      <c r="BS79" s="510"/>
      <c r="BT79" s="510"/>
      <c r="BU79" s="510"/>
    </row>
    <row r="80" spans="1:73" ht="31.5" customHeight="1">
      <c r="A80" s="482"/>
      <c r="B80" s="60"/>
      <c r="C80" s="88"/>
      <c r="D80" s="84"/>
      <c r="E80" s="84"/>
      <c r="F80" s="60"/>
      <c r="G80" s="60"/>
      <c r="H80" s="84"/>
      <c r="I80" s="84"/>
      <c r="J80" s="84"/>
      <c r="K80" s="84"/>
      <c r="L80" s="84"/>
      <c r="M80" s="84"/>
      <c r="N80" s="105"/>
      <c r="O80" s="84"/>
      <c r="P80" s="84"/>
      <c r="Q80" s="84"/>
      <c r="R80" s="84"/>
      <c r="S80" s="88"/>
      <c r="T80" s="39"/>
      <c r="U80" s="35"/>
      <c r="V80" s="510"/>
      <c r="W80" s="510"/>
      <c r="X80" s="510"/>
      <c r="Y80" s="510"/>
      <c r="Z80" s="510"/>
      <c r="AA80" s="510"/>
      <c r="AB80" s="510"/>
      <c r="AC80" s="510"/>
      <c r="AD80" s="510"/>
      <c r="AE80" s="510"/>
      <c r="AF80" s="510"/>
      <c r="AG80" s="510"/>
      <c r="AH80" s="510"/>
      <c r="AI80" s="511"/>
      <c r="AJ80" s="510"/>
      <c r="AK80" s="510"/>
      <c r="AL80" s="510"/>
      <c r="AM80" s="510"/>
      <c r="AN80" s="510"/>
      <c r="AO80" s="510"/>
      <c r="AP80" s="510"/>
      <c r="AQ80" s="510"/>
      <c r="AR80" s="510"/>
      <c r="AS80" s="510"/>
      <c r="AT80" s="510"/>
      <c r="AU80" s="510"/>
      <c r="AV80" s="510"/>
      <c r="AW80" s="510"/>
      <c r="AX80" s="510"/>
      <c r="AY80" s="510"/>
      <c r="AZ80" s="510"/>
      <c r="BA80" s="510"/>
      <c r="BB80" s="510"/>
      <c r="BC80" s="510"/>
      <c r="BD80" s="510"/>
      <c r="BE80" s="510"/>
      <c r="BF80" s="510"/>
      <c r="BG80" s="510"/>
      <c r="BH80" s="510"/>
      <c r="BI80" s="510"/>
      <c r="BJ80" s="510"/>
      <c r="BK80" s="510"/>
      <c r="BL80" s="510"/>
      <c r="BM80" s="510"/>
      <c r="BN80" s="510"/>
      <c r="BO80" s="510"/>
      <c r="BP80" s="510"/>
      <c r="BQ80" s="510"/>
      <c r="BR80" s="510"/>
      <c r="BS80" s="510"/>
      <c r="BT80" s="510"/>
      <c r="BU80" s="510"/>
    </row>
    <row r="81" spans="1:73" ht="31.5" customHeight="1">
      <c r="A81" s="482"/>
      <c r="B81" s="60"/>
      <c r="C81" s="88"/>
      <c r="D81" s="84"/>
      <c r="E81" s="84"/>
      <c r="F81" s="60"/>
      <c r="G81" s="60"/>
      <c r="H81" s="84"/>
      <c r="I81" s="84"/>
      <c r="J81" s="84"/>
      <c r="K81" s="84"/>
      <c r="L81" s="84"/>
      <c r="M81" s="84"/>
      <c r="N81" s="105"/>
      <c r="O81" s="84"/>
      <c r="P81" s="84"/>
      <c r="Q81" s="84"/>
      <c r="R81" s="84"/>
      <c r="S81" s="88"/>
      <c r="T81" s="39"/>
      <c r="U81" s="35"/>
      <c r="V81" s="510"/>
      <c r="W81" s="510"/>
      <c r="X81" s="510"/>
      <c r="Y81" s="510"/>
      <c r="Z81" s="510"/>
      <c r="AA81" s="510"/>
      <c r="AB81" s="510"/>
      <c r="AC81" s="510"/>
      <c r="AD81" s="510"/>
      <c r="AE81" s="510"/>
      <c r="AF81" s="510"/>
      <c r="AG81" s="510"/>
      <c r="AH81" s="510"/>
      <c r="AI81" s="511"/>
      <c r="AJ81" s="510"/>
      <c r="AK81" s="510"/>
      <c r="AL81" s="510"/>
      <c r="AM81" s="510"/>
      <c r="AN81" s="510"/>
      <c r="AO81" s="510"/>
      <c r="AP81" s="510"/>
      <c r="AQ81" s="510"/>
      <c r="AR81" s="510"/>
      <c r="AS81" s="510"/>
      <c r="AT81" s="510"/>
      <c r="AU81" s="510"/>
      <c r="AV81" s="510"/>
      <c r="AW81" s="510"/>
      <c r="AX81" s="510"/>
      <c r="AY81" s="510"/>
      <c r="AZ81" s="510"/>
      <c r="BA81" s="510"/>
      <c r="BB81" s="510"/>
      <c r="BC81" s="510"/>
      <c r="BD81" s="510"/>
      <c r="BE81" s="510"/>
      <c r="BF81" s="510"/>
      <c r="BG81" s="510"/>
      <c r="BH81" s="510"/>
      <c r="BI81" s="510"/>
      <c r="BJ81" s="510"/>
      <c r="BK81" s="510"/>
      <c r="BL81" s="510"/>
      <c r="BM81" s="510"/>
      <c r="BN81" s="510"/>
      <c r="BO81" s="510"/>
      <c r="BP81" s="510"/>
      <c r="BQ81" s="510"/>
      <c r="BR81" s="510"/>
      <c r="BS81" s="510"/>
      <c r="BT81" s="510"/>
      <c r="BU81" s="510"/>
    </row>
    <row r="82" spans="1:73" ht="31.5" customHeight="1">
      <c r="A82" s="482"/>
      <c r="B82" s="60"/>
      <c r="C82" s="88"/>
      <c r="D82" s="84"/>
      <c r="E82" s="84"/>
      <c r="F82" s="60"/>
      <c r="G82" s="60"/>
      <c r="H82" s="84"/>
      <c r="I82" s="84"/>
      <c r="J82" s="84"/>
      <c r="K82" s="84"/>
      <c r="L82" s="84"/>
      <c r="M82" s="84"/>
      <c r="N82" s="105"/>
      <c r="O82" s="84"/>
      <c r="P82" s="84"/>
      <c r="Q82" s="84"/>
      <c r="R82" s="84"/>
      <c r="S82" s="88"/>
      <c r="T82" s="39"/>
      <c r="U82" s="35"/>
      <c r="V82" s="510"/>
      <c r="W82" s="510"/>
      <c r="X82" s="510"/>
      <c r="Y82" s="510"/>
      <c r="Z82" s="510"/>
      <c r="AA82" s="510"/>
      <c r="AB82" s="510"/>
      <c r="AC82" s="510"/>
      <c r="AD82" s="510"/>
      <c r="AE82" s="510"/>
      <c r="AF82" s="510"/>
      <c r="AG82" s="510"/>
      <c r="AH82" s="510"/>
      <c r="AI82" s="511"/>
      <c r="AJ82" s="510"/>
      <c r="AK82" s="510"/>
      <c r="AL82" s="510"/>
      <c r="AM82" s="510"/>
      <c r="AN82" s="510"/>
      <c r="AO82" s="510"/>
      <c r="AP82" s="510"/>
      <c r="AQ82" s="510"/>
      <c r="AR82" s="510"/>
      <c r="AS82" s="510"/>
      <c r="AT82" s="510"/>
      <c r="AU82" s="510"/>
      <c r="AV82" s="510"/>
      <c r="AW82" s="510"/>
      <c r="AX82" s="510"/>
      <c r="AY82" s="510"/>
      <c r="AZ82" s="510"/>
      <c r="BA82" s="510"/>
      <c r="BB82" s="510"/>
      <c r="BC82" s="510"/>
      <c r="BD82" s="510"/>
      <c r="BE82" s="510"/>
      <c r="BF82" s="510"/>
      <c r="BG82" s="510"/>
      <c r="BH82" s="510"/>
      <c r="BI82" s="510"/>
      <c r="BJ82" s="510"/>
      <c r="BK82" s="510"/>
      <c r="BL82" s="510"/>
      <c r="BM82" s="510"/>
      <c r="BN82" s="510"/>
      <c r="BO82" s="510"/>
      <c r="BP82" s="510"/>
      <c r="BQ82" s="510"/>
      <c r="BR82" s="510"/>
      <c r="BS82" s="510"/>
      <c r="BT82" s="510"/>
      <c r="BU82" s="510"/>
    </row>
    <row r="83" spans="1:73" ht="31.5" customHeight="1">
      <c r="A83" s="482"/>
      <c r="B83" s="60"/>
      <c r="C83" s="88"/>
      <c r="D83" s="84"/>
      <c r="E83" s="84"/>
      <c r="F83" s="60"/>
      <c r="G83" s="60"/>
      <c r="H83" s="84"/>
      <c r="I83" s="84"/>
      <c r="J83" s="84"/>
      <c r="K83" s="84"/>
      <c r="L83" s="84"/>
      <c r="M83" s="84"/>
      <c r="N83" s="105"/>
      <c r="O83" s="84"/>
      <c r="P83" s="84"/>
      <c r="Q83" s="84"/>
      <c r="R83" s="84"/>
      <c r="S83" s="88"/>
      <c r="T83" s="39"/>
      <c r="U83" s="35"/>
      <c r="V83" s="510"/>
      <c r="W83" s="510"/>
      <c r="X83" s="510"/>
      <c r="Y83" s="510"/>
      <c r="Z83" s="510"/>
      <c r="AA83" s="510"/>
      <c r="AB83" s="510"/>
      <c r="AC83" s="510"/>
      <c r="AD83" s="510"/>
      <c r="AE83" s="510"/>
      <c r="AF83" s="510"/>
      <c r="AG83" s="510"/>
      <c r="AH83" s="510"/>
      <c r="AI83" s="511"/>
      <c r="AJ83" s="510"/>
      <c r="AK83" s="510"/>
      <c r="AL83" s="510"/>
      <c r="AM83" s="510"/>
      <c r="AN83" s="510"/>
      <c r="AO83" s="510"/>
      <c r="AP83" s="510"/>
      <c r="AQ83" s="510"/>
      <c r="AR83" s="510"/>
      <c r="AS83" s="510"/>
      <c r="AT83" s="510"/>
      <c r="AU83" s="510"/>
      <c r="AV83" s="510"/>
      <c r="AW83" s="510"/>
      <c r="AX83" s="510"/>
      <c r="AY83" s="510"/>
      <c r="AZ83" s="510"/>
      <c r="BA83" s="510"/>
      <c r="BB83" s="510"/>
      <c r="BC83" s="510"/>
      <c r="BD83" s="510"/>
      <c r="BE83" s="510"/>
      <c r="BF83" s="510"/>
      <c r="BG83" s="510"/>
      <c r="BH83" s="510"/>
      <c r="BI83" s="510"/>
      <c r="BJ83" s="510"/>
      <c r="BK83" s="510"/>
      <c r="BL83" s="510"/>
      <c r="BM83" s="510"/>
      <c r="BN83" s="510"/>
      <c r="BO83" s="510"/>
      <c r="BP83" s="510"/>
      <c r="BQ83" s="510"/>
      <c r="BR83" s="510"/>
      <c r="BS83" s="510"/>
      <c r="BT83" s="510"/>
      <c r="BU83" s="510"/>
    </row>
    <row r="84" spans="1:73" ht="31.5" customHeight="1">
      <c r="A84" s="482"/>
      <c r="B84" s="60"/>
      <c r="C84" s="88"/>
      <c r="D84" s="84"/>
      <c r="E84" s="84"/>
      <c r="F84" s="60"/>
      <c r="G84" s="60"/>
      <c r="H84" s="84"/>
      <c r="I84" s="84"/>
      <c r="J84" s="84"/>
      <c r="K84" s="84"/>
      <c r="L84" s="84"/>
      <c r="M84" s="84"/>
      <c r="N84" s="105"/>
      <c r="O84" s="84"/>
      <c r="P84" s="84"/>
      <c r="Q84" s="84"/>
      <c r="R84" s="84"/>
      <c r="S84" s="88"/>
      <c r="T84" s="39"/>
      <c r="U84" s="35"/>
      <c r="V84" s="510"/>
      <c r="W84" s="510"/>
      <c r="X84" s="510"/>
      <c r="Y84" s="510"/>
      <c r="Z84" s="510"/>
      <c r="AA84" s="510"/>
      <c r="AB84" s="510"/>
      <c r="AC84" s="510"/>
      <c r="AD84" s="510"/>
      <c r="AE84" s="510"/>
      <c r="AF84" s="510"/>
      <c r="AG84" s="510"/>
      <c r="AH84" s="510"/>
      <c r="AI84" s="511"/>
      <c r="AJ84" s="510"/>
      <c r="AK84" s="510"/>
      <c r="AL84" s="510"/>
      <c r="AM84" s="510"/>
      <c r="AN84" s="510"/>
      <c r="AO84" s="510"/>
      <c r="AP84" s="510"/>
      <c r="AQ84" s="510"/>
      <c r="AR84" s="510"/>
      <c r="AS84" s="510"/>
      <c r="AT84" s="510"/>
      <c r="AU84" s="510"/>
      <c r="AV84" s="510"/>
      <c r="AW84" s="510"/>
      <c r="AX84" s="510"/>
      <c r="AY84" s="510"/>
      <c r="AZ84" s="510"/>
      <c r="BA84" s="510"/>
      <c r="BB84" s="510"/>
      <c r="BC84" s="510"/>
      <c r="BD84" s="510"/>
      <c r="BE84" s="510"/>
      <c r="BF84" s="510"/>
      <c r="BG84" s="510"/>
      <c r="BH84" s="510"/>
      <c r="BI84" s="510"/>
      <c r="BJ84" s="510"/>
      <c r="BK84" s="510"/>
      <c r="BL84" s="510"/>
      <c r="BM84" s="510"/>
      <c r="BN84" s="510"/>
      <c r="BO84" s="510"/>
      <c r="BP84" s="510"/>
      <c r="BQ84" s="510"/>
      <c r="BR84" s="510"/>
      <c r="BS84" s="510"/>
      <c r="BT84" s="510"/>
      <c r="BU84" s="510"/>
    </row>
    <row r="85" spans="1:73" ht="31.5" customHeight="1">
      <c r="A85" s="482"/>
      <c r="B85" s="60"/>
      <c r="C85" s="88"/>
      <c r="D85" s="84"/>
      <c r="E85" s="84"/>
      <c r="F85" s="60"/>
      <c r="G85" s="60"/>
      <c r="H85" s="84"/>
      <c r="I85" s="84"/>
      <c r="J85" s="84"/>
      <c r="K85" s="84"/>
      <c r="L85" s="84"/>
      <c r="M85" s="84"/>
      <c r="N85" s="105"/>
      <c r="O85" s="84"/>
      <c r="P85" s="84"/>
      <c r="Q85" s="84"/>
      <c r="R85" s="84"/>
      <c r="S85" s="88"/>
      <c r="T85" s="39"/>
      <c r="U85" s="35"/>
      <c r="V85" s="510"/>
      <c r="W85" s="510"/>
      <c r="X85" s="510"/>
      <c r="Y85" s="510"/>
      <c r="Z85" s="510"/>
      <c r="AA85" s="510"/>
      <c r="AB85" s="510"/>
      <c r="AC85" s="510"/>
      <c r="AD85" s="510"/>
      <c r="AE85" s="510"/>
      <c r="AF85" s="510"/>
      <c r="AG85" s="510"/>
      <c r="AH85" s="510"/>
      <c r="AI85" s="511"/>
      <c r="AJ85" s="510"/>
      <c r="AK85" s="510"/>
      <c r="AL85" s="510"/>
      <c r="AM85" s="510"/>
      <c r="AN85" s="510"/>
      <c r="AO85" s="510"/>
      <c r="AP85" s="510"/>
      <c r="AQ85" s="510"/>
      <c r="AR85" s="510"/>
      <c r="AS85" s="510"/>
      <c r="AT85" s="510"/>
      <c r="AU85" s="510"/>
      <c r="AV85" s="510"/>
      <c r="AW85" s="510"/>
      <c r="AX85" s="510"/>
      <c r="AY85" s="510"/>
      <c r="AZ85" s="510"/>
      <c r="BA85" s="510"/>
      <c r="BB85" s="510"/>
      <c r="BC85" s="510"/>
      <c r="BD85" s="510"/>
      <c r="BE85" s="510"/>
      <c r="BF85" s="510"/>
      <c r="BG85" s="510"/>
      <c r="BH85" s="510"/>
      <c r="BI85" s="510"/>
      <c r="BJ85" s="510"/>
      <c r="BK85" s="510"/>
      <c r="BL85" s="510"/>
      <c r="BM85" s="510"/>
      <c r="BN85" s="510"/>
      <c r="BO85" s="510"/>
      <c r="BP85" s="510"/>
      <c r="BQ85" s="510"/>
      <c r="BR85" s="510"/>
      <c r="BS85" s="510"/>
      <c r="BT85" s="510"/>
      <c r="BU85" s="510"/>
    </row>
    <row r="86" spans="1:73" ht="31.5" customHeight="1">
      <c r="A86" s="482"/>
      <c r="B86" s="60"/>
      <c r="C86" s="88"/>
      <c r="D86" s="84"/>
      <c r="E86" s="84"/>
      <c r="F86" s="60"/>
      <c r="G86" s="60"/>
      <c r="H86" s="84"/>
      <c r="I86" s="84"/>
      <c r="J86" s="84"/>
      <c r="K86" s="84"/>
      <c r="L86" s="84"/>
      <c r="M86" s="84"/>
      <c r="N86" s="105"/>
      <c r="O86" s="84"/>
      <c r="P86" s="84"/>
      <c r="Q86" s="84"/>
      <c r="R86" s="84"/>
      <c r="S86" s="88"/>
      <c r="T86" s="39"/>
      <c r="U86" s="35"/>
      <c r="V86" s="510"/>
      <c r="W86" s="510"/>
      <c r="X86" s="510"/>
      <c r="Y86" s="510"/>
      <c r="Z86" s="510"/>
      <c r="AA86" s="510"/>
      <c r="AB86" s="510"/>
      <c r="AC86" s="510"/>
      <c r="AD86" s="510"/>
      <c r="AE86" s="510"/>
      <c r="AF86" s="510"/>
      <c r="AG86" s="510"/>
      <c r="AH86" s="510"/>
      <c r="AI86" s="511"/>
      <c r="AJ86" s="510"/>
      <c r="AK86" s="510"/>
      <c r="AL86" s="510"/>
      <c r="AM86" s="510"/>
      <c r="AN86" s="510"/>
      <c r="AO86" s="510"/>
      <c r="AP86" s="510"/>
      <c r="AQ86" s="510"/>
      <c r="AR86" s="510"/>
      <c r="AS86" s="510"/>
      <c r="AT86" s="510"/>
      <c r="AU86" s="510"/>
      <c r="AV86" s="510"/>
      <c r="AW86" s="510"/>
      <c r="AX86" s="510"/>
      <c r="AY86" s="510"/>
      <c r="AZ86" s="510"/>
      <c r="BA86" s="510"/>
      <c r="BB86" s="510"/>
      <c r="BC86" s="510"/>
      <c r="BD86" s="510"/>
      <c r="BE86" s="510"/>
      <c r="BF86" s="510"/>
      <c r="BG86" s="510"/>
      <c r="BH86" s="510"/>
      <c r="BI86" s="510"/>
      <c r="BJ86" s="510"/>
      <c r="BK86" s="510"/>
      <c r="BL86" s="510"/>
      <c r="BM86" s="510"/>
      <c r="BN86" s="510"/>
      <c r="BO86" s="510"/>
      <c r="BP86" s="510"/>
      <c r="BQ86" s="510"/>
      <c r="BR86" s="510"/>
      <c r="BS86" s="510"/>
      <c r="BT86" s="510"/>
      <c r="BU86" s="510"/>
    </row>
    <row r="87" spans="1:73" ht="31.5" customHeight="1">
      <c r="A87" s="482"/>
      <c r="B87" s="60"/>
      <c r="C87" s="88"/>
      <c r="D87" s="84"/>
      <c r="E87" s="84"/>
      <c r="F87" s="60"/>
      <c r="G87" s="60"/>
      <c r="H87" s="84"/>
      <c r="I87" s="84"/>
      <c r="J87" s="84"/>
      <c r="K87" s="84"/>
      <c r="L87" s="84"/>
      <c r="M87" s="84"/>
      <c r="N87" s="105"/>
      <c r="O87" s="84"/>
      <c r="P87" s="84"/>
      <c r="Q87" s="84"/>
      <c r="R87" s="84"/>
      <c r="S87" s="88"/>
      <c r="T87" s="39"/>
      <c r="U87" s="35"/>
      <c r="V87" s="510"/>
      <c r="W87" s="510"/>
      <c r="X87" s="510"/>
      <c r="Y87" s="510"/>
      <c r="Z87" s="510"/>
      <c r="AA87" s="510"/>
      <c r="AB87" s="510"/>
      <c r="AC87" s="510"/>
      <c r="AD87" s="510"/>
      <c r="AE87" s="510"/>
      <c r="AF87" s="510"/>
      <c r="AG87" s="510"/>
      <c r="AH87" s="510"/>
      <c r="AI87" s="511"/>
      <c r="AJ87" s="510"/>
      <c r="AK87" s="510"/>
      <c r="AL87" s="510"/>
      <c r="AM87" s="510"/>
      <c r="AN87" s="510"/>
      <c r="AO87" s="510"/>
      <c r="AP87" s="510"/>
      <c r="AQ87" s="510"/>
      <c r="AR87" s="510"/>
      <c r="AS87" s="510"/>
      <c r="AT87" s="510"/>
      <c r="AU87" s="510"/>
      <c r="AV87" s="510"/>
      <c r="AW87" s="510"/>
      <c r="AX87" s="510"/>
      <c r="AY87" s="510"/>
      <c r="AZ87" s="510"/>
      <c r="BA87" s="510"/>
      <c r="BB87" s="510"/>
      <c r="BC87" s="510"/>
      <c r="BD87" s="510"/>
      <c r="BE87" s="510"/>
      <c r="BF87" s="510"/>
      <c r="BG87" s="510"/>
      <c r="BH87" s="510"/>
      <c r="BI87" s="510"/>
      <c r="BJ87" s="510"/>
      <c r="BK87" s="510"/>
      <c r="BL87" s="510"/>
      <c r="BM87" s="510"/>
      <c r="BN87" s="510"/>
      <c r="BO87" s="510"/>
      <c r="BP87" s="510"/>
      <c r="BQ87" s="510"/>
      <c r="BR87" s="510"/>
      <c r="BS87" s="510"/>
      <c r="BT87" s="510"/>
      <c r="BU87" s="510"/>
    </row>
    <row r="88" spans="1:73" ht="31.5" customHeight="1">
      <c r="A88" s="482"/>
      <c r="B88" s="60"/>
      <c r="C88" s="88"/>
      <c r="D88" s="84"/>
      <c r="E88" s="84"/>
      <c r="F88" s="60"/>
      <c r="G88" s="60"/>
      <c r="H88" s="84"/>
      <c r="I88" s="84"/>
      <c r="J88" s="84"/>
      <c r="K88" s="84"/>
      <c r="L88" s="84"/>
      <c r="M88" s="84"/>
      <c r="N88" s="105"/>
      <c r="O88" s="84"/>
      <c r="P88" s="84"/>
      <c r="Q88" s="84"/>
      <c r="R88" s="84"/>
      <c r="S88" s="88"/>
      <c r="T88" s="39"/>
      <c r="U88" s="35"/>
      <c r="V88" s="510"/>
      <c r="W88" s="510"/>
      <c r="X88" s="510"/>
      <c r="Y88" s="510"/>
      <c r="Z88" s="510"/>
      <c r="AA88" s="510"/>
      <c r="AB88" s="510"/>
      <c r="AC88" s="510"/>
      <c r="AD88" s="510"/>
      <c r="AE88" s="510"/>
      <c r="AF88" s="510"/>
      <c r="AG88" s="510"/>
      <c r="AH88" s="510"/>
      <c r="AI88" s="511"/>
      <c r="AJ88" s="510"/>
      <c r="AK88" s="510"/>
      <c r="AL88" s="510"/>
      <c r="AM88" s="510"/>
      <c r="AN88" s="510"/>
      <c r="AO88" s="510"/>
      <c r="AP88" s="510"/>
      <c r="AQ88" s="510"/>
      <c r="AR88" s="510"/>
      <c r="AS88" s="510"/>
      <c r="AT88" s="510"/>
      <c r="AU88" s="510"/>
      <c r="AV88" s="510"/>
      <c r="AW88" s="510"/>
      <c r="AX88" s="510"/>
      <c r="AY88" s="510"/>
      <c r="AZ88" s="510"/>
      <c r="BA88" s="510"/>
      <c r="BB88" s="510"/>
      <c r="BC88" s="510"/>
      <c r="BD88" s="510"/>
      <c r="BE88" s="510"/>
      <c r="BF88" s="510"/>
      <c r="BG88" s="510"/>
      <c r="BH88" s="510"/>
      <c r="BI88" s="510"/>
      <c r="BJ88" s="510"/>
      <c r="BK88" s="510"/>
      <c r="BL88" s="510"/>
      <c r="BM88" s="510"/>
      <c r="BN88" s="510"/>
      <c r="BO88" s="510"/>
      <c r="BP88" s="510"/>
      <c r="BQ88" s="510"/>
      <c r="BR88" s="510"/>
      <c r="BS88" s="510"/>
      <c r="BT88" s="510"/>
      <c r="BU88" s="510"/>
    </row>
    <row r="89" spans="1:73" ht="31.5" customHeight="1">
      <c r="A89" s="482"/>
      <c r="B89" s="60"/>
      <c r="C89" s="88"/>
      <c r="D89" s="84"/>
      <c r="E89" s="84"/>
      <c r="F89" s="60"/>
      <c r="G89" s="60"/>
      <c r="H89" s="84"/>
      <c r="I89" s="84"/>
      <c r="J89" s="84"/>
      <c r="K89" s="84"/>
      <c r="L89" s="84"/>
      <c r="M89" s="84"/>
      <c r="N89" s="105"/>
      <c r="O89" s="84"/>
      <c r="P89" s="84"/>
      <c r="Q89" s="84"/>
      <c r="R89" s="84"/>
      <c r="S89" s="88"/>
      <c r="T89" s="39"/>
      <c r="U89" s="35"/>
      <c r="V89" s="510"/>
      <c r="W89" s="510"/>
      <c r="X89" s="510"/>
      <c r="Y89" s="510"/>
      <c r="Z89" s="510"/>
      <c r="AA89" s="510"/>
      <c r="AB89" s="510"/>
      <c r="AC89" s="510"/>
      <c r="AD89" s="510"/>
      <c r="AE89" s="510"/>
      <c r="AF89" s="510"/>
      <c r="AG89" s="510"/>
      <c r="AH89" s="510"/>
      <c r="AI89" s="511"/>
      <c r="AJ89" s="510"/>
      <c r="AK89" s="510"/>
      <c r="AL89" s="510"/>
      <c r="AM89" s="510"/>
      <c r="AN89" s="510"/>
      <c r="AO89" s="510"/>
      <c r="AP89" s="510"/>
      <c r="AQ89" s="510"/>
      <c r="AR89" s="510"/>
      <c r="AS89" s="510"/>
      <c r="AT89" s="510"/>
      <c r="AU89" s="510"/>
      <c r="AV89" s="510"/>
      <c r="AW89" s="510"/>
      <c r="AX89" s="510"/>
      <c r="AY89" s="510"/>
      <c r="AZ89" s="510"/>
      <c r="BA89" s="510"/>
      <c r="BB89" s="510"/>
      <c r="BC89" s="510"/>
      <c r="BD89" s="510"/>
      <c r="BE89" s="510"/>
      <c r="BF89" s="510"/>
      <c r="BG89" s="510"/>
      <c r="BH89" s="510"/>
      <c r="BI89" s="510"/>
      <c r="BJ89" s="510"/>
      <c r="BK89" s="510"/>
      <c r="BL89" s="510"/>
      <c r="BM89" s="510"/>
      <c r="BN89" s="510"/>
      <c r="BO89" s="510"/>
      <c r="BP89" s="510"/>
      <c r="BQ89" s="510"/>
      <c r="BR89" s="510"/>
      <c r="BS89" s="510"/>
      <c r="BT89" s="510"/>
      <c r="BU89" s="510"/>
    </row>
    <row r="90" spans="1:73" ht="31.5" customHeight="1">
      <c r="A90" s="482"/>
      <c r="B90" s="60"/>
      <c r="C90" s="88"/>
      <c r="D90" s="84"/>
      <c r="E90" s="84"/>
      <c r="F90" s="60"/>
      <c r="G90" s="60"/>
      <c r="H90" s="84"/>
      <c r="I90" s="84"/>
      <c r="J90" s="84"/>
      <c r="K90" s="84"/>
      <c r="L90" s="84"/>
      <c r="M90" s="84"/>
      <c r="N90" s="105"/>
      <c r="O90" s="84"/>
      <c r="P90" s="84"/>
      <c r="Q90" s="84"/>
      <c r="R90" s="84"/>
      <c r="S90" s="88"/>
      <c r="T90" s="39"/>
      <c r="U90" s="35"/>
      <c r="V90" s="510"/>
      <c r="W90" s="510"/>
      <c r="X90" s="510"/>
      <c r="Y90" s="510"/>
      <c r="Z90" s="510"/>
      <c r="AA90" s="510"/>
      <c r="AB90" s="510"/>
      <c r="AC90" s="510"/>
      <c r="AD90" s="510"/>
      <c r="AE90" s="510"/>
      <c r="AF90" s="510"/>
      <c r="AG90" s="510"/>
      <c r="AH90" s="510"/>
      <c r="AI90" s="511"/>
      <c r="AJ90" s="510"/>
      <c r="AK90" s="510"/>
      <c r="AL90" s="510"/>
      <c r="AM90" s="510"/>
      <c r="AN90" s="510"/>
      <c r="AO90" s="510"/>
      <c r="AP90" s="510"/>
      <c r="AQ90" s="510"/>
      <c r="AR90" s="510"/>
      <c r="AS90" s="510"/>
      <c r="AT90" s="510"/>
      <c r="AU90" s="510"/>
      <c r="AV90" s="510"/>
      <c r="AW90" s="510"/>
      <c r="AX90" s="510"/>
      <c r="AY90" s="510"/>
      <c r="AZ90" s="510"/>
      <c r="BA90" s="510"/>
      <c r="BB90" s="510"/>
      <c r="BC90" s="510"/>
      <c r="BD90" s="510"/>
      <c r="BE90" s="510"/>
      <c r="BF90" s="510"/>
      <c r="BG90" s="510"/>
      <c r="BH90" s="510"/>
      <c r="BI90" s="510"/>
      <c r="BJ90" s="510"/>
      <c r="BK90" s="510"/>
      <c r="BL90" s="510"/>
      <c r="BM90" s="510"/>
      <c r="BN90" s="510"/>
      <c r="BO90" s="510"/>
      <c r="BP90" s="510"/>
      <c r="BQ90" s="510"/>
      <c r="BR90" s="510"/>
      <c r="BS90" s="510"/>
      <c r="BT90" s="510"/>
      <c r="BU90" s="510"/>
    </row>
    <row r="91" spans="1:73" ht="31.5" customHeight="1">
      <c r="A91" s="482"/>
      <c r="B91" s="60"/>
      <c r="C91" s="88"/>
      <c r="D91" s="84"/>
      <c r="E91" s="84"/>
      <c r="F91" s="60"/>
      <c r="G91" s="60"/>
      <c r="H91" s="84"/>
      <c r="I91" s="84"/>
      <c r="J91" s="84"/>
      <c r="K91" s="84"/>
      <c r="L91" s="84"/>
      <c r="M91" s="84"/>
      <c r="N91" s="105"/>
      <c r="O91" s="84"/>
      <c r="P91" s="84"/>
      <c r="Q91" s="84"/>
      <c r="R91" s="84"/>
      <c r="S91" s="88"/>
      <c r="T91" s="39"/>
      <c r="U91" s="35"/>
      <c r="V91" s="510"/>
      <c r="W91" s="510"/>
      <c r="X91" s="510"/>
      <c r="Y91" s="510"/>
      <c r="Z91" s="510"/>
      <c r="AA91" s="510"/>
      <c r="AB91" s="510"/>
      <c r="AC91" s="510"/>
      <c r="AD91" s="510"/>
      <c r="AE91" s="510"/>
      <c r="AF91" s="510"/>
      <c r="AG91" s="510"/>
      <c r="AH91" s="510"/>
      <c r="AI91" s="511"/>
      <c r="AJ91" s="510"/>
      <c r="AK91" s="510"/>
      <c r="AL91" s="510"/>
      <c r="AM91" s="510"/>
      <c r="AN91" s="510"/>
      <c r="AO91" s="510"/>
      <c r="AP91" s="510"/>
      <c r="AQ91" s="510"/>
      <c r="AR91" s="510"/>
      <c r="AS91" s="510"/>
      <c r="AT91" s="510"/>
      <c r="AU91" s="510"/>
      <c r="AV91" s="510"/>
      <c r="AW91" s="510"/>
      <c r="AX91" s="510"/>
      <c r="AY91" s="510"/>
      <c r="AZ91" s="510"/>
      <c r="BA91" s="510"/>
      <c r="BB91" s="510"/>
      <c r="BC91" s="510"/>
      <c r="BD91" s="510"/>
      <c r="BE91" s="510"/>
      <c r="BF91" s="510"/>
      <c r="BG91" s="510"/>
      <c r="BH91" s="510"/>
      <c r="BI91" s="510"/>
      <c r="BJ91" s="510"/>
      <c r="BK91" s="510"/>
      <c r="BL91" s="510"/>
      <c r="BM91" s="510"/>
      <c r="BN91" s="510"/>
      <c r="BO91" s="510"/>
      <c r="BP91" s="510"/>
      <c r="BQ91" s="510"/>
      <c r="BR91" s="510"/>
      <c r="BS91" s="510"/>
      <c r="BT91" s="510"/>
      <c r="BU91" s="510"/>
    </row>
    <row r="92" spans="1:73" ht="31.5" customHeight="1">
      <c r="A92" s="482"/>
      <c r="B92" s="60"/>
      <c r="C92" s="88"/>
      <c r="D92" s="84"/>
      <c r="E92" s="84"/>
      <c r="F92" s="60"/>
      <c r="G92" s="60"/>
      <c r="H92" s="84"/>
      <c r="I92" s="84"/>
      <c r="J92" s="84"/>
      <c r="K92" s="84"/>
      <c r="L92" s="84"/>
      <c r="M92" s="84"/>
      <c r="N92" s="105"/>
      <c r="O92" s="84"/>
      <c r="P92" s="84"/>
      <c r="Q92" s="84"/>
      <c r="R92" s="84"/>
      <c r="S92" s="88"/>
      <c r="T92" s="39"/>
      <c r="U92" s="35"/>
      <c r="V92" s="510"/>
      <c r="W92" s="510"/>
      <c r="X92" s="510"/>
      <c r="Y92" s="510"/>
      <c r="Z92" s="510"/>
      <c r="AA92" s="510"/>
      <c r="AB92" s="510"/>
      <c r="AC92" s="510"/>
      <c r="AD92" s="510"/>
      <c r="AE92" s="510"/>
      <c r="AF92" s="510"/>
      <c r="AG92" s="510"/>
      <c r="AH92" s="510"/>
      <c r="AI92" s="511"/>
      <c r="AJ92" s="510"/>
      <c r="AK92" s="510"/>
      <c r="AL92" s="510"/>
      <c r="AM92" s="510"/>
      <c r="AN92" s="510"/>
      <c r="AO92" s="510"/>
      <c r="AP92" s="510"/>
      <c r="AQ92" s="510"/>
      <c r="AR92" s="510"/>
      <c r="AS92" s="510"/>
      <c r="AT92" s="510"/>
      <c r="AU92" s="510"/>
      <c r="AV92" s="510"/>
      <c r="AW92" s="510"/>
      <c r="AX92" s="510"/>
      <c r="AY92" s="510"/>
      <c r="AZ92" s="510"/>
      <c r="BA92" s="510"/>
      <c r="BB92" s="510"/>
      <c r="BC92" s="510"/>
      <c r="BD92" s="510"/>
      <c r="BE92" s="510"/>
      <c r="BF92" s="510"/>
      <c r="BG92" s="510"/>
      <c r="BH92" s="510"/>
      <c r="BI92" s="510"/>
      <c r="BJ92" s="510"/>
      <c r="BK92" s="510"/>
      <c r="BL92" s="510"/>
      <c r="BM92" s="510"/>
      <c r="BN92" s="510"/>
      <c r="BO92" s="510"/>
      <c r="BP92" s="510"/>
      <c r="BQ92" s="510"/>
      <c r="BR92" s="510"/>
      <c r="BS92" s="510"/>
      <c r="BT92" s="510"/>
      <c r="BU92" s="510"/>
    </row>
    <row r="93" spans="1:73" ht="31.5" customHeight="1">
      <c r="A93" s="482"/>
      <c r="B93" s="60"/>
      <c r="C93" s="88"/>
      <c r="D93" s="84"/>
      <c r="E93" s="84"/>
      <c r="F93" s="60"/>
      <c r="G93" s="60"/>
      <c r="H93" s="84"/>
      <c r="I93" s="84"/>
      <c r="J93" s="84"/>
      <c r="K93" s="84"/>
      <c r="L93" s="84"/>
      <c r="M93" s="84"/>
      <c r="N93" s="105"/>
      <c r="O93" s="84"/>
      <c r="P93" s="84"/>
      <c r="Q93" s="84"/>
      <c r="R93" s="84"/>
      <c r="S93" s="88"/>
      <c r="T93" s="39"/>
      <c r="U93" s="35"/>
      <c r="V93" s="510"/>
      <c r="W93" s="510"/>
      <c r="X93" s="510"/>
      <c r="Y93" s="510"/>
      <c r="Z93" s="510"/>
      <c r="AA93" s="510"/>
      <c r="AB93" s="510"/>
      <c r="AC93" s="510"/>
      <c r="AD93" s="510"/>
      <c r="AE93" s="510"/>
      <c r="AF93" s="510"/>
      <c r="AG93" s="510"/>
      <c r="AH93" s="510"/>
      <c r="AI93" s="511"/>
      <c r="AJ93" s="510"/>
      <c r="AK93" s="510"/>
      <c r="AL93" s="510"/>
      <c r="AM93" s="510"/>
      <c r="AN93" s="510"/>
      <c r="AO93" s="510"/>
      <c r="AP93" s="510"/>
      <c r="AQ93" s="510"/>
      <c r="AR93" s="510"/>
      <c r="AS93" s="510"/>
      <c r="AT93" s="510"/>
      <c r="AU93" s="510"/>
      <c r="AV93" s="510"/>
      <c r="AW93" s="510"/>
      <c r="AX93" s="510"/>
      <c r="AY93" s="510"/>
      <c r="AZ93" s="510"/>
      <c r="BA93" s="510"/>
      <c r="BB93" s="510"/>
      <c r="BC93" s="510"/>
      <c r="BD93" s="510"/>
      <c r="BE93" s="510"/>
      <c r="BF93" s="510"/>
      <c r="BG93" s="510"/>
      <c r="BH93" s="510"/>
      <c r="BI93" s="510"/>
      <c r="BJ93" s="510"/>
      <c r="BK93" s="510"/>
      <c r="BL93" s="510"/>
      <c r="BM93" s="510"/>
      <c r="BN93" s="510"/>
      <c r="BO93" s="510"/>
      <c r="BP93" s="510"/>
      <c r="BQ93" s="510"/>
      <c r="BR93" s="510"/>
      <c r="BS93" s="510"/>
      <c r="BT93" s="510"/>
      <c r="BU93" s="510"/>
    </row>
    <row r="94" spans="1:73" ht="31.5" customHeight="1">
      <c r="A94" s="482"/>
      <c r="B94" s="60"/>
      <c r="C94" s="88"/>
      <c r="D94" s="84"/>
      <c r="E94" s="84"/>
      <c r="F94" s="60"/>
      <c r="G94" s="60"/>
      <c r="H94" s="84"/>
      <c r="I94" s="84"/>
      <c r="J94" s="84"/>
      <c r="K94" s="84"/>
      <c r="L94" s="84"/>
      <c r="M94" s="84"/>
      <c r="N94" s="105"/>
      <c r="O94" s="84"/>
      <c r="P94" s="84"/>
      <c r="Q94" s="84"/>
      <c r="R94" s="84"/>
      <c r="S94" s="88"/>
      <c r="T94" s="39"/>
      <c r="U94" s="35"/>
      <c r="V94" s="510"/>
      <c r="W94" s="510"/>
      <c r="X94" s="510"/>
      <c r="Y94" s="510"/>
      <c r="Z94" s="510"/>
      <c r="AA94" s="510"/>
      <c r="AB94" s="510"/>
      <c r="AC94" s="510"/>
      <c r="AD94" s="510"/>
      <c r="AE94" s="510"/>
      <c r="AF94" s="510"/>
      <c r="AG94" s="510"/>
      <c r="AH94" s="510"/>
      <c r="AI94" s="511"/>
      <c r="AJ94" s="510"/>
      <c r="AK94" s="510"/>
      <c r="AL94" s="510"/>
      <c r="AM94" s="510"/>
      <c r="AN94" s="510"/>
      <c r="AO94" s="510"/>
      <c r="AP94" s="510"/>
      <c r="AQ94" s="510"/>
      <c r="AR94" s="510"/>
      <c r="AS94" s="510"/>
      <c r="AT94" s="510"/>
      <c r="AU94" s="510"/>
      <c r="AV94" s="510"/>
      <c r="AW94" s="510"/>
      <c r="AX94" s="510"/>
      <c r="AY94" s="510"/>
      <c r="AZ94" s="510"/>
      <c r="BA94" s="510"/>
      <c r="BB94" s="510"/>
      <c r="BC94" s="510"/>
      <c r="BD94" s="510"/>
      <c r="BE94" s="510"/>
      <c r="BF94" s="510"/>
      <c r="BG94" s="510"/>
      <c r="BH94" s="510"/>
      <c r="BI94" s="510"/>
      <c r="BJ94" s="510"/>
      <c r="BK94" s="510"/>
      <c r="BL94" s="510"/>
      <c r="BM94" s="510"/>
      <c r="BN94" s="510"/>
      <c r="BO94" s="510"/>
      <c r="BP94" s="510"/>
      <c r="BQ94" s="510"/>
      <c r="BR94" s="510"/>
      <c r="BS94" s="510"/>
      <c r="BT94" s="510"/>
      <c r="BU94" s="510"/>
    </row>
    <row r="95" spans="1:73" ht="31.5" customHeight="1">
      <c r="A95" s="482"/>
      <c r="B95" s="60"/>
      <c r="C95" s="88"/>
      <c r="D95" s="84"/>
      <c r="E95" s="84"/>
      <c r="F95" s="60"/>
      <c r="G95" s="60"/>
      <c r="H95" s="84"/>
      <c r="I95" s="84"/>
      <c r="J95" s="84"/>
      <c r="K95" s="84"/>
      <c r="L95" s="84"/>
      <c r="M95" s="84"/>
      <c r="N95" s="105"/>
      <c r="O95" s="84"/>
      <c r="P95" s="84"/>
      <c r="Q95" s="84"/>
      <c r="R95" s="84"/>
      <c r="S95" s="88"/>
      <c r="T95" s="39"/>
      <c r="U95" s="35"/>
      <c r="V95" s="510"/>
      <c r="W95" s="510"/>
      <c r="X95" s="510"/>
      <c r="Y95" s="510"/>
      <c r="Z95" s="510"/>
      <c r="AA95" s="510"/>
      <c r="AB95" s="510"/>
      <c r="AC95" s="510"/>
      <c r="AD95" s="510"/>
      <c r="AE95" s="510"/>
      <c r="AF95" s="510"/>
      <c r="AG95" s="510"/>
      <c r="AH95" s="510"/>
      <c r="AI95" s="511"/>
      <c r="AJ95" s="510"/>
      <c r="AK95" s="510"/>
      <c r="AL95" s="510"/>
      <c r="AM95" s="510"/>
      <c r="AN95" s="510"/>
      <c r="AO95" s="510"/>
      <c r="AP95" s="510"/>
      <c r="AQ95" s="510"/>
      <c r="AR95" s="510"/>
      <c r="AS95" s="510"/>
      <c r="AT95" s="510"/>
      <c r="AU95" s="510"/>
      <c r="AV95" s="510"/>
      <c r="AW95" s="510"/>
      <c r="AX95" s="510"/>
      <c r="AY95" s="510"/>
      <c r="AZ95" s="510"/>
      <c r="BA95" s="510"/>
      <c r="BB95" s="510"/>
      <c r="BC95" s="510"/>
      <c r="BD95" s="510"/>
      <c r="BE95" s="510"/>
      <c r="BF95" s="510"/>
      <c r="BG95" s="510"/>
      <c r="BH95" s="510"/>
      <c r="BI95" s="510"/>
      <c r="BJ95" s="510"/>
      <c r="BK95" s="510"/>
      <c r="BL95" s="510"/>
      <c r="BM95" s="510"/>
      <c r="BN95" s="510"/>
      <c r="BO95" s="510"/>
      <c r="BP95" s="510"/>
      <c r="BQ95" s="510"/>
      <c r="BR95" s="510"/>
      <c r="BS95" s="510"/>
      <c r="BT95" s="510"/>
      <c r="BU95" s="510"/>
    </row>
    <row r="96" spans="1:73" ht="31.5" customHeight="1">
      <c r="A96" s="482"/>
      <c r="B96" s="60"/>
      <c r="C96" s="88"/>
      <c r="D96" s="84"/>
      <c r="E96" s="84"/>
      <c r="F96" s="60"/>
      <c r="G96" s="60"/>
      <c r="H96" s="84"/>
      <c r="I96" s="84"/>
      <c r="J96" s="84"/>
      <c r="K96" s="84"/>
      <c r="L96" s="84"/>
      <c r="M96" s="84"/>
      <c r="N96" s="105"/>
      <c r="O96" s="84"/>
      <c r="P96" s="84"/>
      <c r="Q96" s="84"/>
      <c r="R96" s="84"/>
      <c r="S96" s="88"/>
      <c r="T96" s="39"/>
      <c r="U96" s="35"/>
      <c r="V96" s="510"/>
      <c r="W96" s="510"/>
      <c r="X96" s="510"/>
      <c r="Y96" s="510"/>
      <c r="Z96" s="510"/>
      <c r="AA96" s="510"/>
      <c r="AB96" s="510"/>
      <c r="AC96" s="510"/>
      <c r="AD96" s="510"/>
      <c r="AE96" s="510"/>
      <c r="AF96" s="510"/>
      <c r="AG96" s="510"/>
      <c r="AH96" s="510"/>
      <c r="AI96" s="511"/>
      <c r="AJ96" s="510"/>
      <c r="AK96" s="510"/>
      <c r="AL96" s="510"/>
      <c r="AM96" s="510"/>
      <c r="AN96" s="510"/>
      <c r="AO96" s="510"/>
      <c r="AP96" s="510"/>
      <c r="AQ96" s="510"/>
      <c r="AR96" s="510"/>
      <c r="AS96" s="510"/>
      <c r="AT96" s="510"/>
      <c r="AU96" s="510"/>
      <c r="AV96" s="510"/>
      <c r="AW96" s="510"/>
      <c r="AX96" s="510"/>
      <c r="AY96" s="510"/>
      <c r="AZ96" s="510"/>
      <c r="BA96" s="510"/>
      <c r="BB96" s="510"/>
      <c r="BC96" s="510"/>
      <c r="BD96" s="510"/>
      <c r="BE96" s="510"/>
      <c r="BF96" s="510"/>
      <c r="BG96" s="510"/>
      <c r="BH96" s="510"/>
      <c r="BI96" s="510"/>
      <c r="BJ96" s="510"/>
      <c r="BK96" s="510"/>
      <c r="BL96" s="510"/>
      <c r="BM96" s="510"/>
      <c r="BN96" s="510"/>
      <c r="BO96" s="510"/>
      <c r="BP96" s="510"/>
      <c r="BQ96" s="510"/>
      <c r="BR96" s="510"/>
      <c r="BS96" s="510"/>
      <c r="BT96" s="510"/>
      <c r="BU96" s="510"/>
    </row>
    <row r="97" spans="1:73" ht="31.5" customHeight="1">
      <c r="A97" s="482"/>
      <c r="B97" s="60"/>
      <c r="C97" s="88"/>
      <c r="D97" s="84"/>
      <c r="E97" s="84"/>
      <c r="F97" s="60"/>
      <c r="G97" s="60"/>
      <c r="H97" s="84"/>
      <c r="I97" s="84"/>
      <c r="J97" s="84"/>
      <c r="K97" s="84"/>
      <c r="L97" s="84"/>
      <c r="M97" s="84"/>
      <c r="N97" s="105"/>
      <c r="O97" s="84"/>
      <c r="P97" s="84"/>
      <c r="Q97" s="84"/>
      <c r="R97" s="84"/>
      <c r="S97" s="88"/>
      <c r="T97" s="39"/>
      <c r="U97" s="35"/>
      <c r="V97" s="510"/>
      <c r="W97" s="510"/>
      <c r="X97" s="510"/>
      <c r="Y97" s="510"/>
      <c r="Z97" s="510"/>
      <c r="AA97" s="510"/>
      <c r="AB97" s="510"/>
      <c r="AC97" s="510"/>
      <c r="AD97" s="510"/>
      <c r="AE97" s="510"/>
      <c r="AF97" s="510"/>
      <c r="AG97" s="510"/>
      <c r="AH97" s="510"/>
      <c r="AI97" s="511"/>
      <c r="AJ97" s="510"/>
      <c r="AK97" s="510"/>
      <c r="AL97" s="510"/>
      <c r="AM97" s="510"/>
      <c r="AN97" s="510"/>
      <c r="AO97" s="510"/>
      <c r="AP97" s="510"/>
      <c r="AQ97" s="510"/>
      <c r="AR97" s="510"/>
      <c r="AS97" s="510"/>
      <c r="AT97" s="510"/>
      <c r="AU97" s="510"/>
      <c r="AV97" s="510"/>
      <c r="AW97" s="510"/>
      <c r="AX97" s="510"/>
      <c r="AY97" s="510"/>
      <c r="AZ97" s="510"/>
      <c r="BA97" s="510"/>
      <c r="BB97" s="510"/>
      <c r="BC97" s="510"/>
      <c r="BD97" s="510"/>
      <c r="BE97" s="510"/>
      <c r="BF97" s="510"/>
      <c r="BG97" s="510"/>
      <c r="BH97" s="510"/>
      <c r="BI97" s="510"/>
      <c r="BJ97" s="510"/>
      <c r="BK97" s="510"/>
      <c r="BL97" s="510"/>
      <c r="BM97" s="510"/>
      <c r="BN97" s="510"/>
      <c r="BO97" s="510"/>
      <c r="BP97" s="510"/>
      <c r="BQ97" s="510"/>
      <c r="BR97" s="510"/>
      <c r="BS97" s="510"/>
      <c r="BT97" s="510"/>
      <c r="BU97" s="510"/>
    </row>
    <row r="98" spans="1:73" ht="31.5" customHeight="1">
      <c r="A98" s="482"/>
      <c r="B98" s="60"/>
      <c r="C98" s="88"/>
      <c r="D98" s="84"/>
      <c r="E98" s="84"/>
      <c r="F98" s="60"/>
      <c r="G98" s="60"/>
      <c r="H98" s="84"/>
      <c r="I98" s="84"/>
      <c r="J98" s="84"/>
      <c r="K98" s="84"/>
      <c r="L98" s="84"/>
      <c r="M98" s="84"/>
      <c r="N98" s="105"/>
      <c r="O98" s="84"/>
      <c r="P98" s="84"/>
      <c r="Q98" s="84"/>
      <c r="R98" s="84"/>
      <c r="S98" s="88"/>
      <c r="T98" s="39"/>
      <c r="U98" s="35"/>
      <c r="V98" s="510"/>
      <c r="W98" s="510"/>
      <c r="X98" s="510"/>
      <c r="Y98" s="510"/>
      <c r="Z98" s="510"/>
      <c r="AA98" s="510"/>
      <c r="AB98" s="510"/>
      <c r="AC98" s="510"/>
      <c r="AD98" s="510"/>
      <c r="AE98" s="510"/>
      <c r="AF98" s="510"/>
      <c r="AG98" s="510"/>
      <c r="AH98" s="510"/>
      <c r="AI98" s="511"/>
      <c r="AJ98" s="510"/>
      <c r="AK98" s="510"/>
      <c r="AL98" s="510"/>
      <c r="AM98" s="510"/>
      <c r="AN98" s="510"/>
      <c r="AO98" s="510"/>
      <c r="AP98" s="510"/>
      <c r="AQ98" s="510"/>
      <c r="AR98" s="510"/>
      <c r="AS98" s="510"/>
      <c r="AT98" s="510"/>
      <c r="AU98" s="510"/>
      <c r="AV98" s="510"/>
      <c r="AW98" s="510"/>
      <c r="AX98" s="510"/>
      <c r="AY98" s="510"/>
      <c r="AZ98" s="510"/>
      <c r="BA98" s="510"/>
      <c r="BB98" s="510"/>
      <c r="BC98" s="510"/>
      <c r="BD98" s="510"/>
      <c r="BE98" s="510"/>
      <c r="BF98" s="510"/>
      <c r="BG98" s="510"/>
      <c r="BH98" s="510"/>
      <c r="BI98" s="510"/>
      <c r="BJ98" s="510"/>
      <c r="BK98" s="510"/>
      <c r="BL98" s="510"/>
      <c r="BM98" s="510"/>
      <c r="BN98" s="510"/>
      <c r="BO98" s="510"/>
      <c r="BP98" s="510"/>
      <c r="BQ98" s="510"/>
      <c r="BR98" s="510"/>
      <c r="BS98" s="510"/>
      <c r="BT98" s="510"/>
      <c r="BU98" s="510"/>
    </row>
    <row r="99" spans="1:73" ht="31.5" customHeight="1">
      <c r="A99" s="482"/>
      <c r="B99" s="60"/>
      <c r="C99" s="88"/>
      <c r="D99" s="84"/>
      <c r="E99" s="84"/>
      <c r="F99" s="60"/>
      <c r="G99" s="60"/>
      <c r="H99" s="84"/>
      <c r="I99" s="84"/>
      <c r="J99" s="84"/>
      <c r="K99" s="84"/>
      <c r="L99" s="84"/>
      <c r="M99" s="84"/>
      <c r="N99" s="105"/>
      <c r="O99" s="84"/>
      <c r="P99" s="84"/>
      <c r="Q99" s="84"/>
      <c r="R99" s="84"/>
      <c r="S99" s="88"/>
      <c r="T99" s="39"/>
      <c r="U99" s="35"/>
      <c r="V99" s="510"/>
      <c r="W99" s="510"/>
      <c r="X99" s="510"/>
      <c r="Y99" s="510"/>
      <c r="Z99" s="510"/>
      <c r="AA99" s="510"/>
      <c r="AB99" s="510"/>
      <c r="AC99" s="510"/>
      <c r="AD99" s="510"/>
      <c r="AE99" s="510"/>
      <c r="AF99" s="510"/>
      <c r="AG99" s="510"/>
      <c r="AH99" s="510"/>
      <c r="AI99" s="511"/>
      <c r="AJ99" s="510"/>
      <c r="AK99" s="510"/>
      <c r="AL99" s="510"/>
      <c r="AM99" s="510"/>
      <c r="AN99" s="510"/>
      <c r="AO99" s="510"/>
      <c r="AP99" s="510"/>
      <c r="AQ99" s="510"/>
      <c r="AR99" s="510"/>
      <c r="AS99" s="510"/>
      <c r="AT99" s="510"/>
      <c r="AU99" s="510"/>
      <c r="AV99" s="510"/>
      <c r="AW99" s="510"/>
      <c r="AX99" s="510"/>
      <c r="AY99" s="510"/>
      <c r="AZ99" s="510"/>
      <c r="BA99" s="510"/>
      <c r="BB99" s="510"/>
      <c r="BC99" s="510"/>
      <c r="BD99" s="510"/>
      <c r="BE99" s="510"/>
      <c r="BF99" s="510"/>
      <c r="BG99" s="510"/>
      <c r="BH99" s="510"/>
      <c r="BI99" s="510"/>
      <c r="BJ99" s="510"/>
      <c r="BK99" s="510"/>
      <c r="BL99" s="510"/>
      <c r="BM99" s="510"/>
      <c r="BN99" s="510"/>
      <c r="BO99" s="510"/>
      <c r="BP99" s="510"/>
      <c r="BQ99" s="510"/>
      <c r="BR99" s="510"/>
      <c r="BS99" s="510"/>
      <c r="BT99" s="510"/>
      <c r="BU99" s="510"/>
    </row>
    <row r="100" spans="1:73" ht="31.5" customHeight="1">
      <c r="A100" s="482"/>
      <c r="B100" s="60"/>
      <c r="C100" s="88"/>
      <c r="D100" s="84"/>
      <c r="E100" s="84"/>
      <c r="F100" s="60"/>
      <c r="G100" s="60"/>
      <c r="H100" s="84"/>
      <c r="I100" s="84"/>
      <c r="J100" s="84"/>
      <c r="K100" s="84"/>
      <c r="L100" s="84"/>
      <c r="M100" s="84"/>
      <c r="N100" s="105"/>
      <c r="O100" s="84"/>
      <c r="P100" s="84"/>
      <c r="Q100" s="84"/>
      <c r="R100" s="84"/>
      <c r="S100" s="88"/>
      <c r="T100" s="39"/>
      <c r="U100" s="35"/>
      <c r="V100" s="510"/>
      <c r="W100" s="510"/>
      <c r="X100" s="510"/>
      <c r="Y100" s="510"/>
      <c r="Z100" s="510"/>
      <c r="AA100" s="510"/>
      <c r="AB100" s="510"/>
      <c r="AC100" s="510"/>
      <c r="AD100" s="510"/>
      <c r="AE100" s="510"/>
      <c r="AF100" s="510"/>
      <c r="AG100" s="510"/>
      <c r="AH100" s="510"/>
      <c r="AI100" s="511"/>
      <c r="AJ100" s="510"/>
      <c r="AK100" s="510"/>
      <c r="AL100" s="510"/>
      <c r="AM100" s="510"/>
      <c r="AN100" s="510"/>
      <c r="AO100" s="510"/>
      <c r="AP100" s="510"/>
      <c r="AQ100" s="510"/>
      <c r="AR100" s="510"/>
      <c r="AS100" s="510"/>
      <c r="AT100" s="510"/>
      <c r="AU100" s="510"/>
      <c r="AV100" s="510"/>
      <c r="AW100" s="510"/>
      <c r="AX100" s="510"/>
      <c r="AY100" s="510"/>
      <c r="AZ100" s="510"/>
      <c r="BA100" s="510"/>
      <c r="BB100" s="510"/>
      <c r="BC100" s="510"/>
      <c r="BD100" s="510"/>
      <c r="BE100" s="510"/>
      <c r="BF100" s="510"/>
      <c r="BG100" s="510"/>
      <c r="BH100" s="510"/>
      <c r="BI100" s="510"/>
      <c r="BJ100" s="510"/>
      <c r="BK100" s="510"/>
      <c r="BL100" s="510"/>
      <c r="BM100" s="510"/>
      <c r="BN100" s="510"/>
      <c r="BO100" s="510"/>
      <c r="BP100" s="510"/>
      <c r="BQ100" s="510"/>
      <c r="BR100" s="510"/>
      <c r="BS100" s="510"/>
      <c r="BT100" s="510"/>
      <c r="BU100" s="510"/>
    </row>
    <row r="101" spans="1:73" ht="31.5" customHeight="1">
      <c r="A101" s="482"/>
      <c r="B101" s="60"/>
      <c r="C101" s="88"/>
      <c r="D101" s="84"/>
      <c r="E101" s="84"/>
      <c r="F101" s="60"/>
      <c r="G101" s="60"/>
      <c r="H101" s="84"/>
      <c r="I101" s="84"/>
      <c r="J101" s="84"/>
      <c r="K101" s="84"/>
      <c r="L101" s="84"/>
      <c r="M101" s="84"/>
      <c r="N101" s="105"/>
      <c r="O101" s="84"/>
      <c r="P101" s="84"/>
      <c r="Q101" s="84"/>
      <c r="R101" s="84"/>
      <c r="S101" s="88"/>
      <c r="T101" s="39"/>
      <c r="U101" s="35"/>
      <c r="V101" s="510"/>
      <c r="W101" s="510"/>
      <c r="X101" s="510"/>
      <c r="Y101" s="510"/>
      <c r="Z101" s="510"/>
      <c r="AA101" s="510"/>
      <c r="AB101" s="510"/>
      <c r="AC101" s="510"/>
      <c r="AD101" s="510"/>
      <c r="AE101" s="510"/>
      <c r="AF101" s="510"/>
      <c r="AG101" s="510"/>
      <c r="AH101" s="510"/>
      <c r="AI101" s="511"/>
      <c r="AJ101" s="510"/>
      <c r="AK101" s="510"/>
      <c r="AL101" s="510"/>
      <c r="AM101" s="510"/>
      <c r="AN101" s="510"/>
      <c r="AO101" s="510"/>
      <c r="AP101" s="510"/>
      <c r="AQ101" s="510"/>
      <c r="AR101" s="510"/>
      <c r="AS101" s="510"/>
      <c r="AT101" s="510"/>
      <c r="AU101" s="510"/>
      <c r="AV101" s="510"/>
      <c r="AW101" s="510"/>
      <c r="AX101" s="510"/>
      <c r="AY101" s="510"/>
      <c r="AZ101" s="510"/>
      <c r="BA101" s="510"/>
      <c r="BB101" s="510"/>
      <c r="BC101" s="510"/>
      <c r="BD101" s="510"/>
      <c r="BE101" s="510"/>
      <c r="BF101" s="510"/>
      <c r="BG101" s="510"/>
      <c r="BH101" s="510"/>
      <c r="BI101" s="510"/>
      <c r="BJ101" s="510"/>
      <c r="BK101" s="510"/>
      <c r="BL101" s="510"/>
      <c r="BM101" s="510"/>
      <c r="BN101" s="510"/>
      <c r="BO101" s="510"/>
      <c r="BP101" s="510"/>
      <c r="BQ101" s="510"/>
      <c r="BR101" s="510"/>
      <c r="BS101" s="510"/>
      <c r="BT101" s="510"/>
      <c r="BU101" s="510"/>
    </row>
    <row r="102" spans="1:73" ht="31.5" customHeight="1">
      <c r="A102" s="482"/>
      <c r="B102" s="60"/>
      <c r="C102" s="88"/>
      <c r="D102" s="84"/>
      <c r="E102" s="84"/>
      <c r="F102" s="60"/>
      <c r="G102" s="60"/>
      <c r="H102" s="84"/>
      <c r="I102" s="84"/>
      <c r="J102" s="84"/>
      <c r="K102" s="84"/>
      <c r="L102" s="84"/>
      <c r="M102" s="84"/>
      <c r="N102" s="105"/>
      <c r="O102" s="84"/>
      <c r="P102" s="84"/>
      <c r="Q102" s="84"/>
      <c r="R102" s="84"/>
      <c r="S102" s="88"/>
      <c r="T102" s="39"/>
      <c r="U102" s="35"/>
      <c r="V102" s="510"/>
      <c r="W102" s="510"/>
      <c r="X102" s="510"/>
      <c r="Y102" s="510"/>
      <c r="Z102" s="510"/>
      <c r="AA102" s="510"/>
      <c r="AB102" s="510"/>
      <c r="AC102" s="510"/>
      <c r="AD102" s="510"/>
      <c r="AE102" s="510"/>
      <c r="AF102" s="510"/>
      <c r="AG102" s="510"/>
      <c r="AH102" s="510"/>
      <c r="AI102" s="511"/>
      <c r="AJ102" s="510"/>
      <c r="AK102" s="510"/>
      <c r="AL102" s="510"/>
      <c r="AM102" s="510"/>
      <c r="AN102" s="510"/>
      <c r="AO102" s="510"/>
      <c r="AP102" s="510"/>
      <c r="AQ102" s="510"/>
      <c r="AR102" s="510"/>
      <c r="AS102" s="510"/>
      <c r="AT102" s="510"/>
      <c r="AU102" s="510"/>
      <c r="AV102" s="510"/>
      <c r="AW102" s="510"/>
      <c r="AX102" s="510"/>
      <c r="AY102" s="510"/>
      <c r="AZ102" s="510"/>
      <c r="BA102" s="510"/>
      <c r="BB102" s="510"/>
      <c r="BC102" s="510"/>
      <c r="BD102" s="510"/>
      <c r="BE102" s="510"/>
      <c r="BF102" s="510"/>
      <c r="BG102" s="510"/>
      <c r="BH102" s="510"/>
      <c r="BI102" s="510"/>
      <c r="BJ102" s="510"/>
      <c r="BK102" s="510"/>
      <c r="BL102" s="510"/>
      <c r="BM102" s="510"/>
      <c r="BN102" s="510"/>
      <c r="BO102" s="510"/>
      <c r="BP102" s="510"/>
      <c r="BQ102" s="510"/>
      <c r="BR102" s="510"/>
      <c r="BS102" s="510"/>
      <c r="BT102" s="510"/>
      <c r="BU102" s="510"/>
    </row>
    <row r="103" spans="1:73" ht="31.5" customHeight="1">
      <c r="A103" s="482"/>
      <c r="B103" s="60"/>
      <c r="C103" s="88"/>
      <c r="D103" s="84"/>
      <c r="E103" s="84"/>
      <c r="F103" s="60"/>
      <c r="G103" s="60"/>
      <c r="H103" s="84"/>
      <c r="I103" s="84"/>
      <c r="J103" s="84"/>
      <c r="K103" s="84"/>
      <c r="L103" s="84"/>
      <c r="M103" s="84"/>
      <c r="N103" s="105"/>
      <c r="O103" s="84"/>
      <c r="P103" s="84"/>
      <c r="Q103" s="84"/>
      <c r="R103" s="84"/>
      <c r="S103" s="88"/>
      <c r="T103" s="39"/>
      <c r="U103" s="35"/>
      <c r="V103" s="510"/>
      <c r="W103" s="510"/>
      <c r="X103" s="510"/>
      <c r="Y103" s="510"/>
      <c r="Z103" s="510"/>
      <c r="AA103" s="510"/>
      <c r="AB103" s="510"/>
      <c r="AC103" s="510"/>
      <c r="AD103" s="510"/>
      <c r="AE103" s="510"/>
      <c r="AF103" s="510"/>
      <c r="AG103" s="510"/>
      <c r="AH103" s="510"/>
      <c r="AI103" s="511"/>
      <c r="AJ103" s="510"/>
      <c r="AK103" s="510"/>
      <c r="AL103" s="510"/>
      <c r="AM103" s="510"/>
      <c r="AN103" s="510"/>
      <c r="AO103" s="510"/>
      <c r="AP103" s="510"/>
      <c r="AQ103" s="510"/>
      <c r="AR103" s="510"/>
      <c r="AS103" s="510"/>
      <c r="AT103" s="510"/>
      <c r="AU103" s="510"/>
      <c r="AV103" s="510"/>
      <c r="AW103" s="510"/>
      <c r="AX103" s="510"/>
      <c r="AY103" s="510"/>
      <c r="AZ103" s="510"/>
      <c r="BA103" s="510"/>
      <c r="BB103" s="510"/>
      <c r="BC103" s="510"/>
      <c r="BD103" s="510"/>
      <c r="BE103" s="510"/>
      <c r="BF103" s="510"/>
      <c r="BG103" s="510"/>
      <c r="BH103" s="510"/>
      <c r="BI103" s="510"/>
      <c r="BJ103" s="510"/>
      <c r="BK103" s="510"/>
      <c r="BL103" s="510"/>
      <c r="BM103" s="510"/>
      <c r="BN103" s="510"/>
      <c r="BO103" s="510"/>
      <c r="BP103" s="510"/>
      <c r="BQ103" s="510"/>
      <c r="BR103" s="510"/>
      <c r="BS103" s="510"/>
      <c r="BT103" s="510"/>
      <c r="BU103" s="510"/>
    </row>
    <row r="104" spans="1:73" ht="31.5" customHeight="1">
      <c r="A104" s="482"/>
      <c r="B104" s="60"/>
      <c r="C104" s="88"/>
      <c r="D104" s="84"/>
      <c r="E104" s="84"/>
      <c r="F104" s="60"/>
      <c r="G104" s="60"/>
      <c r="H104" s="84"/>
      <c r="I104" s="84"/>
      <c r="J104" s="84"/>
      <c r="K104" s="84"/>
      <c r="L104" s="84"/>
      <c r="M104" s="84"/>
      <c r="N104" s="105"/>
      <c r="O104" s="84"/>
      <c r="P104" s="84"/>
      <c r="Q104" s="84"/>
      <c r="R104" s="84"/>
      <c r="S104" s="88"/>
      <c r="T104" s="39"/>
      <c r="U104" s="35"/>
      <c r="V104" s="510"/>
      <c r="W104" s="510"/>
      <c r="X104" s="510"/>
      <c r="Y104" s="510"/>
      <c r="Z104" s="510"/>
      <c r="AA104" s="510"/>
      <c r="AB104" s="510"/>
      <c r="AC104" s="510"/>
      <c r="AD104" s="510"/>
      <c r="AE104" s="510"/>
      <c r="AF104" s="510"/>
      <c r="AG104" s="510"/>
      <c r="AH104" s="510"/>
      <c r="AI104" s="511"/>
      <c r="AJ104" s="510"/>
      <c r="AK104" s="510"/>
      <c r="AL104" s="510"/>
      <c r="AM104" s="510"/>
      <c r="AN104" s="510"/>
      <c r="AO104" s="510"/>
      <c r="AP104" s="510"/>
      <c r="AQ104" s="510"/>
      <c r="AR104" s="510"/>
      <c r="AS104" s="510"/>
      <c r="AT104" s="510"/>
      <c r="AU104" s="510"/>
      <c r="AV104" s="510"/>
      <c r="AW104" s="510"/>
      <c r="AX104" s="510"/>
      <c r="AY104" s="510"/>
      <c r="AZ104" s="510"/>
      <c r="BA104" s="510"/>
      <c r="BB104" s="510"/>
      <c r="BC104" s="510"/>
      <c r="BD104" s="510"/>
      <c r="BE104" s="510"/>
      <c r="BF104" s="510"/>
      <c r="BG104" s="510"/>
      <c r="BH104" s="510"/>
      <c r="BI104" s="510"/>
      <c r="BJ104" s="510"/>
      <c r="BK104" s="510"/>
      <c r="BL104" s="510"/>
      <c r="BM104" s="510"/>
      <c r="BN104" s="510"/>
      <c r="BO104" s="510"/>
      <c r="BP104" s="510"/>
      <c r="BQ104" s="510"/>
      <c r="BR104" s="510"/>
      <c r="BS104" s="510"/>
      <c r="BT104" s="510"/>
      <c r="BU104" s="510"/>
    </row>
    <row r="105" spans="1:73" ht="31.5" customHeight="1">
      <c r="A105" s="482"/>
      <c r="B105" s="60"/>
      <c r="C105" s="88"/>
      <c r="D105" s="84"/>
      <c r="E105" s="84"/>
      <c r="F105" s="60"/>
      <c r="G105" s="60"/>
      <c r="H105" s="84"/>
      <c r="I105" s="84"/>
      <c r="J105" s="84"/>
      <c r="K105" s="84"/>
      <c r="L105" s="84"/>
      <c r="M105" s="84"/>
      <c r="N105" s="105"/>
      <c r="O105" s="84"/>
      <c r="P105" s="84"/>
      <c r="Q105" s="84"/>
      <c r="R105" s="84"/>
      <c r="S105" s="88"/>
      <c r="T105" s="39"/>
      <c r="U105" s="35"/>
      <c r="V105" s="510"/>
      <c r="W105" s="510"/>
      <c r="X105" s="510"/>
      <c r="Y105" s="510"/>
      <c r="Z105" s="510"/>
      <c r="AA105" s="510"/>
      <c r="AB105" s="510"/>
      <c r="AC105" s="510"/>
      <c r="AD105" s="510"/>
      <c r="AE105" s="510"/>
      <c r="AF105" s="510"/>
      <c r="AG105" s="510"/>
      <c r="AH105" s="510"/>
      <c r="AI105" s="511"/>
      <c r="AJ105" s="510"/>
      <c r="AK105" s="510"/>
      <c r="AL105" s="510"/>
      <c r="AM105" s="510"/>
      <c r="AN105" s="510"/>
      <c r="AO105" s="510"/>
      <c r="AP105" s="510"/>
      <c r="AQ105" s="510"/>
      <c r="AR105" s="510"/>
      <c r="AS105" s="510"/>
      <c r="AT105" s="510"/>
      <c r="AU105" s="510"/>
      <c r="AV105" s="510"/>
      <c r="AW105" s="510"/>
      <c r="AX105" s="510"/>
      <c r="AY105" s="510"/>
      <c r="AZ105" s="510"/>
      <c r="BA105" s="510"/>
      <c r="BB105" s="510"/>
      <c r="BC105" s="510"/>
      <c r="BD105" s="510"/>
      <c r="BE105" s="510"/>
      <c r="BF105" s="510"/>
      <c r="BG105" s="510"/>
      <c r="BH105" s="510"/>
      <c r="BI105" s="510"/>
      <c r="BJ105" s="510"/>
      <c r="BK105" s="510"/>
      <c r="BL105" s="510"/>
      <c r="BM105" s="510"/>
      <c r="BN105" s="510"/>
      <c r="BO105" s="510"/>
      <c r="BP105" s="510"/>
      <c r="BQ105" s="510"/>
      <c r="BR105" s="510"/>
      <c r="BS105" s="510"/>
      <c r="BT105" s="510"/>
      <c r="BU105" s="510"/>
    </row>
    <row r="106" spans="1:73" ht="31.5" customHeight="1">
      <c r="A106" s="482"/>
      <c r="B106" s="60"/>
      <c r="C106" s="88"/>
      <c r="D106" s="84"/>
      <c r="E106" s="84"/>
      <c r="F106" s="60"/>
      <c r="G106" s="60"/>
      <c r="H106" s="84"/>
      <c r="I106" s="84"/>
      <c r="J106" s="84"/>
      <c r="K106" s="84"/>
      <c r="L106" s="84"/>
      <c r="M106" s="84"/>
      <c r="N106" s="105"/>
      <c r="O106" s="84"/>
      <c r="P106" s="84"/>
      <c r="Q106" s="84"/>
      <c r="R106" s="84"/>
      <c r="S106" s="88"/>
      <c r="T106" s="39"/>
      <c r="U106" s="35"/>
      <c r="V106" s="510"/>
      <c r="W106" s="510"/>
      <c r="X106" s="510"/>
      <c r="Y106" s="510"/>
      <c r="Z106" s="510"/>
      <c r="AA106" s="510"/>
      <c r="AB106" s="510"/>
      <c r="AC106" s="510"/>
      <c r="AD106" s="510"/>
      <c r="AE106" s="510"/>
      <c r="AF106" s="510"/>
      <c r="AG106" s="510"/>
      <c r="AH106" s="510"/>
      <c r="AI106" s="511"/>
      <c r="AJ106" s="510"/>
      <c r="AK106" s="510"/>
      <c r="AL106" s="510"/>
      <c r="AM106" s="510"/>
      <c r="AN106" s="510"/>
      <c r="AO106" s="510"/>
      <c r="AP106" s="510"/>
      <c r="AQ106" s="510"/>
      <c r="AR106" s="510"/>
      <c r="AS106" s="510"/>
      <c r="AT106" s="510"/>
      <c r="AU106" s="510"/>
      <c r="AV106" s="510"/>
      <c r="AW106" s="510"/>
      <c r="AX106" s="510"/>
      <c r="AY106" s="510"/>
      <c r="AZ106" s="510"/>
      <c r="BA106" s="510"/>
      <c r="BB106" s="510"/>
      <c r="BC106" s="510"/>
      <c r="BD106" s="510"/>
      <c r="BE106" s="510"/>
      <c r="BF106" s="510"/>
      <c r="BG106" s="510"/>
      <c r="BH106" s="510"/>
      <c r="BI106" s="510"/>
      <c r="BJ106" s="510"/>
      <c r="BK106" s="510"/>
      <c r="BL106" s="510"/>
      <c r="BM106" s="510"/>
      <c r="BN106" s="510"/>
      <c r="BO106" s="510"/>
      <c r="BP106" s="510"/>
      <c r="BQ106" s="510"/>
      <c r="BR106" s="510"/>
      <c r="BS106" s="510"/>
      <c r="BT106" s="510"/>
      <c r="BU106" s="510"/>
    </row>
    <row r="107" spans="1:73" ht="31.5" customHeight="1">
      <c r="A107" s="482"/>
      <c r="B107" s="60"/>
      <c r="C107" s="88"/>
      <c r="D107" s="84"/>
      <c r="E107" s="84"/>
      <c r="F107" s="60"/>
      <c r="G107" s="60"/>
      <c r="H107" s="84"/>
      <c r="I107" s="84"/>
      <c r="J107" s="84"/>
      <c r="K107" s="84"/>
      <c r="L107" s="84"/>
      <c r="M107" s="84"/>
      <c r="N107" s="105"/>
      <c r="O107" s="84"/>
      <c r="P107" s="84"/>
      <c r="Q107" s="84"/>
      <c r="R107" s="84"/>
      <c r="S107" s="88"/>
      <c r="T107" s="39"/>
      <c r="U107" s="35"/>
      <c r="V107" s="510"/>
      <c r="W107" s="510"/>
      <c r="X107" s="510"/>
      <c r="Y107" s="510"/>
      <c r="Z107" s="510"/>
      <c r="AA107" s="510"/>
      <c r="AB107" s="510"/>
      <c r="AC107" s="510"/>
      <c r="AD107" s="510"/>
      <c r="AE107" s="510"/>
      <c r="AF107" s="510"/>
      <c r="AG107" s="510"/>
      <c r="AH107" s="510"/>
      <c r="AI107" s="511"/>
      <c r="AJ107" s="510"/>
      <c r="AK107" s="510"/>
      <c r="AL107" s="510"/>
      <c r="AM107" s="510"/>
      <c r="AN107" s="510"/>
      <c r="AO107" s="510"/>
      <c r="AP107" s="510"/>
      <c r="AQ107" s="510"/>
      <c r="AR107" s="510"/>
      <c r="AS107" s="510"/>
      <c r="AT107" s="510"/>
      <c r="AU107" s="510"/>
      <c r="AV107" s="510"/>
      <c r="AW107" s="510"/>
      <c r="AX107" s="510"/>
      <c r="AY107" s="510"/>
      <c r="AZ107" s="510"/>
      <c r="BA107" s="510"/>
      <c r="BB107" s="510"/>
      <c r="BC107" s="510"/>
      <c r="BD107" s="510"/>
      <c r="BE107" s="510"/>
      <c r="BF107" s="510"/>
      <c r="BG107" s="510"/>
      <c r="BH107" s="510"/>
      <c r="BI107" s="510"/>
      <c r="BJ107" s="510"/>
      <c r="BK107" s="510"/>
      <c r="BL107" s="510"/>
      <c r="BM107" s="510"/>
      <c r="BN107" s="510"/>
      <c r="BO107" s="510"/>
      <c r="BP107" s="510"/>
      <c r="BQ107" s="510"/>
      <c r="BR107" s="510"/>
      <c r="BS107" s="510"/>
      <c r="BT107" s="510"/>
      <c r="BU107" s="510"/>
    </row>
    <row r="108" spans="1:73" ht="31.5" customHeight="1">
      <c r="A108" s="482"/>
      <c r="B108" s="60"/>
      <c r="C108" s="88"/>
      <c r="D108" s="84"/>
      <c r="E108" s="84"/>
      <c r="F108" s="60"/>
      <c r="G108" s="60"/>
      <c r="H108" s="84"/>
      <c r="I108" s="84"/>
      <c r="J108" s="84"/>
      <c r="K108" s="84"/>
      <c r="L108" s="84"/>
      <c r="M108" s="84"/>
      <c r="N108" s="105"/>
      <c r="O108" s="84"/>
      <c r="P108" s="84"/>
      <c r="Q108" s="84"/>
      <c r="R108" s="84"/>
      <c r="S108" s="88"/>
      <c r="T108" s="39"/>
      <c r="U108" s="35"/>
      <c r="V108" s="510"/>
      <c r="W108" s="510"/>
      <c r="X108" s="510"/>
      <c r="Y108" s="510"/>
      <c r="Z108" s="510"/>
      <c r="AA108" s="510"/>
      <c r="AB108" s="510"/>
      <c r="AC108" s="510"/>
      <c r="AD108" s="510"/>
      <c r="AE108" s="510"/>
      <c r="AF108" s="510"/>
      <c r="AG108" s="510"/>
      <c r="AH108" s="510"/>
      <c r="AI108" s="511"/>
      <c r="AJ108" s="510"/>
      <c r="AK108" s="510"/>
      <c r="AL108" s="510"/>
      <c r="AM108" s="510"/>
      <c r="AN108" s="510"/>
      <c r="AO108" s="510"/>
      <c r="AP108" s="510"/>
      <c r="AQ108" s="510"/>
      <c r="AR108" s="510"/>
      <c r="AS108" s="510"/>
      <c r="AT108" s="510"/>
      <c r="AU108" s="510"/>
      <c r="AV108" s="510"/>
      <c r="AW108" s="510"/>
      <c r="AX108" s="510"/>
      <c r="AY108" s="510"/>
      <c r="AZ108" s="510"/>
      <c r="BA108" s="510"/>
      <c r="BB108" s="510"/>
      <c r="BC108" s="510"/>
      <c r="BD108" s="510"/>
      <c r="BE108" s="510"/>
      <c r="BF108" s="510"/>
      <c r="BG108" s="510"/>
      <c r="BH108" s="510"/>
      <c r="BI108" s="510"/>
      <c r="BJ108" s="510"/>
      <c r="BK108" s="510"/>
      <c r="BL108" s="510"/>
      <c r="BM108" s="510"/>
      <c r="BN108" s="510"/>
      <c r="BO108" s="510"/>
      <c r="BP108" s="510"/>
      <c r="BQ108" s="510"/>
      <c r="BR108" s="510"/>
      <c r="BS108" s="510"/>
      <c r="BT108" s="510"/>
      <c r="BU108" s="510"/>
    </row>
    <row r="109" spans="1:73" ht="31.5" customHeight="1">
      <c r="A109" s="482"/>
      <c r="B109" s="60"/>
      <c r="C109" s="88"/>
      <c r="D109" s="84"/>
      <c r="E109" s="84"/>
      <c r="F109" s="60"/>
      <c r="G109" s="60"/>
      <c r="H109" s="84"/>
      <c r="I109" s="84"/>
      <c r="J109" s="84"/>
      <c r="K109" s="84"/>
      <c r="L109" s="84"/>
      <c r="M109" s="84"/>
      <c r="N109" s="105"/>
      <c r="O109" s="84"/>
      <c r="P109" s="84"/>
      <c r="Q109" s="84"/>
      <c r="R109" s="84"/>
      <c r="S109" s="88"/>
      <c r="T109" s="39"/>
      <c r="U109" s="35"/>
      <c r="V109" s="510"/>
      <c r="W109" s="510"/>
      <c r="X109" s="510"/>
      <c r="Y109" s="510"/>
      <c r="Z109" s="510"/>
      <c r="AA109" s="510"/>
      <c r="AB109" s="510"/>
      <c r="AC109" s="510"/>
      <c r="AD109" s="510"/>
      <c r="AE109" s="510"/>
      <c r="AF109" s="510"/>
      <c r="AG109" s="510"/>
      <c r="AH109" s="510"/>
      <c r="AI109" s="511"/>
      <c r="AJ109" s="510"/>
      <c r="AK109" s="510"/>
      <c r="AL109" s="510"/>
      <c r="AM109" s="510"/>
      <c r="AN109" s="510"/>
      <c r="AO109" s="510"/>
      <c r="AP109" s="510"/>
      <c r="AQ109" s="510"/>
      <c r="AR109" s="510"/>
      <c r="AS109" s="510"/>
      <c r="AT109" s="510"/>
      <c r="AU109" s="510"/>
      <c r="AV109" s="510"/>
      <c r="AW109" s="510"/>
      <c r="AX109" s="510"/>
      <c r="AY109" s="510"/>
      <c r="AZ109" s="510"/>
      <c r="BA109" s="510"/>
      <c r="BB109" s="510"/>
      <c r="BC109" s="510"/>
      <c r="BD109" s="510"/>
      <c r="BE109" s="510"/>
      <c r="BF109" s="510"/>
      <c r="BG109" s="510"/>
      <c r="BH109" s="510"/>
      <c r="BI109" s="510"/>
      <c r="BJ109" s="510"/>
      <c r="BK109" s="510"/>
      <c r="BL109" s="510"/>
      <c r="BM109" s="510"/>
      <c r="BN109" s="510"/>
      <c r="BO109" s="510"/>
      <c r="BP109" s="510"/>
      <c r="BQ109" s="510"/>
      <c r="BR109" s="510"/>
      <c r="BS109" s="510"/>
      <c r="BT109" s="510"/>
      <c r="BU109" s="510"/>
    </row>
    <row r="110" spans="1:73" ht="31.5" customHeight="1">
      <c r="A110" s="482"/>
      <c r="B110" s="60"/>
      <c r="C110" s="88"/>
      <c r="D110" s="84"/>
      <c r="E110" s="84"/>
      <c r="F110" s="60"/>
      <c r="G110" s="60"/>
      <c r="H110" s="84"/>
      <c r="I110" s="84"/>
      <c r="J110" s="84"/>
      <c r="K110" s="84"/>
      <c r="L110" s="84"/>
      <c r="M110" s="84"/>
      <c r="N110" s="105"/>
      <c r="O110" s="84"/>
      <c r="P110" s="84"/>
      <c r="Q110" s="84"/>
      <c r="R110" s="84"/>
      <c r="S110" s="88"/>
      <c r="T110" s="39"/>
      <c r="U110" s="35"/>
      <c r="V110" s="510"/>
      <c r="W110" s="510"/>
      <c r="X110" s="510"/>
      <c r="Y110" s="510"/>
      <c r="Z110" s="510"/>
      <c r="AA110" s="510"/>
      <c r="AB110" s="510"/>
      <c r="AC110" s="510"/>
      <c r="AD110" s="510"/>
      <c r="AE110" s="510"/>
      <c r="AF110" s="510"/>
      <c r="AG110" s="510"/>
      <c r="AH110" s="510"/>
      <c r="AI110" s="511"/>
      <c r="AJ110" s="510"/>
      <c r="AK110" s="510"/>
      <c r="AL110" s="510"/>
      <c r="AM110" s="510"/>
      <c r="AN110" s="510"/>
      <c r="AO110" s="510"/>
      <c r="AP110" s="510"/>
      <c r="AQ110" s="510"/>
      <c r="AR110" s="510"/>
      <c r="AS110" s="510"/>
      <c r="AT110" s="510"/>
      <c r="AU110" s="510"/>
      <c r="AV110" s="510"/>
      <c r="AW110" s="510"/>
      <c r="AX110" s="510"/>
      <c r="AY110" s="510"/>
      <c r="AZ110" s="510"/>
      <c r="BA110" s="510"/>
      <c r="BB110" s="510"/>
      <c r="BC110" s="510"/>
      <c r="BD110" s="510"/>
      <c r="BE110" s="510"/>
      <c r="BF110" s="510"/>
      <c r="BG110" s="510"/>
      <c r="BH110" s="510"/>
      <c r="BI110" s="510"/>
      <c r="BJ110" s="510"/>
      <c r="BK110" s="510"/>
      <c r="BL110" s="510"/>
      <c r="BM110" s="510"/>
      <c r="BN110" s="510"/>
      <c r="BO110" s="510"/>
      <c r="BP110" s="510"/>
      <c r="BQ110" s="510"/>
      <c r="BR110" s="510"/>
      <c r="BS110" s="510"/>
      <c r="BT110" s="510"/>
      <c r="BU110" s="510"/>
    </row>
    <row r="111" spans="1:73" ht="31.5" customHeight="1">
      <c r="A111" s="482"/>
      <c r="B111" s="60"/>
      <c r="C111" s="88"/>
      <c r="D111" s="84"/>
      <c r="E111" s="84"/>
      <c r="F111" s="60"/>
      <c r="G111" s="60"/>
      <c r="H111" s="84"/>
      <c r="I111" s="84"/>
      <c r="J111" s="84"/>
      <c r="K111" s="84"/>
      <c r="L111" s="84"/>
      <c r="M111" s="84"/>
      <c r="N111" s="105"/>
      <c r="O111" s="84"/>
      <c r="P111" s="84"/>
      <c r="Q111" s="84"/>
      <c r="R111" s="84"/>
      <c r="S111" s="88"/>
      <c r="T111" s="39"/>
      <c r="U111" s="35"/>
      <c r="V111" s="510"/>
      <c r="W111" s="510"/>
      <c r="X111" s="510"/>
      <c r="Y111" s="510"/>
      <c r="Z111" s="510"/>
      <c r="AA111" s="510"/>
      <c r="AB111" s="510"/>
      <c r="AC111" s="510"/>
      <c r="AD111" s="510"/>
      <c r="AE111" s="510"/>
      <c r="AF111" s="510"/>
      <c r="AG111" s="510"/>
      <c r="AH111" s="510"/>
      <c r="AI111" s="511"/>
      <c r="AJ111" s="510"/>
      <c r="AK111" s="510"/>
      <c r="AL111" s="510"/>
      <c r="AM111" s="510"/>
      <c r="AN111" s="510"/>
      <c r="AO111" s="510"/>
      <c r="AP111" s="510"/>
      <c r="AQ111" s="510"/>
      <c r="AR111" s="510"/>
      <c r="AS111" s="510"/>
      <c r="AT111" s="510"/>
      <c r="AU111" s="510"/>
      <c r="AV111" s="510"/>
      <c r="AW111" s="510"/>
      <c r="AX111" s="510"/>
      <c r="AY111" s="510"/>
      <c r="AZ111" s="510"/>
      <c r="BA111" s="510"/>
      <c r="BB111" s="510"/>
      <c r="BC111" s="510"/>
      <c r="BD111" s="510"/>
      <c r="BE111" s="510"/>
      <c r="BF111" s="510"/>
      <c r="BG111" s="510"/>
      <c r="BH111" s="510"/>
      <c r="BI111" s="510"/>
      <c r="BJ111" s="510"/>
      <c r="BK111" s="510"/>
      <c r="BL111" s="510"/>
      <c r="BM111" s="510"/>
      <c r="BN111" s="510"/>
      <c r="BO111" s="510"/>
      <c r="BP111" s="510"/>
      <c r="BQ111" s="510"/>
      <c r="BR111" s="510"/>
      <c r="BS111" s="510"/>
      <c r="BT111" s="510"/>
      <c r="BU111" s="510"/>
    </row>
    <row r="112" spans="1:73" ht="31.5" customHeight="1">
      <c r="A112" s="482"/>
      <c r="B112" s="60"/>
      <c r="C112" s="88"/>
      <c r="D112" s="84"/>
      <c r="E112" s="84"/>
      <c r="F112" s="60"/>
      <c r="G112" s="60"/>
      <c r="H112" s="84"/>
      <c r="I112" s="84"/>
      <c r="J112" s="84"/>
      <c r="K112" s="84"/>
      <c r="L112" s="84"/>
      <c r="M112" s="84"/>
      <c r="N112" s="105"/>
      <c r="O112" s="84"/>
      <c r="P112" s="84"/>
      <c r="Q112" s="84"/>
      <c r="R112" s="84"/>
      <c r="S112" s="88"/>
      <c r="T112" s="39"/>
      <c r="U112" s="35"/>
      <c r="V112" s="510"/>
      <c r="W112" s="510"/>
      <c r="X112" s="510"/>
      <c r="Y112" s="510"/>
      <c r="Z112" s="510"/>
      <c r="AA112" s="510"/>
      <c r="AB112" s="510"/>
      <c r="AC112" s="510"/>
      <c r="AD112" s="510"/>
      <c r="AE112" s="510"/>
      <c r="AF112" s="510"/>
      <c r="AG112" s="510"/>
      <c r="AH112" s="510"/>
      <c r="AI112" s="511"/>
      <c r="AJ112" s="510"/>
      <c r="AK112" s="510"/>
      <c r="AL112" s="510"/>
      <c r="AM112" s="510"/>
      <c r="AN112" s="510"/>
      <c r="AO112" s="510"/>
      <c r="AP112" s="510"/>
      <c r="AQ112" s="510"/>
      <c r="AR112" s="510"/>
      <c r="AS112" s="510"/>
      <c r="AT112" s="510"/>
      <c r="AU112" s="510"/>
      <c r="AV112" s="510"/>
      <c r="AW112" s="510"/>
      <c r="AX112" s="510"/>
      <c r="AY112" s="510"/>
      <c r="AZ112" s="510"/>
      <c r="BA112" s="510"/>
      <c r="BB112" s="510"/>
      <c r="BC112" s="510"/>
      <c r="BD112" s="510"/>
      <c r="BE112" s="510"/>
      <c r="BF112" s="510"/>
      <c r="BG112" s="510"/>
      <c r="BH112" s="510"/>
      <c r="BI112" s="510"/>
      <c r="BJ112" s="510"/>
      <c r="BK112" s="510"/>
      <c r="BL112" s="510"/>
      <c r="BM112" s="510"/>
      <c r="BN112" s="510"/>
      <c r="BO112" s="510"/>
      <c r="BP112" s="510"/>
      <c r="BQ112" s="510"/>
      <c r="BR112" s="510"/>
      <c r="BS112" s="510"/>
      <c r="BT112" s="510"/>
      <c r="BU112" s="510"/>
    </row>
    <row r="113" spans="1:73" ht="31.5" customHeight="1">
      <c r="A113" s="482"/>
      <c r="B113" s="60"/>
      <c r="C113" s="88"/>
      <c r="D113" s="84"/>
      <c r="E113" s="84"/>
      <c r="F113" s="60"/>
      <c r="G113" s="60"/>
      <c r="H113" s="84"/>
      <c r="I113" s="84"/>
      <c r="J113" s="84"/>
      <c r="K113" s="84"/>
      <c r="L113" s="84"/>
      <c r="M113" s="84"/>
      <c r="N113" s="105"/>
      <c r="O113" s="84"/>
      <c r="P113" s="84"/>
      <c r="Q113" s="84"/>
      <c r="R113" s="84"/>
      <c r="S113" s="88"/>
      <c r="T113" s="39"/>
      <c r="U113" s="35"/>
      <c r="V113" s="510"/>
      <c r="W113" s="510"/>
      <c r="X113" s="510"/>
      <c r="Y113" s="510"/>
      <c r="Z113" s="510"/>
      <c r="AA113" s="510"/>
      <c r="AB113" s="510"/>
      <c r="AC113" s="510"/>
      <c r="AD113" s="510"/>
      <c r="AE113" s="510"/>
      <c r="AF113" s="510"/>
      <c r="AG113" s="510"/>
      <c r="AH113" s="510"/>
      <c r="AI113" s="511"/>
      <c r="AJ113" s="510"/>
      <c r="AK113" s="510"/>
      <c r="AL113" s="510"/>
      <c r="AM113" s="510"/>
      <c r="AN113" s="510"/>
      <c r="AO113" s="510"/>
      <c r="AP113" s="510"/>
      <c r="AQ113" s="510"/>
      <c r="AR113" s="510"/>
      <c r="AS113" s="510"/>
      <c r="AT113" s="510"/>
      <c r="AU113" s="510"/>
      <c r="AV113" s="510"/>
      <c r="AW113" s="510"/>
      <c r="AX113" s="510"/>
      <c r="AY113" s="510"/>
      <c r="AZ113" s="510"/>
      <c r="BA113" s="510"/>
      <c r="BB113" s="510"/>
      <c r="BC113" s="510"/>
      <c r="BD113" s="510"/>
      <c r="BE113" s="510"/>
      <c r="BF113" s="510"/>
      <c r="BG113" s="510"/>
      <c r="BH113" s="510"/>
      <c r="BI113" s="510"/>
      <c r="BJ113" s="510"/>
      <c r="BK113" s="510"/>
      <c r="BL113" s="510"/>
      <c r="BM113" s="510"/>
      <c r="BN113" s="510"/>
      <c r="BO113" s="510"/>
      <c r="BP113" s="510"/>
      <c r="BQ113" s="510"/>
      <c r="BR113" s="510"/>
      <c r="BS113" s="510"/>
      <c r="BT113" s="510"/>
      <c r="BU113" s="510"/>
    </row>
    <row r="114" spans="1:73" ht="31.5" customHeight="1">
      <c r="A114" s="482"/>
      <c r="B114" s="60"/>
      <c r="C114" s="88"/>
      <c r="D114" s="84"/>
      <c r="E114" s="84"/>
      <c r="F114" s="60"/>
      <c r="G114" s="60"/>
      <c r="H114" s="84"/>
      <c r="I114" s="84"/>
      <c r="J114" s="84"/>
      <c r="K114" s="84"/>
      <c r="L114" s="84"/>
      <c r="M114" s="84"/>
      <c r="N114" s="105"/>
      <c r="O114" s="84"/>
      <c r="P114" s="84"/>
      <c r="Q114" s="84"/>
      <c r="R114" s="84"/>
      <c r="S114" s="88"/>
      <c r="T114" s="39"/>
      <c r="U114" s="35"/>
      <c r="V114" s="510"/>
      <c r="W114" s="510"/>
      <c r="X114" s="510"/>
      <c r="Y114" s="510"/>
      <c r="Z114" s="510"/>
      <c r="AA114" s="510"/>
      <c r="AB114" s="510"/>
      <c r="AC114" s="510"/>
      <c r="AD114" s="510"/>
      <c r="AE114" s="510"/>
      <c r="AF114" s="510"/>
      <c r="AG114" s="510"/>
      <c r="AH114" s="510"/>
      <c r="AI114" s="511"/>
      <c r="AJ114" s="510"/>
      <c r="AK114" s="510"/>
      <c r="AL114" s="510"/>
      <c r="AM114" s="510"/>
      <c r="AN114" s="510"/>
      <c r="AO114" s="510"/>
      <c r="AP114" s="510"/>
      <c r="AQ114" s="510"/>
      <c r="AR114" s="510"/>
      <c r="AS114" s="510"/>
      <c r="AT114" s="510"/>
      <c r="AU114" s="510"/>
      <c r="AV114" s="510"/>
      <c r="AW114" s="510"/>
      <c r="AX114" s="510"/>
      <c r="AY114" s="510"/>
      <c r="AZ114" s="510"/>
      <c r="BA114" s="510"/>
      <c r="BB114" s="510"/>
      <c r="BC114" s="510"/>
      <c r="BD114" s="510"/>
      <c r="BE114" s="510"/>
      <c r="BF114" s="510"/>
      <c r="BG114" s="510"/>
      <c r="BH114" s="510"/>
      <c r="BI114" s="510"/>
      <c r="BJ114" s="510"/>
      <c r="BK114" s="510"/>
      <c r="BL114" s="510"/>
      <c r="BM114" s="510"/>
      <c r="BN114" s="510"/>
      <c r="BO114" s="510"/>
      <c r="BP114" s="510"/>
      <c r="BQ114" s="510"/>
      <c r="BR114" s="510"/>
      <c r="BS114" s="510"/>
      <c r="BT114" s="510"/>
      <c r="BU114" s="510"/>
    </row>
    <row r="115" spans="1:73" ht="31.5" customHeight="1">
      <c r="A115" s="482"/>
      <c r="B115" s="60"/>
      <c r="C115" s="88"/>
      <c r="D115" s="84"/>
      <c r="E115" s="84"/>
      <c r="F115" s="60"/>
      <c r="G115" s="60"/>
      <c r="H115" s="84"/>
      <c r="I115" s="84"/>
      <c r="J115" s="84"/>
      <c r="K115" s="84"/>
      <c r="L115" s="84"/>
      <c r="M115" s="84"/>
      <c r="N115" s="105"/>
      <c r="O115" s="84"/>
      <c r="P115" s="84"/>
      <c r="Q115" s="84"/>
      <c r="R115" s="84"/>
      <c r="S115" s="88"/>
      <c r="T115" s="39"/>
      <c r="U115" s="35"/>
      <c r="V115" s="510"/>
      <c r="W115" s="510"/>
      <c r="X115" s="510"/>
      <c r="Y115" s="510"/>
      <c r="Z115" s="510"/>
      <c r="AA115" s="510"/>
      <c r="AB115" s="510"/>
      <c r="AC115" s="510"/>
      <c r="AD115" s="510"/>
      <c r="AE115" s="510"/>
      <c r="AF115" s="510"/>
      <c r="AG115" s="510"/>
      <c r="AH115" s="510"/>
      <c r="AI115" s="511"/>
      <c r="AJ115" s="510"/>
      <c r="AK115" s="510"/>
      <c r="AL115" s="510"/>
      <c r="AM115" s="510"/>
      <c r="AN115" s="510"/>
      <c r="AO115" s="510"/>
      <c r="AP115" s="510"/>
      <c r="AQ115" s="510"/>
      <c r="AR115" s="510"/>
      <c r="AS115" s="510"/>
      <c r="AT115" s="510"/>
      <c r="AU115" s="510"/>
      <c r="AV115" s="510"/>
      <c r="AW115" s="510"/>
      <c r="AX115" s="510"/>
      <c r="AY115" s="510"/>
      <c r="AZ115" s="510"/>
      <c r="BA115" s="510"/>
      <c r="BB115" s="510"/>
      <c r="BC115" s="510"/>
      <c r="BD115" s="510"/>
      <c r="BE115" s="510"/>
      <c r="BF115" s="510"/>
      <c r="BG115" s="510"/>
      <c r="BH115" s="510"/>
      <c r="BI115" s="510"/>
      <c r="BJ115" s="510"/>
      <c r="BK115" s="510"/>
      <c r="BL115" s="510"/>
      <c r="BM115" s="510"/>
      <c r="BN115" s="510"/>
      <c r="BO115" s="510"/>
      <c r="BP115" s="510"/>
      <c r="BQ115" s="510"/>
      <c r="BR115" s="510"/>
      <c r="BS115" s="510"/>
      <c r="BT115" s="510"/>
      <c r="BU115" s="510"/>
    </row>
    <row r="116" spans="1:73" ht="31.5" customHeight="1">
      <c r="A116" s="482"/>
      <c r="B116" s="60"/>
      <c r="C116" s="88"/>
      <c r="D116" s="84"/>
      <c r="E116" s="84"/>
      <c r="F116" s="60"/>
      <c r="G116" s="60"/>
      <c r="H116" s="84"/>
      <c r="I116" s="84"/>
      <c r="J116" s="84"/>
      <c r="K116" s="84"/>
      <c r="L116" s="84"/>
      <c r="M116" s="84"/>
      <c r="N116" s="105"/>
      <c r="O116" s="84"/>
      <c r="P116" s="84"/>
      <c r="Q116" s="84"/>
      <c r="R116" s="84"/>
      <c r="S116" s="88"/>
      <c r="T116" s="39"/>
      <c r="U116" s="35"/>
      <c r="V116" s="510"/>
      <c r="W116" s="510"/>
      <c r="X116" s="510"/>
      <c r="Y116" s="510"/>
      <c r="Z116" s="510"/>
      <c r="AA116" s="510"/>
      <c r="AB116" s="510"/>
      <c r="AC116" s="510"/>
      <c r="AD116" s="510"/>
      <c r="AE116" s="510"/>
      <c r="AF116" s="510"/>
      <c r="AG116" s="510"/>
      <c r="AH116" s="510"/>
      <c r="AI116" s="511"/>
      <c r="AJ116" s="510"/>
      <c r="AK116" s="510"/>
      <c r="AL116" s="510"/>
      <c r="AM116" s="510"/>
      <c r="AN116" s="510"/>
      <c r="AO116" s="510"/>
      <c r="AP116" s="510"/>
      <c r="AQ116" s="510"/>
      <c r="AR116" s="510"/>
      <c r="AS116" s="510"/>
      <c r="AT116" s="510"/>
      <c r="AU116" s="510"/>
      <c r="AV116" s="510"/>
      <c r="AW116" s="510"/>
      <c r="AX116" s="510"/>
      <c r="AY116" s="510"/>
      <c r="AZ116" s="510"/>
      <c r="BA116" s="510"/>
      <c r="BB116" s="510"/>
      <c r="BC116" s="510"/>
      <c r="BD116" s="510"/>
      <c r="BE116" s="510"/>
      <c r="BF116" s="510"/>
      <c r="BG116" s="510"/>
      <c r="BH116" s="510"/>
      <c r="BI116" s="510"/>
      <c r="BJ116" s="510"/>
      <c r="BK116" s="510"/>
      <c r="BL116" s="510"/>
      <c r="BM116" s="510"/>
      <c r="BN116" s="510"/>
      <c r="BO116" s="510"/>
      <c r="BP116" s="510"/>
      <c r="BQ116" s="510"/>
      <c r="BR116" s="510"/>
      <c r="BS116" s="510"/>
      <c r="BT116" s="510"/>
      <c r="BU116" s="510"/>
    </row>
    <row r="117" spans="1:73" ht="31.5" customHeight="1">
      <c r="A117" s="482"/>
      <c r="B117" s="60"/>
      <c r="C117" s="88"/>
      <c r="D117" s="84"/>
      <c r="E117" s="84"/>
      <c r="F117" s="60"/>
      <c r="G117" s="60"/>
      <c r="H117" s="84"/>
      <c r="I117" s="84"/>
      <c r="J117" s="84"/>
      <c r="K117" s="84"/>
      <c r="L117" s="84"/>
      <c r="M117" s="84"/>
      <c r="N117" s="105"/>
      <c r="O117" s="84"/>
      <c r="P117" s="84"/>
      <c r="Q117" s="84"/>
      <c r="R117" s="84"/>
      <c r="S117" s="88"/>
      <c r="T117" s="39"/>
      <c r="U117" s="35"/>
      <c r="V117" s="510"/>
      <c r="W117" s="510"/>
      <c r="X117" s="510"/>
      <c r="Y117" s="510"/>
      <c r="Z117" s="510"/>
      <c r="AA117" s="510"/>
      <c r="AB117" s="510"/>
      <c r="AC117" s="510"/>
      <c r="AD117" s="510"/>
      <c r="AE117" s="510"/>
      <c r="AF117" s="510"/>
      <c r="AG117" s="510"/>
      <c r="AH117" s="510"/>
      <c r="AI117" s="511"/>
      <c r="AJ117" s="510"/>
      <c r="AK117" s="510"/>
      <c r="AL117" s="510"/>
      <c r="AM117" s="510"/>
      <c r="AN117" s="510"/>
      <c r="AO117" s="510"/>
      <c r="AP117" s="510"/>
      <c r="AQ117" s="510"/>
      <c r="AR117" s="510"/>
      <c r="AS117" s="510"/>
      <c r="AT117" s="510"/>
      <c r="AU117" s="510"/>
      <c r="AV117" s="510"/>
      <c r="AW117" s="510"/>
      <c r="AX117" s="510"/>
      <c r="AY117" s="510"/>
      <c r="AZ117" s="510"/>
      <c r="BA117" s="510"/>
      <c r="BB117" s="510"/>
      <c r="BC117" s="510"/>
      <c r="BD117" s="510"/>
      <c r="BE117" s="510"/>
      <c r="BF117" s="510"/>
      <c r="BG117" s="510"/>
      <c r="BH117" s="510"/>
      <c r="BI117" s="510"/>
      <c r="BJ117" s="510"/>
      <c r="BK117" s="510"/>
      <c r="BL117" s="510"/>
      <c r="BM117" s="510"/>
      <c r="BN117" s="510"/>
      <c r="BO117" s="510"/>
      <c r="BP117" s="510"/>
      <c r="BQ117" s="510"/>
      <c r="BR117" s="510"/>
      <c r="BS117" s="510"/>
      <c r="BT117" s="510"/>
      <c r="BU117" s="510"/>
    </row>
    <row r="118" spans="1:73" ht="31.5" customHeight="1">
      <c r="A118" s="482"/>
      <c r="B118" s="60"/>
      <c r="C118" s="88"/>
      <c r="D118" s="84"/>
      <c r="E118" s="84"/>
      <c r="F118" s="60"/>
      <c r="G118" s="60"/>
      <c r="H118" s="84"/>
      <c r="I118" s="84"/>
      <c r="J118" s="84"/>
      <c r="K118" s="84"/>
      <c r="L118" s="84"/>
      <c r="M118" s="84"/>
      <c r="N118" s="105"/>
      <c r="O118" s="84"/>
      <c r="P118" s="84"/>
      <c r="Q118" s="84"/>
      <c r="R118" s="84"/>
      <c r="S118" s="88"/>
      <c r="T118" s="39"/>
      <c r="U118" s="35"/>
      <c r="V118" s="510"/>
      <c r="W118" s="510"/>
      <c r="X118" s="510"/>
      <c r="Y118" s="510"/>
      <c r="Z118" s="510"/>
      <c r="AA118" s="510"/>
      <c r="AB118" s="510"/>
      <c r="AC118" s="510"/>
      <c r="AD118" s="510"/>
      <c r="AE118" s="510"/>
      <c r="AF118" s="510"/>
      <c r="AG118" s="510"/>
      <c r="AH118" s="510"/>
      <c r="AI118" s="511"/>
      <c r="AJ118" s="510"/>
      <c r="AK118" s="510"/>
      <c r="AL118" s="510"/>
      <c r="AM118" s="510"/>
      <c r="AN118" s="510"/>
      <c r="AO118" s="510"/>
      <c r="AP118" s="510"/>
      <c r="AQ118" s="510"/>
      <c r="AR118" s="510"/>
      <c r="AS118" s="510"/>
      <c r="AT118" s="510"/>
      <c r="AU118" s="510"/>
      <c r="AV118" s="510"/>
      <c r="AW118" s="510"/>
      <c r="AX118" s="510"/>
      <c r="AY118" s="510"/>
      <c r="AZ118" s="510"/>
      <c r="BA118" s="510"/>
      <c r="BB118" s="510"/>
      <c r="BC118" s="510"/>
      <c r="BD118" s="510"/>
      <c r="BE118" s="510"/>
      <c r="BF118" s="510"/>
      <c r="BG118" s="510"/>
      <c r="BH118" s="510"/>
      <c r="BI118" s="510"/>
      <c r="BJ118" s="510"/>
      <c r="BK118" s="510"/>
      <c r="BL118" s="510"/>
      <c r="BM118" s="510"/>
      <c r="BN118" s="510"/>
      <c r="BO118" s="510"/>
      <c r="BP118" s="510"/>
      <c r="BQ118" s="510"/>
      <c r="BR118" s="510"/>
      <c r="BS118" s="510"/>
      <c r="BT118" s="510"/>
      <c r="BU118" s="510"/>
    </row>
    <row r="119" spans="1:73" ht="31.5" customHeight="1">
      <c r="A119" s="482"/>
      <c r="B119" s="60"/>
      <c r="C119" s="88"/>
      <c r="D119" s="84"/>
      <c r="E119" s="84"/>
      <c r="F119" s="60"/>
      <c r="G119" s="60"/>
      <c r="H119" s="84"/>
      <c r="I119" s="84"/>
      <c r="J119" s="84"/>
      <c r="K119" s="84"/>
      <c r="L119" s="84"/>
      <c r="M119" s="84"/>
      <c r="N119" s="105"/>
      <c r="O119" s="84"/>
      <c r="P119" s="84"/>
      <c r="Q119" s="84"/>
      <c r="R119" s="84"/>
      <c r="S119" s="88"/>
      <c r="T119" s="39"/>
      <c r="U119" s="35"/>
      <c r="V119" s="510"/>
      <c r="W119" s="510"/>
      <c r="X119" s="510"/>
      <c r="Y119" s="510"/>
      <c r="Z119" s="510"/>
      <c r="AA119" s="510"/>
      <c r="AB119" s="510"/>
      <c r="AC119" s="510"/>
      <c r="AD119" s="510"/>
      <c r="AE119" s="510"/>
      <c r="AF119" s="510"/>
      <c r="AG119" s="510"/>
      <c r="AH119" s="510"/>
      <c r="AI119" s="511"/>
      <c r="AJ119" s="510"/>
      <c r="AK119" s="510"/>
      <c r="AL119" s="510"/>
      <c r="AM119" s="510"/>
      <c r="AN119" s="510"/>
      <c r="AO119" s="510"/>
      <c r="AP119" s="510"/>
      <c r="AQ119" s="510"/>
      <c r="AR119" s="510"/>
      <c r="AS119" s="510"/>
      <c r="AT119" s="510"/>
      <c r="AU119" s="510"/>
      <c r="AV119" s="510"/>
      <c r="AW119" s="510"/>
      <c r="AX119" s="510"/>
      <c r="AY119" s="510"/>
      <c r="AZ119" s="510"/>
      <c r="BA119" s="510"/>
      <c r="BB119" s="510"/>
      <c r="BC119" s="510"/>
      <c r="BD119" s="510"/>
      <c r="BE119" s="510"/>
      <c r="BF119" s="510"/>
      <c r="BG119" s="510"/>
      <c r="BH119" s="510"/>
      <c r="BI119" s="510"/>
      <c r="BJ119" s="510"/>
      <c r="BK119" s="510"/>
      <c r="BL119" s="510"/>
      <c r="BM119" s="510"/>
      <c r="BN119" s="510"/>
      <c r="BO119" s="510"/>
      <c r="BP119" s="510"/>
      <c r="BQ119" s="510"/>
      <c r="BR119" s="510"/>
      <c r="BS119" s="510"/>
      <c r="BT119" s="510"/>
      <c r="BU119" s="510"/>
    </row>
    <row r="120" spans="1:73" ht="31.5" customHeight="1">
      <c r="A120" s="482"/>
      <c r="B120" s="60"/>
      <c r="C120" s="88"/>
      <c r="D120" s="84"/>
      <c r="E120" s="84"/>
      <c r="F120" s="60"/>
      <c r="G120" s="60"/>
      <c r="H120" s="84"/>
      <c r="I120" s="84"/>
      <c r="J120" s="84"/>
      <c r="K120" s="84"/>
      <c r="L120" s="84"/>
      <c r="M120" s="84"/>
      <c r="N120" s="105"/>
      <c r="O120" s="84"/>
      <c r="P120" s="84"/>
      <c r="Q120" s="84"/>
      <c r="R120" s="84"/>
      <c r="S120" s="88"/>
      <c r="T120" s="39"/>
      <c r="U120" s="35"/>
      <c r="V120" s="510"/>
      <c r="W120" s="510"/>
      <c r="X120" s="510"/>
      <c r="Y120" s="510"/>
      <c r="Z120" s="510"/>
      <c r="AA120" s="510"/>
      <c r="AB120" s="510"/>
      <c r="AC120" s="510"/>
      <c r="AD120" s="510"/>
      <c r="AE120" s="510"/>
      <c r="AF120" s="510"/>
      <c r="AG120" s="510"/>
      <c r="AH120" s="510"/>
      <c r="AI120" s="511"/>
      <c r="AJ120" s="510"/>
      <c r="AK120" s="510"/>
      <c r="AL120" s="510"/>
      <c r="AM120" s="510"/>
      <c r="AN120" s="510"/>
      <c r="AO120" s="510"/>
      <c r="AP120" s="510"/>
      <c r="AQ120" s="510"/>
      <c r="AR120" s="510"/>
      <c r="AS120" s="510"/>
      <c r="AT120" s="510"/>
      <c r="AU120" s="510"/>
      <c r="AV120" s="510"/>
      <c r="AW120" s="510"/>
      <c r="AX120" s="510"/>
      <c r="AY120" s="510"/>
      <c r="AZ120" s="510"/>
      <c r="BA120" s="510"/>
      <c r="BB120" s="510"/>
      <c r="BC120" s="510"/>
      <c r="BD120" s="510"/>
      <c r="BE120" s="510"/>
      <c r="BF120" s="510"/>
      <c r="BG120" s="510"/>
      <c r="BH120" s="510"/>
      <c r="BI120" s="510"/>
      <c r="BJ120" s="510"/>
      <c r="BK120" s="510"/>
      <c r="BL120" s="510"/>
      <c r="BM120" s="510"/>
      <c r="BN120" s="510"/>
      <c r="BO120" s="510"/>
      <c r="BP120" s="510"/>
      <c r="BQ120" s="510"/>
      <c r="BR120" s="510"/>
      <c r="BS120" s="510"/>
      <c r="BT120" s="510"/>
      <c r="BU120" s="510"/>
    </row>
    <row r="121" spans="1:73" ht="31.5" customHeight="1">
      <c r="A121" s="482"/>
      <c r="B121" s="60"/>
      <c r="C121" s="88"/>
      <c r="D121" s="84"/>
      <c r="E121" s="84"/>
      <c r="F121" s="60"/>
      <c r="G121" s="60"/>
      <c r="H121" s="84"/>
      <c r="I121" s="84"/>
      <c r="J121" s="84"/>
      <c r="K121" s="84"/>
      <c r="L121" s="84"/>
      <c r="M121" s="84"/>
      <c r="N121" s="105"/>
      <c r="O121" s="84"/>
      <c r="P121" s="84"/>
      <c r="Q121" s="84"/>
      <c r="R121" s="84"/>
      <c r="S121" s="88"/>
      <c r="T121" s="39"/>
      <c r="U121" s="35"/>
      <c r="V121" s="510"/>
      <c r="W121" s="510"/>
      <c r="X121" s="510"/>
      <c r="Y121" s="510"/>
      <c r="Z121" s="510"/>
      <c r="AA121" s="510"/>
      <c r="AB121" s="510"/>
      <c r="AC121" s="510"/>
      <c r="AD121" s="510"/>
      <c r="AE121" s="510"/>
      <c r="AF121" s="510"/>
      <c r="AG121" s="510"/>
      <c r="AH121" s="510"/>
      <c r="AI121" s="511"/>
      <c r="AJ121" s="510"/>
      <c r="AK121" s="510"/>
      <c r="AL121" s="510"/>
      <c r="AM121" s="510"/>
      <c r="AN121" s="510"/>
      <c r="AO121" s="510"/>
      <c r="AP121" s="510"/>
      <c r="AQ121" s="510"/>
      <c r="AR121" s="510"/>
      <c r="AS121" s="510"/>
      <c r="AT121" s="510"/>
      <c r="AU121" s="510"/>
      <c r="AV121" s="510"/>
      <c r="AW121" s="510"/>
      <c r="AX121" s="510"/>
      <c r="AY121" s="510"/>
      <c r="AZ121" s="510"/>
      <c r="BA121" s="510"/>
      <c r="BB121" s="510"/>
      <c r="BC121" s="510"/>
      <c r="BD121" s="510"/>
      <c r="BE121" s="510"/>
      <c r="BF121" s="510"/>
      <c r="BG121" s="510"/>
      <c r="BH121" s="510"/>
      <c r="BI121" s="510"/>
      <c r="BJ121" s="510"/>
      <c r="BK121" s="510"/>
      <c r="BL121" s="510"/>
      <c r="BM121" s="510"/>
      <c r="BN121" s="510"/>
      <c r="BO121" s="510"/>
      <c r="BP121" s="510"/>
      <c r="BQ121" s="510"/>
      <c r="BR121" s="510"/>
      <c r="BS121" s="510"/>
      <c r="BT121" s="510"/>
      <c r="BU121" s="510"/>
    </row>
    <row r="122" spans="1:73" ht="31.5" customHeight="1">
      <c r="A122" s="482"/>
      <c r="B122" s="60"/>
      <c r="C122" s="88"/>
      <c r="D122" s="84"/>
      <c r="E122" s="84"/>
      <c r="F122" s="60"/>
      <c r="G122" s="60"/>
      <c r="H122" s="84"/>
      <c r="I122" s="84"/>
      <c r="J122" s="84"/>
      <c r="K122" s="84"/>
      <c r="L122" s="84"/>
      <c r="M122" s="84"/>
      <c r="N122" s="105"/>
      <c r="O122" s="84"/>
      <c r="P122" s="84"/>
      <c r="Q122" s="84"/>
      <c r="R122" s="84"/>
      <c r="S122" s="88"/>
      <c r="T122" s="39"/>
      <c r="U122" s="35"/>
      <c r="V122" s="510"/>
      <c r="W122" s="510"/>
      <c r="X122" s="510"/>
      <c r="Y122" s="510"/>
      <c r="Z122" s="510"/>
      <c r="AA122" s="510"/>
      <c r="AB122" s="510"/>
      <c r="AC122" s="510"/>
      <c r="AD122" s="510"/>
      <c r="AE122" s="510"/>
      <c r="AF122" s="510"/>
      <c r="AG122" s="510"/>
      <c r="AH122" s="510"/>
      <c r="AI122" s="511"/>
      <c r="AJ122" s="510"/>
      <c r="AK122" s="510"/>
      <c r="AL122" s="510"/>
      <c r="AM122" s="510"/>
      <c r="AN122" s="510"/>
      <c r="AO122" s="510"/>
      <c r="AP122" s="510"/>
      <c r="AQ122" s="510"/>
      <c r="AR122" s="510"/>
      <c r="AS122" s="510"/>
      <c r="AT122" s="510"/>
      <c r="AU122" s="510"/>
      <c r="AV122" s="510"/>
      <c r="AW122" s="510"/>
      <c r="AX122" s="510"/>
      <c r="AY122" s="510"/>
      <c r="AZ122" s="510"/>
      <c r="BA122" s="510"/>
      <c r="BB122" s="510"/>
      <c r="BC122" s="510"/>
      <c r="BD122" s="510"/>
      <c r="BE122" s="510"/>
      <c r="BF122" s="510"/>
      <c r="BG122" s="510"/>
      <c r="BH122" s="510"/>
      <c r="BI122" s="510"/>
      <c r="BJ122" s="510"/>
      <c r="BK122" s="510"/>
      <c r="BL122" s="510"/>
      <c r="BM122" s="510"/>
      <c r="BN122" s="510"/>
      <c r="BO122" s="510"/>
      <c r="BP122" s="510"/>
      <c r="BQ122" s="510"/>
      <c r="BR122" s="510"/>
      <c r="BS122" s="510"/>
      <c r="BT122" s="510"/>
      <c r="BU122" s="510"/>
    </row>
    <row r="123" spans="1:73" ht="31.5" customHeight="1">
      <c r="A123" s="482"/>
      <c r="B123" s="60"/>
      <c r="C123" s="88"/>
      <c r="D123" s="84"/>
      <c r="E123" s="84"/>
      <c r="F123" s="60"/>
      <c r="G123" s="60"/>
      <c r="H123" s="84"/>
      <c r="I123" s="84"/>
      <c r="J123" s="84"/>
      <c r="K123" s="84"/>
      <c r="L123" s="84"/>
      <c r="M123" s="84"/>
      <c r="N123" s="105"/>
      <c r="O123" s="84"/>
      <c r="P123" s="84"/>
      <c r="Q123" s="84"/>
      <c r="R123" s="84"/>
      <c r="S123" s="88"/>
      <c r="T123" s="39"/>
      <c r="U123" s="35"/>
      <c r="V123" s="510"/>
      <c r="W123" s="510"/>
      <c r="X123" s="510"/>
      <c r="Y123" s="510"/>
      <c r="Z123" s="510"/>
      <c r="AA123" s="510"/>
      <c r="AB123" s="510"/>
      <c r="AC123" s="510"/>
      <c r="AD123" s="510"/>
      <c r="AE123" s="510"/>
      <c r="AF123" s="510"/>
      <c r="AG123" s="510"/>
      <c r="AH123" s="510"/>
      <c r="AI123" s="511"/>
      <c r="AJ123" s="510"/>
      <c r="AK123" s="510"/>
      <c r="AL123" s="510"/>
      <c r="AM123" s="510"/>
      <c r="AN123" s="510"/>
      <c r="AO123" s="510"/>
      <c r="AP123" s="510"/>
      <c r="AQ123" s="510"/>
      <c r="AR123" s="510"/>
      <c r="AS123" s="510"/>
      <c r="AT123" s="510"/>
      <c r="AU123" s="510"/>
      <c r="AV123" s="510"/>
      <c r="AW123" s="510"/>
      <c r="AX123" s="510"/>
      <c r="AY123" s="510"/>
      <c r="AZ123" s="510"/>
      <c r="BA123" s="510"/>
      <c r="BB123" s="510"/>
      <c r="BC123" s="510"/>
      <c r="BD123" s="510"/>
      <c r="BE123" s="510"/>
      <c r="BF123" s="510"/>
      <c r="BG123" s="510"/>
      <c r="BH123" s="510"/>
      <c r="BI123" s="510"/>
      <c r="BJ123" s="510"/>
      <c r="BK123" s="510"/>
      <c r="BL123" s="510"/>
      <c r="BM123" s="510"/>
      <c r="BN123" s="510"/>
      <c r="BO123" s="510"/>
      <c r="BP123" s="510"/>
      <c r="BQ123" s="510"/>
      <c r="BR123" s="510"/>
      <c r="BS123" s="510"/>
      <c r="BT123" s="510"/>
      <c r="BU123" s="510"/>
    </row>
    <row r="124" spans="1:73" ht="31.5" customHeight="1">
      <c r="A124" s="482"/>
      <c r="B124" s="60"/>
      <c r="C124" s="88"/>
      <c r="D124" s="84"/>
      <c r="E124" s="84"/>
      <c r="F124" s="60"/>
      <c r="G124" s="60"/>
      <c r="H124" s="84"/>
      <c r="I124" s="84"/>
      <c r="J124" s="84"/>
      <c r="K124" s="84"/>
      <c r="L124" s="84"/>
      <c r="M124" s="84"/>
      <c r="N124" s="105"/>
      <c r="O124" s="84"/>
      <c r="P124" s="84"/>
      <c r="Q124" s="84"/>
      <c r="R124" s="84"/>
      <c r="S124" s="88"/>
      <c r="T124" s="39"/>
      <c r="U124" s="35"/>
      <c r="V124" s="510"/>
      <c r="W124" s="510"/>
      <c r="X124" s="510"/>
      <c r="Y124" s="510"/>
      <c r="Z124" s="510"/>
      <c r="AA124" s="510"/>
      <c r="AB124" s="510"/>
      <c r="AC124" s="510"/>
      <c r="AD124" s="510"/>
      <c r="AE124" s="510"/>
      <c r="AF124" s="510"/>
      <c r="AG124" s="510"/>
      <c r="AH124" s="510"/>
      <c r="AI124" s="511"/>
      <c r="AJ124" s="510"/>
      <c r="AK124" s="510"/>
      <c r="AL124" s="510"/>
      <c r="AM124" s="510"/>
      <c r="AN124" s="510"/>
      <c r="AO124" s="510"/>
      <c r="AP124" s="510"/>
      <c r="AQ124" s="510"/>
      <c r="AR124" s="510"/>
      <c r="AS124" s="510"/>
      <c r="AT124" s="510"/>
      <c r="AU124" s="510"/>
      <c r="AV124" s="510"/>
      <c r="AW124" s="510"/>
      <c r="AX124" s="510"/>
      <c r="AY124" s="510"/>
      <c r="AZ124" s="510"/>
      <c r="BA124" s="510"/>
      <c r="BB124" s="510"/>
      <c r="BC124" s="510"/>
      <c r="BD124" s="510"/>
      <c r="BE124" s="510"/>
      <c r="BF124" s="510"/>
      <c r="BG124" s="510"/>
      <c r="BH124" s="510"/>
      <c r="BI124" s="510"/>
      <c r="BJ124" s="510"/>
      <c r="BK124" s="510"/>
      <c r="BL124" s="510"/>
      <c r="BM124" s="510"/>
      <c r="BN124" s="510"/>
      <c r="BO124" s="510"/>
      <c r="BP124" s="510"/>
      <c r="BQ124" s="510"/>
      <c r="BR124" s="510"/>
      <c r="BS124" s="510"/>
      <c r="BT124" s="510"/>
      <c r="BU124" s="510"/>
    </row>
    <row r="125" spans="1:73" ht="31.5" customHeight="1">
      <c r="A125" s="469"/>
      <c r="B125" s="60"/>
      <c r="C125" s="88"/>
      <c r="D125" s="84"/>
      <c r="E125" s="84"/>
      <c r="F125" s="60"/>
      <c r="G125" s="60"/>
      <c r="H125" s="84"/>
      <c r="I125" s="84"/>
      <c r="J125" s="84"/>
      <c r="K125" s="84"/>
      <c r="L125" s="84"/>
      <c r="M125" s="84"/>
      <c r="N125" s="105"/>
      <c r="O125" s="84"/>
      <c r="P125" s="84"/>
      <c r="Q125" s="84"/>
      <c r="R125" s="84"/>
      <c r="S125" s="88"/>
      <c r="T125" s="39"/>
      <c r="U125" s="35"/>
      <c r="V125" s="510"/>
      <c r="W125" s="510"/>
      <c r="X125" s="510"/>
      <c r="Y125" s="510"/>
      <c r="Z125" s="510"/>
      <c r="AA125" s="510"/>
      <c r="AB125" s="510"/>
      <c r="AC125" s="510"/>
      <c r="AD125" s="510"/>
      <c r="AE125" s="510"/>
      <c r="AF125" s="510"/>
      <c r="AG125" s="510"/>
      <c r="AH125" s="510"/>
      <c r="AI125" s="511"/>
      <c r="AJ125" s="510"/>
      <c r="AK125" s="510"/>
      <c r="AL125" s="510"/>
      <c r="AM125" s="510"/>
      <c r="AN125" s="510"/>
      <c r="AO125" s="510"/>
      <c r="AP125" s="510"/>
      <c r="AQ125" s="510"/>
      <c r="AR125" s="510"/>
      <c r="AS125" s="510"/>
      <c r="AT125" s="510"/>
      <c r="AU125" s="510"/>
      <c r="AV125" s="510"/>
      <c r="AW125" s="510"/>
      <c r="AX125" s="510"/>
      <c r="AY125" s="510"/>
      <c r="AZ125" s="510"/>
      <c r="BA125" s="510"/>
      <c r="BB125" s="510"/>
      <c r="BC125" s="510"/>
      <c r="BD125" s="510"/>
      <c r="BE125" s="510"/>
      <c r="BF125" s="510"/>
      <c r="BG125" s="510"/>
      <c r="BH125" s="510"/>
      <c r="BI125" s="510"/>
      <c r="BJ125" s="510"/>
      <c r="BK125" s="510"/>
      <c r="BL125" s="510"/>
      <c r="BM125" s="510"/>
      <c r="BN125" s="510"/>
      <c r="BO125" s="510"/>
      <c r="BP125" s="510"/>
      <c r="BQ125" s="510"/>
      <c r="BR125" s="510"/>
      <c r="BS125" s="510"/>
      <c r="BT125" s="510"/>
      <c r="BU125" s="510"/>
    </row>
  </sheetData>
  <mergeCells count="57">
    <mergeCell ref="B3:B4"/>
    <mergeCell ref="C3:C4"/>
    <mergeCell ref="A6:A125"/>
    <mergeCell ref="D3:D4"/>
    <mergeCell ref="E3:E4"/>
    <mergeCell ref="F3:F4"/>
    <mergeCell ref="G3:G4"/>
    <mergeCell ref="H3:H4"/>
    <mergeCell ref="I3:I4"/>
    <mergeCell ref="J3:J4"/>
    <mergeCell ref="K3:K4"/>
    <mergeCell ref="L3:L4"/>
    <mergeCell ref="M3:M4"/>
    <mergeCell ref="N3:N4"/>
    <mergeCell ref="O3:O4"/>
    <mergeCell ref="P3:P4"/>
    <mergeCell ref="Q3:Q4"/>
    <mergeCell ref="R3:R4"/>
    <mergeCell ref="S3:S4"/>
    <mergeCell ref="T3:T4"/>
    <mergeCell ref="U3:U4"/>
    <mergeCell ref="V3:V4"/>
    <mergeCell ref="W3:W4"/>
    <mergeCell ref="X3:X4"/>
    <mergeCell ref="Y3:Y4"/>
    <mergeCell ref="BT3:BT4"/>
    <mergeCell ref="B1:U2"/>
    <mergeCell ref="V1:BS1"/>
    <mergeCell ref="V2:AM2"/>
    <mergeCell ref="AN2:BB2"/>
    <mergeCell ref="BL2:BS2"/>
    <mergeCell ref="BO3:BO4"/>
    <mergeCell ref="BP3:BP4"/>
    <mergeCell ref="BQ3:BQ4"/>
    <mergeCell ref="BR3:BR4"/>
    <mergeCell ref="BS3:BS4"/>
    <mergeCell ref="Z3:Z4"/>
    <mergeCell ref="AA3:AC3"/>
    <mergeCell ref="AD3:AD4"/>
    <mergeCell ref="AE3:AE4"/>
    <mergeCell ref="BC2:BK2"/>
    <mergeCell ref="BU1:BU2"/>
    <mergeCell ref="BU3:BU4"/>
    <mergeCell ref="AF3:AJ3"/>
    <mergeCell ref="AK3:AK4"/>
    <mergeCell ref="AL3:AL4"/>
    <mergeCell ref="AM3:AM4"/>
    <mergeCell ref="AN3:AT3"/>
    <mergeCell ref="AU3:AW3"/>
    <mergeCell ref="AX3:AZ3"/>
    <mergeCell ref="BB3:BB4"/>
    <mergeCell ref="BC3:BE3"/>
    <mergeCell ref="BF3:BJ3"/>
    <mergeCell ref="BK3:BK4"/>
    <mergeCell ref="BL3:BL4"/>
    <mergeCell ref="BM3:BM4"/>
    <mergeCell ref="BN3:BN4"/>
  </mergeCells>
  <hyperlinks>
    <hyperlink ref="T6" r:id="rId1" xr:uid="{00000000-0004-0000-0100-000000000000}"/>
    <hyperlink ref="U6" r:id="rId2" xr:uid="{00000000-0004-0000-0100-000001000000}"/>
    <hyperlink ref="T7" r:id="rId3" xr:uid="{00000000-0004-0000-0100-000002000000}"/>
    <hyperlink ref="U7" r:id="rId4" xr:uid="{00000000-0004-0000-0100-000003000000}"/>
    <hyperlink ref="T8" r:id="rId5" xr:uid="{00000000-0004-0000-0100-000004000000}"/>
    <hyperlink ref="T10" r:id="rId6" xr:uid="{00000000-0004-0000-0100-000005000000}"/>
    <hyperlink ref="T11" r:id="rId7" xr:uid="{00000000-0004-0000-0100-000006000000}"/>
    <hyperlink ref="T12" r:id="rId8" xr:uid="{00000000-0004-0000-0100-000007000000}"/>
    <hyperlink ref="T13" r:id="rId9" xr:uid="{00000000-0004-0000-0100-000008000000}"/>
    <hyperlink ref="T14" r:id="rId10" xr:uid="{00000000-0004-0000-0100-000009000000}"/>
    <hyperlink ref="T15" r:id="rId11" xr:uid="{00000000-0004-0000-0100-00000A000000}"/>
    <hyperlink ref="T16" r:id="rId12" xr:uid="{00000000-0004-0000-0100-00000B000000}"/>
    <hyperlink ref="U16" r:id="rId13" xr:uid="{00000000-0004-0000-0100-00000C000000}"/>
    <hyperlink ref="T17" r:id="rId14" xr:uid="{00000000-0004-0000-0100-00000D000000}"/>
    <hyperlink ref="U17" r:id="rId15" xr:uid="{00000000-0004-0000-0100-00000E000000}"/>
    <hyperlink ref="T18" r:id="rId16" xr:uid="{00000000-0004-0000-0100-00000F000000}"/>
    <hyperlink ref="T19" r:id="rId17" xr:uid="{00000000-0004-0000-0100-000010000000}"/>
    <hyperlink ref="T20" r:id="rId18" xr:uid="{00000000-0004-0000-0100-000011000000}"/>
    <hyperlink ref="T21" r:id="rId19" xr:uid="{00000000-0004-0000-0100-000012000000}"/>
    <hyperlink ref="T22" r:id="rId20" xr:uid="{00000000-0004-0000-0100-000013000000}"/>
    <hyperlink ref="T23" r:id="rId21" xr:uid="{00000000-0004-0000-0100-000014000000}"/>
    <hyperlink ref="T24" r:id="rId22" xr:uid="{00000000-0004-0000-0100-000015000000}"/>
    <hyperlink ref="T25" r:id="rId23" xr:uid="{00000000-0004-0000-0100-000016000000}"/>
    <hyperlink ref="T26" r:id="rId24" xr:uid="{00000000-0004-0000-0100-000017000000}"/>
    <hyperlink ref="T27" r:id="rId25" xr:uid="{00000000-0004-0000-0100-000018000000}"/>
    <hyperlink ref="U27" r:id="rId26" xr:uid="{00000000-0004-0000-0100-000019000000}"/>
    <hyperlink ref="T28" r:id="rId27" xr:uid="{00000000-0004-0000-0100-00001A000000}"/>
    <hyperlink ref="T29" r:id="rId28" xr:uid="{00000000-0004-0000-0100-00001B000000}"/>
    <hyperlink ref="T30" r:id="rId29" xr:uid="{00000000-0004-0000-0100-00001C000000}"/>
    <hyperlink ref="T31" r:id="rId30" xr:uid="{00000000-0004-0000-0100-00001D000000}"/>
    <hyperlink ref="T32" r:id="rId31" xr:uid="{00000000-0004-0000-0100-00001E000000}"/>
    <hyperlink ref="T33" r:id="rId32" xr:uid="{00000000-0004-0000-0100-00001F000000}"/>
    <hyperlink ref="T34" r:id="rId33" xr:uid="{00000000-0004-0000-0100-000020000000}"/>
    <hyperlink ref="T35" r:id="rId34" xr:uid="{00000000-0004-0000-0100-000021000000}"/>
    <hyperlink ref="T36" r:id="rId35" xr:uid="{00000000-0004-0000-0100-000022000000}"/>
    <hyperlink ref="T37" r:id="rId36" xr:uid="{00000000-0004-0000-0100-000023000000}"/>
    <hyperlink ref="T38" r:id="rId37" xr:uid="{00000000-0004-0000-0100-000024000000}"/>
    <hyperlink ref="T39" r:id="rId38" xr:uid="{00000000-0004-0000-0100-000025000000}"/>
    <hyperlink ref="T40" r:id="rId39" location="/83dbfed20f384a5d9f524942379df5be" xr:uid="{00000000-0004-0000-0100-000026000000}"/>
    <hyperlink ref="T41" r:id="rId40" xr:uid="{00000000-0004-0000-0100-000027000000}"/>
    <hyperlink ref="T43" r:id="rId41" xr:uid="{00000000-0004-0000-0100-000028000000}"/>
    <hyperlink ref="T44" r:id="rId42" xr:uid="{00000000-0004-0000-0100-000029000000}"/>
    <hyperlink ref="T45" r:id="rId43" xr:uid="{00000000-0004-0000-0100-00002A000000}"/>
    <hyperlink ref="U45" r:id="rId44" xr:uid="{00000000-0004-0000-0100-00002B000000}"/>
    <hyperlink ref="T46" r:id="rId45" xr:uid="{00000000-0004-0000-0100-00002C000000}"/>
    <hyperlink ref="T47" r:id="rId46" xr:uid="{00000000-0004-0000-0100-00002D000000}"/>
    <hyperlink ref="T48" r:id="rId47" xr:uid="{00000000-0004-0000-0100-00002E000000}"/>
    <hyperlink ref="T49" r:id="rId48" xr:uid="{00000000-0004-0000-0100-00002F000000}"/>
    <hyperlink ref="T50" r:id="rId49" xr:uid="{00000000-0004-0000-0100-000030000000}"/>
    <hyperlink ref="U50" r:id="rId50" xr:uid="{00000000-0004-0000-0100-000031000000}"/>
    <hyperlink ref="T51" r:id="rId51" xr:uid="{00000000-0004-0000-0100-000032000000}"/>
    <hyperlink ref="T52" r:id="rId52" xr:uid="{00000000-0004-0000-0100-000033000000}"/>
    <hyperlink ref="T54" r:id="rId53" xr:uid="{00000000-0004-0000-0100-000034000000}"/>
    <hyperlink ref="T55" r:id="rId54" xr:uid="{00000000-0004-0000-0100-000035000000}"/>
    <hyperlink ref="T56" r:id="rId55" xr:uid="{00000000-0004-0000-0100-000036000000}"/>
    <hyperlink ref="T57" r:id="rId56" xr:uid="{00000000-0004-0000-0100-000037000000}"/>
    <hyperlink ref="T58" r:id="rId57" xr:uid="{00000000-0004-0000-0100-000038000000}"/>
    <hyperlink ref="U58" r:id="rId58" xr:uid="{00000000-0004-0000-0100-000039000000}"/>
    <hyperlink ref="T59" r:id="rId59" xr:uid="{00000000-0004-0000-0100-00003A000000}"/>
    <hyperlink ref="T60" r:id="rId60" xr:uid="{00000000-0004-0000-0100-00003B000000}"/>
    <hyperlink ref="T61" r:id="rId61" xr:uid="{00000000-0004-0000-0100-00003C000000}"/>
    <hyperlink ref="T62" r:id="rId62" xr:uid="{00000000-0004-0000-0100-00003D000000}"/>
    <hyperlink ref="T63" r:id="rId63" xr:uid="{00000000-0004-0000-0100-00003E000000}"/>
    <hyperlink ref="T64" r:id="rId64" xr:uid="{00000000-0004-0000-0100-00003F000000}"/>
    <hyperlink ref="T65" r:id="rId65" xr:uid="{00000000-0004-0000-0100-000040000000}"/>
    <hyperlink ref="T66" r:id="rId66" xr:uid="{00000000-0004-0000-0100-000041000000}"/>
    <hyperlink ref="T67" r:id="rId67" xr:uid="{00000000-0004-0000-0100-000042000000}"/>
    <hyperlink ref="U67" r:id="rId68" xr:uid="{00000000-0004-0000-0100-000043000000}"/>
    <hyperlink ref="T68" r:id="rId69" xr:uid="{00000000-0004-0000-0100-000044000000}"/>
    <hyperlink ref="T69" r:id="rId70" xr:uid="{00000000-0004-0000-0100-000045000000}"/>
    <hyperlink ref="U69" r:id="rId71" xr:uid="{00000000-0004-0000-0100-000046000000}"/>
    <hyperlink ref="T70" r:id="rId72" xr:uid="{00000000-0004-0000-0100-000047000000}"/>
  </hyperlinks>
  <pageMargins left="0.7" right="0.7" top="0.75" bottom="0.75" header="0.3" footer="0.3"/>
  <legacyDrawing r:id="rId73"/>
  <extLst>
    <ext xmlns:x14="http://schemas.microsoft.com/office/spreadsheetml/2009/9/main" uri="{CCE6A557-97BC-4b89-ADB6-D9C93CAAB3DF}">
      <x14:dataValidations xmlns:xm="http://schemas.microsoft.com/office/excel/2006/main" count="35">
        <x14:dataValidation type="list" allowBlank="1" xr:uid="{00000000-0002-0000-0100-000000000000}">
          <x14:formula1>
            <xm:f>'2021 Data Validation'!$AP$5:$AP$11</xm:f>
          </x14:formula1>
          <xm:sqref>BB6:BB125</xm:sqref>
        </x14:dataValidation>
        <x14:dataValidation type="list" allowBlank="1" xr:uid="{00000000-0002-0000-0100-000001000000}">
          <x14:formula1>
            <xm:f>'2021 Data Validation'!$Y$5:$Y$9</xm:f>
          </x14:formula1>
          <xm:sqref>Z6 Z7:AA7 Z8:Z125</xm:sqref>
        </x14:dataValidation>
        <x14:dataValidation type="list" allowBlank="1" xr:uid="{00000000-0002-0000-0100-000002000000}">
          <x14:formula1>
            <xm:f>'2021 Data Validation'!$X$5:$X$20</xm:f>
          </x14:formula1>
          <xm:sqref>X6:X125</xm:sqref>
        </x14:dataValidation>
        <x14:dataValidation type="list" allowBlank="1" xr:uid="{00000000-0002-0000-0100-000003000000}">
          <x14:formula1>
            <xm:f>'2021 Data Validation'!$AY$5:$AY$8</xm:f>
          </x14:formula1>
          <xm:sqref>BP6:BP125</xm:sqref>
        </x14:dataValidation>
        <x14:dataValidation type="list" allowBlank="1" xr:uid="{00000000-0002-0000-0100-000004000000}">
          <x14:formula1>
            <xm:f>'2021 Data Validation'!$AN$5:$AN$9</xm:f>
          </x14:formula1>
          <xm:sqref>AX6:AX125</xm:sqref>
        </x14:dataValidation>
        <x14:dataValidation type="list" allowBlank="1" xr:uid="{00000000-0002-0000-0100-000005000000}">
          <x14:formula1>
            <xm:f>'2020 Labels'!$E$4:$E$9</xm:f>
          </x14:formula1>
          <xm:sqref>H6:H125</xm:sqref>
        </x14:dataValidation>
        <x14:dataValidation type="list" allowBlank="1" xr:uid="{00000000-0002-0000-0100-000006000000}">
          <x14:formula1>
            <xm:f>'2021 Data Validation'!$AB$5:$AB$9</xm:f>
          </x14:formula1>
          <xm:sqref>AD6:AD125</xm:sqref>
        </x14:dataValidation>
        <x14:dataValidation type="list" allowBlank="1" xr:uid="{00000000-0002-0000-0100-000007000000}">
          <x14:formula1>
            <xm:f>'2021 Data Validation'!$AQ$5:$AQ$9</xm:f>
          </x14:formula1>
          <xm:sqref>BC6:BC125</xm:sqref>
        </x14:dataValidation>
        <x14:dataValidation type="list" allowBlank="1" xr:uid="{00000000-0002-0000-0100-000008000000}">
          <x14:formula1>
            <xm:f>'2021 Data Validation'!$AD$5:$AD$9</xm:f>
          </x14:formula1>
          <xm:sqref>AH6:AH125</xm:sqref>
        </x14:dataValidation>
        <x14:dataValidation type="list" allowBlank="1" xr:uid="{00000000-0002-0000-0100-000009000000}">
          <x14:formula1>
            <xm:f>'2021 Data Validation'!$AL$5:$AL$10</xm:f>
          </x14:formula1>
          <xm:sqref>AU6:AU125</xm:sqref>
        </x14:dataValidation>
        <x14:dataValidation type="list" allowBlank="1" xr:uid="{00000000-0002-0000-0100-00000A000000}">
          <x14:formula1>
            <xm:f>'2020 Labels'!$D$4:$D$6</xm:f>
          </x14:formula1>
          <xm:sqref>F6:F125</xm:sqref>
        </x14:dataValidation>
        <x14:dataValidation type="list" allowBlank="1" xr:uid="{00000000-0002-0000-0100-00000B000000}">
          <x14:formula1>
            <xm:f>'2021 Data Validation'!$AR$5:$AR$8</xm:f>
          </x14:formula1>
          <xm:sqref>BE6:BE125</xm:sqref>
        </x14:dataValidation>
        <x14:dataValidation type="list" allowBlank="1" xr:uid="{00000000-0002-0000-0100-00000C000000}">
          <x14:formula1>
            <xm:f>'2021 Data Validation'!$AC$5:$AC$12</xm:f>
          </x14:formula1>
          <xm:sqref>AF6:AF125</xm:sqref>
        </x14:dataValidation>
        <x14:dataValidation type="list" allowBlank="1" xr:uid="{00000000-0002-0000-0100-00000E000000}">
          <x14:formula1>
            <xm:f>'2021 Data Validation'!$W$5:$W$28</xm:f>
          </x14:formula1>
          <xm:sqref>V6:V125</xm:sqref>
        </x14:dataValidation>
        <x14:dataValidation type="list" allowBlank="1" xr:uid="{00000000-0002-0000-0100-00000F000000}">
          <x14:formula1>
            <xm:f>'2021 Data Validation'!$AS$5:$AS$11</xm:f>
          </x14:formula1>
          <xm:sqref>BF6:BF125</xm:sqref>
        </x14:dataValidation>
        <x14:dataValidation type="list" allowBlank="1" xr:uid="{00000000-0002-0000-0100-000010000000}">
          <x14:formula1>
            <xm:f>'2021 Data Validation'!$AV$5:$AV$9</xm:f>
          </x14:formula1>
          <xm:sqref>BK6:BK125</xm:sqref>
        </x14:dataValidation>
        <x14:dataValidation type="list" allowBlank="1" xr:uid="{00000000-0002-0000-0100-000011000000}">
          <x14:formula1>
            <xm:f>'2021 Data Validation'!$AE$5:$AE$12</xm:f>
          </x14:formula1>
          <xm:sqref>AJ6:AJ125</xm:sqref>
        </x14:dataValidation>
        <x14:dataValidation type="list" allowBlank="1" xr:uid="{00000000-0002-0000-0100-000013000000}">
          <x14:formula1>
            <xm:f>'2021 Data Validation'!$AZ$5:$AZ$9</xm:f>
          </x14:formula1>
          <xm:sqref>BR6:BR125</xm:sqref>
        </x14:dataValidation>
        <x14:dataValidation type="list" allowBlank="1" xr:uid="{00000000-0002-0000-0100-000014000000}">
          <x14:formula1>
            <xm:f>'2020 Labels'!$G$4:$G$8</xm:f>
          </x14:formula1>
          <xm:sqref>L6:L125</xm:sqref>
        </x14:dataValidation>
        <x14:dataValidation type="list" allowBlank="1" xr:uid="{00000000-0002-0000-0100-000015000000}">
          <x14:formula1>
            <xm:f>'2021 Data Validation'!$AA$5:$AA$15</xm:f>
          </x14:formula1>
          <xm:sqref>AC6:AC125</xm:sqref>
        </x14:dataValidation>
        <x14:dataValidation type="list" allowBlank="1" xr:uid="{00000000-0002-0000-0100-000016000000}">
          <x14:formula1>
            <xm:f>'2021 Data Validation'!$AO$5:$AO$11</xm:f>
          </x14:formula1>
          <xm:sqref>AZ6:AZ125</xm:sqref>
        </x14:dataValidation>
        <x14:dataValidation type="list" allowBlank="1" xr:uid="{00000000-0002-0000-0100-000017000000}">
          <x14:formula1>
            <xm:f>'2021 Data Validation'!$AT$5:$AT$9</xm:f>
          </x14:formula1>
          <xm:sqref>BH6:BH125</xm:sqref>
        </x14:dataValidation>
        <x14:dataValidation type="list" allowBlank="1" xr:uid="{00000000-0002-0000-0100-000018000000}">
          <x14:formula1>
            <xm:f>'2021 Data Validation'!$AX$5:$AX$10</xm:f>
          </x14:formula1>
          <xm:sqref>BN6:BN125</xm:sqref>
        </x14:dataValidation>
        <x14:dataValidation type="list" allowBlank="1" xr:uid="{00000000-0002-0000-0100-000019000000}">
          <x14:formula1>
            <xm:f>'2021 Data Validation'!$Z$5:$Z$10</xm:f>
          </x14:formula1>
          <xm:sqref>AA6 AA8:AA125</xm:sqref>
        </x14:dataValidation>
        <x14:dataValidation type="list" allowBlank="1" xr:uid="{00000000-0002-0000-0100-00001A000000}">
          <x14:formula1>
            <xm:f>'2021 Data Validation'!$AJ$5:$AJ$9</xm:f>
          </x14:formula1>
          <xm:sqref>AR6:AR125</xm:sqref>
        </x14:dataValidation>
        <x14:dataValidation type="list" allowBlank="1" xr:uid="{00000000-0002-0000-0100-00001B000000}">
          <x14:formula1>
            <xm:f>'2021 Data Validation'!$AK$5:$AK$10</xm:f>
          </x14:formula1>
          <xm:sqref>AT6:AT125</xm:sqref>
        </x14:dataValidation>
        <x14:dataValidation type="list" allowBlank="1" xr:uid="{00000000-0002-0000-0100-00001C000000}">
          <x14:formula1>
            <xm:f>'2021 Data Validation'!$AU$5:$AU$8</xm:f>
          </x14:formula1>
          <xm:sqref>BJ6:BJ125</xm:sqref>
        </x14:dataValidation>
        <x14:dataValidation type="list" allowBlank="1" xr:uid="{00000000-0002-0000-0100-00001D000000}">
          <x14:formula1>
            <xm:f>'2021 Data Validation'!$AG$5:$AG$16</xm:f>
          </x14:formula1>
          <xm:sqref>AM6:AM125</xm:sqref>
        </x14:dataValidation>
        <x14:dataValidation type="list" allowBlank="1" xr:uid="{00000000-0002-0000-0100-00001E000000}">
          <x14:formula1>
            <xm:f>'2021 Data Validation'!$AW$5:$AW$13</xm:f>
          </x14:formula1>
          <xm:sqref>BL6:BL125</xm:sqref>
        </x14:dataValidation>
        <x14:dataValidation type="list" allowBlank="1" xr:uid="{00000000-0002-0000-0100-00001F000000}">
          <x14:formula1>
            <xm:f>'2021 Data Validation'!$AI$5:$AI$11</xm:f>
          </x14:formula1>
          <xm:sqref>AP6:AP125</xm:sqref>
        </x14:dataValidation>
        <x14:dataValidation type="list" allowBlank="1" xr:uid="{00000000-0002-0000-0100-000020000000}">
          <x14:formula1>
            <xm:f>'2021 Data Validation'!$H$5:$H$24</xm:f>
          </x14:formula1>
          <xm:sqref>G6:G125</xm:sqref>
        </x14:dataValidation>
        <x14:dataValidation type="list" allowBlank="1" xr:uid="{00000000-0002-0000-0100-000021000000}">
          <x14:formula1>
            <xm:f>'2021 Data Validation'!$AM$5:$AM$10</xm:f>
          </x14:formula1>
          <xm:sqref>AW6:AW125</xm:sqref>
        </x14:dataValidation>
        <x14:dataValidation type="list" allowBlank="1" xr:uid="{00000000-0002-0000-0100-000022000000}">
          <x14:formula1>
            <xm:f>'2021 Data Validation'!$BA$5:$BA$9</xm:f>
          </x14:formula1>
          <xm:sqref>BS6:BS125</xm:sqref>
        </x14:dataValidation>
        <x14:dataValidation type="list" allowBlank="1" xr:uid="{00000000-0002-0000-0100-000023000000}">
          <x14:formula1>
            <xm:f>'2021 Data Validation'!$AH$5:$AH$9</xm:f>
          </x14:formula1>
          <xm:sqref>AN6:AN125</xm:sqref>
        </x14:dataValidation>
        <x14:dataValidation type="list" allowBlank="1" xr:uid="{00000000-0002-0000-0100-000024000000}">
          <x14:formula1>
            <xm:f>'2021 Data Validation'!$AF$5:$AF$18</xm:f>
          </x14:formula1>
          <xm:sqref>AK6:AK125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B28"/>
  <sheetViews>
    <sheetView workbookViewId="0"/>
  </sheetViews>
  <sheetFormatPr defaultColWidth="14.44140625" defaultRowHeight="15.75" customHeight="1"/>
  <sheetData>
    <row r="1" spans="1:54" ht="44.25" customHeight="1">
      <c r="A1" s="480" t="s">
        <v>28</v>
      </c>
      <c r="B1" s="480" t="s">
        <v>29</v>
      </c>
      <c r="C1" s="474" t="s">
        <v>811</v>
      </c>
      <c r="D1" s="475"/>
      <c r="E1" s="475"/>
      <c r="F1" s="475"/>
      <c r="G1" s="475"/>
      <c r="H1" s="475"/>
      <c r="I1" s="475"/>
      <c r="J1" s="475"/>
      <c r="K1" s="475"/>
      <c r="L1" s="475"/>
      <c r="M1" s="475"/>
      <c r="N1" s="475"/>
      <c r="O1" s="475"/>
      <c r="P1" s="475"/>
      <c r="Q1" s="475"/>
      <c r="R1" s="475"/>
      <c r="S1" s="475"/>
      <c r="T1" s="475"/>
      <c r="U1" s="475"/>
      <c r="V1" s="483"/>
      <c r="W1" s="470" t="s">
        <v>32</v>
      </c>
      <c r="X1" s="471"/>
      <c r="Y1" s="471"/>
      <c r="Z1" s="471"/>
      <c r="AA1" s="471"/>
      <c r="AB1" s="471"/>
      <c r="AC1" s="471"/>
      <c r="AD1" s="471"/>
      <c r="AE1" s="471"/>
      <c r="AF1" s="471"/>
      <c r="AG1" s="471"/>
      <c r="AH1" s="471"/>
      <c r="AI1" s="471"/>
      <c r="AJ1" s="471"/>
      <c r="AK1" s="471"/>
      <c r="AL1" s="471"/>
      <c r="AM1" s="471"/>
      <c r="AN1" s="471"/>
      <c r="AO1" s="471"/>
      <c r="AP1" s="471"/>
      <c r="AQ1" s="471"/>
      <c r="AR1" s="471"/>
      <c r="AS1" s="471"/>
      <c r="AT1" s="471"/>
      <c r="AU1" s="471"/>
      <c r="AV1" s="471"/>
      <c r="AW1" s="471"/>
      <c r="AX1" s="471"/>
      <c r="AY1" s="471"/>
      <c r="AZ1" s="471"/>
      <c r="BA1" s="472"/>
      <c r="BB1" s="473"/>
    </row>
    <row r="2" spans="1:54" ht="13.2">
      <c r="A2" s="482"/>
      <c r="B2" s="482"/>
      <c r="C2" s="476"/>
      <c r="D2" s="477"/>
      <c r="E2" s="477"/>
      <c r="F2" s="477"/>
      <c r="G2" s="477"/>
      <c r="H2" s="477"/>
      <c r="I2" s="477"/>
      <c r="J2" s="477"/>
      <c r="K2" s="477"/>
      <c r="L2" s="477"/>
      <c r="M2" s="477"/>
      <c r="N2" s="477"/>
      <c r="O2" s="477"/>
      <c r="P2" s="477"/>
      <c r="Q2" s="477"/>
      <c r="R2" s="477"/>
      <c r="S2" s="477"/>
      <c r="T2" s="477"/>
      <c r="U2" s="477"/>
      <c r="V2" s="484"/>
      <c r="W2" s="470" t="s">
        <v>35</v>
      </c>
      <c r="X2" s="471"/>
      <c r="Y2" s="471"/>
      <c r="Z2" s="471"/>
      <c r="AA2" s="471"/>
      <c r="AB2" s="471"/>
      <c r="AC2" s="471"/>
      <c r="AD2" s="471"/>
      <c r="AE2" s="471"/>
      <c r="AF2" s="471"/>
      <c r="AG2" s="472"/>
      <c r="AH2" s="470" t="s">
        <v>36</v>
      </c>
      <c r="AI2" s="471"/>
      <c r="AJ2" s="471"/>
      <c r="AK2" s="471"/>
      <c r="AL2" s="471"/>
      <c r="AM2" s="471"/>
      <c r="AN2" s="471"/>
      <c r="AO2" s="471"/>
      <c r="AP2" s="471"/>
      <c r="AQ2" s="478" t="s">
        <v>37</v>
      </c>
      <c r="AR2" s="471"/>
      <c r="AS2" s="471"/>
      <c r="AT2" s="471"/>
      <c r="AU2" s="471"/>
      <c r="AV2" s="472"/>
      <c r="AW2" s="478" t="s">
        <v>38</v>
      </c>
      <c r="AX2" s="471"/>
      <c r="AY2" s="471"/>
      <c r="AZ2" s="471"/>
      <c r="BA2" s="472"/>
      <c r="BB2" s="469"/>
    </row>
    <row r="3" spans="1:54" ht="13.2">
      <c r="A3" s="482"/>
      <c r="B3" s="482"/>
      <c r="C3" s="480" t="s">
        <v>40</v>
      </c>
      <c r="D3" s="480" t="s">
        <v>41</v>
      </c>
      <c r="E3" s="480" t="s">
        <v>42</v>
      </c>
      <c r="F3" s="480" t="s">
        <v>43</v>
      </c>
      <c r="G3" s="480" t="s">
        <v>44</v>
      </c>
      <c r="H3" s="480" t="s">
        <v>45</v>
      </c>
      <c r="I3" s="480" t="s">
        <v>46</v>
      </c>
      <c r="J3" s="480" t="s">
        <v>47</v>
      </c>
      <c r="K3" s="480" t="s">
        <v>48</v>
      </c>
      <c r="L3" s="480" t="s">
        <v>49</v>
      </c>
      <c r="M3" s="480" t="s">
        <v>50</v>
      </c>
      <c r="N3" s="480" t="s">
        <v>51</v>
      </c>
      <c r="O3" s="480" t="s">
        <v>52</v>
      </c>
      <c r="P3" s="480" t="s">
        <v>53</v>
      </c>
      <c r="Q3" s="480" t="s">
        <v>54</v>
      </c>
      <c r="R3" s="480" t="s">
        <v>55</v>
      </c>
      <c r="S3" s="480" t="s">
        <v>56</v>
      </c>
      <c r="T3" s="480" t="s">
        <v>57</v>
      </c>
      <c r="U3" s="473" t="s">
        <v>812</v>
      </c>
      <c r="V3" s="473" t="s">
        <v>59</v>
      </c>
      <c r="W3" s="473" t="s">
        <v>46</v>
      </c>
      <c r="X3" s="473" t="s">
        <v>61</v>
      </c>
      <c r="Y3" s="473" t="s">
        <v>63</v>
      </c>
      <c r="Z3" s="470" t="s">
        <v>64</v>
      </c>
      <c r="AA3" s="472"/>
      <c r="AB3" s="473" t="s">
        <v>65</v>
      </c>
      <c r="AC3" s="470" t="s">
        <v>67</v>
      </c>
      <c r="AD3" s="471"/>
      <c r="AE3" s="472"/>
      <c r="AF3" s="473" t="s">
        <v>68</v>
      </c>
      <c r="AG3" s="473" t="s">
        <v>70</v>
      </c>
      <c r="AH3" s="470" t="s">
        <v>71</v>
      </c>
      <c r="AI3" s="471"/>
      <c r="AJ3" s="471"/>
      <c r="AK3" s="472"/>
      <c r="AL3" s="470" t="s">
        <v>72</v>
      </c>
      <c r="AM3" s="472"/>
      <c r="AN3" s="470" t="s">
        <v>73</v>
      </c>
      <c r="AO3" s="472"/>
      <c r="AP3" s="473" t="s">
        <v>74</v>
      </c>
      <c r="AQ3" s="470" t="s">
        <v>75</v>
      </c>
      <c r="AR3" s="472"/>
      <c r="AS3" s="470" t="s">
        <v>76</v>
      </c>
      <c r="AT3" s="471"/>
      <c r="AU3" s="472"/>
      <c r="AV3" s="473" t="s">
        <v>77</v>
      </c>
      <c r="AW3" s="473" t="s">
        <v>78</v>
      </c>
      <c r="AX3" s="473" t="s">
        <v>80</v>
      </c>
      <c r="AY3" s="473" t="s">
        <v>82</v>
      </c>
      <c r="AZ3" s="473" t="s">
        <v>84</v>
      </c>
      <c r="BA3" s="473" t="s">
        <v>85</v>
      </c>
      <c r="BB3" s="473" t="s">
        <v>87</v>
      </c>
    </row>
    <row r="4" spans="1:54" ht="60">
      <c r="A4" s="469"/>
      <c r="B4" s="469"/>
      <c r="C4" s="469"/>
      <c r="D4" s="469"/>
      <c r="E4" s="469"/>
      <c r="F4" s="469"/>
      <c r="G4" s="469"/>
      <c r="H4" s="469"/>
      <c r="I4" s="469"/>
      <c r="J4" s="469"/>
      <c r="K4" s="469"/>
      <c r="L4" s="469"/>
      <c r="M4" s="469"/>
      <c r="N4" s="469"/>
      <c r="O4" s="469"/>
      <c r="P4" s="469"/>
      <c r="Q4" s="469"/>
      <c r="R4" s="469"/>
      <c r="S4" s="469"/>
      <c r="T4" s="469"/>
      <c r="U4" s="469"/>
      <c r="V4" s="469"/>
      <c r="W4" s="469"/>
      <c r="X4" s="469"/>
      <c r="Y4" s="469"/>
      <c r="Z4" s="18" t="s">
        <v>89</v>
      </c>
      <c r="AA4" s="18" t="s">
        <v>91</v>
      </c>
      <c r="AB4" s="469"/>
      <c r="AC4" s="18" t="s">
        <v>92</v>
      </c>
      <c r="AD4" s="18" t="s">
        <v>94</v>
      </c>
      <c r="AE4" s="18" t="s">
        <v>96</v>
      </c>
      <c r="AF4" s="469"/>
      <c r="AG4" s="469"/>
      <c r="AH4" s="18" t="s">
        <v>97</v>
      </c>
      <c r="AI4" s="18" t="s">
        <v>99</v>
      </c>
      <c r="AJ4" s="18" t="s">
        <v>101</v>
      </c>
      <c r="AK4" s="18" t="s">
        <v>103</v>
      </c>
      <c r="AL4" s="18" t="s">
        <v>104</v>
      </c>
      <c r="AM4" s="18" t="s">
        <v>106</v>
      </c>
      <c r="AN4" s="18" t="s">
        <v>107</v>
      </c>
      <c r="AO4" s="18" t="s">
        <v>109</v>
      </c>
      <c r="AP4" s="469"/>
      <c r="AQ4" s="18" t="s">
        <v>111</v>
      </c>
      <c r="AR4" s="18" t="s">
        <v>113</v>
      </c>
      <c r="AS4" s="18" t="s">
        <v>114</v>
      </c>
      <c r="AT4" s="18" t="s">
        <v>116</v>
      </c>
      <c r="AU4" s="18" t="s">
        <v>118</v>
      </c>
      <c r="AV4" s="469"/>
      <c r="AW4" s="469"/>
      <c r="AX4" s="469"/>
      <c r="AY4" s="469"/>
      <c r="AZ4" s="469"/>
      <c r="BA4" s="469"/>
      <c r="BB4" s="469"/>
    </row>
    <row r="5" spans="1:54" ht="13.2">
      <c r="A5" s="70" t="s">
        <v>127</v>
      </c>
      <c r="B5" s="70" t="s">
        <v>253</v>
      </c>
      <c r="G5" s="106" t="s">
        <v>199</v>
      </c>
      <c r="H5" s="106">
        <v>1</v>
      </c>
      <c r="I5" s="107" t="s">
        <v>258</v>
      </c>
      <c r="J5" s="108"/>
      <c r="L5" s="106" t="s">
        <v>258</v>
      </c>
      <c r="W5" s="106" t="s">
        <v>813</v>
      </c>
      <c r="X5" s="106" t="s">
        <v>814</v>
      </c>
      <c r="Y5" s="106" t="s">
        <v>815</v>
      </c>
      <c r="Z5" s="109" t="s">
        <v>146</v>
      </c>
      <c r="AA5" s="106" t="s">
        <v>225</v>
      </c>
      <c r="AB5" s="106" t="s">
        <v>268</v>
      </c>
      <c r="AC5" s="106" t="s">
        <v>730</v>
      </c>
      <c r="AD5" s="106" t="s">
        <v>816</v>
      </c>
      <c r="AE5" s="106" t="s">
        <v>817</v>
      </c>
      <c r="AF5" s="106" t="s">
        <v>151</v>
      </c>
      <c r="AG5" s="106" t="s">
        <v>818</v>
      </c>
      <c r="AH5" s="106" t="s">
        <v>227</v>
      </c>
      <c r="AI5" s="106" t="s">
        <v>756</v>
      </c>
      <c r="AJ5" s="106" t="s">
        <v>156</v>
      </c>
      <c r="AK5" s="106" t="s">
        <v>819</v>
      </c>
      <c r="AL5" s="106" t="s">
        <v>157</v>
      </c>
      <c r="AM5" s="109" t="s">
        <v>820</v>
      </c>
      <c r="AN5" s="106" t="s">
        <v>780</v>
      </c>
      <c r="AO5" s="106" t="s">
        <v>821</v>
      </c>
      <c r="AP5" s="106" t="s">
        <v>822</v>
      </c>
      <c r="AQ5" s="106" t="s">
        <v>232</v>
      </c>
      <c r="AR5" s="106" t="s">
        <v>233</v>
      </c>
      <c r="AS5" s="106" t="s">
        <v>757</v>
      </c>
      <c r="AT5" s="106" t="s">
        <v>166</v>
      </c>
      <c r="AU5" s="106" t="s">
        <v>823</v>
      </c>
      <c r="AV5" s="106" t="s">
        <v>824</v>
      </c>
      <c r="AW5" s="106" t="s">
        <v>167</v>
      </c>
      <c r="AX5" s="106" t="s">
        <v>782</v>
      </c>
      <c r="AY5" s="106" t="s">
        <v>169</v>
      </c>
      <c r="AZ5" s="106" t="s">
        <v>825</v>
      </c>
      <c r="BA5" s="106" t="s">
        <v>274</v>
      </c>
      <c r="BB5" s="106"/>
    </row>
    <row r="6" spans="1:54" ht="13.2">
      <c r="A6" s="70" t="s">
        <v>252</v>
      </c>
      <c r="B6" s="70" t="s">
        <v>171</v>
      </c>
      <c r="G6" s="106" t="s">
        <v>133</v>
      </c>
      <c r="H6" s="106">
        <v>2</v>
      </c>
      <c r="I6" s="108" t="s">
        <v>343</v>
      </c>
      <c r="J6" s="108"/>
      <c r="L6" s="106" t="s">
        <v>623</v>
      </c>
      <c r="W6" s="106" t="s">
        <v>826</v>
      </c>
      <c r="X6" s="106" t="s">
        <v>827</v>
      </c>
      <c r="Y6" s="106" t="s">
        <v>828</v>
      </c>
      <c r="Z6" s="106" t="s">
        <v>265</v>
      </c>
      <c r="AA6" s="106" t="s">
        <v>829</v>
      </c>
      <c r="AB6" s="106" t="s">
        <v>147</v>
      </c>
      <c r="AC6" s="106" t="s">
        <v>148</v>
      </c>
      <c r="AD6" s="106" t="s">
        <v>270</v>
      </c>
      <c r="AE6" s="106" t="s">
        <v>830</v>
      </c>
      <c r="AF6" s="106" t="s">
        <v>831</v>
      </c>
      <c r="AG6" s="106" t="s">
        <v>832</v>
      </c>
      <c r="AH6" s="106" t="s">
        <v>833</v>
      </c>
      <c r="AI6" s="106" t="s">
        <v>779</v>
      </c>
      <c r="AJ6" s="106" t="s">
        <v>304</v>
      </c>
      <c r="AK6" s="106" t="s">
        <v>834</v>
      </c>
      <c r="AL6" s="106" t="s">
        <v>740</v>
      </c>
      <c r="AM6" s="109" t="s">
        <v>835</v>
      </c>
      <c r="AN6" s="106" t="s">
        <v>214</v>
      </c>
      <c r="AO6" s="106" t="s">
        <v>836</v>
      </c>
      <c r="AP6" s="106" t="s">
        <v>837</v>
      </c>
      <c r="AQ6" s="106" t="s">
        <v>162</v>
      </c>
      <c r="AR6" s="106" t="s">
        <v>838</v>
      </c>
      <c r="AS6" s="106" t="s">
        <v>164</v>
      </c>
      <c r="AT6" s="106" t="s">
        <v>839</v>
      </c>
      <c r="AU6" s="106" t="s">
        <v>840</v>
      </c>
      <c r="AV6" s="106" t="s">
        <v>841</v>
      </c>
      <c r="AW6" s="106" t="s">
        <v>781</v>
      </c>
      <c r="AX6" s="106" t="s">
        <v>307</v>
      </c>
      <c r="AY6" s="106" t="s">
        <v>711</v>
      </c>
      <c r="AZ6" s="106" t="s">
        <v>842</v>
      </c>
      <c r="BA6" s="106" t="s">
        <v>135</v>
      </c>
      <c r="BB6" s="106"/>
    </row>
    <row r="7" spans="1:54" ht="13.2">
      <c r="A7" s="70" t="s">
        <v>843</v>
      </c>
      <c r="B7" s="70" t="s">
        <v>328</v>
      </c>
      <c r="G7" s="106" t="s">
        <v>176</v>
      </c>
      <c r="H7" s="106">
        <v>3</v>
      </c>
      <c r="I7" s="108" t="s">
        <v>189</v>
      </c>
      <c r="J7" s="108"/>
      <c r="L7" s="106" t="s">
        <v>261</v>
      </c>
      <c r="W7" s="106" t="s">
        <v>844</v>
      </c>
      <c r="X7" s="106" t="s">
        <v>845</v>
      </c>
      <c r="Y7" s="106" t="s">
        <v>846</v>
      </c>
      <c r="Z7" s="106" t="s">
        <v>206</v>
      </c>
      <c r="AA7" s="106" t="s">
        <v>847</v>
      </c>
      <c r="AB7" s="106" t="s">
        <v>848</v>
      </c>
      <c r="AC7" s="106" t="s">
        <v>623</v>
      </c>
      <c r="AD7" s="106" t="s">
        <v>849</v>
      </c>
      <c r="AE7" s="106" t="s">
        <v>850</v>
      </c>
      <c r="AF7" s="106" t="s">
        <v>851</v>
      </c>
      <c r="AG7" s="106" t="s">
        <v>852</v>
      </c>
      <c r="AH7" s="106" t="s">
        <v>153</v>
      </c>
      <c r="AI7" s="106" t="s">
        <v>155</v>
      </c>
      <c r="AJ7" s="106" t="s">
        <v>271</v>
      </c>
      <c r="AK7" s="106" t="s">
        <v>853</v>
      </c>
      <c r="AL7" s="106" t="s">
        <v>228</v>
      </c>
      <c r="AM7" s="109" t="s">
        <v>854</v>
      </c>
      <c r="AN7" s="106" t="s">
        <v>159</v>
      </c>
      <c r="AO7" s="106" t="s">
        <v>855</v>
      </c>
      <c r="AP7" s="106" t="s">
        <v>856</v>
      </c>
      <c r="AQ7" s="106" t="s">
        <v>246</v>
      </c>
      <c r="AR7" s="106" t="s">
        <v>161</v>
      </c>
      <c r="AS7" s="106" t="s">
        <v>857</v>
      </c>
      <c r="AT7" s="106" t="s">
        <v>272</v>
      </c>
      <c r="AU7" s="106" t="s">
        <v>161</v>
      </c>
      <c r="AV7" s="106" t="s">
        <v>858</v>
      </c>
      <c r="AW7" s="106" t="s">
        <v>215</v>
      </c>
      <c r="AX7" s="106" t="s">
        <v>741</v>
      </c>
      <c r="AY7" s="106" t="s">
        <v>161</v>
      </c>
      <c r="AZ7" s="106" t="s">
        <v>859</v>
      </c>
      <c r="BA7" s="106" t="s">
        <v>235</v>
      </c>
      <c r="BB7" s="106"/>
    </row>
    <row r="8" spans="1:54" ht="13.2">
      <c r="A8" s="70" t="s">
        <v>170</v>
      </c>
      <c r="B8" s="70" t="s">
        <v>128</v>
      </c>
      <c r="H8" s="70">
        <v>4</v>
      </c>
      <c r="I8" s="108" t="s">
        <v>134</v>
      </c>
      <c r="J8" s="107"/>
      <c r="L8" s="106" t="s">
        <v>134</v>
      </c>
      <c r="W8" s="106" t="s">
        <v>860</v>
      </c>
      <c r="X8" s="106" t="s">
        <v>861</v>
      </c>
      <c r="Y8" s="106" t="s">
        <v>161</v>
      </c>
      <c r="Z8" s="106" t="s">
        <v>297</v>
      </c>
      <c r="AA8" s="106" t="s">
        <v>862</v>
      </c>
      <c r="AB8" s="106" t="s">
        <v>161</v>
      </c>
      <c r="AC8" s="106" t="s">
        <v>269</v>
      </c>
      <c r="AD8" s="106" t="s">
        <v>161</v>
      </c>
      <c r="AE8" s="106" t="s">
        <v>863</v>
      </c>
      <c r="AF8" s="106" t="s">
        <v>777</v>
      </c>
      <c r="AG8" s="106" t="s">
        <v>864</v>
      </c>
      <c r="AH8" s="106" t="s">
        <v>161</v>
      </c>
      <c r="AI8" s="106" t="s">
        <v>865</v>
      </c>
      <c r="AJ8" s="106" t="s">
        <v>161</v>
      </c>
      <c r="AK8" s="106" t="s">
        <v>866</v>
      </c>
      <c r="AL8" s="106" t="s">
        <v>213</v>
      </c>
      <c r="AM8" s="109" t="s">
        <v>867</v>
      </c>
      <c r="AN8" s="106" t="s">
        <v>161</v>
      </c>
      <c r="AO8" s="106" t="s">
        <v>230</v>
      </c>
      <c r="AP8" s="106" t="s">
        <v>868</v>
      </c>
      <c r="AQ8" s="106" t="s">
        <v>161</v>
      </c>
      <c r="AR8" s="106" t="s">
        <v>139</v>
      </c>
      <c r="AS8" s="106" t="s">
        <v>249</v>
      </c>
      <c r="AT8" s="106" t="s">
        <v>161</v>
      </c>
      <c r="AU8" s="106" t="s">
        <v>139</v>
      </c>
      <c r="AV8" s="106" t="s">
        <v>161</v>
      </c>
      <c r="AW8" s="106" t="s">
        <v>869</v>
      </c>
      <c r="AX8" s="106" t="s">
        <v>216</v>
      </c>
      <c r="AY8" s="106" t="s">
        <v>139</v>
      </c>
      <c r="AZ8" s="106" t="s">
        <v>161</v>
      </c>
      <c r="BA8" s="106" t="s">
        <v>161</v>
      </c>
      <c r="BB8" s="106"/>
    </row>
    <row r="9" spans="1:54" ht="13.2">
      <c r="A9" s="70" t="s">
        <v>870</v>
      </c>
      <c r="B9" s="70" t="s">
        <v>184</v>
      </c>
      <c r="H9" s="70">
        <v>5</v>
      </c>
      <c r="I9" s="108" t="s">
        <v>320</v>
      </c>
      <c r="J9" s="110"/>
      <c r="L9" s="70" t="s">
        <v>192</v>
      </c>
      <c r="W9" s="106" t="s">
        <v>871</v>
      </c>
      <c r="X9" s="106" t="s">
        <v>872</v>
      </c>
      <c r="Y9" s="106" t="s">
        <v>139</v>
      </c>
      <c r="Z9" s="106" t="s">
        <v>161</v>
      </c>
      <c r="AA9" s="106" t="s">
        <v>873</v>
      </c>
      <c r="AB9" s="106" t="s">
        <v>139</v>
      </c>
      <c r="AC9" s="106" t="s">
        <v>209</v>
      </c>
      <c r="AD9" s="106" t="s">
        <v>139</v>
      </c>
      <c r="AE9" s="106" t="s">
        <v>874</v>
      </c>
      <c r="AF9" s="106" t="s">
        <v>875</v>
      </c>
      <c r="AG9" s="106" t="s">
        <v>876</v>
      </c>
      <c r="AH9" s="106" t="s">
        <v>139</v>
      </c>
      <c r="AI9" s="106" t="s">
        <v>877</v>
      </c>
      <c r="AJ9" s="106" t="s">
        <v>139</v>
      </c>
      <c r="AK9" s="106" t="s">
        <v>161</v>
      </c>
      <c r="AL9" s="106" t="s">
        <v>161</v>
      </c>
      <c r="AM9" s="109" t="s">
        <v>161</v>
      </c>
      <c r="AN9" s="106" t="s">
        <v>139</v>
      </c>
      <c r="AO9" s="106" t="s">
        <v>710</v>
      </c>
      <c r="AP9" s="106" t="s">
        <v>878</v>
      </c>
      <c r="AQ9" s="106" t="s">
        <v>139</v>
      </c>
      <c r="AS9" s="106" t="s">
        <v>769</v>
      </c>
      <c r="AT9" s="106" t="s">
        <v>139</v>
      </c>
      <c r="AV9" s="106" t="s">
        <v>139</v>
      </c>
      <c r="AW9" s="106" t="s">
        <v>273</v>
      </c>
      <c r="AX9" s="106" t="s">
        <v>161</v>
      </c>
      <c r="AZ9" s="106" t="s">
        <v>139</v>
      </c>
      <c r="BA9" s="106" t="s">
        <v>139</v>
      </c>
      <c r="BB9" s="106"/>
    </row>
    <row r="10" spans="1:54" ht="26.4">
      <c r="A10" s="70" t="s">
        <v>879</v>
      </c>
      <c r="H10" s="106">
        <v>6</v>
      </c>
      <c r="I10" s="107" t="s">
        <v>880</v>
      </c>
      <c r="J10" s="110"/>
      <c r="W10" s="106" t="s">
        <v>881</v>
      </c>
      <c r="X10" s="106" t="s">
        <v>264</v>
      </c>
      <c r="Z10" s="106" t="s">
        <v>139</v>
      </c>
      <c r="AA10" s="106" t="s">
        <v>882</v>
      </c>
      <c r="AC10" s="106" t="s">
        <v>883</v>
      </c>
      <c r="AE10" s="106" t="s">
        <v>884</v>
      </c>
      <c r="AF10" s="106" t="s">
        <v>885</v>
      </c>
      <c r="AG10" s="106" t="s">
        <v>886</v>
      </c>
      <c r="AI10" s="106" t="s">
        <v>161</v>
      </c>
      <c r="AK10" s="106" t="s">
        <v>139</v>
      </c>
      <c r="AL10" s="106" t="s">
        <v>139</v>
      </c>
      <c r="AM10" s="109" t="s">
        <v>139</v>
      </c>
      <c r="AO10" s="106" t="s">
        <v>161</v>
      </c>
      <c r="AP10" s="106" t="s">
        <v>161</v>
      </c>
      <c r="AS10" s="106" t="s">
        <v>161</v>
      </c>
      <c r="AW10" s="106" t="s">
        <v>887</v>
      </c>
      <c r="AX10" s="106" t="s">
        <v>139</v>
      </c>
      <c r="BA10" s="70" t="s">
        <v>888</v>
      </c>
    </row>
    <row r="11" spans="1:54" ht="13.2">
      <c r="A11" s="70" t="s">
        <v>889</v>
      </c>
      <c r="H11" s="106">
        <v>7</v>
      </c>
      <c r="W11" s="106" t="s">
        <v>890</v>
      </c>
      <c r="X11" s="106" t="s">
        <v>891</v>
      </c>
      <c r="AA11" s="106" t="s">
        <v>791</v>
      </c>
      <c r="AC11" s="106" t="s">
        <v>161</v>
      </c>
      <c r="AE11" s="106" t="s">
        <v>161</v>
      </c>
      <c r="AF11" s="106" t="s">
        <v>892</v>
      </c>
      <c r="AG11" s="106" t="s">
        <v>808</v>
      </c>
      <c r="AI11" s="106" t="s">
        <v>139</v>
      </c>
      <c r="AO11" s="106" t="s">
        <v>139</v>
      </c>
      <c r="AP11" s="106" t="s">
        <v>139</v>
      </c>
      <c r="AS11" s="106" t="s">
        <v>139</v>
      </c>
      <c r="AW11" s="106" t="s">
        <v>758</v>
      </c>
    </row>
    <row r="12" spans="1:54" ht="13.2">
      <c r="A12" s="70" t="s">
        <v>893</v>
      </c>
      <c r="H12" s="106">
        <v>8</v>
      </c>
      <c r="W12" s="106" t="s">
        <v>894</v>
      </c>
      <c r="X12" s="106" t="s">
        <v>895</v>
      </c>
      <c r="AA12" s="106" t="s">
        <v>805</v>
      </c>
      <c r="AC12" s="106" t="s">
        <v>139</v>
      </c>
      <c r="AE12" s="106" t="s">
        <v>139</v>
      </c>
      <c r="AF12" s="106" t="s">
        <v>896</v>
      </c>
      <c r="AG12" s="106" t="s">
        <v>897</v>
      </c>
      <c r="AW12" s="106" t="s">
        <v>161</v>
      </c>
    </row>
    <row r="13" spans="1:54" ht="13.2">
      <c r="H13" s="70">
        <v>9</v>
      </c>
      <c r="W13" s="106" t="s">
        <v>898</v>
      </c>
      <c r="X13" s="106" t="s">
        <v>899</v>
      </c>
      <c r="AA13" s="106" t="s">
        <v>267</v>
      </c>
      <c r="AF13" s="106" t="s">
        <v>900</v>
      </c>
      <c r="AG13" s="106" t="s">
        <v>901</v>
      </c>
      <c r="AW13" s="106" t="s">
        <v>139</v>
      </c>
    </row>
    <row r="14" spans="1:54" ht="13.2">
      <c r="H14" s="70">
        <v>10</v>
      </c>
      <c r="W14" s="106" t="s">
        <v>902</v>
      </c>
      <c r="X14" s="106" t="s">
        <v>903</v>
      </c>
      <c r="AA14" s="106" t="s">
        <v>161</v>
      </c>
      <c r="AF14" s="106" t="s">
        <v>904</v>
      </c>
      <c r="AG14" s="106" t="s">
        <v>905</v>
      </c>
    </row>
    <row r="15" spans="1:54" ht="13.2">
      <c r="H15" s="106">
        <v>11</v>
      </c>
      <c r="W15" s="106" t="s">
        <v>906</v>
      </c>
      <c r="X15" s="106" t="s">
        <v>907</v>
      </c>
      <c r="AA15" s="106" t="s">
        <v>139</v>
      </c>
      <c r="AF15" s="106" t="s">
        <v>908</v>
      </c>
      <c r="AG15" s="106" t="s">
        <v>161</v>
      </c>
    </row>
    <row r="16" spans="1:54" ht="13.2">
      <c r="H16" s="106">
        <v>12</v>
      </c>
      <c r="W16" s="106" t="s">
        <v>909</v>
      </c>
      <c r="X16" s="106" t="s">
        <v>721</v>
      </c>
      <c r="AF16" s="106" t="s">
        <v>910</v>
      </c>
      <c r="AG16" s="106" t="s">
        <v>139</v>
      </c>
    </row>
    <row r="17" spans="8:32" ht="13.2">
      <c r="H17" s="106">
        <v>13</v>
      </c>
      <c r="W17" s="106" t="s">
        <v>709</v>
      </c>
      <c r="X17" s="106" t="s">
        <v>145</v>
      </c>
      <c r="AF17" s="106" t="s">
        <v>161</v>
      </c>
    </row>
    <row r="18" spans="8:32" ht="13.2">
      <c r="H18" s="70">
        <v>14</v>
      </c>
      <c r="W18" s="106" t="s">
        <v>263</v>
      </c>
      <c r="X18" s="106" t="s">
        <v>911</v>
      </c>
      <c r="AF18" s="106" t="s">
        <v>139</v>
      </c>
    </row>
    <row r="19" spans="8:32" ht="13.2">
      <c r="H19" s="70">
        <v>15</v>
      </c>
      <c r="W19" s="106" t="s">
        <v>912</v>
      </c>
      <c r="X19" s="106" t="s">
        <v>161</v>
      </c>
    </row>
    <row r="20" spans="8:32" ht="13.2">
      <c r="H20" s="106">
        <v>16</v>
      </c>
      <c r="W20" s="106" t="s">
        <v>913</v>
      </c>
      <c r="X20" s="106" t="s">
        <v>139</v>
      </c>
    </row>
    <row r="21" spans="8:32" ht="13.2">
      <c r="H21" s="106">
        <v>17</v>
      </c>
      <c r="W21" s="106" t="s">
        <v>144</v>
      </c>
    </row>
    <row r="22" spans="8:32" ht="13.2">
      <c r="H22" s="106">
        <v>18</v>
      </c>
      <c r="W22" s="106" t="s">
        <v>914</v>
      </c>
    </row>
    <row r="23" spans="8:32" ht="13.2">
      <c r="H23" s="70">
        <v>19</v>
      </c>
      <c r="W23" s="106" t="s">
        <v>915</v>
      </c>
    </row>
    <row r="24" spans="8:32" ht="13.2">
      <c r="H24" s="70">
        <v>20</v>
      </c>
      <c r="W24" s="106" t="s">
        <v>916</v>
      </c>
    </row>
    <row r="25" spans="8:32" ht="13.2">
      <c r="H25" s="106"/>
      <c r="W25" s="106" t="s">
        <v>917</v>
      </c>
    </row>
    <row r="26" spans="8:32" ht="13.2">
      <c r="W26" s="106" t="s">
        <v>918</v>
      </c>
    </row>
    <row r="27" spans="8:32" ht="13.2">
      <c r="W27" s="106" t="s">
        <v>161</v>
      </c>
    </row>
    <row r="28" spans="8:32" ht="13.2">
      <c r="W28" s="106" t="s">
        <v>139</v>
      </c>
    </row>
  </sheetData>
  <mergeCells count="50">
    <mergeCell ref="C3:C4"/>
    <mergeCell ref="D3:D4"/>
    <mergeCell ref="E3:E4"/>
    <mergeCell ref="F3:F4"/>
    <mergeCell ref="G3:G4"/>
    <mergeCell ref="H3:H4"/>
    <mergeCell ref="I3:I4"/>
    <mergeCell ref="J3:J4"/>
    <mergeCell ref="K3:K4"/>
    <mergeCell ref="L3:L4"/>
    <mergeCell ref="M3:M4"/>
    <mergeCell ref="N3:N4"/>
    <mergeCell ref="O3:O4"/>
    <mergeCell ref="P3:P4"/>
    <mergeCell ref="Q3:Q4"/>
    <mergeCell ref="R3:R4"/>
    <mergeCell ref="S3:S4"/>
    <mergeCell ref="T3:T4"/>
    <mergeCell ref="U3:U4"/>
    <mergeCell ref="V3:V4"/>
    <mergeCell ref="A1:A4"/>
    <mergeCell ref="B1:B4"/>
    <mergeCell ref="C1:V2"/>
    <mergeCell ref="W1:BA1"/>
    <mergeCell ref="W2:AG2"/>
    <mergeCell ref="AH2:AP2"/>
    <mergeCell ref="AC3:AE3"/>
    <mergeCell ref="AF3:AF4"/>
    <mergeCell ref="AG3:AG4"/>
    <mergeCell ref="AQ2:AV2"/>
    <mergeCell ref="AW2:BA2"/>
    <mergeCell ref="W3:W4"/>
    <mergeCell ref="X3:X4"/>
    <mergeCell ref="Y3:Y4"/>
    <mergeCell ref="Z3:AA3"/>
    <mergeCell ref="AB3:AB4"/>
    <mergeCell ref="BB1:BB2"/>
    <mergeCell ref="AH3:AK3"/>
    <mergeCell ref="AL3:AM3"/>
    <mergeCell ref="AN3:AO3"/>
    <mergeCell ref="AP3:AP4"/>
    <mergeCell ref="AQ3:AR3"/>
    <mergeCell ref="AS3:AU3"/>
    <mergeCell ref="AV3:AV4"/>
    <mergeCell ref="AW3:AW4"/>
    <mergeCell ref="AX3:AX4"/>
    <mergeCell ref="AY3:AY4"/>
    <mergeCell ref="AZ3:AZ4"/>
    <mergeCell ref="BA3:BA4"/>
    <mergeCell ref="BB3:BB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N36"/>
  <sheetViews>
    <sheetView workbookViewId="0"/>
  </sheetViews>
  <sheetFormatPr defaultColWidth="14.44140625" defaultRowHeight="15.75" customHeight="1"/>
  <cols>
    <col min="9" max="9" width="18.33203125" customWidth="1"/>
    <col min="12" max="12" width="19.44140625" customWidth="1"/>
  </cols>
  <sheetData>
    <row r="1" spans="1:40" ht="13.2">
      <c r="A1" s="70" t="s">
        <v>919</v>
      </c>
      <c r="B1" s="70" t="s">
        <v>920</v>
      </c>
      <c r="C1" s="68" t="s">
        <v>921</v>
      </c>
      <c r="D1" s="68" t="s">
        <v>922</v>
      </c>
      <c r="E1" s="68" t="s">
        <v>923</v>
      </c>
      <c r="F1" s="68" t="s">
        <v>924</v>
      </c>
      <c r="G1" s="68" t="s">
        <v>925</v>
      </c>
      <c r="H1" s="68" t="s">
        <v>926</v>
      </c>
      <c r="I1" s="68" t="s">
        <v>927</v>
      </c>
      <c r="J1" s="68" t="s">
        <v>928</v>
      </c>
      <c r="K1" s="68" t="s">
        <v>929</v>
      </c>
      <c r="L1" s="68" t="s">
        <v>48</v>
      </c>
      <c r="M1" s="68" t="s">
        <v>930</v>
      </c>
      <c r="N1" s="68" t="s">
        <v>92</v>
      </c>
      <c r="O1" s="68" t="s">
        <v>931</v>
      </c>
      <c r="P1" s="68" t="s">
        <v>932</v>
      </c>
      <c r="Q1" s="68" t="s">
        <v>933</v>
      </c>
      <c r="R1" s="68" t="s">
        <v>934</v>
      </c>
      <c r="S1" s="68" t="s">
        <v>935</v>
      </c>
      <c r="T1" s="68" t="s">
        <v>936</v>
      </c>
      <c r="U1" s="68" t="s">
        <v>937</v>
      </c>
      <c r="V1" s="68" t="s">
        <v>938</v>
      </c>
      <c r="W1" s="68" t="s">
        <v>939</v>
      </c>
      <c r="X1" s="68" t="s">
        <v>940</v>
      </c>
      <c r="Y1" s="68" t="s">
        <v>941</v>
      </c>
      <c r="Z1" s="68" t="s">
        <v>942</v>
      </c>
      <c r="AA1" s="68" t="s">
        <v>943</v>
      </c>
      <c r="AB1" s="68" t="s">
        <v>944</v>
      </c>
      <c r="AC1" s="68" t="s">
        <v>945</v>
      </c>
      <c r="AD1" s="68" t="s">
        <v>946</v>
      </c>
      <c r="AE1" s="68" t="s">
        <v>947</v>
      </c>
      <c r="AF1" s="68" t="s">
        <v>948</v>
      </c>
      <c r="AG1" s="68" t="s">
        <v>949</v>
      </c>
      <c r="AH1" s="68" t="s">
        <v>950</v>
      </c>
      <c r="AI1" s="68" t="s">
        <v>951</v>
      </c>
      <c r="AJ1" s="68" t="s">
        <v>952</v>
      </c>
      <c r="AK1" s="68" t="s">
        <v>953</v>
      </c>
      <c r="AL1" s="68" t="s">
        <v>954</v>
      </c>
      <c r="AM1" s="70" t="s">
        <v>955</v>
      </c>
      <c r="AN1" s="70" t="s">
        <v>956</v>
      </c>
    </row>
    <row r="2" spans="1:40" ht="13.2">
      <c r="A2" s="70" t="s">
        <v>127</v>
      </c>
      <c r="B2" s="70" t="s">
        <v>957</v>
      </c>
      <c r="C2" s="68"/>
      <c r="D2" s="68"/>
      <c r="E2" s="68"/>
      <c r="F2" s="68"/>
      <c r="G2" s="68"/>
      <c r="H2" s="68"/>
      <c r="I2" s="68"/>
      <c r="J2" s="68"/>
      <c r="K2" s="68"/>
      <c r="L2" s="68"/>
      <c r="M2" s="68"/>
      <c r="N2" s="68"/>
      <c r="O2" s="68"/>
      <c r="P2" s="68"/>
      <c r="Q2" s="68"/>
      <c r="R2" s="68"/>
      <c r="S2" s="68"/>
      <c r="T2" s="68"/>
      <c r="U2" s="68"/>
      <c r="V2" s="68"/>
      <c r="W2" s="68"/>
      <c r="X2" s="68"/>
      <c r="Y2" s="68"/>
      <c r="Z2" s="68"/>
      <c r="AA2" s="68"/>
      <c r="AB2" s="68"/>
      <c r="AC2" s="68"/>
      <c r="AD2" s="68"/>
      <c r="AE2" s="68"/>
      <c r="AF2" s="68"/>
      <c r="AG2" s="68"/>
      <c r="AH2" s="68"/>
      <c r="AI2" s="68"/>
      <c r="AJ2" s="68"/>
      <c r="AK2" s="68"/>
      <c r="AL2" s="68"/>
      <c r="AM2" s="68"/>
      <c r="AN2" s="68"/>
    </row>
    <row r="3" spans="1:40" ht="13.2">
      <c r="A3" s="70" t="s">
        <v>127</v>
      </c>
      <c r="B3" s="73" t="s">
        <v>585</v>
      </c>
      <c r="C3" s="68"/>
      <c r="D3" s="68"/>
      <c r="E3" s="68"/>
      <c r="F3" s="68"/>
      <c r="G3" s="68"/>
      <c r="H3" s="68"/>
      <c r="I3" s="68"/>
      <c r="J3" s="68"/>
      <c r="K3" s="68"/>
      <c r="L3" s="68"/>
      <c r="M3" s="68"/>
      <c r="N3" s="68"/>
      <c r="O3" s="68"/>
      <c r="P3" s="68"/>
      <c r="Q3" s="68"/>
      <c r="R3" s="68"/>
      <c r="S3" s="68"/>
      <c r="T3" s="68"/>
      <c r="U3" s="68"/>
      <c r="V3" s="68"/>
      <c r="W3" s="68"/>
      <c r="X3" s="68"/>
      <c r="Y3" s="68"/>
      <c r="Z3" s="68"/>
      <c r="AA3" s="68"/>
      <c r="AB3" s="68"/>
      <c r="AC3" s="68"/>
      <c r="AD3" s="68"/>
      <c r="AE3" s="68"/>
      <c r="AF3" s="68"/>
      <c r="AG3" s="68"/>
      <c r="AH3" s="68"/>
      <c r="AI3" s="68"/>
      <c r="AJ3" s="68"/>
      <c r="AK3" s="68"/>
      <c r="AL3" s="68"/>
      <c r="AM3" s="68"/>
      <c r="AN3" s="68"/>
    </row>
    <row r="4" spans="1:40" ht="59.25" customHeight="1">
      <c r="A4" s="107" t="s">
        <v>252</v>
      </c>
      <c r="B4" s="107" t="s">
        <v>536</v>
      </c>
      <c r="C4" s="107" t="s">
        <v>958</v>
      </c>
      <c r="D4" s="107" t="s">
        <v>959</v>
      </c>
      <c r="E4" s="107" t="s">
        <v>960</v>
      </c>
      <c r="F4" s="107">
        <v>2020</v>
      </c>
      <c r="G4" s="107" t="s">
        <v>961</v>
      </c>
      <c r="H4" s="107" t="s">
        <v>962</v>
      </c>
      <c r="I4" s="107" t="s">
        <v>963</v>
      </c>
      <c r="J4" s="107" t="s">
        <v>964</v>
      </c>
      <c r="K4" s="107" t="s">
        <v>965</v>
      </c>
      <c r="L4" s="107" t="s">
        <v>966</v>
      </c>
      <c r="M4" s="107" t="s">
        <v>967</v>
      </c>
      <c r="N4" s="107" t="s">
        <v>730</v>
      </c>
      <c r="O4" s="107" t="s">
        <v>493</v>
      </c>
      <c r="P4" s="107" t="s">
        <v>493</v>
      </c>
      <c r="Q4" s="107" t="s">
        <v>493</v>
      </c>
      <c r="R4" s="107" t="s">
        <v>493</v>
      </c>
      <c r="S4" s="107" t="s">
        <v>493</v>
      </c>
      <c r="T4" s="107" t="s">
        <v>493</v>
      </c>
      <c r="U4" s="107" t="s">
        <v>968</v>
      </c>
      <c r="V4" s="107" t="s">
        <v>969</v>
      </c>
      <c r="W4" s="107" t="s">
        <v>493</v>
      </c>
      <c r="X4" s="107" t="s">
        <v>493</v>
      </c>
      <c r="Y4" s="107" t="s">
        <v>969</v>
      </c>
      <c r="Z4" s="107" t="s">
        <v>493</v>
      </c>
      <c r="AA4" s="107" t="s">
        <v>970</v>
      </c>
      <c r="AB4" s="107" t="s">
        <v>971</v>
      </c>
      <c r="AC4" s="107" t="s">
        <v>493</v>
      </c>
      <c r="AD4" s="107" t="s">
        <v>972</v>
      </c>
      <c r="AE4" s="110"/>
      <c r="AF4" s="110"/>
      <c r="AG4" s="110"/>
      <c r="AH4" s="110"/>
      <c r="AI4" s="110"/>
      <c r="AJ4" s="107" t="s">
        <v>973</v>
      </c>
      <c r="AK4" s="107" t="s">
        <v>974</v>
      </c>
      <c r="AL4" s="107" t="s">
        <v>975</v>
      </c>
      <c r="AM4" s="107" t="s">
        <v>976</v>
      </c>
      <c r="AN4" s="111" t="s">
        <v>977</v>
      </c>
    </row>
    <row r="5" spans="1:40" ht="369.6">
      <c r="A5" s="70" t="s">
        <v>252</v>
      </c>
      <c r="B5" s="70" t="s">
        <v>978</v>
      </c>
      <c r="C5" s="70" t="s">
        <v>979</v>
      </c>
      <c r="D5" s="70" t="s">
        <v>980</v>
      </c>
      <c r="E5" s="70" t="s">
        <v>981</v>
      </c>
      <c r="F5" s="70" t="s">
        <v>493</v>
      </c>
      <c r="G5" s="107" t="s">
        <v>961</v>
      </c>
      <c r="H5" s="107" t="s">
        <v>962</v>
      </c>
      <c r="I5" s="70" t="s">
        <v>982</v>
      </c>
      <c r="J5" s="70" t="s">
        <v>983</v>
      </c>
      <c r="K5" s="107" t="s">
        <v>965</v>
      </c>
      <c r="L5" s="70" t="s">
        <v>981</v>
      </c>
      <c r="M5" s="107" t="s">
        <v>967</v>
      </c>
      <c r="N5" s="107" t="s">
        <v>730</v>
      </c>
      <c r="O5" s="70" t="s">
        <v>493</v>
      </c>
      <c r="P5" s="70" t="s">
        <v>493</v>
      </c>
      <c r="Q5" s="70" t="s">
        <v>493</v>
      </c>
      <c r="R5" s="70" t="s">
        <v>493</v>
      </c>
      <c r="S5" s="70" t="s">
        <v>493</v>
      </c>
      <c r="T5" s="70" t="s">
        <v>493</v>
      </c>
      <c r="U5" s="70" t="s">
        <v>969</v>
      </c>
      <c r="V5" s="70" t="s">
        <v>969</v>
      </c>
      <c r="W5" s="70" t="s">
        <v>493</v>
      </c>
      <c r="X5" s="70" t="s">
        <v>493</v>
      </c>
      <c r="Y5" s="70" t="s">
        <v>493</v>
      </c>
      <c r="Z5" s="70" t="s">
        <v>493</v>
      </c>
      <c r="AA5" s="107" t="s">
        <v>984</v>
      </c>
      <c r="AB5" s="70" t="s">
        <v>493</v>
      </c>
      <c r="AC5" s="107" t="s">
        <v>985</v>
      </c>
      <c r="AD5" s="68"/>
      <c r="AE5" s="70" t="s">
        <v>986</v>
      </c>
      <c r="AF5" s="70" t="s">
        <v>493</v>
      </c>
      <c r="AG5" s="70" t="s">
        <v>987</v>
      </c>
      <c r="AH5" s="70" t="s">
        <v>987</v>
      </c>
      <c r="AI5" s="70" t="s">
        <v>493</v>
      </c>
      <c r="AJ5" s="70" t="s">
        <v>988</v>
      </c>
      <c r="AK5" s="107" t="s">
        <v>974</v>
      </c>
      <c r="AL5" s="68"/>
      <c r="AM5" s="107" t="s">
        <v>989</v>
      </c>
      <c r="AN5" s="68"/>
    </row>
    <row r="6" spans="1:40" ht="13.2">
      <c r="C6" s="68"/>
      <c r="D6" s="68"/>
      <c r="E6" s="68"/>
      <c r="F6" s="68"/>
      <c r="G6" s="68"/>
      <c r="H6" s="68"/>
      <c r="I6" s="68"/>
      <c r="J6" s="70"/>
      <c r="K6" s="68"/>
      <c r="L6" s="68"/>
      <c r="M6" s="68"/>
      <c r="N6" s="68"/>
      <c r="O6" s="68"/>
      <c r="P6" s="68"/>
      <c r="Q6" s="68"/>
      <c r="R6" s="68"/>
      <c r="S6" s="68"/>
      <c r="T6" s="68"/>
      <c r="U6" s="68"/>
      <c r="V6" s="68"/>
      <c r="W6" s="68"/>
      <c r="X6" s="68"/>
      <c r="Y6" s="68"/>
      <c r="Z6" s="68"/>
      <c r="AA6" s="68"/>
      <c r="AB6" s="68"/>
      <c r="AC6" s="68"/>
      <c r="AD6" s="68"/>
      <c r="AE6" s="68"/>
      <c r="AF6" s="68"/>
      <c r="AG6" s="68"/>
      <c r="AH6" s="68"/>
      <c r="AI6" s="68"/>
      <c r="AJ6" s="68"/>
      <c r="AK6" s="68"/>
      <c r="AL6" s="68"/>
      <c r="AM6" s="68"/>
      <c r="AN6" s="68"/>
    </row>
    <row r="7" spans="1:40" ht="13.2">
      <c r="A7" s="112" t="s">
        <v>990</v>
      </c>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row>
    <row r="8" spans="1:40" ht="13.2">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row>
    <row r="9" spans="1:40" ht="13.2">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row>
    <row r="10" spans="1:40" ht="13.2">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row>
    <row r="11" spans="1:40" ht="13.2">
      <c r="C11" s="68"/>
      <c r="D11" s="68"/>
      <c r="E11" s="68"/>
      <c r="F11" s="68"/>
      <c r="G11" s="68"/>
      <c r="H11" s="68"/>
      <c r="I11" s="68"/>
      <c r="J11" s="68"/>
      <c r="K11" s="68"/>
      <c r="L11" s="68"/>
      <c r="M11" s="68"/>
      <c r="N11" s="68"/>
      <c r="O11" s="68"/>
      <c r="P11" s="68"/>
      <c r="Q11" s="68"/>
      <c r="R11" s="68"/>
      <c r="S11" s="68"/>
      <c r="T11" s="68"/>
      <c r="U11" s="68"/>
      <c r="V11" s="68"/>
      <c r="W11" s="68"/>
      <c r="X11" s="68"/>
      <c r="Y11" s="68"/>
      <c r="Z11" s="68"/>
      <c r="AA11" s="68"/>
      <c r="AB11" s="68"/>
      <c r="AC11" s="68"/>
      <c r="AD11" s="68"/>
      <c r="AE11" s="68"/>
      <c r="AF11" s="68"/>
      <c r="AG11" s="68"/>
      <c r="AH11" s="68"/>
      <c r="AI11" s="68"/>
      <c r="AJ11" s="68"/>
      <c r="AK11" s="68"/>
      <c r="AL11" s="68"/>
      <c r="AM11" s="68"/>
      <c r="AN11" s="68"/>
    </row>
    <row r="12" spans="1:40" ht="13.2">
      <c r="C12" s="68"/>
      <c r="D12" s="68"/>
      <c r="E12" s="68"/>
      <c r="F12" s="68"/>
      <c r="G12" s="68"/>
      <c r="H12" s="68"/>
      <c r="I12" s="68"/>
      <c r="J12" s="68"/>
      <c r="K12" s="68"/>
      <c r="L12" s="68"/>
      <c r="M12" s="68"/>
      <c r="N12" s="68"/>
      <c r="O12" s="68"/>
      <c r="P12" s="68"/>
      <c r="Q12" s="68"/>
      <c r="R12" s="68"/>
      <c r="S12" s="68"/>
      <c r="T12" s="68"/>
      <c r="U12" s="68"/>
      <c r="V12" s="68"/>
      <c r="W12" s="68"/>
      <c r="X12" s="68"/>
      <c r="Y12" s="68"/>
      <c r="Z12" s="68"/>
      <c r="AA12" s="68"/>
      <c r="AB12" s="68"/>
      <c r="AC12" s="68"/>
      <c r="AD12" s="68"/>
      <c r="AE12" s="68"/>
      <c r="AF12" s="68"/>
      <c r="AG12" s="68"/>
      <c r="AH12" s="68"/>
      <c r="AI12" s="68"/>
      <c r="AJ12" s="68"/>
      <c r="AK12" s="68"/>
      <c r="AL12" s="68"/>
      <c r="AM12" s="68"/>
      <c r="AN12" s="68"/>
    </row>
    <row r="13" spans="1:40" ht="13.2">
      <c r="C13" s="68"/>
      <c r="D13" s="68"/>
      <c r="E13" s="68"/>
      <c r="F13" s="68"/>
      <c r="G13" s="68"/>
      <c r="H13" s="68"/>
      <c r="I13" s="68"/>
      <c r="J13" s="68"/>
      <c r="K13" s="68"/>
      <c r="L13" s="68"/>
      <c r="M13" s="68"/>
      <c r="N13" s="68"/>
      <c r="O13" s="68"/>
      <c r="P13" s="68"/>
      <c r="Q13" s="68"/>
      <c r="R13" s="68"/>
      <c r="S13" s="68"/>
      <c r="T13" s="68"/>
      <c r="U13" s="68"/>
      <c r="V13" s="68"/>
      <c r="W13" s="68"/>
      <c r="X13" s="68"/>
      <c r="Y13" s="68"/>
      <c r="Z13" s="68"/>
      <c r="AA13" s="68"/>
      <c r="AB13" s="68"/>
      <c r="AC13" s="68"/>
      <c r="AD13" s="68"/>
      <c r="AE13" s="68"/>
      <c r="AF13" s="68"/>
      <c r="AG13" s="68"/>
      <c r="AH13" s="68"/>
      <c r="AI13" s="68"/>
      <c r="AJ13" s="68"/>
      <c r="AK13" s="68"/>
      <c r="AL13" s="68"/>
      <c r="AM13" s="68"/>
      <c r="AN13" s="68"/>
    </row>
    <row r="14" spans="1:40" ht="13.2">
      <c r="C14" s="68"/>
      <c r="D14" s="68"/>
      <c r="E14" s="68"/>
      <c r="F14" s="68"/>
      <c r="G14" s="68"/>
      <c r="H14" s="68"/>
      <c r="I14" s="68"/>
      <c r="J14" s="68"/>
      <c r="K14" s="68"/>
      <c r="L14" s="68"/>
      <c r="M14" s="68"/>
      <c r="N14" s="68"/>
      <c r="O14" s="68"/>
      <c r="P14" s="68"/>
      <c r="Q14" s="68"/>
      <c r="R14" s="68"/>
      <c r="S14" s="68"/>
      <c r="T14" s="68"/>
      <c r="U14" s="68"/>
      <c r="V14" s="68"/>
      <c r="W14" s="68"/>
      <c r="X14" s="68"/>
      <c r="Y14" s="68"/>
      <c r="Z14" s="68"/>
      <c r="AA14" s="68"/>
      <c r="AB14" s="68"/>
      <c r="AC14" s="68"/>
      <c r="AD14" s="68"/>
      <c r="AE14" s="68"/>
      <c r="AF14" s="68"/>
      <c r="AG14" s="68"/>
      <c r="AH14" s="68"/>
      <c r="AI14" s="68"/>
      <c r="AJ14" s="68"/>
      <c r="AK14" s="68"/>
      <c r="AL14" s="68"/>
      <c r="AM14" s="68"/>
      <c r="AN14" s="68"/>
    </row>
    <row r="15" spans="1:40" ht="13.2">
      <c r="C15" s="68"/>
      <c r="D15" s="68"/>
      <c r="E15" s="68"/>
      <c r="F15" s="68"/>
      <c r="G15" s="68"/>
      <c r="H15" s="68"/>
      <c r="I15" s="68"/>
      <c r="J15" s="68"/>
      <c r="K15" s="68"/>
      <c r="L15" s="68"/>
      <c r="M15" s="68"/>
      <c r="N15" s="68"/>
      <c r="O15" s="68"/>
      <c r="P15" s="68"/>
      <c r="Q15" s="68"/>
      <c r="R15" s="68"/>
      <c r="S15" s="68"/>
      <c r="T15" s="68"/>
      <c r="U15" s="68"/>
      <c r="V15" s="68"/>
      <c r="W15" s="68"/>
      <c r="X15" s="68"/>
      <c r="Y15" s="68"/>
      <c r="Z15" s="68"/>
      <c r="AA15" s="68"/>
      <c r="AB15" s="68"/>
      <c r="AC15" s="68"/>
      <c r="AD15" s="68"/>
      <c r="AE15" s="68"/>
      <c r="AF15" s="68"/>
      <c r="AG15" s="68"/>
      <c r="AH15" s="68"/>
      <c r="AI15" s="68"/>
      <c r="AJ15" s="68"/>
      <c r="AK15" s="68"/>
      <c r="AL15" s="68"/>
      <c r="AM15" s="68"/>
      <c r="AN15" s="68"/>
    </row>
    <row r="16" spans="1:40" ht="13.2">
      <c r="C16" s="68"/>
      <c r="D16" s="68"/>
      <c r="E16" s="68"/>
      <c r="F16" s="68"/>
      <c r="G16" s="68"/>
      <c r="H16" s="68"/>
      <c r="I16" s="68"/>
      <c r="J16" s="68"/>
      <c r="K16" s="68"/>
      <c r="L16" s="68"/>
      <c r="M16" s="68"/>
      <c r="N16" s="68"/>
      <c r="O16" s="68"/>
      <c r="P16" s="68"/>
      <c r="Q16" s="68"/>
      <c r="R16" s="68"/>
      <c r="S16" s="68"/>
      <c r="T16" s="68"/>
      <c r="U16" s="68"/>
      <c r="V16" s="68"/>
      <c r="W16" s="68"/>
      <c r="X16" s="68"/>
      <c r="Y16" s="68"/>
      <c r="Z16" s="68"/>
      <c r="AA16" s="68"/>
      <c r="AB16" s="68"/>
      <c r="AC16" s="68"/>
      <c r="AD16" s="68"/>
      <c r="AE16" s="68"/>
      <c r="AF16" s="68"/>
      <c r="AG16" s="68"/>
      <c r="AH16" s="68"/>
      <c r="AI16" s="68"/>
      <c r="AJ16" s="68"/>
      <c r="AK16" s="68"/>
      <c r="AL16" s="68"/>
      <c r="AM16" s="68"/>
      <c r="AN16" s="68"/>
    </row>
    <row r="17" spans="3:40" ht="13.2">
      <c r="C17" s="68"/>
      <c r="D17" s="68"/>
      <c r="E17" s="68"/>
      <c r="F17" s="68"/>
      <c r="G17" s="68"/>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N17" s="68"/>
    </row>
    <row r="18" spans="3:40" ht="13.2">
      <c r="C18" s="68"/>
      <c r="D18" s="68"/>
      <c r="E18" s="68"/>
      <c r="F18" s="68"/>
      <c r="G18" s="68"/>
      <c r="H18" s="68"/>
      <c r="I18" s="68"/>
      <c r="J18" s="68"/>
      <c r="K18" s="68"/>
      <c r="L18" s="68"/>
      <c r="M18" s="68"/>
      <c r="N18" s="68"/>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row>
    <row r="19" spans="3:40" ht="13.2">
      <c r="C19" s="68"/>
      <c r="D19" s="68"/>
      <c r="E19" s="68"/>
      <c r="F19" s="68"/>
      <c r="G19" s="68"/>
      <c r="H19" s="68"/>
      <c r="I19" s="68"/>
      <c r="J19" s="68"/>
      <c r="K19" s="68"/>
      <c r="L19" s="6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row>
    <row r="20" spans="3:40" ht="13.2">
      <c r="C20" s="68"/>
      <c r="D20" s="68"/>
      <c r="E20" s="68"/>
      <c r="F20" s="68"/>
      <c r="G20" s="68"/>
      <c r="H20" s="68"/>
      <c r="I20" s="68"/>
      <c r="J20" s="68"/>
      <c r="K20" s="68"/>
      <c r="L20" s="6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row>
    <row r="21" spans="3:40" ht="13.2">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row>
    <row r="22" spans="3:40" ht="13.2">
      <c r="C22" s="68"/>
      <c r="D22" s="68"/>
      <c r="E22" s="68"/>
      <c r="F22" s="68"/>
      <c r="G22" s="68"/>
      <c r="H22" s="68"/>
      <c r="I22" s="68"/>
      <c r="J22" s="68"/>
      <c r="K22" s="68"/>
      <c r="L22" s="6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8"/>
      <c r="AL22" s="68"/>
      <c r="AM22" s="68"/>
      <c r="AN22" s="68"/>
    </row>
    <row r="23" spans="3:40" ht="13.2">
      <c r="C23" s="68"/>
      <c r="D23" s="68"/>
      <c r="E23" s="68"/>
      <c r="F23" s="68"/>
      <c r="G23" s="68"/>
      <c r="H23" s="68"/>
      <c r="I23" s="68"/>
      <c r="J23" s="68"/>
      <c r="K23" s="68"/>
      <c r="L23" s="68"/>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68"/>
      <c r="AM23" s="68"/>
      <c r="AN23" s="68"/>
    </row>
    <row r="24" spans="3:40" ht="13.2">
      <c r="C24" s="68"/>
      <c r="D24" s="68"/>
      <c r="E24" s="68"/>
      <c r="F24" s="68"/>
      <c r="G24" s="68"/>
      <c r="H24" s="68"/>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row>
    <row r="25" spans="3:40" ht="13.2">
      <c r="C25" s="68"/>
      <c r="D25" s="68"/>
      <c r="E25" s="68"/>
      <c r="F25" s="68"/>
      <c r="G25" s="68"/>
      <c r="H25" s="68"/>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8"/>
    </row>
    <row r="26" spans="3:40" ht="13.2">
      <c r="C26" s="68"/>
      <c r="D26" s="68"/>
      <c r="E26" s="68"/>
      <c r="F26" s="68"/>
      <c r="G26" s="68"/>
      <c r="H26" s="68"/>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row>
    <row r="27" spans="3:40" ht="13.2">
      <c r="C27" s="68"/>
      <c r="D27" s="68"/>
      <c r="E27" s="68"/>
      <c r="F27" s="68"/>
      <c r="G27" s="68"/>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row>
    <row r="28" spans="3:40" ht="13.2">
      <c r="C28" s="68"/>
      <c r="D28" s="68"/>
      <c r="E28" s="68"/>
      <c r="F28" s="68"/>
      <c r="G28" s="68"/>
      <c r="H28" s="68"/>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row>
    <row r="29" spans="3:40" ht="13.2">
      <c r="C29" s="68"/>
      <c r="D29" s="68"/>
      <c r="E29" s="68"/>
      <c r="F29" s="68"/>
      <c r="G29" s="68"/>
      <c r="H29" s="68"/>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68"/>
      <c r="AM29" s="68"/>
      <c r="AN29" s="68"/>
    </row>
    <row r="30" spans="3:40" ht="13.2">
      <c r="C30" s="68"/>
      <c r="D30" s="68"/>
      <c r="E30" s="68"/>
      <c r="F30" s="68"/>
      <c r="G30" s="6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row>
    <row r="31" spans="3:40" ht="13.2">
      <c r="C31" s="68"/>
      <c r="D31" s="68"/>
      <c r="E31" s="68"/>
      <c r="F31" s="68"/>
      <c r="G31" s="68"/>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row>
    <row r="32" spans="3:40" ht="13.2">
      <c r="C32" s="68"/>
      <c r="D32" s="68"/>
      <c r="E32" s="68"/>
      <c r="F32" s="68"/>
      <c r="G32" s="68"/>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c r="AM32" s="68"/>
      <c r="AN32" s="68"/>
    </row>
    <row r="33" spans="3:40" ht="13.2">
      <c r="C33" s="68"/>
      <c r="D33" s="68"/>
      <c r="E33" s="68"/>
      <c r="F33" s="68"/>
      <c r="G33" s="6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c r="AH33" s="68"/>
      <c r="AI33" s="68"/>
      <c r="AJ33" s="68"/>
      <c r="AK33" s="68"/>
      <c r="AL33" s="68"/>
      <c r="AM33" s="68"/>
      <c r="AN33" s="68"/>
    </row>
    <row r="34" spans="3:40" ht="13.2">
      <c r="C34" s="68"/>
      <c r="D34" s="68"/>
      <c r="E34" s="68"/>
      <c r="F34" s="68"/>
      <c r="G34" s="68"/>
      <c r="H34" s="68"/>
      <c r="I34" s="68"/>
      <c r="J34" s="68"/>
      <c r="K34" s="68"/>
      <c r="L34" s="68"/>
      <c r="M34" s="68"/>
      <c r="N34" s="68"/>
      <c r="O34" s="68"/>
      <c r="P34" s="68"/>
      <c r="Q34" s="68"/>
      <c r="R34" s="68"/>
      <c r="S34" s="68"/>
      <c r="T34" s="68"/>
      <c r="U34" s="68"/>
      <c r="V34" s="68"/>
      <c r="W34" s="68"/>
      <c r="X34" s="68"/>
      <c r="Y34" s="68"/>
      <c r="Z34" s="68"/>
      <c r="AA34" s="68"/>
      <c r="AB34" s="68"/>
      <c r="AC34" s="68"/>
      <c r="AD34" s="68"/>
      <c r="AE34" s="68"/>
      <c r="AF34" s="68"/>
      <c r="AG34" s="68"/>
      <c r="AH34" s="68"/>
      <c r="AI34" s="68"/>
      <c r="AJ34" s="68"/>
      <c r="AK34" s="68"/>
      <c r="AL34" s="68"/>
      <c r="AM34" s="68"/>
      <c r="AN34" s="68"/>
    </row>
    <row r="35" spans="3:40" ht="13.2">
      <c r="C35" s="68"/>
      <c r="D35" s="68"/>
      <c r="E35" s="68"/>
      <c r="F35" s="68"/>
      <c r="G35" s="68"/>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8"/>
    </row>
    <row r="36" spans="3:40" ht="13.2">
      <c r="C36" s="68"/>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68"/>
      <c r="AK36" s="68"/>
      <c r="AL36" s="68"/>
      <c r="AM36" s="68"/>
      <c r="AN36" s="68"/>
    </row>
  </sheetData>
  <hyperlinks>
    <hyperlink ref="AN4"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1000"/>
  <sheetViews>
    <sheetView workbookViewId="0"/>
  </sheetViews>
  <sheetFormatPr defaultColWidth="14.44140625" defaultRowHeight="15.75" customHeight="1"/>
  <cols>
    <col min="4" max="4" width="18" customWidth="1"/>
  </cols>
  <sheetData>
    <row r="1" spans="1:28" ht="15.75" customHeight="1">
      <c r="A1" s="113" t="s">
        <v>919</v>
      </c>
      <c r="B1" s="113" t="s">
        <v>920</v>
      </c>
      <c r="C1" s="114" t="s">
        <v>46</v>
      </c>
      <c r="D1" s="114" t="s">
        <v>61</v>
      </c>
      <c r="E1" s="114" t="s">
        <v>991</v>
      </c>
      <c r="F1" s="114" t="s">
        <v>64</v>
      </c>
      <c r="G1" s="113" t="s">
        <v>992</v>
      </c>
      <c r="H1" s="114" t="s">
        <v>67</v>
      </c>
      <c r="I1" s="114" t="s">
        <v>68</v>
      </c>
      <c r="J1" s="114" t="s">
        <v>993</v>
      </c>
      <c r="K1" s="114" t="s">
        <v>71</v>
      </c>
      <c r="L1" s="114" t="s">
        <v>72</v>
      </c>
      <c r="M1" s="114" t="s">
        <v>73</v>
      </c>
      <c r="N1" s="114" t="s">
        <v>994</v>
      </c>
      <c r="O1" s="114" t="s">
        <v>75</v>
      </c>
      <c r="P1" s="114" t="s">
        <v>76</v>
      </c>
      <c r="Q1" s="114" t="s">
        <v>995</v>
      </c>
      <c r="R1" s="114" t="s">
        <v>78</v>
      </c>
      <c r="S1" s="114" t="s">
        <v>80</v>
      </c>
      <c r="T1" s="114" t="s">
        <v>82</v>
      </c>
      <c r="U1" s="114" t="s">
        <v>996</v>
      </c>
      <c r="V1" s="114" t="s">
        <v>85</v>
      </c>
      <c r="W1" s="113" t="s">
        <v>997</v>
      </c>
      <c r="X1" s="114"/>
      <c r="Y1" s="114"/>
      <c r="Z1" s="114"/>
      <c r="AA1" s="114"/>
      <c r="AB1" s="114"/>
    </row>
    <row r="2" spans="1:28" ht="15.75" customHeight="1">
      <c r="A2" s="113" t="s">
        <v>127</v>
      </c>
      <c r="B2" s="115" t="s">
        <v>600</v>
      </c>
      <c r="C2" s="113" t="s">
        <v>258</v>
      </c>
      <c r="D2" s="113" t="s">
        <v>998</v>
      </c>
      <c r="E2" s="113" t="s">
        <v>999</v>
      </c>
      <c r="F2" s="113" t="s">
        <v>1000</v>
      </c>
      <c r="G2" s="113" t="s">
        <v>1001</v>
      </c>
      <c r="H2" s="113" t="s">
        <v>1002</v>
      </c>
      <c r="I2" s="113" t="s">
        <v>139</v>
      </c>
      <c r="J2" s="113" t="s">
        <v>1003</v>
      </c>
      <c r="K2" s="113" t="s">
        <v>1004</v>
      </c>
      <c r="L2" s="113" t="s">
        <v>1005</v>
      </c>
      <c r="M2" s="113" t="s">
        <v>1006</v>
      </c>
      <c r="N2" s="113" t="s">
        <v>822</v>
      </c>
      <c r="O2" s="113" t="s">
        <v>1007</v>
      </c>
      <c r="P2" s="70" t="s">
        <v>769</v>
      </c>
      <c r="Q2" s="113" t="s">
        <v>1008</v>
      </c>
      <c r="R2" s="113" t="s">
        <v>1009</v>
      </c>
      <c r="S2" s="113" t="s">
        <v>1010</v>
      </c>
      <c r="T2" s="113" t="s">
        <v>1011</v>
      </c>
      <c r="U2" s="113" t="s">
        <v>139</v>
      </c>
      <c r="V2" s="70" t="s">
        <v>1012</v>
      </c>
      <c r="W2" s="116" t="s">
        <v>1013</v>
      </c>
      <c r="X2" s="114"/>
      <c r="Y2" s="114"/>
      <c r="Z2" s="114"/>
      <c r="AA2" s="114"/>
      <c r="AB2" s="114"/>
    </row>
    <row r="3" spans="1:28" ht="15.75" customHeight="1">
      <c r="A3" s="113" t="s">
        <v>127</v>
      </c>
      <c r="B3" s="113" t="s">
        <v>1014</v>
      </c>
      <c r="C3" s="113" t="s">
        <v>134</v>
      </c>
      <c r="D3" s="113" t="s">
        <v>998</v>
      </c>
      <c r="E3" s="113" t="s">
        <v>999</v>
      </c>
      <c r="F3" s="113" t="s">
        <v>265</v>
      </c>
      <c r="G3" s="113" t="s">
        <v>1015</v>
      </c>
      <c r="H3" s="113" t="s">
        <v>269</v>
      </c>
      <c r="I3" s="113" t="s">
        <v>139</v>
      </c>
      <c r="J3" s="113" t="s">
        <v>1003</v>
      </c>
      <c r="K3" s="113" t="s">
        <v>1016</v>
      </c>
      <c r="L3" s="113" t="s">
        <v>1017</v>
      </c>
      <c r="M3" s="113" t="s">
        <v>1018</v>
      </c>
      <c r="N3" s="70" t="s">
        <v>1019</v>
      </c>
      <c r="O3" s="113" t="s">
        <v>162</v>
      </c>
      <c r="P3" s="113" t="s">
        <v>1020</v>
      </c>
      <c r="Q3" s="113" t="s">
        <v>1021</v>
      </c>
      <c r="R3" s="70" t="s">
        <v>215</v>
      </c>
      <c r="S3" s="113" t="s">
        <v>1022</v>
      </c>
      <c r="T3" s="113" t="s">
        <v>1011</v>
      </c>
      <c r="U3" s="113" t="s">
        <v>1023</v>
      </c>
      <c r="V3" s="113" t="s">
        <v>1024</v>
      </c>
      <c r="W3" s="113" t="s">
        <v>1025</v>
      </c>
      <c r="X3" s="114"/>
      <c r="Y3" s="114"/>
      <c r="Z3" s="114"/>
      <c r="AA3" s="114"/>
      <c r="AB3" s="114"/>
    </row>
    <row r="4" spans="1:28" ht="15.75" customHeight="1">
      <c r="A4" s="107" t="s">
        <v>252</v>
      </c>
      <c r="B4" s="107" t="s">
        <v>722</v>
      </c>
      <c r="C4" s="107" t="s">
        <v>1026</v>
      </c>
      <c r="D4" s="107" t="s">
        <v>911</v>
      </c>
      <c r="E4" s="107" t="s">
        <v>828</v>
      </c>
      <c r="F4" s="107" t="s">
        <v>297</v>
      </c>
      <c r="G4" s="113" t="s">
        <v>1001</v>
      </c>
      <c r="H4" s="107" t="s">
        <v>1027</v>
      </c>
      <c r="I4" s="107" t="s">
        <v>151</v>
      </c>
      <c r="J4" s="107" t="s">
        <v>808</v>
      </c>
      <c r="K4" s="107" t="s">
        <v>1028</v>
      </c>
      <c r="L4" s="107" t="s">
        <v>1029</v>
      </c>
      <c r="M4" s="107" t="s">
        <v>780</v>
      </c>
      <c r="N4" s="107" t="s">
        <v>161</v>
      </c>
      <c r="O4" s="113" t="s">
        <v>162</v>
      </c>
      <c r="P4" s="107" t="s">
        <v>1030</v>
      </c>
      <c r="Q4" s="107" t="s">
        <v>1031</v>
      </c>
      <c r="R4" s="107" t="s">
        <v>167</v>
      </c>
      <c r="S4" s="113" t="s">
        <v>1010</v>
      </c>
      <c r="T4" s="113" t="s">
        <v>711</v>
      </c>
      <c r="U4" s="113" t="s">
        <v>1023</v>
      </c>
      <c r="V4" s="107" t="s">
        <v>1032</v>
      </c>
      <c r="W4" s="117" t="s">
        <v>728</v>
      </c>
      <c r="X4" s="110"/>
      <c r="Y4" s="110"/>
      <c r="Z4" s="110"/>
      <c r="AA4" s="110"/>
      <c r="AB4" s="110"/>
    </row>
    <row r="5" spans="1:28" ht="15.75" customHeight="1">
      <c r="A5" s="107" t="s">
        <v>252</v>
      </c>
      <c r="B5" s="107" t="s">
        <v>254</v>
      </c>
      <c r="C5" s="113" t="s">
        <v>258</v>
      </c>
      <c r="D5" s="107" t="s">
        <v>264</v>
      </c>
      <c r="E5" s="107" t="s">
        <v>1033</v>
      </c>
      <c r="F5" s="107" t="s">
        <v>206</v>
      </c>
      <c r="G5" s="107" t="s">
        <v>1001</v>
      </c>
      <c r="H5" s="107" t="s">
        <v>269</v>
      </c>
      <c r="I5" s="107" t="s">
        <v>1034</v>
      </c>
      <c r="J5" s="107" t="s">
        <v>965</v>
      </c>
      <c r="K5" s="107" t="s">
        <v>161</v>
      </c>
      <c r="L5" s="107" t="s">
        <v>1035</v>
      </c>
      <c r="M5" s="107" t="s">
        <v>161</v>
      </c>
      <c r="N5" s="107" t="s">
        <v>161</v>
      </c>
      <c r="O5" s="107" t="s">
        <v>1036</v>
      </c>
      <c r="P5" s="107" t="s">
        <v>161</v>
      </c>
      <c r="Q5" s="107" t="s">
        <v>1037</v>
      </c>
      <c r="R5" s="107" t="s">
        <v>273</v>
      </c>
      <c r="S5" s="107" t="s">
        <v>1010</v>
      </c>
      <c r="T5" s="107" t="s">
        <v>169</v>
      </c>
      <c r="U5" s="107" t="s">
        <v>1023</v>
      </c>
      <c r="V5" s="107" t="s">
        <v>274</v>
      </c>
      <c r="W5" s="117" t="s">
        <v>262</v>
      </c>
      <c r="X5" s="110"/>
      <c r="Y5" s="110"/>
      <c r="Z5" s="110"/>
      <c r="AA5" s="110"/>
      <c r="AB5" s="110"/>
    </row>
    <row r="6" spans="1:28" ht="15.75" customHeight="1">
      <c r="A6" s="114"/>
      <c r="B6" s="114"/>
      <c r="C6" s="114"/>
      <c r="D6" s="114"/>
      <c r="E6" s="114"/>
      <c r="F6" s="114"/>
      <c r="G6" s="114"/>
      <c r="H6" s="114"/>
      <c r="I6" s="114"/>
      <c r="J6" s="114"/>
      <c r="K6" s="114"/>
      <c r="L6" s="114"/>
      <c r="M6" s="114"/>
      <c r="N6" s="114"/>
      <c r="O6" s="114"/>
      <c r="P6" s="114"/>
      <c r="Q6" s="114"/>
      <c r="R6" s="114"/>
      <c r="S6" s="114"/>
      <c r="T6" s="114"/>
      <c r="U6" s="114"/>
      <c r="V6" s="114"/>
      <c r="W6" s="114"/>
      <c r="X6" s="114"/>
      <c r="Y6" s="114"/>
      <c r="Z6" s="114"/>
      <c r="AA6" s="114"/>
      <c r="AB6" s="114"/>
    </row>
    <row r="7" spans="1:28" ht="15.75" customHeight="1">
      <c r="A7" s="118" t="s">
        <v>1038</v>
      </c>
      <c r="B7" s="114"/>
      <c r="C7" s="114"/>
      <c r="D7" s="114"/>
      <c r="E7" s="114"/>
      <c r="F7" s="114"/>
      <c r="G7" s="114"/>
      <c r="H7" s="114"/>
      <c r="I7" s="114"/>
      <c r="J7" s="114"/>
      <c r="K7" s="114"/>
      <c r="L7" s="114"/>
      <c r="M7" s="114"/>
      <c r="N7" s="114"/>
      <c r="O7" s="114"/>
      <c r="P7" s="114"/>
      <c r="Q7" s="114"/>
      <c r="R7" s="114"/>
      <c r="S7" s="114"/>
      <c r="T7" s="114"/>
      <c r="U7" s="114"/>
      <c r="V7" s="114"/>
      <c r="W7" s="114"/>
      <c r="X7" s="114"/>
      <c r="Y7" s="114"/>
      <c r="Z7" s="114"/>
      <c r="AA7" s="114"/>
      <c r="AB7" s="114"/>
    </row>
    <row r="8" spans="1:28" ht="15.75" customHeight="1">
      <c r="A8" s="119" t="s">
        <v>1039</v>
      </c>
      <c r="B8" s="114"/>
      <c r="C8" s="114"/>
      <c r="D8" s="114"/>
      <c r="E8" s="114"/>
      <c r="F8" s="114"/>
      <c r="G8" s="114"/>
      <c r="H8" s="114"/>
      <c r="I8" s="114"/>
      <c r="J8" s="114"/>
      <c r="K8" s="114"/>
      <c r="L8" s="114"/>
      <c r="M8" s="114"/>
      <c r="N8" s="114"/>
      <c r="O8" s="114"/>
      <c r="P8" s="114"/>
      <c r="Q8" s="114"/>
      <c r="R8" s="114"/>
      <c r="S8" s="114"/>
      <c r="T8" s="114"/>
      <c r="U8" s="114"/>
      <c r="V8" s="114"/>
      <c r="W8" s="114"/>
      <c r="X8" s="114"/>
      <c r="Y8" s="114"/>
      <c r="Z8" s="114"/>
      <c r="AA8" s="114"/>
      <c r="AB8" s="114"/>
    </row>
    <row r="9" spans="1:28" ht="15.75" customHeight="1">
      <c r="A9" s="114"/>
      <c r="B9" s="114"/>
      <c r="C9" s="114"/>
      <c r="D9" s="114"/>
      <c r="E9" s="114"/>
      <c r="F9" s="114"/>
      <c r="G9" s="114"/>
      <c r="H9" s="114"/>
      <c r="I9" s="114"/>
      <c r="J9" s="114"/>
      <c r="K9" s="114"/>
      <c r="L9" s="114"/>
      <c r="M9" s="114"/>
      <c r="N9" s="114"/>
      <c r="O9" s="114"/>
      <c r="P9" s="114"/>
      <c r="Q9" s="114"/>
      <c r="R9" s="114"/>
      <c r="S9" s="114"/>
      <c r="T9" s="114"/>
      <c r="U9" s="114"/>
      <c r="V9" s="114"/>
      <c r="W9" s="114"/>
      <c r="X9" s="114"/>
      <c r="Y9" s="114"/>
      <c r="Z9" s="114"/>
      <c r="AA9" s="114"/>
      <c r="AB9" s="114"/>
    </row>
    <row r="10" spans="1:28" ht="15.75" customHeight="1">
      <c r="A10" s="114"/>
      <c r="B10" s="114"/>
      <c r="C10" s="114"/>
      <c r="D10" s="114"/>
      <c r="E10" s="114"/>
      <c r="F10" s="114"/>
      <c r="G10" s="114"/>
      <c r="H10" s="114"/>
      <c r="I10" s="114"/>
      <c r="J10" s="114"/>
      <c r="K10" s="114"/>
      <c r="L10" s="114"/>
      <c r="M10" s="114"/>
      <c r="N10" s="114"/>
      <c r="O10" s="114"/>
      <c r="P10" s="114"/>
      <c r="Q10" s="114"/>
      <c r="R10" s="114"/>
      <c r="S10" s="114"/>
      <c r="T10" s="114"/>
      <c r="U10" s="114"/>
      <c r="V10" s="114"/>
      <c r="W10" s="114"/>
      <c r="X10" s="114"/>
      <c r="Y10" s="114"/>
      <c r="Z10" s="114"/>
      <c r="AA10" s="114"/>
      <c r="AB10" s="114"/>
    </row>
    <row r="11" spans="1:28" ht="15.75" customHeight="1">
      <c r="A11" s="114"/>
      <c r="B11" s="114"/>
      <c r="C11" s="114"/>
      <c r="D11" s="114"/>
      <c r="E11" s="114"/>
      <c r="F11" s="114"/>
      <c r="G11" s="114"/>
      <c r="H11" s="114"/>
      <c r="I11" s="114"/>
      <c r="J11" s="114"/>
      <c r="K11" s="114"/>
      <c r="L11" s="114"/>
      <c r="M11" s="114"/>
      <c r="N11" s="114"/>
      <c r="O11" s="114"/>
      <c r="P11" s="114"/>
      <c r="Q11" s="114"/>
      <c r="R11" s="114"/>
      <c r="S11" s="114"/>
      <c r="T11" s="114"/>
      <c r="U11" s="114"/>
      <c r="V11" s="114"/>
      <c r="W11" s="114"/>
      <c r="X11" s="114"/>
      <c r="Y11" s="114"/>
      <c r="Z11" s="114"/>
      <c r="AA11" s="114"/>
      <c r="AB11" s="114"/>
    </row>
    <row r="12" spans="1:28" ht="15.75" customHeight="1">
      <c r="A12" s="114"/>
      <c r="B12" s="114"/>
      <c r="C12" s="114"/>
      <c r="D12" s="114"/>
      <c r="E12" s="114"/>
      <c r="F12" s="114"/>
      <c r="G12" s="114"/>
      <c r="H12" s="114"/>
      <c r="I12" s="114"/>
      <c r="J12" s="114"/>
      <c r="K12" s="114"/>
      <c r="L12" s="114"/>
      <c r="M12" s="114"/>
      <c r="N12" s="114"/>
      <c r="O12" s="114"/>
      <c r="P12" s="114"/>
      <c r="Q12" s="114"/>
      <c r="R12" s="114"/>
      <c r="S12" s="114"/>
      <c r="T12" s="114"/>
      <c r="U12" s="114"/>
      <c r="V12" s="114"/>
      <c r="W12" s="114"/>
      <c r="X12" s="114"/>
      <c r="Y12" s="114"/>
      <c r="Z12" s="114"/>
      <c r="AA12" s="114"/>
      <c r="AB12" s="114"/>
    </row>
    <row r="13" spans="1:28" ht="15.75" customHeight="1">
      <c r="A13" s="114"/>
      <c r="B13" s="114"/>
      <c r="C13" s="114"/>
      <c r="D13" s="114"/>
      <c r="E13" s="114"/>
      <c r="F13" s="114"/>
      <c r="G13" s="114"/>
      <c r="H13" s="114"/>
      <c r="I13" s="114"/>
      <c r="J13" s="114"/>
      <c r="K13" s="114"/>
      <c r="L13" s="114"/>
      <c r="M13" s="114"/>
      <c r="N13" s="114"/>
      <c r="O13" s="114"/>
      <c r="P13" s="114"/>
      <c r="Q13" s="114"/>
      <c r="R13" s="114"/>
      <c r="S13" s="114"/>
      <c r="T13" s="114"/>
      <c r="U13" s="114"/>
      <c r="V13" s="114"/>
      <c r="W13" s="114"/>
      <c r="X13" s="114"/>
      <c r="Y13" s="114"/>
      <c r="Z13" s="114"/>
      <c r="AA13" s="114"/>
      <c r="AB13" s="114"/>
    </row>
    <row r="14" spans="1:28" ht="15.75" customHeight="1">
      <c r="A14" s="114"/>
      <c r="B14" s="114"/>
      <c r="C14" s="114"/>
      <c r="D14" s="114"/>
      <c r="E14" s="114"/>
      <c r="F14" s="114"/>
      <c r="G14" s="114"/>
      <c r="H14" s="114"/>
      <c r="I14" s="114"/>
      <c r="J14" s="114"/>
      <c r="K14" s="114"/>
      <c r="L14" s="114"/>
      <c r="M14" s="114"/>
      <c r="N14" s="114"/>
      <c r="O14" s="114"/>
      <c r="P14" s="114"/>
      <c r="Q14" s="114"/>
      <c r="R14" s="114"/>
      <c r="S14" s="114"/>
      <c r="T14" s="114"/>
      <c r="U14" s="114"/>
      <c r="V14" s="114"/>
      <c r="W14" s="114"/>
      <c r="X14" s="114"/>
      <c r="Y14" s="114"/>
      <c r="Z14" s="114"/>
      <c r="AA14" s="114"/>
      <c r="AB14" s="114"/>
    </row>
    <row r="15" spans="1:28" ht="15.75" customHeight="1">
      <c r="A15" s="114"/>
      <c r="B15" s="114"/>
      <c r="C15" s="114"/>
      <c r="D15" s="114"/>
      <c r="E15" s="114"/>
      <c r="F15" s="114"/>
      <c r="G15" s="114"/>
      <c r="H15" s="114"/>
      <c r="I15" s="114"/>
      <c r="J15" s="114"/>
      <c r="K15" s="114"/>
      <c r="L15" s="114"/>
      <c r="M15" s="114"/>
      <c r="N15" s="114"/>
      <c r="O15" s="114"/>
      <c r="P15" s="114"/>
      <c r="Q15" s="114"/>
      <c r="R15" s="114"/>
      <c r="S15" s="114"/>
      <c r="T15" s="114"/>
      <c r="U15" s="114"/>
      <c r="V15" s="114"/>
      <c r="W15" s="114"/>
      <c r="X15" s="114"/>
      <c r="Y15" s="114"/>
      <c r="Z15" s="114"/>
      <c r="AA15" s="114"/>
      <c r="AB15" s="114"/>
    </row>
    <row r="16" spans="1:28" ht="15.75" customHeight="1">
      <c r="A16" s="114"/>
      <c r="B16" s="114"/>
      <c r="C16" s="114"/>
      <c r="D16" s="114"/>
      <c r="E16" s="114"/>
      <c r="F16" s="114"/>
      <c r="G16" s="114"/>
      <c r="H16" s="114"/>
      <c r="I16" s="114"/>
      <c r="J16" s="114"/>
      <c r="K16" s="114"/>
      <c r="L16" s="114"/>
      <c r="M16" s="114"/>
      <c r="N16" s="114"/>
      <c r="O16" s="114"/>
      <c r="P16" s="114"/>
      <c r="Q16" s="114"/>
      <c r="R16" s="114"/>
      <c r="S16" s="114"/>
      <c r="T16" s="114"/>
      <c r="U16" s="114"/>
      <c r="V16" s="114"/>
      <c r="W16" s="114"/>
      <c r="X16" s="114"/>
      <c r="Y16" s="114"/>
      <c r="Z16" s="114"/>
      <c r="AA16" s="114"/>
      <c r="AB16" s="114"/>
    </row>
    <row r="17" spans="1:28" ht="15.75" customHeight="1">
      <c r="A17" s="114"/>
      <c r="B17" s="114"/>
      <c r="C17" s="114"/>
      <c r="D17" s="114"/>
      <c r="E17" s="114"/>
      <c r="F17" s="114"/>
      <c r="G17" s="114"/>
      <c r="H17" s="114"/>
      <c r="I17" s="114"/>
      <c r="J17" s="114"/>
      <c r="K17" s="114"/>
      <c r="L17" s="114"/>
      <c r="M17" s="114"/>
      <c r="N17" s="114"/>
      <c r="O17" s="114"/>
      <c r="P17" s="114"/>
      <c r="Q17" s="114"/>
      <c r="R17" s="114"/>
      <c r="S17" s="114"/>
      <c r="T17" s="114"/>
      <c r="U17" s="114"/>
      <c r="V17" s="114"/>
      <c r="W17" s="114"/>
      <c r="X17" s="114"/>
      <c r="Y17" s="114"/>
      <c r="Z17" s="114"/>
      <c r="AA17" s="114"/>
      <c r="AB17" s="114"/>
    </row>
    <row r="18" spans="1:28" ht="15.75" customHeight="1">
      <c r="A18" s="114"/>
      <c r="B18" s="114"/>
      <c r="C18" s="114"/>
      <c r="D18" s="114"/>
      <c r="E18" s="114"/>
      <c r="F18" s="114"/>
      <c r="G18" s="114"/>
      <c r="H18" s="114"/>
      <c r="I18" s="114"/>
      <c r="J18" s="114"/>
      <c r="K18" s="114"/>
      <c r="L18" s="114"/>
      <c r="M18" s="114"/>
      <c r="N18" s="114"/>
      <c r="O18" s="114"/>
      <c r="P18" s="114"/>
      <c r="Q18" s="114"/>
      <c r="R18" s="114"/>
      <c r="S18" s="114"/>
      <c r="T18" s="114"/>
      <c r="U18" s="114"/>
      <c r="V18" s="114"/>
      <c r="W18" s="114"/>
      <c r="X18" s="114"/>
      <c r="Y18" s="114"/>
      <c r="Z18" s="114"/>
      <c r="AA18" s="114"/>
      <c r="AB18" s="114"/>
    </row>
    <row r="19" spans="1:28" ht="15.75" customHeight="1">
      <c r="A19" s="114"/>
      <c r="B19" s="114"/>
      <c r="C19" s="114"/>
      <c r="D19" s="114"/>
      <c r="E19" s="114"/>
      <c r="F19" s="114"/>
      <c r="G19" s="114"/>
      <c r="H19" s="114"/>
      <c r="I19" s="114"/>
      <c r="J19" s="114"/>
      <c r="K19" s="114"/>
      <c r="L19" s="114"/>
      <c r="M19" s="114"/>
      <c r="N19" s="114"/>
      <c r="O19" s="114"/>
      <c r="P19" s="114"/>
      <c r="Q19" s="114"/>
      <c r="R19" s="114"/>
      <c r="S19" s="114"/>
      <c r="T19" s="114"/>
      <c r="U19" s="114"/>
      <c r="V19" s="114"/>
      <c r="W19" s="114"/>
      <c r="X19" s="114"/>
      <c r="Y19" s="114"/>
      <c r="Z19" s="114"/>
      <c r="AA19" s="114"/>
      <c r="AB19" s="114"/>
    </row>
    <row r="20" spans="1:28" ht="15.75" customHeight="1">
      <c r="A20" s="114"/>
      <c r="B20" s="114"/>
      <c r="C20" s="114"/>
      <c r="D20" s="114"/>
      <c r="E20" s="114"/>
      <c r="F20" s="114"/>
      <c r="G20" s="114"/>
      <c r="H20" s="114"/>
      <c r="I20" s="114"/>
      <c r="J20" s="114"/>
      <c r="K20" s="114"/>
      <c r="L20" s="114"/>
      <c r="M20" s="114"/>
      <c r="N20" s="114"/>
      <c r="O20" s="114"/>
      <c r="P20" s="114"/>
      <c r="Q20" s="114"/>
      <c r="R20" s="114"/>
      <c r="S20" s="114"/>
      <c r="T20" s="114"/>
      <c r="U20" s="114"/>
      <c r="V20" s="114"/>
      <c r="W20" s="114"/>
      <c r="X20" s="114"/>
      <c r="Y20" s="114"/>
      <c r="Z20" s="114"/>
      <c r="AA20" s="114"/>
      <c r="AB20" s="114"/>
    </row>
    <row r="21" spans="1:28" ht="15.75" customHeight="1">
      <c r="A21" s="114"/>
      <c r="B21" s="114"/>
      <c r="C21" s="114"/>
      <c r="D21" s="114"/>
      <c r="E21" s="114"/>
      <c r="F21" s="114"/>
      <c r="G21" s="114"/>
      <c r="H21" s="114"/>
      <c r="I21" s="114"/>
      <c r="J21" s="114"/>
      <c r="K21" s="114"/>
      <c r="L21" s="114"/>
      <c r="M21" s="114"/>
      <c r="N21" s="114"/>
      <c r="O21" s="114"/>
      <c r="P21" s="114"/>
      <c r="Q21" s="114"/>
      <c r="R21" s="114"/>
      <c r="S21" s="114"/>
      <c r="T21" s="114"/>
      <c r="U21" s="114"/>
      <c r="V21" s="114"/>
      <c r="W21" s="114"/>
      <c r="X21" s="114"/>
      <c r="Y21" s="114"/>
      <c r="Z21" s="114"/>
      <c r="AA21" s="114"/>
      <c r="AB21" s="114"/>
    </row>
    <row r="22" spans="1:28" ht="15.75" customHeight="1">
      <c r="A22" s="114"/>
      <c r="B22" s="114"/>
      <c r="C22" s="114"/>
      <c r="D22" s="114"/>
      <c r="E22" s="114"/>
      <c r="F22" s="114"/>
      <c r="G22" s="114"/>
      <c r="H22" s="114"/>
      <c r="I22" s="114"/>
      <c r="J22" s="114"/>
      <c r="K22" s="114"/>
      <c r="L22" s="114"/>
      <c r="M22" s="114"/>
      <c r="N22" s="114"/>
      <c r="O22" s="114"/>
      <c r="P22" s="114"/>
      <c r="Q22" s="114"/>
      <c r="R22" s="114"/>
      <c r="S22" s="114"/>
      <c r="T22" s="114"/>
      <c r="U22" s="114"/>
      <c r="V22" s="114"/>
      <c r="W22" s="114"/>
      <c r="X22" s="114"/>
      <c r="Y22" s="114"/>
      <c r="Z22" s="114"/>
      <c r="AA22" s="114"/>
      <c r="AB22" s="114"/>
    </row>
    <row r="23" spans="1:28" ht="15.75" customHeight="1">
      <c r="A23" s="114"/>
      <c r="B23" s="114"/>
      <c r="C23" s="114"/>
      <c r="D23" s="114"/>
      <c r="E23" s="114"/>
      <c r="F23" s="114"/>
      <c r="G23" s="114"/>
      <c r="H23" s="114"/>
      <c r="I23" s="114"/>
      <c r="J23" s="114"/>
      <c r="K23" s="114"/>
      <c r="L23" s="114"/>
      <c r="M23" s="114"/>
      <c r="N23" s="114"/>
      <c r="O23" s="114"/>
      <c r="P23" s="114"/>
      <c r="Q23" s="114"/>
      <c r="R23" s="114"/>
      <c r="S23" s="114"/>
      <c r="T23" s="114"/>
      <c r="U23" s="114"/>
      <c r="V23" s="114"/>
      <c r="W23" s="114"/>
      <c r="X23" s="114"/>
      <c r="Y23" s="114"/>
      <c r="Z23" s="114"/>
      <c r="AA23" s="114"/>
      <c r="AB23" s="114"/>
    </row>
    <row r="24" spans="1:28" ht="15.75" customHeight="1">
      <c r="A24" s="114"/>
      <c r="B24" s="114"/>
      <c r="C24" s="114"/>
      <c r="D24" s="114"/>
      <c r="E24" s="114"/>
      <c r="F24" s="114"/>
      <c r="G24" s="114"/>
      <c r="H24" s="114"/>
      <c r="I24" s="114"/>
      <c r="J24" s="114"/>
      <c r="K24" s="114"/>
      <c r="L24" s="114"/>
      <c r="M24" s="114"/>
      <c r="N24" s="114"/>
      <c r="O24" s="114"/>
      <c r="P24" s="114"/>
      <c r="Q24" s="114"/>
      <c r="R24" s="114"/>
      <c r="S24" s="114"/>
      <c r="T24" s="114"/>
      <c r="U24" s="114"/>
      <c r="V24" s="114"/>
      <c r="W24" s="114"/>
      <c r="X24" s="114"/>
      <c r="Y24" s="114"/>
      <c r="Z24" s="114"/>
      <c r="AA24" s="114"/>
      <c r="AB24" s="114"/>
    </row>
    <row r="25" spans="1:28" ht="15.75" customHeight="1">
      <c r="A25" s="114"/>
      <c r="B25" s="114"/>
      <c r="C25" s="114"/>
      <c r="D25" s="114"/>
      <c r="E25" s="114"/>
      <c r="F25" s="114"/>
      <c r="G25" s="114"/>
      <c r="H25" s="114"/>
      <c r="I25" s="114"/>
      <c r="J25" s="114"/>
      <c r="K25" s="114"/>
      <c r="L25" s="114"/>
      <c r="M25" s="114"/>
      <c r="N25" s="114"/>
      <c r="O25" s="114"/>
      <c r="P25" s="114"/>
      <c r="Q25" s="114"/>
      <c r="R25" s="114"/>
      <c r="S25" s="114"/>
      <c r="T25" s="114"/>
      <c r="U25" s="114"/>
      <c r="V25" s="114"/>
      <c r="W25" s="114"/>
      <c r="X25" s="114"/>
      <c r="Y25" s="114"/>
      <c r="Z25" s="114"/>
      <c r="AA25" s="114"/>
      <c r="AB25" s="114"/>
    </row>
    <row r="26" spans="1:28" ht="15.75" customHeight="1">
      <c r="A26" s="114"/>
      <c r="B26" s="114"/>
      <c r="C26" s="114"/>
      <c r="D26" s="114"/>
      <c r="E26" s="114"/>
      <c r="F26" s="114"/>
      <c r="G26" s="114"/>
      <c r="H26" s="114"/>
      <c r="I26" s="114"/>
      <c r="J26" s="114"/>
      <c r="K26" s="114"/>
      <c r="L26" s="114"/>
      <c r="M26" s="114"/>
      <c r="N26" s="114"/>
      <c r="O26" s="114"/>
      <c r="P26" s="114"/>
      <c r="Q26" s="114"/>
      <c r="R26" s="114"/>
      <c r="S26" s="114"/>
      <c r="T26" s="114"/>
      <c r="U26" s="114"/>
      <c r="V26" s="114"/>
      <c r="W26" s="114"/>
      <c r="X26" s="114"/>
      <c r="Y26" s="114"/>
      <c r="Z26" s="114"/>
      <c r="AA26" s="114"/>
      <c r="AB26" s="114"/>
    </row>
    <row r="27" spans="1:28" ht="15.75" customHeight="1">
      <c r="A27" s="114"/>
      <c r="B27" s="114"/>
      <c r="C27" s="114"/>
      <c r="D27" s="114"/>
      <c r="E27" s="114"/>
      <c r="F27" s="114"/>
      <c r="G27" s="114"/>
      <c r="H27" s="114"/>
      <c r="I27" s="114"/>
      <c r="J27" s="114"/>
      <c r="K27" s="114"/>
      <c r="L27" s="114"/>
      <c r="M27" s="114"/>
      <c r="N27" s="114"/>
      <c r="O27" s="114"/>
      <c r="P27" s="114"/>
      <c r="Q27" s="114"/>
      <c r="R27" s="114"/>
      <c r="S27" s="114"/>
      <c r="T27" s="114"/>
      <c r="U27" s="114"/>
      <c r="V27" s="114"/>
      <c r="W27" s="114"/>
      <c r="X27" s="114"/>
      <c r="Y27" s="114"/>
      <c r="Z27" s="114"/>
      <c r="AA27" s="114"/>
      <c r="AB27" s="114"/>
    </row>
    <row r="28" spans="1:28" ht="15.75" customHeight="1">
      <c r="A28" s="114"/>
      <c r="B28" s="114"/>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4"/>
      <c r="AA28" s="114"/>
      <c r="AB28" s="114"/>
    </row>
    <row r="29" spans="1:28" ht="15.75" customHeight="1">
      <c r="A29" s="114"/>
      <c r="B29" s="114"/>
      <c r="C29" s="114"/>
      <c r="D29" s="114"/>
      <c r="E29" s="114"/>
      <c r="F29" s="114"/>
      <c r="G29" s="114"/>
      <c r="H29" s="114"/>
      <c r="I29" s="114"/>
      <c r="J29" s="114"/>
      <c r="K29" s="114"/>
      <c r="L29" s="114"/>
      <c r="M29" s="114"/>
      <c r="N29" s="114"/>
      <c r="O29" s="114"/>
      <c r="P29" s="114"/>
      <c r="Q29" s="114"/>
      <c r="R29" s="114"/>
      <c r="S29" s="114"/>
      <c r="T29" s="114"/>
      <c r="U29" s="114"/>
      <c r="V29" s="114"/>
      <c r="W29" s="114"/>
      <c r="X29" s="114"/>
      <c r="Y29" s="114"/>
      <c r="Z29" s="114"/>
      <c r="AA29" s="114"/>
      <c r="AB29" s="114"/>
    </row>
    <row r="30" spans="1:28" ht="15.75" customHeight="1">
      <c r="A30" s="114"/>
      <c r="B30" s="114"/>
      <c r="C30" s="114"/>
      <c r="D30" s="114"/>
      <c r="E30" s="114"/>
      <c r="F30" s="114"/>
      <c r="G30" s="114"/>
      <c r="H30" s="114"/>
      <c r="I30" s="114"/>
      <c r="J30" s="114"/>
      <c r="K30" s="114"/>
      <c r="L30" s="114"/>
      <c r="M30" s="114"/>
      <c r="N30" s="114"/>
      <c r="O30" s="114"/>
      <c r="P30" s="114"/>
      <c r="Q30" s="114"/>
      <c r="R30" s="114"/>
      <c r="S30" s="114"/>
      <c r="T30" s="114"/>
      <c r="U30" s="114"/>
      <c r="V30" s="114"/>
      <c r="W30" s="114"/>
      <c r="X30" s="114"/>
      <c r="Y30" s="114"/>
      <c r="Z30" s="114"/>
      <c r="AA30" s="114"/>
      <c r="AB30" s="114"/>
    </row>
    <row r="31" spans="1:28" ht="15.75" customHeight="1">
      <c r="A31" s="114"/>
      <c r="B31" s="114"/>
      <c r="C31" s="114"/>
      <c r="D31" s="114"/>
      <c r="E31" s="114"/>
      <c r="F31" s="114"/>
      <c r="G31" s="114"/>
      <c r="H31" s="114"/>
      <c r="I31" s="114"/>
      <c r="J31" s="114"/>
      <c r="K31" s="114"/>
      <c r="L31" s="114"/>
      <c r="M31" s="114"/>
      <c r="N31" s="114"/>
      <c r="O31" s="114"/>
      <c r="P31" s="114"/>
      <c r="Q31" s="114"/>
      <c r="R31" s="114"/>
      <c r="S31" s="114"/>
      <c r="T31" s="114"/>
      <c r="U31" s="114"/>
      <c r="V31" s="114"/>
      <c r="W31" s="114"/>
      <c r="X31" s="114"/>
      <c r="Y31" s="114"/>
      <c r="Z31" s="114"/>
      <c r="AA31" s="114"/>
      <c r="AB31" s="114"/>
    </row>
    <row r="32" spans="1:28" ht="15.75" customHeight="1">
      <c r="A32" s="114"/>
      <c r="B32" s="114"/>
      <c r="C32" s="114"/>
      <c r="D32" s="114"/>
      <c r="E32" s="114"/>
      <c r="F32" s="114"/>
      <c r="G32" s="114"/>
      <c r="H32" s="114"/>
      <c r="I32" s="114"/>
      <c r="J32" s="114"/>
      <c r="K32" s="114"/>
      <c r="L32" s="114"/>
      <c r="M32" s="114"/>
      <c r="N32" s="114"/>
      <c r="O32" s="114"/>
      <c r="P32" s="114"/>
      <c r="Q32" s="114"/>
      <c r="R32" s="114"/>
      <c r="S32" s="114"/>
      <c r="T32" s="114"/>
      <c r="U32" s="114"/>
      <c r="V32" s="114"/>
      <c r="W32" s="114"/>
      <c r="X32" s="114"/>
      <c r="Y32" s="114"/>
      <c r="Z32" s="114"/>
      <c r="AA32" s="114"/>
      <c r="AB32" s="114"/>
    </row>
    <row r="33" spans="1:28" ht="15.75" customHeight="1">
      <c r="A33" s="114"/>
      <c r="B33" s="114"/>
      <c r="C33" s="114"/>
      <c r="D33" s="114"/>
      <c r="E33" s="114"/>
      <c r="F33" s="114"/>
      <c r="G33" s="114"/>
      <c r="H33" s="114"/>
      <c r="I33" s="114"/>
      <c r="J33" s="114"/>
      <c r="K33" s="114"/>
      <c r="L33" s="114"/>
      <c r="M33" s="114"/>
      <c r="N33" s="114"/>
      <c r="O33" s="114"/>
      <c r="P33" s="114"/>
      <c r="Q33" s="114"/>
      <c r="R33" s="114"/>
      <c r="S33" s="114"/>
      <c r="T33" s="114"/>
      <c r="U33" s="114"/>
      <c r="V33" s="114"/>
      <c r="W33" s="114"/>
      <c r="X33" s="114"/>
      <c r="Y33" s="114"/>
      <c r="Z33" s="114"/>
      <c r="AA33" s="114"/>
      <c r="AB33" s="114"/>
    </row>
    <row r="34" spans="1:28" ht="15.75" customHeight="1">
      <c r="A34" s="114"/>
      <c r="B34" s="114"/>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4"/>
      <c r="AA34" s="114"/>
      <c r="AB34" s="114"/>
    </row>
    <row r="35" spans="1:28" ht="15.75" customHeight="1">
      <c r="A35" s="114"/>
      <c r="B35" s="114"/>
      <c r="C35" s="114"/>
      <c r="D35" s="114"/>
      <c r="E35" s="114"/>
      <c r="F35" s="114"/>
      <c r="G35" s="114"/>
      <c r="H35" s="114"/>
      <c r="I35" s="114"/>
      <c r="J35" s="114"/>
      <c r="K35" s="114"/>
      <c r="L35" s="114"/>
      <c r="M35" s="114"/>
      <c r="N35" s="114"/>
      <c r="O35" s="114"/>
      <c r="P35" s="114"/>
      <c r="Q35" s="114"/>
      <c r="R35" s="114"/>
      <c r="S35" s="114"/>
      <c r="T35" s="114"/>
      <c r="U35" s="114"/>
      <c r="V35" s="114"/>
      <c r="W35" s="114"/>
      <c r="X35" s="114"/>
      <c r="Y35" s="114"/>
      <c r="Z35" s="114"/>
      <c r="AA35" s="114"/>
      <c r="AB35" s="114"/>
    </row>
    <row r="36" spans="1:28" ht="15.75" customHeight="1">
      <c r="A36" s="114"/>
      <c r="B36" s="114"/>
      <c r="C36" s="114"/>
      <c r="D36" s="114"/>
      <c r="E36" s="114"/>
      <c r="F36" s="114"/>
      <c r="G36" s="114"/>
      <c r="H36" s="114"/>
      <c r="I36" s="114"/>
      <c r="J36" s="114"/>
      <c r="K36" s="114"/>
      <c r="L36" s="114"/>
      <c r="M36" s="114"/>
      <c r="N36" s="114"/>
      <c r="O36" s="114"/>
      <c r="P36" s="114"/>
      <c r="Q36" s="114"/>
      <c r="R36" s="114"/>
      <c r="S36" s="114"/>
      <c r="T36" s="114"/>
      <c r="U36" s="114"/>
      <c r="V36" s="114"/>
      <c r="W36" s="114"/>
      <c r="X36" s="114"/>
      <c r="Y36" s="114"/>
      <c r="Z36" s="114"/>
      <c r="AA36" s="114"/>
      <c r="AB36" s="114"/>
    </row>
    <row r="37" spans="1:28" ht="15.75" customHeight="1">
      <c r="A37" s="114"/>
      <c r="B37" s="114"/>
      <c r="C37" s="114"/>
      <c r="D37" s="114"/>
      <c r="E37" s="114"/>
      <c r="F37" s="114"/>
      <c r="G37" s="114"/>
      <c r="H37" s="114"/>
      <c r="I37" s="114"/>
      <c r="J37" s="114"/>
      <c r="K37" s="114"/>
      <c r="L37" s="114"/>
      <c r="M37" s="114"/>
      <c r="N37" s="114"/>
      <c r="O37" s="114"/>
      <c r="P37" s="114"/>
      <c r="Q37" s="114"/>
      <c r="R37" s="114"/>
      <c r="S37" s="114"/>
      <c r="T37" s="114"/>
      <c r="U37" s="114"/>
      <c r="V37" s="114"/>
      <c r="W37" s="114"/>
      <c r="X37" s="114"/>
      <c r="Y37" s="114"/>
      <c r="Z37" s="114"/>
      <c r="AA37" s="114"/>
      <c r="AB37" s="114"/>
    </row>
    <row r="38" spans="1:28" ht="15.75" customHeight="1">
      <c r="A38" s="114"/>
      <c r="B38" s="114"/>
      <c r="C38" s="114"/>
      <c r="D38" s="114"/>
      <c r="E38" s="114"/>
      <c r="F38" s="114"/>
      <c r="G38" s="114"/>
      <c r="H38" s="114"/>
      <c r="I38" s="114"/>
      <c r="J38" s="114"/>
      <c r="K38" s="114"/>
      <c r="L38" s="114"/>
      <c r="M38" s="114"/>
      <c r="N38" s="114"/>
      <c r="O38" s="114"/>
      <c r="P38" s="114"/>
      <c r="Q38" s="114"/>
      <c r="R38" s="114"/>
      <c r="S38" s="114"/>
      <c r="T38" s="114"/>
      <c r="U38" s="114"/>
      <c r="V38" s="114"/>
      <c r="W38" s="114"/>
      <c r="X38" s="114"/>
      <c r="Y38" s="114"/>
      <c r="Z38" s="114"/>
      <c r="AA38" s="114"/>
      <c r="AB38" s="114"/>
    </row>
    <row r="39" spans="1:28" ht="15.75" customHeight="1">
      <c r="A39" s="114"/>
      <c r="B39" s="114"/>
      <c r="C39" s="114"/>
      <c r="D39" s="114"/>
      <c r="E39" s="114"/>
      <c r="F39" s="114"/>
      <c r="G39" s="114"/>
      <c r="H39" s="114"/>
      <c r="I39" s="114"/>
      <c r="J39" s="114"/>
      <c r="K39" s="114"/>
      <c r="L39" s="114"/>
      <c r="M39" s="114"/>
      <c r="N39" s="114"/>
      <c r="O39" s="114"/>
      <c r="P39" s="114"/>
      <c r="Q39" s="114"/>
      <c r="R39" s="114"/>
      <c r="S39" s="114"/>
      <c r="T39" s="114"/>
      <c r="U39" s="114"/>
      <c r="V39" s="114"/>
      <c r="W39" s="114"/>
      <c r="X39" s="114"/>
      <c r="Y39" s="114"/>
      <c r="Z39" s="114"/>
      <c r="AA39" s="114"/>
      <c r="AB39" s="114"/>
    </row>
    <row r="40" spans="1:28" ht="15.75" customHeight="1">
      <c r="A40" s="114"/>
      <c r="B40" s="114"/>
      <c r="C40" s="114"/>
      <c r="D40" s="114"/>
      <c r="E40" s="114"/>
      <c r="F40" s="114"/>
      <c r="G40" s="114"/>
      <c r="H40" s="114"/>
      <c r="I40" s="114"/>
      <c r="J40" s="114"/>
      <c r="K40" s="114"/>
      <c r="L40" s="114"/>
      <c r="M40" s="114"/>
      <c r="N40" s="114"/>
      <c r="O40" s="114"/>
      <c r="P40" s="114"/>
      <c r="Q40" s="114"/>
      <c r="R40" s="114"/>
      <c r="S40" s="114"/>
      <c r="T40" s="114"/>
      <c r="U40" s="114"/>
      <c r="V40" s="114"/>
      <c r="W40" s="114"/>
      <c r="X40" s="114"/>
      <c r="Y40" s="114"/>
      <c r="Z40" s="114"/>
      <c r="AA40" s="114"/>
      <c r="AB40" s="114"/>
    </row>
    <row r="41" spans="1:28" ht="15.75" customHeight="1">
      <c r="A41" s="114"/>
      <c r="B41" s="114"/>
      <c r="C41" s="114"/>
      <c r="D41" s="114"/>
      <c r="E41" s="114"/>
      <c r="F41" s="114"/>
      <c r="G41" s="114"/>
      <c r="H41" s="114"/>
      <c r="I41" s="114"/>
      <c r="J41" s="114"/>
      <c r="K41" s="114"/>
      <c r="L41" s="114"/>
      <c r="M41" s="114"/>
      <c r="N41" s="114"/>
      <c r="O41" s="114"/>
      <c r="P41" s="114"/>
      <c r="Q41" s="114"/>
      <c r="R41" s="114"/>
      <c r="S41" s="114"/>
      <c r="T41" s="114"/>
      <c r="U41" s="114"/>
      <c r="V41" s="114"/>
      <c r="W41" s="114"/>
      <c r="X41" s="114"/>
      <c r="Y41" s="114"/>
      <c r="Z41" s="114"/>
      <c r="AA41" s="114"/>
      <c r="AB41" s="114"/>
    </row>
    <row r="42" spans="1:28" ht="15.75" customHeight="1">
      <c r="A42" s="114"/>
      <c r="B42" s="114"/>
      <c r="C42" s="114"/>
      <c r="D42" s="114"/>
      <c r="E42" s="114"/>
      <c r="F42" s="114"/>
      <c r="G42" s="114"/>
      <c r="H42" s="114"/>
      <c r="I42" s="114"/>
      <c r="J42" s="114"/>
      <c r="K42" s="114"/>
      <c r="L42" s="114"/>
      <c r="M42" s="114"/>
      <c r="N42" s="114"/>
      <c r="O42" s="114"/>
      <c r="P42" s="114"/>
      <c r="Q42" s="114"/>
      <c r="R42" s="114"/>
      <c r="S42" s="114"/>
      <c r="T42" s="114"/>
      <c r="U42" s="114"/>
      <c r="V42" s="114"/>
      <c r="W42" s="114"/>
      <c r="X42" s="114"/>
      <c r="Y42" s="114"/>
      <c r="Z42" s="114"/>
      <c r="AA42" s="114"/>
      <c r="AB42" s="114"/>
    </row>
    <row r="43" spans="1:28" ht="15.75" customHeight="1">
      <c r="A43" s="114"/>
      <c r="B43" s="114"/>
      <c r="C43" s="114"/>
      <c r="D43" s="114"/>
      <c r="E43" s="114"/>
      <c r="F43" s="114"/>
      <c r="G43" s="114"/>
      <c r="H43" s="114"/>
      <c r="I43" s="114"/>
      <c r="J43" s="114"/>
      <c r="K43" s="114"/>
      <c r="L43" s="114"/>
      <c r="M43" s="114"/>
      <c r="N43" s="114"/>
      <c r="O43" s="114"/>
      <c r="P43" s="114"/>
      <c r="Q43" s="114"/>
      <c r="R43" s="114"/>
      <c r="S43" s="114"/>
      <c r="T43" s="114"/>
      <c r="U43" s="114"/>
      <c r="V43" s="114"/>
      <c r="W43" s="114"/>
      <c r="X43" s="114"/>
      <c r="Y43" s="114"/>
      <c r="Z43" s="114"/>
      <c r="AA43" s="114"/>
      <c r="AB43" s="114"/>
    </row>
    <row r="44" spans="1:28" ht="15.75" customHeight="1">
      <c r="A44" s="114"/>
      <c r="B44" s="114"/>
      <c r="C44" s="114"/>
      <c r="D44" s="114"/>
      <c r="E44" s="114"/>
      <c r="F44" s="114"/>
      <c r="G44" s="114"/>
      <c r="H44" s="114"/>
      <c r="I44" s="114"/>
      <c r="J44" s="114"/>
      <c r="K44" s="114"/>
      <c r="L44" s="114"/>
      <c r="M44" s="114"/>
      <c r="N44" s="114"/>
      <c r="O44" s="114"/>
      <c r="P44" s="114"/>
      <c r="Q44" s="114"/>
      <c r="R44" s="114"/>
      <c r="S44" s="114"/>
      <c r="T44" s="114"/>
      <c r="U44" s="114"/>
      <c r="V44" s="114"/>
      <c r="W44" s="114"/>
      <c r="X44" s="114"/>
      <c r="Y44" s="114"/>
      <c r="Z44" s="114"/>
      <c r="AA44" s="114"/>
      <c r="AB44" s="114"/>
    </row>
    <row r="45" spans="1:28" ht="15.75" customHeight="1">
      <c r="A45" s="114"/>
      <c r="B45" s="114"/>
      <c r="C45" s="114"/>
      <c r="D45" s="114"/>
      <c r="E45" s="114"/>
      <c r="F45" s="114"/>
      <c r="G45" s="114"/>
      <c r="H45" s="114"/>
      <c r="I45" s="114"/>
      <c r="J45" s="114"/>
      <c r="K45" s="114"/>
      <c r="L45" s="114"/>
      <c r="M45" s="114"/>
      <c r="N45" s="114"/>
      <c r="O45" s="114"/>
      <c r="P45" s="114"/>
      <c r="Q45" s="114"/>
      <c r="R45" s="114"/>
      <c r="S45" s="114"/>
      <c r="T45" s="114"/>
      <c r="U45" s="114"/>
      <c r="V45" s="114"/>
      <c r="W45" s="114"/>
      <c r="X45" s="114"/>
      <c r="Y45" s="114"/>
      <c r="Z45" s="114"/>
      <c r="AA45" s="114"/>
      <c r="AB45" s="114"/>
    </row>
    <row r="46" spans="1:28" ht="15.75" customHeight="1">
      <c r="A46" s="114"/>
      <c r="B46" s="114"/>
      <c r="C46" s="114"/>
      <c r="D46" s="114"/>
      <c r="E46" s="114"/>
      <c r="F46" s="114"/>
      <c r="G46" s="114"/>
      <c r="H46" s="114"/>
      <c r="I46" s="114"/>
      <c r="J46" s="114"/>
      <c r="K46" s="114"/>
      <c r="L46" s="114"/>
      <c r="M46" s="114"/>
      <c r="N46" s="114"/>
      <c r="O46" s="114"/>
      <c r="P46" s="114"/>
      <c r="Q46" s="114"/>
      <c r="R46" s="114"/>
      <c r="S46" s="114"/>
      <c r="T46" s="114"/>
      <c r="U46" s="114"/>
      <c r="V46" s="114"/>
      <c r="W46" s="114"/>
      <c r="X46" s="114"/>
      <c r="Y46" s="114"/>
      <c r="Z46" s="114"/>
      <c r="AA46" s="114"/>
      <c r="AB46" s="114"/>
    </row>
    <row r="47" spans="1:28" ht="15.75" customHeight="1">
      <c r="A47" s="114"/>
      <c r="B47" s="114"/>
      <c r="C47" s="114"/>
      <c r="D47" s="114"/>
      <c r="E47" s="114"/>
      <c r="F47" s="114"/>
      <c r="G47" s="114"/>
      <c r="H47" s="114"/>
      <c r="I47" s="114"/>
      <c r="J47" s="114"/>
      <c r="K47" s="114"/>
      <c r="L47" s="114"/>
      <c r="M47" s="114"/>
      <c r="N47" s="114"/>
      <c r="O47" s="114"/>
      <c r="P47" s="114"/>
      <c r="Q47" s="114"/>
      <c r="R47" s="114"/>
      <c r="S47" s="114"/>
      <c r="T47" s="114"/>
      <c r="U47" s="114"/>
      <c r="V47" s="114"/>
      <c r="W47" s="114"/>
      <c r="X47" s="114"/>
      <c r="Y47" s="114"/>
      <c r="Z47" s="114"/>
      <c r="AA47" s="114"/>
      <c r="AB47" s="114"/>
    </row>
    <row r="48" spans="1:28" ht="15.75" customHeight="1">
      <c r="A48" s="114"/>
      <c r="B48" s="114"/>
      <c r="C48" s="114"/>
      <c r="D48" s="114"/>
      <c r="E48" s="114"/>
      <c r="F48" s="114"/>
      <c r="G48" s="114"/>
      <c r="H48" s="114"/>
      <c r="I48" s="114"/>
      <c r="J48" s="114"/>
      <c r="K48" s="114"/>
      <c r="L48" s="114"/>
      <c r="M48" s="114"/>
      <c r="N48" s="114"/>
      <c r="O48" s="114"/>
      <c r="P48" s="114"/>
      <c r="Q48" s="114"/>
      <c r="R48" s="114"/>
      <c r="S48" s="114"/>
      <c r="T48" s="114"/>
      <c r="U48" s="114"/>
      <c r="V48" s="114"/>
      <c r="W48" s="114"/>
      <c r="X48" s="114"/>
      <c r="Y48" s="114"/>
      <c r="Z48" s="114"/>
      <c r="AA48" s="114"/>
      <c r="AB48" s="114"/>
    </row>
    <row r="49" spans="1:28" ht="15.75" customHeight="1">
      <c r="A49" s="114"/>
      <c r="B49" s="114"/>
      <c r="C49" s="114"/>
      <c r="D49" s="114"/>
      <c r="E49" s="114"/>
      <c r="F49" s="114"/>
      <c r="G49" s="114"/>
      <c r="H49" s="114"/>
      <c r="I49" s="114"/>
      <c r="J49" s="114"/>
      <c r="K49" s="114"/>
      <c r="L49" s="114"/>
      <c r="M49" s="114"/>
      <c r="N49" s="114"/>
      <c r="O49" s="114"/>
      <c r="P49" s="114"/>
      <c r="Q49" s="114"/>
      <c r="R49" s="114"/>
      <c r="S49" s="114"/>
      <c r="T49" s="114"/>
      <c r="U49" s="114"/>
      <c r="V49" s="114"/>
      <c r="W49" s="114"/>
      <c r="X49" s="114"/>
      <c r="Y49" s="114"/>
      <c r="Z49" s="114"/>
      <c r="AA49" s="114"/>
      <c r="AB49" s="114"/>
    </row>
    <row r="50" spans="1:28" ht="15.75" customHeight="1">
      <c r="A50" s="114"/>
      <c r="B50" s="114"/>
      <c r="C50" s="114"/>
      <c r="D50" s="114"/>
      <c r="E50" s="114"/>
      <c r="F50" s="114"/>
      <c r="G50" s="114"/>
      <c r="H50" s="114"/>
      <c r="I50" s="114"/>
      <c r="J50" s="114"/>
      <c r="K50" s="114"/>
      <c r="L50" s="114"/>
      <c r="M50" s="114"/>
      <c r="N50" s="114"/>
      <c r="O50" s="114"/>
      <c r="P50" s="114"/>
      <c r="Q50" s="114"/>
      <c r="R50" s="114"/>
      <c r="S50" s="114"/>
      <c r="T50" s="114"/>
      <c r="U50" s="114"/>
      <c r="V50" s="114"/>
      <c r="W50" s="114"/>
      <c r="X50" s="114"/>
      <c r="Y50" s="114"/>
      <c r="Z50" s="114"/>
      <c r="AA50" s="114"/>
      <c r="AB50" s="114"/>
    </row>
    <row r="51" spans="1:28" ht="13.2">
      <c r="A51" s="114"/>
      <c r="B51" s="114"/>
      <c r="C51" s="114"/>
      <c r="D51" s="114"/>
      <c r="E51" s="114"/>
      <c r="F51" s="114"/>
      <c r="G51" s="114"/>
      <c r="H51" s="114"/>
      <c r="I51" s="114"/>
      <c r="J51" s="114"/>
      <c r="K51" s="114"/>
      <c r="L51" s="114"/>
      <c r="M51" s="114"/>
      <c r="N51" s="114"/>
      <c r="O51" s="114"/>
      <c r="P51" s="114"/>
      <c r="Q51" s="114"/>
      <c r="R51" s="114"/>
      <c r="S51" s="114"/>
      <c r="T51" s="114"/>
      <c r="U51" s="114"/>
      <c r="V51" s="114"/>
      <c r="W51" s="114"/>
      <c r="X51" s="114"/>
      <c r="Y51" s="114"/>
      <c r="Z51" s="114"/>
      <c r="AA51" s="114"/>
      <c r="AB51" s="114"/>
    </row>
    <row r="52" spans="1:28" ht="13.2">
      <c r="A52" s="114"/>
      <c r="B52" s="114"/>
      <c r="C52" s="114"/>
      <c r="D52" s="114"/>
      <c r="E52" s="114"/>
      <c r="F52" s="114"/>
      <c r="G52" s="114"/>
      <c r="H52" s="114"/>
      <c r="I52" s="114"/>
      <c r="J52" s="114"/>
      <c r="K52" s="114"/>
      <c r="L52" s="114"/>
      <c r="M52" s="114"/>
      <c r="N52" s="114"/>
      <c r="O52" s="114"/>
      <c r="P52" s="114"/>
      <c r="Q52" s="114"/>
      <c r="R52" s="114"/>
      <c r="S52" s="114"/>
      <c r="T52" s="114"/>
      <c r="U52" s="114"/>
      <c r="V52" s="114"/>
      <c r="W52" s="114"/>
      <c r="X52" s="114"/>
      <c r="Y52" s="114"/>
      <c r="Z52" s="114"/>
      <c r="AA52" s="114"/>
      <c r="AB52" s="114"/>
    </row>
    <row r="53" spans="1:28" ht="13.2">
      <c r="A53" s="114"/>
      <c r="B53" s="114"/>
      <c r="C53" s="114"/>
      <c r="D53" s="114"/>
      <c r="E53" s="114"/>
      <c r="F53" s="114"/>
      <c r="G53" s="114"/>
      <c r="H53" s="114"/>
      <c r="I53" s="114"/>
      <c r="J53" s="114"/>
      <c r="K53" s="114"/>
      <c r="L53" s="114"/>
      <c r="M53" s="114"/>
      <c r="N53" s="114"/>
      <c r="O53" s="114"/>
      <c r="P53" s="114"/>
      <c r="Q53" s="114"/>
      <c r="R53" s="114"/>
      <c r="S53" s="114"/>
      <c r="T53" s="114"/>
      <c r="U53" s="114"/>
      <c r="V53" s="114"/>
      <c r="W53" s="114"/>
      <c r="X53" s="114"/>
      <c r="Y53" s="114"/>
      <c r="Z53" s="114"/>
      <c r="AA53" s="114"/>
      <c r="AB53" s="114"/>
    </row>
    <row r="54" spans="1:28" ht="13.2">
      <c r="A54" s="114"/>
      <c r="B54" s="114"/>
      <c r="C54" s="114"/>
      <c r="D54" s="114"/>
      <c r="E54" s="114"/>
      <c r="F54" s="114"/>
      <c r="G54" s="114"/>
      <c r="H54" s="114"/>
      <c r="I54" s="114"/>
      <c r="J54" s="114"/>
      <c r="K54" s="114"/>
      <c r="L54" s="114"/>
      <c r="M54" s="114"/>
      <c r="N54" s="114"/>
      <c r="O54" s="114"/>
      <c r="P54" s="114"/>
      <c r="Q54" s="114"/>
      <c r="R54" s="114"/>
      <c r="S54" s="114"/>
      <c r="T54" s="114"/>
      <c r="U54" s="114"/>
      <c r="V54" s="114"/>
      <c r="W54" s="114"/>
      <c r="X54" s="114"/>
      <c r="Y54" s="114"/>
      <c r="Z54" s="114"/>
      <c r="AA54" s="114"/>
      <c r="AB54" s="114"/>
    </row>
    <row r="55" spans="1:28" ht="13.2">
      <c r="A55" s="114"/>
      <c r="B55" s="114"/>
      <c r="C55" s="114"/>
      <c r="D55" s="114"/>
      <c r="E55" s="114"/>
      <c r="F55" s="114"/>
      <c r="G55" s="114"/>
      <c r="H55" s="114"/>
      <c r="I55" s="114"/>
      <c r="J55" s="114"/>
      <c r="K55" s="114"/>
      <c r="L55" s="114"/>
      <c r="M55" s="114"/>
      <c r="N55" s="114"/>
      <c r="O55" s="114"/>
      <c r="P55" s="114"/>
      <c r="Q55" s="114"/>
      <c r="R55" s="114"/>
      <c r="S55" s="114"/>
      <c r="T55" s="114"/>
      <c r="U55" s="114"/>
      <c r="V55" s="114"/>
      <c r="W55" s="114"/>
      <c r="X55" s="114"/>
      <c r="Y55" s="114"/>
      <c r="Z55" s="114"/>
      <c r="AA55" s="114"/>
      <c r="AB55" s="114"/>
    </row>
    <row r="56" spans="1:28" ht="13.2">
      <c r="A56" s="114"/>
      <c r="B56" s="114"/>
      <c r="C56" s="114"/>
      <c r="D56" s="114"/>
      <c r="E56" s="114"/>
      <c r="F56" s="114"/>
      <c r="G56" s="114"/>
      <c r="H56" s="114"/>
      <c r="I56" s="114"/>
      <c r="J56" s="114"/>
      <c r="K56" s="114"/>
      <c r="L56" s="114"/>
      <c r="M56" s="114"/>
      <c r="N56" s="114"/>
      <c r="O56" s="114"/>
      <c r="P56" s="114"/>
      <c r="Q56" s="114"/>
      <c r="R56" s="114"/>
      <c r="S56" s="114"/>
      <c r="T56" s="114"/>
      <c r="U56" s="114"/>
      <c r="V56" s="114"/>
      <c r="W56" s="114"/>
      <c r="X56" s="114"/>
      <c r="Y56" s="114"/>
      <c r="Z56" s="114"/>
      <c r="AA56" s="114"/>
      <c r="AB56" s="114"/>
    </row>
    <row r="57" spans="1:28" ht="13.2">
      <c r="A57" s="114"/>
      <c r="B57" s="114"/>
      <c r="C57" s="114"/>
      <c r="D57" s="114"/>
      <c r="E57" s="114"/>
      <c r="F57" s="114"/>
      <c r="G57" s="114"/>
      <c r="H57" s="114"/>
      <c r="I57" s="114"/>
      <c r="J57" s="114"/>
      <c r="K57" s="114"/>
      <c r="L57" s="114"/>
      <c r="M57" s="114"/>
      <c r="N57" s="114"/>
      <c r="O57" s="114"/>
      <c r="P57" s="114"/>
      <c r="Q57" s="114"/>
      <c r="R57" s="114"/>
      <c r="S57" s="114"/>
      <c r="T57" s="114"/>
      <c r="U57" s="114"/>
      <c r="V57" s="114"/>
      <c r="W57" s="114"/>
      <c r="X57" s="114"/>
      <c r="Y57" s="114"/>
      <c r="Z57" s="114"/>
      <c r="AA57" s="114"/>
      <c r="AB57" s="114"/>
    </row>
    <row r="58" spans="1:28" ht="13.2">
      <c r="A58" s="114"/>
      <c r="B58" s="114"/>
      <c r="C58" s="114"/>
      <c r="D58" s="114"/>
      <c r="E58" s="114"/>
      <c r="F58" s="114"/>
      <c r="G58" s="114"/>
      <c r="H58" s="114"/>
      <c r="I58" s="114"/>
      <c r="J58" s="114"/>
      <c r="K58" s="114"/>
      <c r="L58" s="114"/>
      <c r="M58" s="114"/>
      <c r="N58" s="114"/>
      <c r="O58" s="114"/>
      <c r="P58" s="114"/>
      <c r="Q58" s="114"/>
      <c r="R58" s="114"/>
      <c r="S58" s="114"/>
      <c r="T58" s="114"/>
      <c r="U58" s="114"/>
      <c r="V58" s="114"/>
      <c r="W58" s="114"/>
      <c r="X58" s="114"/>
      <c r="Y58" s="114"/>
      <c r="Z58" s="114"/>
      <c r="AA58" s="114"/>
      <c r="AB58" s="114"/>
    </row>
    <row r="59" spans="1:28" ht="13.2">
      <c r="A59" s="114"/>
      <c r="B59" s="114"/>
      <c r="C59" s="114"/>
      <c r="D59" s="114"/>
      <c r="E59" s="114"/>
      <c r="F59" s="114"/>
      <c r="G59" s="114"/>
      <c r="H59" s="114"/>
      <c r="I59" s="114"/>
      <c r="J59" s="114"/>
      <c r="K59" s="114"/>
      <c r="L59" s="114"/>
      <c r="M59" s="114"/>
      <c r="N59" s="114"/>
      <c r="O59" s="114"/>
      <c r="P59" s="114"/>
      <c r="Q59" s="114"/>
      <c r="R59" s="114"/>
      <c r="S59" s="114"/>
      <c r="T59" s="114"/>
      <c r="U59" s="114"/>
      <c r="V59" s="114"/>
      <c r="W59" s="114"/>
      <c r="X59" s="114"/>
      <c r="Y59" s="114"/>
      <c r="Z59" s="114"/>
      <c r="AA59" s="114"/>
      <c r="AB59" s="114"/>
    </row>
    <row r="60" spans="1:28" ht="13.2">
      <c r="A60" s="114"/>
      <c r="B60" s="114"/>
      <c r="C60" s="114"/>
      <c r="D60" s="114"/>
      <c r="E60" s="114"/>
      <c r="F60" s="114"/>
      <c r="G60" s="114"/>
      <c r="H60" s="114"/>
      <c r="I60" s="114"/>
      <c r="J60" s="114"/>
      <c r="K60" s="114"/>
      <c r="L60" s="114"/>
      <c r="M60" s="114"/>
      <c r="N60" s="114"/>
      <c r="O60" s="114"/>
      <c r="P60" s="114"/>
      <c r="Q60" s="114"/>
      <c r="R60" s="114"/>
      <c r="S60" s="114"/>
      <c r="T60" s="114"/>
      <c r="U60" s="114"/>
      <c r="V60" s="114"/>
      <c r="W60" s="114"/>
      <c r="X60" s="114"/>
      <c r="Y60" s="114"/>
      <c r="Z60" s="114"/>
      <c r="AA60" s="114"/>
      <c r="AB60" s="114"/>
    </row>
    <row r="61" spans="1:28" ht="13.2">
      <c r="A61" s="114"/>
      <c r="B61" s="114"/>
      <c r="C61" s="114"/>
      <c r="D61" s="114"/>
      <c r="E61" s="114"/>
      <c r="F61" s="114"/>
      <c r="G61" s="114"/>
      <c r="H61" s="114"/>
      <c r="I61" s="114"/>
      <c r="J61" s="114"/>
      <c r="K61" s="114"/>
      <c r="L61" s="114"/>
      <c r="M61" s="114"/>
      <c r="N61" s="114"/>
      <c r="O61" s="114"/>
      <c r="P61" s="114"/>
      <c r="Q61" s="114"/>
      <c r="R61" s="114"/>
      <c r="S61" s="114"/>
      <c r="T61" s="114"/>
      <c r="U61" s="114"/>
      <c r="V61" s="114"/>
      <c r="W61" s="114"/>
      <c r="X61" s="114"/>
      <c r="Y61" s="114"/>
      <c r="Z61" s="114"/>
      <c r="AA61" s="114"/>
      <c r="AB61" s="114"/>
    </row>
    <row r="62" spans="1:28" ht="13.2">
      <c r="A62" s="114"/>
      <c r="B62" s="114"/>
      <c r="C62" s="114"/>
      <c r="D62" s="114"/>
      <c r="E62" s="114"/>
      <c r="F62" s="114"/>
      <c r="G62" s="114"/>
      <c r="H62" s="114"/>
      <c r="I62" s="114"/>
      <c r="J62" s="114"/>
      <c r="K62" s="114"/>
      <c r="L62" s="114"/>
      <c r="M62" s="114"/>
      <c r="N62" s="114"/>
      <c r="O62" s="114"/>
      <c r="P62" s="114"/>
      <c r="Q62" s="114"/>
      <c r="R62" s="114"/>
      <c r="S62" s="114"/>
      <c r="T62" s="114"/>
      <c r="U62" s="114"/>
      <c r="V62" s="114"/>
      <c r="W62" s="114"/>
      <c r="X62" s="114"/>
      <c r="Y62" s="114"/>
      <c r="Z62" s="114"/>
      <c r="AA62" s="114"/>
      <c r="AB62" s="114"/>
    </row>
    <row r="63" spans="1:28" ht="13.2">
      <c r="A63" s="114"/>
      <c r="B63" s="114"/>
      <c r="C63" s="114"/>
      <c r="D63" s="114"/>
      <c r="E63" s="114"/>
      <c r="F63" s="114"/>
      <c r="G63" s="114"/>
      <c r="H63" s="114"/>
      <c r="I63" s="114"/>
      <c r="J63" s="114"/>
      <c r="K63" s="114"/>
      <c r="L63" s="114"/>
      <c r="M63" s="114"/>
      <c r="N63" s="114"/>
      <c r="O63" s="114"/>
      <c r="P63" s="114"/>
      <c r="Q63" s="114"/>
      <c r="R63" s="114"/>
      <c r="S63" s="114"/>
      <c r="T63" s="114"/>
      <c r="U63" s="114"/>
      <c r="V63" s="114"/>
      <c r="W63" s="114"/>
      <c r="X63" s="114"/>
      <c r="Y63" s="114"/>
      <c r="Z63" s="114"/>
      <c r="AA63" s="114"/>
      <c r="AB63" s="114"/>
    </row>
    <row r="64" spans="1:28" ht="13.2">
      <c r="A64" s="114"/>
      <c r="B64" s="114"/>
      <c r="C64" s="114"/>
      <c r="D64" s="114"/>
      <c r="E64" s="114"/>
      <c r="F64" s="114"/>
      <c r="G64" s="114"/>
      <c r="H64" s="114"/>
      <c r="I64" s="114"/>
      <c r="J64" s="114"/>
      <c r="K64" s="114"/>
      <c r="L64" s="114"/>
      <c r="M64" s="114"/>
      <c r="N64" s="114"/>
      <c r="O64" s="114"/>
      <c r="P64" s="114"/>
      <c r="Q64" s="114"/>
      <c r="R64" s="114"/>
      <c r="S64" s="114"/>
      <c r="T64" s="114"/>
      <c r="U64" s="114"/>
      <c r="V64" s="114"/>
      <c r="W64" s="114"/>
      <c r="X64" s="114"/>
      <c r="Y64" s="114"/>
      <c r="Z64" s="114"/>
      <c r="AA64" s="114"/>
      <c r="AB64" s="114"/>
    </row>
    <row r="65" spans="1:28" ht="13.2">
      <c r="A65" s="114"/>
      <c r="B65" s="114"/>
      <c r="C65" s="114"/>
      <c r="D65" s="114"/>
      <c r="E65" s="114"/>
      <c r="F65" s="114"/>
      <c r="G65" s="114"/>
      <c r="H65" s="114"/>
      <c r="I65" s="114"/>
      <c r="J65" s="114"/>
      <c r="K65" s="114"/>
      <c r="L65" s="114"/>
      <c r="M65" s="114"/>
      <c r="N65" s="114"/>
      <c r="O65" s="114"/>
      <c r="P65" s="114"/>
      <c r="Q65" s="114"/>
      <c r="R65" s="114"/>
      <c r="S65" s="114"/>
      <c r="T65" s="114"/>
      <c r="U65" s="114"/>
      <c r="V65" s="114"/>
      <c r="W65" s="114"/>
      <c r="X65" s="114"/>
      <c r="Y65" s="114"/>
      <c r="Z65" s="114"/>
      <c r="AA65" s="114"/>
      <c r="AB65" s="114"/>
    </row>
    <row r="66" spans="1:28" ht="13.2">
      <c r="A66" s="114"/>
      <c r="B66" s="114"/>
      <c r="C66" s="114"/>
      <c r="D66" s="114"/>
      <c r="E66" s="114"/>
      <c r="F66" s="114"/>
      <c r="G66" s="114"/>
      <c r="H66" s="114"/>
      <c r="I66" s="114"/>
      <c r="J66" s="114"/>
      <c r="K66" s="114"/>
      <c r="L66" s="114"/>
      <c r="M66" s="114"/>
      <c r="N66" s="114"/>
      <c r="O66" s="114"/>
      <c r="P66" s="114"/>
      <c r="Q66" s="114"/>
      <c r="R66" s="114"/>
      <c r="S66" s="114"/>
      <c r="T66" s="114"/>
      <c r="U66" s="114"/>
      <c r="V66" s="114"/>
      <c r="W66" s="114"/>
      <c r="X66" s="114"/>
      <c r="Y66" s="114"/>
      <c r="Z66" s="114"/>
      <c r="AA66" s="114"/>
      <c r="AB66" s="114"/>
    </row>
    <row r="67" spans="1:28" ht="13.2">
      <c r="A67" s="114"/>
      <c r="B67" s="114"/>
      <c r="C67" s="114"/>
      <c r="D67" s="114"/>
      <c r="E67" s="114"/>
      <c r="F67" s="114"/>
      <c r="G67" s="114"/>
      <c r="H67" s="114"/>
      <c r="I67" s="114"/>
      <c r="J67" s="114"/>
      <c r="K67" s="114"/>
      <c r="L67" s="114"/>
      <c r="M67" s="114"/>
      <c r="N67" s="114"/>
      <c r="O67" s="114"/>
      <c r="P67" s="114"/>
      <c r="Q67" s="114"/>
      <c r="R67" s="114"/>
      <c r="S67" s="114"/>
      <c r="T67" s="114"/>
      <c r="U67" s="114"/>
      <c r="V67" s="114"/>
      <c r="W67" s="114"/>
      <c r="X67" s="114"/>
      <c r="Y67" s="114"/>
      <c r="Z67" s="114"/>
      <c r="AA67" s="114"/>
      <c r="AB67" s="114"/>
    </row>
    <row r="68" spans="1:28" ht="13.2">
      <c r="A68" s="114"/>
      <c r="B68" s="114"/>
      <c r="C68" s="114"/>
      <c r="D68" s="114"/>
      <c r="E68" s="114"/>
      <c r="F68" s="114"/>
      <c r="G68" s="114"/>
      <c r="H68" s="114"/>
      <c r="I68" s="114"/>
      <c r="J68" s="114"/>
      <c r="K68" s="114"/>
      <c r="L68" s="114"/>
      <c r="M68" s="114"/>
      <c r="N68" s="114"/>
      <c r="O68" s="114"/>
      <c r="P68" s="114"/>
      <c r="Q68" s="114"/>
      <c r="R68" s="114"/>
      <c r="S68" s="114"/>
      <c r="T68" s="114"/>
      <c r="U68" s="114"/>
      <c r="V68" s="114"/>
      <c r="W68" s="114"/>
      <c r="X68" s="114"/>
      <c r="Y68" s="114"/>
      <c r="Z68" s="114"/>
      <c r="AA68" s="114"/>
      <c r="AB68" s="114"/>
    </row>
    <row r="69" spans="1:28" ht="13.2">
      <c r="A69" s="114"/>
      <c r="B69" s="114"/>
      <c r="C69" s="114"/>
      <c r="D69" s="114"/>
      <c r="E69" s="114"/>
      <c r="F69" s="114"/>
      <c r="G69" s="114"/>
      <c r="H69" s="114"/>
      <c r="I69" s="114"/>
      <c r="J69" s="114"/>
      <c r="K69" s="114"/>
      <c r="L69" s="114"/>
      <c r="M69" s="114"/>
      <c r="N69" s="114"/>
      <c r="O69" s="114"/>
      <c r="P69" s="114"/>
      <c r="Q69" s="114"/>
      <c r="R69" s="114"/>
      <c r="S69" s="114"/>
      <c r="T69" s="114"/>
      <c r="U69" s="114"/>
      <c r="V69" s="114"/>
      <c r="W69" s="114"/>
      <c r="X69" s="114"/>
      <c r="Y69" s="114"/>
      <c r="Z69" s="114"/>
      <c r="AA69" s="114"/>
      <c r="AB69" s="114"/>
    </row>
    <row r="70" spans="1:28" ht="13.2">
      <c r="A70" s="114"/>
      <c r="B70" s="114"/>
      <c r="C70" s="114"/>
      <c r="D70" s="114"/>
      <c r="E70" s="114"/>
      <c r="F70" s="114"/>
      <c r="G70" s="114"/>
      <c r="H70" s="114"/>
      <c r="I70" s="114"/>
      <c r="J70" s="114"/>
      <c r="K70" s="114"/>
      <c r="L70" s="114"/>
      <c r="M70" s="114"/>
      <c r="N70" s="114"/>
      <c r="O70" s="114"/>
      <c r="P70" s="114"/>
      <c r="Q70" s="114"/>
      <c r="R70" s="114"/>
      <c r="S70" s="114"/>
      <c r="T70" s="114"/>
      <c r="U70" s="114"/>
      <c r="V70" s="114"/>
      <c r="W70" s="114"/>
      <c r="X70" s="114"/>
      <c r="Y70" s="114"/>
      <c r="Z70" s="114"/>
      <c r="AA70" s="114"/>
      <c r="AB70" s="114"/>
    </row>
    <row r="71" spans="1:28" ht="13.2">
      <c r="A71" s="114"/>
      <c r="B71" s="114"/>
      <c r="C71" s="114"/>
      <c r="D71" s="114"/>
      <c r="E71" s="114"/>
      <c r="F71" s="114"/>
      <c r="G71" s="114"/>
      <c r="H71" s="114"/>
      <c r="I71" s="114"/>
      <c r="J71" s="114"/>
      <c r="K71" s="114"/>
      <c r="L71" s="114"/>
      <c r="M71" s="114"/>
      <c r="N71" s="114"/>
      <c r="O71" s="114"/>
      <c r="P71" s="114"/>
      <c r="Q71" s="114"/>
      <c r="R71" s="114"/>
      <c r="S71" s="114"/>
      <c r="T71" s="114"/>
      <c r="U71" s="114"/>
      <c r="V71" s="114"/>
      <c r="W71" s="114"/>
      <c r="X71" s="114"/>
      <c r="Y71" s="114"/>
      <c r="Z71" s="114"/>
      <c r="AA71" s="114"/>
      <c r="AB71" s="114"/>
    </row>
    <row r="72" spans="1:28" ht="13.2">
      <c r="A72" s="114"/>
      <c r="B72" s="114"/>
      <c r="C72" s="114"/>
      <c r="D72" s="114"/>
      <c r="E72" s="114"/>
      <c r="F72" s="114"/>
      <c r="G72" s="114"/>
      <c r="H72" s="114"/>
      <c r="I72" s="114"/>
      <c r="J72" s="114"/>
      <c r="K72" s="114"/>
      <c r="L72" s="114"/>
      <c r="M72" s="114"/>
      <c r="N72" s="114"/>
      <c r="O72" s="114"/>
      <c r="P72" s="114"/>
      <c r="Q72" s="114"/>
      <c r="R72" s="114"/>
      <c r="S72" s="114"/>
      <c r="T72" s="114"/>
      <c r="U72" s="114"/>
      <c r="V72" s="114"/>
      <c r="W72" s="114"/>
      <c r="X72" s="114"/>
      <c r="Y72" s="114"/>
      <c r="Z72" s="114"/>
      <c r="AA72" s="114"/>
      <c r="AB72" s="114"/>
    </row>
    <row r="73" spans="1:28" ht="13.2">
      <c r="A73" s="114"/>
      <c r="B73" s="114"/>
      <c r="C73" s="114"/>
      <c r="D73" s="114"/>
      <c r="E73" s="114"/>
      <c r="F73" s="114"/>
      <c r="G73" s="114"/>
      <c r="H73" s="114"/>
      <c r="I73" s="114"/>
      <c r="J73" s="114"/>
      <c r="K73" s="114"/>
      <c r="L73" s="114"/>
      <c r="M73" s="114"/>
      <c r="N73" s="114"/>
      <c r="O73" s="114"/>
      <c r="P73" s="114"/>
      <c r="Q73" s="114"/>
      <c r="R73" s="114"/>
      <c r="S73" s="114"/>
      <c r="T73" s="114"/>
      <c r="U73" s="114"/>
      <c r="V73" s="114"/>
      <c r="W73" s="114"/>
      <c r="X73" s="114"/>
      <c r="Y73" s="114"/>
      <c r="Z73" s="114"/>
      <c r="AA73" s="114"/>
      <c r="AB73" s="114"/>
    </row>
    <row r="74" spans="1:28" ht="13.2">
      <c r="A74" s="114"/>
      <c r="B74" s="114"/>
      <c r="C74" s="114"/>
      <c r="D74" s="114"/>
      <c r="E74" s="114"/>
      <c r="F74" s="114"/>
      <c r="G74" s="114"/>
      <c r="H74" s="114"/>
      <c r="I74" s="114"/>
      <c r="J74" s="114"/>
      <c r="K74" s="114"/>
      <c r="L74" s="114"/>
      <c r="M74" s="114"/>
      <c r="N74" s="114"/>
      <c r="O74" s="114"/>
      <c r="P74" s="114"/>
      <c r="Q74" s="114"/>
      <c r="R74" s="114"/>
      <c r="S74" s="114"/>
      <c r="T74" s="114"/>
      <c r="U74" s="114"/>
      <c r="V74" s="114"/>
      <c r="W74" s="114"/>
      <c r="X74" s="114"/>
      <c r="Y74" s="114"/>
      <c r="Z74" s="114"/>
      <c r="AA74" s="114"/>
      <c r="AB74" s="114"/>
    </row>
    <row r="75" spans="1:28" ht="13.2">
      <c r="A75" s="114"/>
      <c r="B75" s="114"/>
      <c r="C75" s="114"/>
      <c r="D75" s="114"/>
      <c r="E75" s="114"/>
      <c r="F75" s="114"/>
      <c r="G75" s="114"/>
      <c r="H75" s="114"/>
      <c r="I75" s="114"/>
      <c r="J75" s="114"/>
      <c r="K75" s="114"/>
      <c r="L75" s="114"/>
      <c r="M75" s="114"/>
      <c r="N75" s="114"/>
      <c r="O75" s="114"/>
      <c r="P75" s="114"/>
      <c r="Q75" s="114"/>
      <c r="R75" s="114"/>
      <c r="S75" s="114"/>
      <c r="T75" s="114"/>
      <c r="U75" s="114"/>
      <c r="V75" s="114"/>
      <c r="W75" s="114"/>
      <c r="X75" s="114"/>
      <c r="Y75" s="114"/>
      <c r="Z75" s="114"/>
      <c r="AA75" s="114"/>
      <c r="AB75" s="114"/>
    </row>
    <row r="76" spans="1:28" ht="13.2">
      <c r="A76" s="114"/>
      <c r="B76" s="114"/>
      <c r="C76" s="114"/>
      <c r="D76" s="114"/>
      <c r="E76" s="114"/>
      <c r="F76" s="114"/>
      <c r="G76" s="114"/>
      <c r="H76" s="114"/>
      <c r="I76" s="114"/>
      <c r="J76" s="114"/>
      <c r="K76" s="114"/>
      <c r="L76" s="114"/>
      <c r="M76" s="114"/>
      <c r="N76" s="114"/>
      <c r="O76" s="114"/>
      <c r="P76" s="114"/>
      <c r="Q76" s="114"/>
      <c r="R76" s="114"/>
      <c r="S76" s="114"/>
      <c r="T76" s="114"/>
      <c r="U76" s="114"/>
      <c r="V76" s="114"/>
      <c r="W76" s="114"/>
      <c r="X76" s="114"/>
      <c r="Y76" s="114"/>
      <c r="Z76" s="114"/>
      <c r="AA76" s="114"/>
      <c r="AB76" s="114"/>
    </row>
    <row r="77" spans="1:28" ht="13.2">
      <c r="A77" s="114"/>
      <c r="B77" s="114"/>
      <c r="C77" s="114"/>
      <c r="D77" s="114"/>
      <c r="E77" s="114"/>
      <c r="F77" s="114"/>
      <c r="G77" s="114"/>
      <c r="H77" s="114"/>
      <c r="I77" s="114"/>
      <c r="J77" s="114"/>
      <c r="K77" s="114"/>
      <c r="L77" s="114"/>
      <c r="M77" s="114"/>
      <c r="N77" s="114"/>
      <c r="O77" s="114"/>
      <c r="P77" s="114"/>
      <c r="Q77" s="114"/>
      <c r="R77" s="114"/>
      <c r="S77" s="114"/>
      <c r="T77" s="114"/>
      <c r="U77" s="114"/>
      <c r="V77" s="114"/>
      <c r="W77" s="114"/>
      <c r="X77" s="114"/>
      <c r="Y77" s="114"/>
      <c r="Z77" s="114"/>
      <c r="AA77" s="114"/>
      <c r="AB77" s="114"/>
    </row>
    <row r="78" spans="1:28" ht="13.2">
      <c r="A78" s="114"/>
      <c r="B78" s="114"/>
      <c r="C78" s="114"/>
      <c r="D78" s="114"/>
      <c r="E78" s="114"/>
      <c r="F78" s="114"/>
      <c r="G78" s="114"/>
      <c r="H78" s="114"/>
      <c r="I78" s="114"/>
      <c r="J78" s="114"/>
      <c r="K78" s="114"/>
      <c r="L78" s="114"/>
      <c r="M78" s="114"/>
      <c r="N78" s="114"/>
      <c r="O78" s="114"/>
      <c r="P78" s="114"/>
      <c r="Q78" s="114"/>
      <c r="R78" s="114"/>
      <c r="S78" s="114"/>
      <c r="T78" s="114"/>
      <c r="U78" s="114"/>
      <c r="V78" s="114"/>
      <c r="W78" s="114"/>
      <c r="X78" s="114"/>
      <c r="Y78" s="114"/>
      <c r="Z78" s="114"/>
      <c r="AA78" s="114"/>
      <c r="AB78" s="114"/>
    </row>
    <row r="79" spans="1:28" ht="13.2">
      <c r="A79" s="114"/>
      <c r="B79" s="114"/>
      <c r="C79" s="114"/>
      <c r="D79" s="114"/>
      <c r="E79" s="114"/>
      <c r="F79" s="114"/>
      <c r="G79" s="114"/>
      <c r="H79" s="114"/>
      <c r="I79" s="114"/>
      <c r="J79" s="114"/>
      <c r="K79" s="114"/>
      <c r="L79" s="114"/>
      <c r="M79" s="114"/>
      <c r="N79" s="114"/>
      <c r="O79" s="114"/>
      <c r="P79" s="114"/>
      <c r="Q79" s="114"/>
      <c r="R79" s="114"/>
      <c r="S79" s="114"/>
      <c r="T79" s="114"/>
      <c r="U79" s="114"/>
      <c r="V79" s="114"/>
      <c r="W79" s="114"/>
      <c r="X79" s="114"/>
      <c r="Y79" s="114"/>
      <c r="Z79" s="114"/>
      <c r="AA79" s="114"/>
      <c r="AB79" s="114"/>
    </row>
    <row r="80" spans="1:28" ht="13.2">
      <c r="A80" s="114"/>
      <c r="B80" s="114"/>
      <c r="C80" s="114"/>
      <c r="D80" s="114"/>
      <c r="E80" s="114"/>
      <c r="F80" s="114"/>
      <c r="G80" s="114"/>
      <c r="H80" s="114"/>
      <c r="I80" s="114"/>
      <c r="J80" s="114"/>
      <c r="K80" s="114"/>
      <c r="L80" s="114"/>
      <c r="M80" s="114"/>
      <c r="N80" s="114"/>
      <c r="O80" s="114"/>
      <c r="P80" s="114"/>
      <c r="Q80" s="114"/>
      <c r="R80" s="114"/>
      <c r="S80" s="114"/>
      <c r="T80" s="114"/>
      <c r="U80" s="114"/>
      <c r="V80" s="114"/>
      <c r="W80" s="114"/>
      <c r="X80" s="114"/>
      <c r="Y80" s="114"/>
      <c r="Z80" s="114"/>
      <c r="AA80" s="114"/>
      <c r="AB80" s="114"/>
    </row>
    <row r="81" spans="1:28" ht="13.2">
      <c r="A81" s="114"/>
      <c r="B81" s="114"/>
      <c r="C81" s="114"/>
      <c r="D81" s="114"/>
      <c r="E81" s="114"/>
      <c r="F81" s="114"/>
      <c r="G81" s="114"/>
      <c r="H81" s="114"/>
      <c r="I81" s="114"/>
      <c r="J81" s="114"/>
      <c r="K81" s="114"/>
      <c r="L81" s="114"/>
      <c r="M81" s="114"/>
      <c r="N81" s="114"/>
      <c r="O81" s="114"/>
      <c r="P81" s="114"/>
      <c r="Q81" s="114"/>
      <c r="R81" s="114"/>
      <c r="S81" s="114"/>
      <c r="T81" s="114"/>
      <c r="U81" s="114"/>
      <c r="V81" s="114"/>
      <c r="W81" s="114"/>
      <c r="X81" s="114"/>
      <c r="Y81" s="114"/>
      <c r="Z81" s="114"/>
      <c r="AA81" s="114"/>
      <c r="AB81" s="114"/>
    </row>
    <row r="82" spans="1:28" ht="13.2">
      <c r="A82" s="114"/>
      <c r="B82" s="114"/>
      <c r="C82" s="114"/>
      <c r="D82" s="114"/>
      <c r="E82" s="114"/>
      <c r="F82" s="114"/>
      <c r="G82" s="114"/>
      <c r="H82" s="114"/>
      <c r="I82" s="114"/>
      <c r="J82" s="114"/>
      <c r="K82" s="114"/>
      <c r="L82" s="114"/>
      <c r="M82" s="114"/>
      <c r="N82" s="114"/>
      <c r="O82" s="114"/>
      <c r="P82" s="114"/>
      <c r="Q82" s="114"/>
      <c r="R82" s="114"/>
      <c r="S82" s="114"/>
      <c r="T82" s="114"/>
      <c r="U82" s="114"/>
      <c r="V82" s="114"/>
      <c r="W82" s="114"/>
      <c r="X82" s="114"/>
      <c r="Y82" s="114"/>
      <c r="Z82" s="114"/>
      <c r="AA82" s="114"/>
      <c r="AB82" s="114"/>
    </row>
    <row r="83" spans="1:28" ht="13.2">
      <c r="A83" s="114"/>
      <c r="B83" s="114"/>
      <c r="C83" s="114"/>
      <c r="D83" s="114"/>
      <c r="E83" s="114"/>
      <c r="F83" s="114"/>
      <c r="G83" s="114"/>
      <c r="H83" s="114"/>
      <c r="I83" s="114"/>
      <c r="J83" s="114"/>
      <c r="K83" s="114"/>
      <c r="L83" s="114"/>
      <c r="M83" s="114"/>
      <c r="N83" s="114"/>
      <c r="O83" s="114"/>
      <c r="P83" s="114"/>
      <c r="Q83" s="114"/>
      <c r="R83" s="114"/>
      <c r="S83" s="114"/>
      <c r="T83" s="114"/>
      <c r="U83" s="114"/>
      <c r="V83" s="114"/>
      <c r="W83" s="114"/>
      <c r="X83" s="114"/>
      <c r="Y83" s="114"/>
      <c r="Z83" s="114"/>
      <c r="AA83" s="114"/>
      <c r="AB83" s="114"/>
    </row>
    <row r="84" spans="1:28" ht="13.2">
      <c r="A84" s="114"/>
      <c r="B84" s="114"/>
      <c r="C84" s="114"/>
      <c r="D84" s="114"/>
      <c r="E84" s="114"/>
      <c r="F84" s="114"/>
      <c r="G84" s="114"/>
      <c r="H84" s="114"/>
      <c r="I84" s="114"/>
      <c r="J84" s="114"/>
      <c r="K84" s="114"/>
      <c r="L84" s="114"/>
      <c r="M84" s="114"/>
      <c r="N84" s="114"/>
      <c r="O84" s="114"/>
      <c r="P84" s="114"/>
      <c r="Q84" s="114"/>
      <c r="R84" s="114"/>
      <c r="S84" s="114"/>
      <c r="T84" s="114"/>
      <c r="U84" s="114"/>
      <c r="V84" s="114"/>
      <c r="W84" s="114"/>
      <c r="X84" s="114"/>
      <c r="Y84" s="114"/>
      <c r="Z84" s="114"/>
      <c r="AA84" s="114"/>
      <c r="AB84" s="114"/>
    </row>
    <row r="85" spans="1:28" ht="13.2">
      <c r="A85" s="114"/>
      <c r="B85" s="114"/>
      <c r="C85" s="114"/>
      <c r="D85" s="114"/>
      <c r="E85" s="114"/>
      <c r="F85" s="114"/>
      <c r="G85" s="114"/>
      <c r="H85" s="114"/>
      <c r="I85" s="114"/>
      <c r="J85" s="114"/>
      <c r="K85" s="114"/>
      <c r="L85" s="114"/>
      <c r="M85" s="114"/>
      <c r="N85" s="114"/>
      <c r="O85" s="114"/>
      <c r="P85" s="114"/>
      <c r="Q85" s="114"/>
      <c r="R85" s="114"/>
      <c r="S85" s="114"/>
      <c r="T85" s="114"/>
      <c r="U85" s="114"/>
      <c r="V85" s="114"/>
      <c r="W85" s="114"/>
      <c r="X85" s="114"/>
      <c r="Y85" s="114"/>
      <c r="Z85" s="114"/>
      <c r="AA85" s="114"/>
      <c r="AB85" s="114"/>
    </row>
    <row r="86" spans="1:28" ht="13.2">
      <c r="A86" s="114"/>
      <c r="B86" s="114"/>
      <c r="C86" s="114"/>
      <c r="D86" s="114"/>
      <c r="E86" s="114"/>
      <c r="F86" s="114"/>
      <c r="G86" s="114"/>
      <c r="H86" s="114"/>
      <c r="I86" s="114"/>
      <c r="J86" s="114"/>
      <c r="K86" s="114"/>
      <c r="L86" s="114"/>
      <c r="M86" s="114"/>
      <c r="N86" s="114"/>
      <c r="O86" s="114"/>
      <c r="P86" s="114"/>
      <c r="Q86" s="114"/>
      <c r="R86" s="114"/>
      <c r="S86" s="114"/>
      <c r="T86" s="114"/>
      <c r="U86" s="114"/>
      <c r="V86" s="114"/>
      <c r="W86" s="114"/>
      <c r="X86" s="114"/>
      <c r="Y86" s="114"/>
      <c r="Z86" s="114"/>
      <c r="AA86" s="114"/>
      <c r="AB86" s="114"/>
    </row>
    <row r="87" spans="1:28" ht="13.2">
      <c r="A87" s="114"/>
      <c r="B87" s="114"/>
      <c r="C87" s="114"/>
      <c r="D87" s="114"/>
      <c r="E87" s="114"/>
      <c r="F87" s="114"/>
      <c r="G87" s="114"/>
      <c r="H87" s="114"/>
      <c r="I87" s="114"/>
      <c r="J87" s="114"/>
      <c r="K87" s="114"/>
      <c r="L87" s="114"/>
      <c r="M87" s="114"/>
      <c r="N87" s="114"/>
      <c r="O87" s="114"/>
      <c r="P87" s="114"/>
      <c r="Q87" s="114"/>
      <c r="R87" s="114"/>
      <c r="S87" s="114"/>
      <c r="T87" s="114"/>
      <c r="U87" s="114"/>
      <c r="V87" s="114"/>
      <c r="W87" s="114"/>
      <c r="X87" s="114"/>
      <c r="Y87" s="114"/>
      <c r="Z87" s="114"/>
      <c r="AA87" s="114"/>
      <c r="AB87" s="114"/>
    </row>
    <row r="88" spans="1:28" ht="13.2">
      <c r="A88" s="114"/>
      <c r="B88" s="114"/>
      <c r="C88" s="114"/>
      <c r="D88" s="114"/>
      <c r="E88" s="114"/>
      <c r="F88" s="114"/>
      <c r="G88" s="114"/>
      <c r="H88" s="114"/>
      <c r="I88" s="114"/>
      <c r="J88" s="114"/>
      <c r="K88" s="114"/>
      <c r="L88" s="114"/>
      <c r="M88" s="114"/>
      <c r="N88" s="114"/>
      <c r="O88" s="114"/>
      <c r="P88" s="114"/>
      <c r="Q88" s="114"/>
      <c r="R88" s="114"/>
      <c r="S88" s="114"/>
      <c r="T88" s="114"/>
      <c r="U88" s="114"/>
      <c r="V88" s="114"/>
      <c r="W88" s="114"/>
      <c r="X88" s="114"/>
      <c r="Y88" s="114"/>
      <c r="Z88" s="114"/>
      <c r="AA88" s="114"/>
      <c r="AB88" s="114"/>
    </row>
    <row r="89" spans="1:28" ht="13.2">
      <c r="A89" s="114"/>
      <c r="B89" s="114"/>
      <c r="C89" s="114"/>
      <c r="D89" s="114"/>
      <c r="E89" s="114"/>
      <c r="F89" s="114"/>
      <c r="G89" s="114"/>
      <c r="H89" s="114"/>
      <c r="I89" s="114"/>
      <c r="J89" s="114"/>
      <c r="K89" s="114"/>
      <c r="L89" s="114"/>
      <c r="M89" s="114"/>
      <c r="N89" s="114"/>
      <c r="O89" s="114"/>
      <c r="P89" s="114"/>
      <c r="Q89" s="114"/>
      <c r="R89" s="114"/>
      <c r="S89" s="114"/>
      <c r="T89" s="114"/>
      <c r="U89" s="114"/>
      <c r="V89" s="114"/>
      <c r="W89" s="114"/>
      <c r="X89" s="114"/>
      <c r="Y89" s="114"/>
      <c r="Z89" s="114"/>
      <c r="AA89" s="114"/>
      <c r="AB89" s="114"/>
    </row>
    <row r="90" spans="1:28" ht="13.2">
      <c r="A90" s="114"/>
      <c r="B90" s="114"/>
      <c r="C90" s="114"/>
      <c r="D90" s="114"/>
      <c r="E90" s="114"/>
      <c r="F90" s="114"/>
      <c r="G90" s="114"/>
      <c r="H90" s="114"/>
      <c r="I90" s="114"/>
      <c r="J90" s="114"/>
      <c r="K90" s="114"/>
      <c r="L90" s="114"/>
      <c r="M90" s="114"/>
      <c r="N90" s="114"/>
      <c r="O90" s="114"/>
      <c r="P90" s="114"/>
      <c r="Q90" s="114"/>
      <c r="R90" s="114"/>
      <c r="S90" s="114"/>
      <c r="T90" s="114"/>
      <c r="U90" s="114"/>
      <c r="V90" s="114"/>
      <c r="W90" s="114"/>
      <c r="X90" s="114"/>
      <c r="Y90" s="114"/>
      <c r="Z90" s="114"/>
      <c r="AA90" s="114"/>
      <c r="AB90" s="114"/>
    </row>
    <row r="91" spans="1:28" ht="13.2">
      <c r="A91" s="114"/>
      <c r="B91" s="114"/>
      <c r="C91" s="114"/>
      <c r="D91" s="114"/>
      <c r="E91" s="114"/>
      <c r="F91" s="114"/>
      <c r="G91" s="114"/>
      <c r="H91" s="114"/>
      <c r="I91" s="114"/>
      <c r="J91" s="114"/>
      <c r="K91" s="114"/>
      <c r="L91" s="114"/>
      <c r="M91" s="114"/>
      <c r="N91" s="114"/>
      <c r="O91" s="114"/>
      <c r="P91" s="114"/>
      <c r="Q91" s="114"/>
      <c r="R91" s="114"/>
      <c r="S91" s="114"/>
      <c r="T91" s="114"/>
      <c r="U91" s="114"/>
      <c r="V91" s="114"/>
      <c r="W91" s="114"/>
      <c r="X91" s="114"/>
      <c r="Y91" s="114"/>
      <c r="Z91" s="114"/>
      <c r="AA91" s="114"/>
      <c r="AB91" s="114"/>
    </row>
    <row r="92" spans="1:28" ht="13.2">
      <c r="A92" s="114"/>
      <c r="B92" s="114"/>
      <c r="C92" s="114"/>
      <c r="D92" s="114"/>
      <c r="E92" s="114"/>
      <c r="F92" s="114"/>
      <c r="G92" s="114"/>
      <c r="H92" s="114"/>
      <c r="I92" s="114"/>
      <c r="J92" s="114"/>
      <c r="K92" s="114"/>
      <c r="L92" s="114"/>
      <c r="M92" s="114"/>
      <c r="N92" s="114"/>
      <c r="O92" s="114"/>
      <c r="P92" s="114"/>
      <c r="Q92" s="114"/>
      <c r="R92" s="114"/>
      <c r="S92" s="114"/>
      <c r="T92" s="114"/>
      <c r="U92" s="114"/>
      <c r="V92" s="114"/>
      <c r="W92" s="114"/>
      <c r="X92" s="114"/>
      <c r="Y92" s="114"/>
      <c r="Z92" s="114"/>
      <c r="AA92" s="114"/>
      <c r="AB92" s="114"/>
    </row>
    <row r="93" spans="1:28" ht="13.2">
      <c r="A93" s="114"/>
      <c r="B93" s="114"/>
      <c r="C93" s="114"/>
      <c r="D93" s="114"/>
      <c r="E93" s="114"/>
      <c r="F93" s="114"/>
      <c r="G93" s="114"/>
      <c r="H93" s="114"/>
      <c r="I93" s="114"/>
      <c r="J93" s="114"/>
      <c r="K93" s="114"/>
      <c r="L93" s="114"/>
      <c r="M93" s="114"/>
      <c r="N93" s="114"/>
      <c r="O93" s="114"/>
      <c r="P93" s="114"/>
      <c r="Q93" s="114"/>
      <c r="R93" s="114"/>
      <c r="S93" s="114"/>
      <c r="T93" s="114"/>
      <c r="U93" s="114"/>
      <c r="V93" s="114"/>
      <c r="W93" s="114"/>
      <c r="X93" s="114"/>
      <c r="Y93" s="114"/>
      <c r="Z93" s="114"/>
      <c r="AA93" s="114"/>
      <c r="AB93" s="114"/>
    </row>
    <row r="94" spans="1:28" ht="13.2">
      <c r="A94" s="114"/>
      <c r="B94" s="114"/>
      <c r="C94" s="114"/>
      <c r="D94" s="114"/>
      <c r="E94" s="114"/>
      <c r="F94" s="114"/>
      <c r="G94" s="114"/>
      <c r="H94" s="114"/>
      <c r="I94" s="114"/>
      <c r="J94" s="114"/>
      <c r="K94" s="114"/>
      <c r="L94" s="114"/>
      <c r="M94" s="114"/>
      <c r="N94" s="114"/>
      <c r="O94" s="114"/>
      <c r="P94" s="114"/>
      <c r="Q94" s="114"/>
      <c r="R94" s="114"/>
      <c r="S94" s="114"/>
      <c r="T94" s="114"/>
      <c r="U94" s="114"/>
      <c r="V94" s="114"/>
      <c r="W94" s="114"/>
      <c r="X94" s="114"/>
      <c r="Y94" s="114"/>
      <c r="Z94" s="114"/>
      <c r="AA94" s="114"/>
      <c r="AB94" s="114"/>
    </row>
    <row r="95" spans="1:28" ht="13.2">
      <c r="A95" s="114"/>
      <c r="B95" s="114"/>
      <c r="C95" s="114"/>
      <c r="D95" s="114"/>
      <c r="E95" s="114"/>
      <c r="F95" s="114"/>
      <c r="G95" s="114"/>
      <c r="H95" s="114"/>
      <c r="I95" s="114"/>
      <c r="J95" s="114"/>
      <c r="K95" s="114"/>
      <c r="L95" s="114"/>
      <c r="M95" s="114"/>
      <c r="N95" s="114"/>
      <c r="O95" s="114"/>
      <c r="P95" s="114"/>
      <c r="Q95" s="114"/>
      <c r="R95" s="114"/>
      <c r="S95" s="114"/>
      <c r="T95" s="114"/>
      <c r="U95" s="114"/>
      <c r="V95" s="114"/>
      <c r="W95" s="114"/>
      <c r="X95" s="114"/>
      <c r="Y95" s="114"/>
      <c r="Z95" s="114"/>
      <c r="AA95" s="114"/>
      <c r="AB95" s="114"/>
    </row>
    <row r="96" spans="1:28" ht="13.2">
      <c r="A96" s="114"/>
      <c r="B96" s="114"/>
      <c r="C96" s="114"/>
      <c r="D96" s="114"/>
      <c r="E96" s="114"/>
      <c r="F96" s="114"/>
      <c r="G96" s="114"/>
      <c r="H96" s="114"/>
      <c r="I96" s="114"/>
      <c r="J96" s="114"/>
      <c r="K96" s="114"/>
      <c r="L96" s="114"/>
      <c r="M96" s="114"/>
      <c r="N96" s="114"/>
      <c r="O96" s="114"/>
      <c r="P96" s="114"/>
      <c r="Q96" s="114"/>
      <c r="R96" s="114"/>
      <c r="S96" s="114"/>
      <c r="T96" s="114"/>
      <c r="U96" s="114"/>
      <c r="V96" s="114"/>
      <c r="W96" s="114"/>
      <c r="X96" s="114"/>
      <c r="Y96" s="114"/>
      <c r="Z96" s="114"/>
      <c r="AA96" s="114"/>
      <c r="AB96" s="114"/>
    </row>
    <row r="97" spans="1:28" ht="13.2">
      <c r="A97" s="114"/>
      <c r="B97" s="114"/>
      <c r="C97" s="114"/>
      <c r="D97" s="114"/>
      <c r="E97" s="114"/>
      <c r="F97" s="114"/>
      <c r="G97" s="114"/>
      <c r="H97" s="114"/>
      <c r="I97" s="114"/>
      <c r="J97" s="114"/>
      <c r="K97" s="114"/>
      <c r="L97" s="114"/>
      <c r="M97" s="114"/>
      <c r="N97" s="114"/>
      <c r="O97" s="114"/>
      <c r="P97" s="114"/>
      <c r="Q97" s="114"/>
      <c r="R97" s="114"/>
      <c r="S97" s="114"/>
      <c r="T97" s="114"/>
      <c r="U97" s="114"/>
      <c r="V97" s="114"/>
      <c r="W97" s="114"/>
      <c r="X97" s="114"/>
      <c r="Y97" s="114"/>
      <c r="Z97" s="114"/>
      <c r="AA97" s="114"/>
      <c r="AB97" s="114"/>
    </row>
    <row r="98" spans="1:28" ht="13.2">
      <c r="A98" s="114"/>
      <c r="B98" s="114"/>
      <c r="C98" s="114"/>
      <c r="D98" s="114"/>
      <c r="E98" s="114"/>
      <c r="F98" s="114"/>
      <c r="G98" s="114"/>
      <c r="H98" s="114"/>
      <c r="I98" s="114"/>
      <c r="J98" s="114"/>
      <c r="K98" s="114"/>
      <c r="L98" s="114"/>
      <c r="M98" s="114"/>
      <c r="N98" s="114"/>
      <c r="O98" s="114"/>
      <c r="P98" s="114"/>
      <c r="Q98" s="114"/>
      <c r="R98" s="114"/>
      <c r="S98" s="114"/>
      <c r="T98" s="114"/>
      <c r="U98" s="114"/>
      <c r="V98" s="114"/>
      <c r="W98" s="114"/>
      <c r="X98" s="114"/>
      <c r="Y98" s="114"/>
      <c r="Z98" s="114"/>
      <c r="AA98" s="114"/>
      <c r="AB98" s="114"/>
    </row>
    <row r="99" spans="1:28" ht="13.2">
      <c r="A99" s="114"/>
      <c r="B99" s="114"/>
      <c r="C99" s="114"/>
      <c r="D99" s="114"/>
      <c r="E99" s="114"/>
      <c r="F99" s="114"/>
      <c r="G99" s="114"/>
      <c r="H99" s="114"/>
      <c r="I99" s="114"/>
      <c r="J99" s="114"/>
      <c r="K99" s="114"/>
      <c r="L99" s="114"/>
      <c r="M99" s="114"/>
      <c r="N99" s="114"/>
      <c r="O99" s="114"/>
      <c r="P99" s="114"/>
      <c r="Q99" s="114"/>
      <c r="R99" s="114"/>
      <c r="S99" s="114"/>
      <c r="T99" s="114"/>
      <c r="U99" s="114"/>
      <c r="V99" s="114"/>
      <c r="W99" s="114"/>
      <c r="X99" s="114"/>
      <c r="Y99" s="114"/>
      <c r="Z99" s="114"/>
      <c r="AA99" s="114"/>
      <c r="AB99" s="114"/>
    </row>
    <row r="100" spans="1:28" ht="13.2">
      <c r="A100" s="114"/>
      <c r="B100" s="114"/>
      <c r="C100" s="114"/>
      <c r="D100" s="114"/>
      <c r="E100" s="114"/>
      <c r="F100" s="114"/>
      <c r="G100" s="114"/>
      <c r="H100" s="114"/>
      <c r="I100" s="114"/>
      <c r="J100" s="114"/>
      <c r="K100" s="114"/>
      <c r="L100" s="114"/>
      <c r="M100" s="114"/>
      <c r="N100" s="114"/>
      <c r="O100" s="114"/>
      <c r="P100" s="114"/>
      <c r="Q100" s="114"/>
      <c r="R100" s="114"/>
      <c r="S100" s="114"/>
      <c r="T100" s="114"/>
      <c r="U100" s="114"/>
      <c r="V100" s="114"/>
      <c r="W100" s="114"/>
      <c r="X100" s="114"/>
      <c r="Y100" s="114"/>
      <c r="Z100" s="114"/>
      <c r="AA100" s="114"/>
      <c r="AB100" s="114"/>
    </row>
    <row r="101" spans="1:28" ht="13.2">
      <c r="A101" s="114"/>
      <c r="B101" s="114"/>
      <c r="C101" s="114"/>
      <c r="D101" s="114"/>
      <c r="E101" s="114"/>
      <c r="F101" s="114"/>
      <c r="G101" s="114"/>
      <c r="H101" s="114"/>
      <c r="I101" s="114"/>
      <c r="J101" s="114"/>
      <c r="K101" s="114"/>
      <c r="L101" s="114"/>
      <c r="M101" s="114"/>
      <c r="N101" s="114"/>
      <c r="O101" s="114"/>
      <c r="P101" s="114"/>
      <c r="Q101" s="114"/>
      <c r="R101" s="114"/>
      <c r="S101" s="114"/>
      <c r="T101" s="114"/>
      <c r="U101" s="114"/>
      <c r="V101" s="114"/>
      <c r="W101" s="114"/>
      <c r="X101" s="114"/>
      <c r="Y101" s="114"/>
      <c r="Z101" s="114"/>
      <c r="AA101" s="114"/>
      <c r="AB101" s="114"/>
    </row>
    <row r="102" spans="1:28" ht="13.2">
      <c r="A102" s="114"/>
      <c r="B102" s="114"/>
      <c r="C102" s="114"/>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c r="Z102" s="114"/>
      <c r="AA102" s="114"/>
      <c r="AB102" s="114"/>
    </row>
    <row r="103" spans="1:28" ht="13.2">
      <c r="A103" s="114"/>
      <c r="B103" s="114"/>
      <c r="C103" s="114"/>
      <c r="D103" s="114"/>
      <c r="E103" s="114"/>
      <c r="F103" s="114"/>
      <c r="G103" s="114"/>
      <c r="H103" s="114"/>
      <c r="I103" s="114"/>
      <c r="J103" s="114"/>
      <c r="K103" s="114"/>
      <c r="L103" s="114"/>
      <c r="M103" s="114"/>
      <c r="N103" s="114"/>
      <c r="O103" s="114"/>
      <c r="P103" s="114"/>
      <c r="Q103" s="114"/>
      <c r="R103" s="114"/>
      <c r="S103" s="114"/>
      <c r="T103" s="114"/>
      <c r="U103" s="114"/>
      <c r="V103" s="114"/>
      <c r="W103" s="114"/>
      <c r="X103" s="114"/>
      <c r="Y103" s="114"/>
      <c r="Z103" s="114"/>
      <c r="AA103" s="114"/>
      <c r="AB103" s="114"/>
    </row>
    <row r="104" spans="1:28" ht="13.2">
      <c r="A104" s="114"/>
      <c r="B104" s="114"/>
      <c r="C104" s="114"/>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c r="Z104" s="114"/>
      <c r="AA104" s="114"/>
      <c r="AB104" s="114"/>
    </row>
    <row r="105" spans="1:28" ht="13.2">
      <c r="A105" s="114"/>
      <c r="B105" s="114"/>
      <c r="C105" s="114"/>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c r="Z105" s="114"/>
      <c r="AA105" s="114"/>
      <c r="AB105" s="114"/>
    </row>
    <row r="106" spans="1:28" ht="13.2">
      <c r="A106" s="114"/>
      <c r="B106" s="114"/>
      <c r="C106" s="114"/>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4"/>
      <c r="AA106" s="114"/>
      <c r="AB106" s="114"/>
    </row>
    <row r="107" spans="1:28" ht="13.2">
      <c r="A107" s="114"/>
      <c r="B107" s="114"/>
      <c r="C107" s="114"/>
      <c r="D107" s="114"/>
      <c r="E107" s="114"/>
      <c r="F107" s="114"/>
      <c r="G107" s="114"/>
      <c r="H107" s="114"/>
      <c r="I107" s="114"/>
      <c r="J107" s="114"/>
      <c r="K107" s="114"/>
      <c r="L107" s="114"/>
      <c r="M107" s="114"/>
      <c r="N107" s="114"/>
      <c r="O107" s="114"/>
      <c r="P107" s="114"/>
      <c r="Q107" s="114"/>
      <c r="R107" s="114"/>
      <c r="S107" s="114"/>
      <c r="T107" s="114"/>
      <c r="U107" s="114"/>
      <c r="V107" s="114"/>
      <c r="W107" s="114"/>
      <c r="X107" s="114"/>
      <c r="Y107" s="114"/>
      <c r="Z107" s="114"/>
      <c r="AA107" s="114"/>
      <c r="AB107" s="114"/>
    </row>
    <row r="108" spans="1:28" ht="13.2">
      <c r="A108" s="114"/>
      <c r="B108" s="114"/>
      <c r="C108" s="114"/>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c r="Z108" s="114"/>
      <c r="AA108" s="114"/>
      <c r="AB108" s="114"/>
    </row>
    <row r="109" spans="1:28" ht="13.2">
      <c r="A109" s="114"/>
      <c r="B109" s="114"/>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c r="Z109" s="114"/>
      <c r="AA109" s="114"/>
      <c r="AB109" s="114"/>
    </row>
    <row r="110" spans="1:28" ht="13.2">
      <c r="A110" s="114"/>
      <c r="B110" s="114"/>
      <c r="C110" s="114"/>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c r="Z110" s="114"/>
      <c r="AA110" s="114"/>
      <c r="AB110" s="114"/>
    </row>
    <row r="111" spans="1:28" ht="13.2">
      <c r="A111" s="114"/>
      <c r="B111" s="114"/>
      <c r="C111" s="114"/>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4"/>
      <c r="AA111" s="114"/>
      <c r="AB111" s="114"/>
    </row>
    <row r="112" spans="1:28" ht="13.2">
      <c r="A112" s="114"/>
      <c r="B112" s="114"/>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c r="AA112" s="114"/>
      <c r="AB112" s="114"/>
    </row>
    <row r="113" spans="1:28" ht="13.2">
      <c r="A113" s="114"/>
      <c r="B113" s="114"/>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c r="AA113" s="114"/>
      <c r="AB113" s="114"/>
    </row>
    <row r="114" spans="1:28" ht="13.2">
      <c r="A114" s="114"/>
      <c r="B114" s="114"/>
      <c r="C114" s="114"/>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4"/>
      <c r="AA114" s="114"/>
      <c r="AB114" s="114"/>
    </row>
    <row r="115" spans="1:28" ht="13.2">
      <c r="A115" s="114"/>
      <c r="B115" s="114"/>
      <c r="C115" s="114"/>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c r="Z115" s="114"/>
      <c r="AA115" s="114"/>
      <c r="AB115" s="114"/>
    </row>
    <row r="116" spans="1:28" ht="13.2">
      <c r="A116" s="114"/>
      <c r="B116" s="114"/>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c r="AA116" s="114"/>
      <c r="AB116" s="114"/>
    </row>
    <row r="117" spans="1:28" ht="13.2">
      <c r="A117" s="114"/>
      <c r="B117" s="114"/>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c r="AA117" s="114"/>
      <c r="AB117" s="114"/>
    </row>
    <row r="118" spans="1:28" ht="13.2">
      <c r="A118" s="114"/>
      <c r="B118" s="114"/>
      <c r="C118" s="114"/>
      <c r="D118" s="114"/>
      <c r="E118" s="114"/>
      <c r="F118" s="114"/>
      <c r="G118" s="114"/>
      <c r="H118" s="114"/>
      <c r="I118" s="114"/>
      <c r="J118" s="114"/>
      <c r="K118" s="114"/>
      <c r="L118" s="114"/>
      <c r="M118" s="114"/>
      <c r="N118" s="114"/>
      <c r="O118" s="114"/>
      <c r="P118" s="114"/>
      <c r="Q118" s="114"/>
      <c r="R118" s="114"/>
      <c r="S118" s="114"/>
      <c r="T118" s="114"/>
      <c r="U118" s="114"/>
      <c r="V118" s="114"/>
      <c r="W118" s="114"/>
      <c r="X118" s="114"/>
      <c r="Y118" s="114"/>
      <c r="Z118" s="114"/>
      <c r="AA118" s="114"/>
      <c r="AB118" s="114"/>
    </row>
    <row r="119" spans="1:28" ht="13.2">
      <c r="A119" s="114"/>
      <c r="B119" s="114"/>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c r="AA119" s="114"/>
      <c r="AB119" s="114"/>
    </row>
    <row r="120" spans="1:28" ht="13.2">
      <c r="A120" s="114"/>
      <c r="B120" s="114"/>
      <c r="C120" s="114"/>
      <c r="D120" s="114"/>
      <c r="E120" s="114"/>
      <c r="F120" s="114"/>
      <c r="G120" s="114"/>
      <c r="H120" s="114"/>
      <c r="I120" s="114"/>
      <c r="J120" s="114"/>
      <c r="K120" s="114"/>
      <c r="L120" s="114"/>
      <c r="M120" s="114"/>
      <c r="N120" s="114"/>
      <c r="O120" s="114"/>
      <c r="P120" s="114"/>
      <c r="Q120" s="114"/>
      <c r="R120" s="114"/>
      <c r="S120" s="114"/>
      <c r="T120" s="114"/>
      <c r="U120" s="114"/>
      <c r="V120" s="114"/>
      <c r="W120" s="114"/>
      <c r="X120" s="114"/>
      <c r="Y120" s="114"/>
      <c r="Z120" s="114"/>
      <c r="AA120" s="114"/>
      <c r="AB120" s="114"/>
    </row>
    <row r="121" spans="1:28" ht="13.2">
      <c r="A121" s="114"/>
      <c r="B121" s="114"/>
      <c r="C121" s="114"/>
      <c r="D121" s="114"/>
      <c r="E121" s="114"/>
      <c r="F121" s="114"/>
      <c r="G121" s="114"/>
      <c r="H121" s="114"/>
      <c r="I121" s="114"/>
      <c r="J121" s="114"/>
      <c r="K121" s="114"/>
      <c r="L121" s="114"/>
      <c r="M121" s="114"/>
      <c r="N121" s="114"/>
      <c r="O121" s="114"/>
      <c r="P121" s="114"/>
      <c r="Q121" s="114"/>
      <c r="R121" s="114"/>
      <c r="S121" s="114"/>
      <c r="T121" s="114"/>
      <c r="U121" s="114"/>
      <c r="V121" s="114"/>
      <c r="W121" s="114"/>
      <c r="X121" s="114"/>
      <c r="Y121" s="114"/>
      <c r="Z121" s="114"/>
      <c r="AA121" s="114"/>
      <c r="AB121" s="114"/>
    </row>
    <row r="122" spans="1:28" ht="13.2">
      <c r="A122" s="114"/>
      <c r="B122" s="114"/>
      <c r="C122" s="114"/>
      <c r="D122" s="114"/>
      <c r="E122" s="114"/>
      <c r="F122" s="114"/>
      <c r="G122" s="114"/>
      <c r="H122" s="114"/>
      <c r="I122" s="114"/>
      <c r="J122" s="114"/>
      <c r="K122" s="114"/>
      <c r="L122" s="114"/>
      <c r="M122" s="114"/>
      <c r="N122" s="114"/>
      <c r="O122" s="114"/>
      <c r="P122" s="114"/>
      <c r="Q122" s="114"/>
      <c r="R122" s="114"/>
      <c r="S122" s="114"/>
      <c r="T122" s="114"/>
      <c r="U122" s="114"/>
      <c r="V122" s="114"/>
      <c r="W122" s="114"/>
      <c r="X122" s="114"/>
      <c r="Y122" s="114"/>
      <c r="Z122" s="114"/>
      <c r="AA122" s="114"/>
      <c r="AB122" s="114"/>
    </row>
    <row r="123" spans="1:28" ht="13.2">
      <c r="A123" s="114"/>
      <c r="B123" s="114"/>
      <c r="C123" s="114"/>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c r="Z123" s="114"/>
      <c r="AA123" s="114"/>
      <c r="AB123" s="114"/>
    </row>
    <row r="124" spans="1:28" ht="13.2">
      <c r="A124" s="114"/>
      <c r="B124" s="114"/>
      <c r="C124" s="114"/>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c r="Z124" s="114"/>
      <c r="AA124" s="114"/>
      <c r="AB124" s="114"/>
    </row>
    <row r="125" spans="1:28" ht="13.2">
      <c r="A125" s="114"/>
      <c r="B125" s="114"/>
      <c r="C125" s="114"/>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c r="Z125" s="114"/>
      <c r="AA125" s="114"/>
      <c r="AB125" s="114"/>
    </row>
    <row r="126" spans="1:28" ht="13.2">
      <c r="A126" s="114"/>
      <c r="B126" s="114"/>
      <c r="C126" s="114"/>
      <c r="D126" s="114"/>
      <c r="E126" s="114"/>
      <c r="F126" s="114"/>
      <c r="G126" s="114"/>
      <c r="H126" s="114"/>
      <c r="I126" s="114"/>
      <c r="J126" s="114"/>
      <c r="K126" s="114"/>
      <c r="L126" s="114"/>
      <c r="M126" s="114"/>
      <c r="N126" s="114"/>
      <c r="O126" s="114"/>
      <c r="P126" s="114"/>
      <c r="Q126" s="114"/>
      <c r="R126" s="114"/>
      <c r="S126" s="114"/>
      <c r="T126" s="114"/>
      <c r="U126" s="114"/>
      <c r="V126" s="114"/>
      <c r="W126" s="114"/>
      <c r="X126" s="114"/>
      <c r="Y126" s="114"/>
      <c r="Z126" s="114"/>
      <c r="AA126" s="114"/>
      <c r="AB126" s="114"/>
    </row>
    <row r="127" spans="1:28" ht="13.2">
      <c r="A127" s="114"/>
      <c r="B127" s="114"/>
      <c r="C127" s="114"/>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c r="Z127" s="114"/>
      <c r="AA127" s="114"/>
      <c r="AB127" s="114"/>
    </row>
    <row r="128" spans="1:28" ht="13.2">
      <c r="A128" s="114"/>
      <c r="B128" s="114"/>
      <c r="C128" s="114"/>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c r="Z128" s="114"/>
      <c r="AA128" s="114"/>
      <c r="AB128" s="114"/>
    </row>
    <row r="129" spans="1:28" ht="13.2">
      <c r="A129" s="114"/>
      <c r="B129" s="114"/>
      <c r="C129" s="114"/>
      <c r="D129" s="114"/>
      <c r="E129" s="114"/>
      <c r="F129" s="114"/>
      <c r="G129" s="114"/>
      <c r="H129" s="114"/>
      <c r="I129" s="114"/>
      <c r="J129" s="114"/>
      <c r="K129" s="114"/>
      <c r="L129" s="114"/>
      <c r="M129" s="114"/>
      <c r="N129" s="114"/>
      <c r="O129" s="114"/>
      <c r="P129" s="114"/>
      <c r="Q129" s="114"/>
      <c r="R129" s="114"/>
      <c r="S129" s="114"/>
      <c r="T129" s="114"/>
      <c r="U129" s="114"/>
      <c r="V129" s="114"/>
      <c r="W129" s="114"/>
      <c r="X129" s="114"/>
      <c r="Y129" s="114"/>
      <c r="Z129" s="114"/>
      <c r="AA129" s="114"/>
      <c r="AB129" s="114"/>
    </row>
    <row r="130" spans="1:28" ht="13.2">
      <c r="A130" s="114"/>
      <c r="B130" s="114"/>
      <c r="C130" s="114"/>
      <c r="D130" s="114"/>
      <c r="E130" s="114"/>
      <c r="F130" s="114"/>
      <c r="G130" s="114"/>
      <c r="H130" s="114"/>
      <c r="I130" s="114"/>
      <c r="J130" s="114"/>
      <c r="K130" s="114"/>
      <c r="L130" s="114"/>
      <c r="M130" s="114"/>
      <c r="N130" s="114"/>
      <c r="O130" s="114"/>
      <c r="P130" s="114"/>
      <c r="Q130" s="114"/>
      <c r="R130" s="114"/>
      <c r="S130" s="114"/>
      <c r="T130" s="114"/>
      <c r="U130" s="114"/>
      <c r="V130" s="114"/>
      <c r="W130" s="114"/>
      <c r="X130" s="114"/>
      <c r="Y130" s="114"/>
      <c r="Z130" s="114"/>
      <c r="AA130" s="114"/>
      <c r="AB130" s="114"/>
    </row>
    <row r="131" spans="1:28" ht="13.2">
      <c r="A131" s="114"/>
      <c r="B131" s="114"/>
      <c r="C131" s="114"/>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4"/>
      <c r="AA131" s="114"/>
      <c r="AB131" s="114"/>
    </row>
    <row r="132" spans="1:28" ht="13.2">
      <c r="A132" s="114"/>
      <c r="B132" s="114"/>
      <c r="C132" s="114"/>
      <c r="D132" s="114"/>
      <c r="E132" s="114"/>
      <c r="F132" s="114"/>
      <c r="G132" s="114"/>
      <c r="H132" s="114"/>
      <c r="I132" s="114"/>
      <c r="J132" s="114"/>
      <c r="K132" s="114"/>
      <c r="L132" s="114"/>
      <c r="M132" s="114"/>
      <c r="N132" s="114"/>
      <c r="O132" s="114"/>
      <c r="P132" s="114"/>
      <c r="Q132" s="114"/>
      <c r="R132" s="114"/>
      <c r="S132" s="114"/>
      <c r="T132" s="114"/>
      <c r="U132" s="114"/>
      <c r="V132" s="114"/>
      <c r="W132" s="114"/>
      <c r="X132" s="114"/>
      <c r="Y132" s="114"/>
      <c r="Z132" s="114"/>
      <c r="AA132" s="114"/>
      <c r="AB132" s="114"/>
    </row>
    <row r="133" spans="1:28" ht="13.2">
      <c r="A133" s="114"/>
      <c r="B133" s="114"/>
      <c r="C133" s="114"/>
      <c r="D133" s="114"/>
      <c r="E133" s="114"/>
      <c r="F133" s="114"/>
      <c r="G133" s="114"/>
      <c r="H133" s="114"/>
      <c r="I133" s="114"/>
      <c r="J133" s="114"/>
      <c r="K133" s="114"/>
      <c r="L133" s="114"/>
      <c r="M133" s="114"/>
      <c r="N133" s="114"/>
      <c r="O133" s="114"/>
      <c r="P133" s="114"/>
      <c r="Q133" s="114"/>
      <c r="R133" s="114"/>
      <c r="S133" s="114"/>
      <c r="T133" s="114"/>
      <c r="U133" s="114"/>
      <c r="V133" s="114"/>
      <c r="W133" s="114"/>
      <c r="X133" s="114"/>
      <c r="Y133" s="114"/>
      <c r="Z133" s="114"/>
      <c r="AA133" s="114"/>
      <c r="AB133" s="114"/>
    </row>
    <row r="134" spans="1:28" ht="13.2">
      <c r="A134" s="114"/>
      <c r="B134" s="114"/>
      <c r="C134" s="114"/>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14"/>
      <c r="Z134" s="114"/>
      <c r="AA134" s="114"/>
      <c r="AB134" s="114"/>
    </row>
    <row r="135" spans="1:28" ht="13.2">
      <c r="A135" s="114"/>
      <c r="B135" s="114"/>
      <c r="C135" s="114"/>
      <c r="D135" s="114"/>
      <c r="E135" s="114"/>
      <c r="F135" s="114"/>
      <c r="G135" s="114"/>
      <c r="H135" s="114"/>
      <c r="I135" s="114"/>
      <c r="J135" s="114"/>
      <c r="K135" s="114"/>
      <c r="L135" s="114"/>
      <c r="M135" s="114"/>
      <c r="N135" s="114"/>
      <c r="O135" s="114"/>
      <c r="P135" s="114"/>
      <c r="Q135" s="114"/>
      <c r="R135" s="114"/>
      <c r="S135" s="114"/>
      <c r="T135" s="114"/>
      <c r="U135" s="114"/>
      <c r="V135" s="114"/>
      <c r="W135" s="114"/>
      <c r="X135" s="114"/>
      <c r="Y135" s="114"/>
      <c r="Z135" s="114"/>
      <c r="AA135" s="114"/>
      <c r="AB135" s="114"/>
    </row>
    <row r="136" spans="1:28" ht="13.2">
      <c r="A136" s="114"/>
      <c r="B136" s="114"/>
      <c r="C136" s="114"/>
      <c r="D136" s="114"/>
      <c r="E136" s="114"/>
      <c r="F136" s="114"/>
      <c r="G136" s="114"/>
      <c r="H136" s="114"/>
      <c r="I136" s="114"/>
      <c r="J136" s="114"/>
      <c r="K136" s="114"/>
      <c r="L136" s="114"/>
      <c r="M136" s="114"/>
      <c r="N136" s="114"/>
      <c r="O136" s="114"/>
      <c r="P136" s="114"/>
      <c r="Q136" s="114"/>
      <c r="R136" s="114"/>
      <c r="S136" s="114"/>
      <c r="T136" s="114"/>
      <c r="U136" s="114"/>
      <c r="V136" s="114"/>
      <c r="W136" s="114"/>
      <c r="X136" s="114"/>
      <c r="Y136" s="114"/>
      <c r="Z136" s="114"/>
      <c r="AA136" s="114"/>
      <c r="AB136" s="114"/>
    </row>
    <row r="137" spans="1:28" ht="13.2">
      <c r="A137" s="114"/>
      <c r="B137" s="114"/>
      <c r="C137" s="114"/>
      <c r="D137" s="114"/>
      <c r="E137" s="114"/>
      <c r="F137" s="114"/>
      <c r="G137" s="114"/>
      <c r="H137" s="114"/>
      <c r="I137" s="114"/>
      <c r="J137" s="114"/>
      <c r="K137" s="114"/>
      <c r="L137" s="114"/>
      <c r="M137" s="114"/>
      <c r="N137" s="114"/>
      <c r="O137" s="114"/>
      <c r="P137" s="114"/>
      <c r="Q137" s="114"/>
      <c r="R137" s="114"/>
      <c r="S137" s="114"/>
      <c r="T137" s="114"/>
      <c r="U137" s="114"/>
      <c r="V137" s="114"/>
      <c r="W137" s="114"/>
      <c r="X137" s="114"/>
      <c r="Y137" s="114"/>
      <c r="Z137" s="114"/>
      <c r="AA137" s="114"/>
      <c r="AB137" s="114"/>
    </row>
    <row r="138" spans="1:28" ht="13.2">
      <c r="A138" s="114"/>
      <c r="B138" s="114"/>
      <c r="C138" s="114"/>
      <c r="D138" s="114"/>
      <c r="E138" s="114"/>
      <c r="F138" s="114"/>
      <c r="G138" s="114"/>
      <c r="H138" s="114"/>
      <c r="I138" s="114"/>
      <c r="J138" s="114"/>
      <c r="K138" s="114"/>
      <c r="L138" s="114"/>
      <c r="M138" s="114"/>
      <c r="N138" s="114"/>
      <c r="O138" s="114"/>
      <c r="P138" s="114"/>
      <c r="Q138" s="114"/>
      <c r="R138" s="114"/>
      <c r="S138" s="114"/>
      <c r="T138" s="114"/>
      <c r="U138" s="114"/>
      <c r="V138" s="114"/>
      <c r="W138" s="114"/>
      <c r="X138" s="114"/>
      <c r="Y138" s="114"/>
      <c r="Z138" s="114"/>
      <c r="AA138" s="114"/>
      <c r="AB138" s="114"/>
    </row>
    <row r="139" spans="1:28" ht="13.2">
      <c r="A139" s="114"/>
      <c r="B139" s="114"/>
      <c r="C139" s="114"/>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c r="Z139" s="114"/>
      <c r="AA139" s="114"/>
      <c r="AB139" s="114"/>
    </row>
    <row r="140" spans="1:28" ht="13.2">
      <c r="A140" s="114"/>
      <c r="B140" s="114"/>
      <c r="C140" s="114"/>
      <c r="D140" s="114"/>
      <c r="E140" s="114"/>
      <c r="F140" s="114"/>
      <c r="G140" s="114"/>
      <c r="H140" s="114"/>
      <c r="I140" s="114"/>
      <c r="J140" s="114"/>
      <c r="K140" s="114"/>
      <c r="L140" s="114"/>
      <c r="M140" s="114"/>
      <c r="N140" s="114"/>
      <c r="O140" s="114"/>
      <c r="P140" s="114"/>
      <c r="Q140" s="114"/>
      <c r="R140" s="114"/>
      <c r="S140" s="114"/>
      <c r="T140" s="114"/>
      <c r="U140" s="114"/>
      <c r="V140" s="114"/>
      <c r="W140" s="114"/>
      <c r="X140" s="114"/>
      <c r="Y140" s="114"/>
      <c r="Z140" s="114"/>
      <c r="AA140" s="114"/>
      <c r="AB140" s="114"/>
    </row>
    <row r="141" spans="1:28" ht="13.2">
      <c r="A141" s="114"/>
      <c r="B141" s="114"/>
      <c r="C141" s="114"/>
      <c r="D141" s="114"/>
      <c r="E141" s="114"/>
      <c r="F141" s="114"/>
      <c r="G141" s="114"/>
      <c r="H141" s="114"/>
      <c r="I141" s="114"/>
      <c r="J141" s="114"/>
      <c r="K141" s="114"/>
      <c r="L141" s="114"/>
      <c r="M141" s="114"/>
      <c r="N141" s="114"/>
      <c r="O141" s="114"/>
      <c r="P141" s="114"/>
      <c r="Q141" s="114"/>
      <c r="R141" s="114"/>
      <c r="S141" s="114"/>
      <c r="T141" s="114"/>
      <c r="U141" s="114"/>
      <c r="V141" s="114"/>
      <c r="W141" s="114"/>
      <c r="X141" s="114"/>
      <c r="Y141" s="114"/>
      <c r="Z141" s="114"/>
      <c r="AA141" s="114"/>
      <c r="AB141" s="114"/>
    </row>
    <row r="142" spans="1:28" ht="13.2">
      <c r="A142" s="114"/>
      <c r="B142" s="114"/>
      <c r="C142" s="114"/>
      <c r="D142" s="114"/>
      <c r="E142" s="114"/>
      <c r="F142" s="114"/>
      <c r="G142" s="114"/>
      <c r="H142" s="114"/>
      <c r="I142" s="114"/>
      <c r="J142" s="114"/>
      <c r="K142" s="114"/>
      <c r="L142" s="114"/>
      <c r="M142" s="114"/>
      <c r="N142" s="114"/>
      <c r="O142" s="114"/>
      <c r="P142" s="114"/>
      <c r="Q142" s="114"/>
      <c r="R142" s="114"/>
      <c r="S142" s="114"/>
      <c r="T142" s="114"/>
      <c r="U142" s="114"/>
      <c r="V142" s="114"/>
      <c r="W142" s="114"/>
      <c r="X142" s="114"/>
      <c r="Y142" s="114"/>
      <c r="Z142" s="114"/>
      <c r="AA142" s="114"/>
      <c r="AB142" s="114"/>
    </row>
    <row r="143" spans="1:28" ht="13.2">
      <c r="A143" s="114"/>
      <c r="B143" s="114"/>
      <c r="C143" s="114"/>
      <c r="D143" s="114"/>
      <c r="E143" s="114"/>
      <c r="F143" s="114"/>
      <c r="G143" s="114"/>
      <c r="H143" s="114"/>
      <c r="I143" s="114"/>
      <c r="J143" s="114"/>
      <c r="K143" s="114"/>
      <c r="L143" s="114"/>
      <c r="M143" s="114"/>
      <c r="N143" s="114"/>
      <c r="O143" s="114"/>
      <c r="P143" s="114"/>
      <c r="Q143" s="114"/>
      <c r="R143" s="114"/>
      <c r="S143" s="114"/>
      <c r="T143" s="114"/>
      <c r="U143" s="114"/>
      <c r="V143" s="114"/>
      <c r="W143" s="114"/>
      <c r="X143" s="114"/>
      <c r="Y143" s="114"/>
      <c r="Z143" s="114"/>
      <c r="AA143" s="114"/>
      <c r="AB143" s="114"/>
    </row>
    <row r="144" spans="1:28" ht="13.2">
      <c r="A144" s="114"/>
      <c r="B144" s="114"/>
      <c r="C144" s="114"/>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4"/>
      <c r="AA144" s="114"/>
      <c r="AB144" s="114"/>
    </row>
    <row r="145" spans="1:28" ht="13.2">
      <c r="A145" s="114"/>
      <c r="B145" s="114"/>
      <c r="C145" s="114"/>
      <c r="D145" s="114"/>
      <c r="E145" s="114"/>
      <c r="F145" s="114"/>
      <c r="G145" s="114"/>
      <c r="H145" s="114"/>
      <c r="I145" s="114"/>
      <c r="J145" s="114"/>
      <c r="K145" s="114"/>
      <c r="L145" s="114"/>
      <c r="M145" s="114"/>
      <c r="N145" s="114"/>
      <c r="O145" s="114"/>
      <c r="P145" s="114"/>
      <c r="Q145" s="114"/>
      <c r="R145" s="114"/>
      <c r="S145" s="114"/>
      <c r="T145" s="114"/>
      <c r="U145" s="114"/>
      <c r="V145" s="114"/>
      <c r="W145" s="114"/>
      <c r="X145" s="114"/>
      <c r="Y145" s="114"/>
      <c r="Z145" s="114"/>
      <c r="AA145" s="114"/>
      <c r="AB145" s="114"/>
    </row>
    <row r="146" spans="1:28" ht="13.2">
      <c r="A146" s="114"/>
      <c r="B146" s="114"/>
      <c r="C146" s="114"/>
      <c r="D146" s="114"/>
      <c r="E146" s="114"/>
      <c r="F146" s="114"/>
      <c r="G146" s="114"/>
      <c r="H146" s="114"/>
      <c r="I146" s="114"/>
      <c r="J146" s="114"/>
      <c r="K146" s="114"/>
      <c r="L146" s="114"/>
      <c r="M146" s="114"/>
      <c r="N146" s="114"/>
      <c r="O146" s="114"/>
      <c r="P146" s="114"/>
      <c r="Q146" s="114"/>
      <c r="R146" s="114"/>
      <c r="S146" s="114"/>
      <c r="T146" s="114"/>
      <c r="U146" s="114"/>
      <c r="V146" s="114"/>
      <c r="W146" s="114"/>
      <c r="X146" s="114"/>
      <c r="Y146" s="114"/>
      <c r="Z146" s="114"/>
      <c r="AA146" s="114"/>
      <c r="AB146" s="114"/>
    </row>
    <row r="147" spans="1:28" ht="13.2">
      <c r="A147" s="114"/>
      <c r="B147" s="114"/>
      <c r="C147" s="114"/>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c r="Z147" s="114"/>
      <c r="AA147" s="114"/>
      <c r="AB147" s="114"/>
    </row>
    <row r="148" spans="1:28" ht="13.2">
      <c r="A148" s="114"/>
      <c r="B148" s="114"/>
      <c r="C148" s="114"/>
      <c r="D148" s="114"/>
      <c r="E148" s="114"/>
      <c r="F148" s="114"/>
      <c r="G148" s="114"/>
      <c r="H148" s="114"/>
      <c r="I148" s="114"/>
      <c r="J148" s="114"/>
      <c r="K148" s="114"/>
      <c r="L148" s="114"/>
      <c r="M148" s="114"/>
      <c r="N148" s="114"/>
      <c r="O148" s="114"/>
      <c r="P148" s="114"/>
      <c r="Q148" s="114"/>
      <c r="R148" s="114"/>
      <c r="S148" s="114"/>
      <c r="T148" s="114"/>
      <c r="U148" s="114"/>
      <c r="V148" s="114"/>
      <c r="W148" s="114"/>
      <c r="X148" s="114"/>
      <c r="Y148" s="114"/>
      <c r="Z148" s="114"/>
      <c r="AA148" s="114"/>
      <c r="AB148" s="114"/>
    </row>
    <row r="149" spans="1:28" ht="13.2">
      <c r="A149" s="114"/>
      <c r="B149" s="114"/>
      <c r="C149" s="114"/>
      <c r="D149" s="114"/>
      <c r="E149" s="114"/>
      <c r="F149" s="114"/>
      <c r="G149" s="114"/>
      <c r="H149" s="114"/>
      <c r="I149" s="114"/>
      <c r="J149" s="114"/>
      <c r="K149" s="114"/>
      <c r="L149" s="114"/>
      <c r="M149" s="114"/>
      <c r="N149" s="114"/>
      <c r="O149" s="114"/>
      <c r="P149" s="114"/>
      <c r="Q149" s="114"/>
      <c r="R149" s="114"/>
      <c r="S149" s="114"/>
      <c r="T149" s="114"/>
      <c r="U149" s="114"/>
      <c r="V149" s="114"/>
      <c r="W149" s="114"/>
      <c r="X149" s="114"/>
      <c r="Y149" s="114"/>
      <c r="Z149" s="114"/>
      <c r="AA149" s="114"/>
      <c r="AB149" s="114"/>
    </row>
    <row r="150" spans="1:28" ht="13.2">
      <c r="A150" s="114"/>
      <c r="B150" s="114"/>
      <c r="C150" s="114"/>
      <c r="D150" s="114"/>
      <c r="E150" s="114"/>
      <c r="F150" s="114"/>
      <c r="G150" s="114"/>
      <c r="H150" s="114"/>
      <c r="I150" s="114"/>
      <c r="J150" s="114"/>
      <c r="K150" s="114"/>
      <c r="L150" s="114"/>
      <c r="M150" s="114"/>
      <c r="N150" s="114"/>
      <c r="O150" s="114"/>
      <c r="P150" s="114"/>
      <c r="Q150" s="114"/>
      <c r="R150" s="114"/>
      <c r="S150" s="114"/>
      <c r="T150" s="114"/>
      <c r="U150" s="114"/>
      <c r="V150" s="114"/>
      <c r="W150" s="114"/>
      <c r="X150" s="114"/>
      <c r="Y150" s="114"/>
      <c r="Z150" s="114"/>
      <c r="AA150" s="114"/>
      <c r="AB150" s="114"/>
    </row>
    <row r="151" spans="1:28" ht="13.2">
      <c r="A151" s="114"/>
      <c r="B151" s="114"/>
      <c r="C151" s="114"/>
      <c r="D151" s="114"/>
      <c r="E151" s="114"/>
      <c r="F151" s="114"/>
      <c r="G151" s="114"/>
      <c r="H151" s="114"/>
      <c r="I151" s="114"/>
      <c r="J151" s="114"/>
      <c r="K151" s="114"/>
      <c r="L151" s="114"/>
      <c r="M151" s="114"/>
      <c r="N151" s="114"/>
      <c r="O151" s="114"/>
      <c r="P151" s="114"/>
      <c r="Q151" s="114"/>
      <c r="R151" s="114"/>
      <c r="S151" s="114"/>
      <c r="T151" s="114"/>
      <c r="U151" s="114"/>
      <c r="V151" s="114"/>
      <c r="W151" s="114"/>
      <c r="X151" s="114"/>
      <c r="Y151" s="114"/>
      <c r="Z151" s="114"/>
      <c r="AA151" s="114"/>
      <c r="AB151" s="114"/>
    </row>
    <row r="152" spans="1:28" ht="13.2">
      <c r="A152" s="114"/>
      <c r="B152" s="114"/>
      <c r="C152" s="114"/>
      <c r="D152" s="114"/>
      <c r="E152" s="114"/>
      <c r="F152" s="114"/>
      <c r="G152" s="114"/>
      <c r="H152" s="114"/>
      <c r="I152" s="114"/>
      <c r="J152" s="114"/>
      <c r="K152" s="114"/>
      <c r="L152" s="114"/>
      <c r="M152" s="114"/>
      <c r="N152" s="114"/>
      <c r="O152" s="114"/>
      <c r="P152" s="114"/>
      <c r="Q152" s="114"/>
      <c r="R152" s="114"/>
      <c r="S152" s="114"/>
      <c r="T152" s="114"/>
      <c r="U152" s="114"/>
      <c r="V152" s="114"/>
      <c r="W152" s="114"/>
      <c r="X152" s="114"/>
      <c r="Y152" s="114"/>
      <c r="Z152" s="114"/>
      <c r="AA152" s="114"/>
      <c r="AB152" s="114"/>
    </row>
    <row r="153" spans="1:28" ht="13.2">
      <c r="A153" s="114"/>
      <c r="B153" s="114"/>
      <c r="C153" s="114"/>
      <c r="D153" s="114"/>
      <c r="E153" s="114"/>
      <c r="F153" s="114"/>
      <c r="G153" s="114"/>
      <c r="H153" s="114"/>
      <c r="I153" s="114"/>
      <c r="J153" s="114"/>
      <c r="K153" s="114"/>
      <c r="L153" s="114"/>
      <c r="M153" s="114"/>
      <c r="N153" s="114"/>
      <c r="O153" s="114"/>
      <c r="P153" s="114"/>
      <c r="Q153" s="114"/>
      <c r="R153" s="114"/>
      <c r="S153" s="114"/>
      <c r="T153" s="114"/>
      <c r="U153" s="114"/>
      <c r="V153" s="114"/>
      <c r="W153" s="114"/>
      <c r="X153" s="114"/>
      <c r="Y153" s="114"/>
      <c r="Z153" s="114"/>
      <c r="AA153" s="114"/>
      <c r="AB153" s="114"/>
    </row>
    <row r="154" spans="1:28" ht="13.2">
      <c r="A154" s="114"/>
      <c r="B154" s="114"/>
      <c r="C154" s="114"/>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c r="Z154" s="114"/>
      <c r="AA154" s="114"/>
      <c r="AB154" s="114"/>
    </row>
    <row r="155" spans="1:28" ht="13.2">
      <c r="A155" s="114"/>
      <c r="B155" s="114"/>
      <c r="C155" s="114"/>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c r="Z155" s="114"/>
      <c r="AA155" s="114"/>
      <c r="AB155" s="114"/>
    </row>
    <row r="156" spans="1:28" ht="13.2">
      <c r="A156" s="114"/>
      <c r="B156" s="114"/>
      <c r="C156" s="114"/>
      <c r="D156" s="114"/>
      <c r="E156" s="114"/>
      <c r="F156" s="114"/>
      <c r="G156" s="114"/>
      <c r="H156" s="114"/>
      <c r="I156" s="114"/>
      <c r="J156" s="114"/>
      <c r="K156" s="114"/>
      <c r="L156" s="114"/>
      <c r="M156" s="114"/>
      <c r="N156" s="114"/>
      <c r="O156" s="114"/>
      <c r="P156" s="114"/>
      <c r="Q156" s="114"/>
      <c r="R156" s="114"/>
      <c r="S156" s="114"/>
      <c r="T156" s="114"/>
      <c r="U156" s="114"/>
      <c r="V156" s="114"/>
      <c r="W156" s="114"/>
      <c r="X156" s="114"/>
      <c r="Y156" s="114"/>
      <c r="Z156" s="114"/>
      <c r="AA156" s="114"/>
      <c r="AB156" s="114"/>
    </row>
    <row r="157" spans="1:28" ht="13.2">
      <c r="A157" s="114"/>
      <c r="B157" s="114"/>
      <c r="C157" s="114"/>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c r="Z157" s="114"/>
      <c r="AA157" s="114"/>
      <c r="AB157" s="114"/>
    </row>
    <row r="158" spans="1:28" ht="13.2">
      <c r="A158" s="114"/>
      <c r="B158" s="114"/>
      <c r="C158" s="114"/>
      <c r="D158" s="114"/>
      <c r="E158" s="114"/>
      <c r="F158" s="114"/>
      <c r="G158" s="114"/>
      <c r="H158" s="114"/>
      <c r="I158" s="114"/>
      <c r="J158" s="114"/>
      <c r="K158" s="114"/>
      <c r="L158" s="114"/>
      <c r="M158" s="114"/>
      <c r="N158" s="114"/>
      <c r="O158" s="114"/>
      <c r="P158" s="114"/>
      <c r="Q158" s="114"/>
      <c r="R158" s="114"/>
      <c r="S158" s="114"/>
      <c r="T158" s="114"/>
      <c r="U158" s="114"/>
      <c r="V158" s="114"/>
      <c r="W158" s="114"/>
      <c r="X158" s="114"/>
      <c r="Y158" s="114"/>
      <c r="Z158" s="114"/>
      <c r="AA158" s="114"/>
      <c r="AB158" s="114"/>
    </row>
    <row r="159" spans="1:28" ht="13.2">
      <c r="A159" s="114"/>
      <c r="B159" s="114"/>
      <c r="C159" s="114"/>
      <c r="D159" s="114"/>
      <c r="E159" s="114"/>
      <c r="F159" s="114"/>
      <c r="G159" s="114"/>
      <c r="H159" s="114"/>
      <c r="I159" s="114"/>
      <c r="J159" s="114"/>
      <c r="K159" s="114"/>
      <c r="L159" s="114"/>
      <c r="M159" s="114"/>
      <c r="N159" s="114"/>
      <c r="O159" s="114"/>
      <c r="P159" s="114"/>
      <c r="Q159" s="114"/>
      <c r="R159" s="114"/>
      <c r="S159" s="114"/>
      <c r="T159" s="114"/>
      <c r="U159" s="114"/>
      <c r="V159" s="114"/>
      <c r="W159" s="114"/>
      <c r="X159" s="114"/>
      <c r="Y159" s="114"/>
      <c r="Z159" s="114"/>
      <c r="AA159" s="114"/>
      <c r="AB159" s="114"/>
    </row>
    <row r="160" spans="1:28" ht="13.2">
      <c r="A160" s="114"/>
      <c r="B160" s="114"/>
      <c r="C160" s="114"/>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14"/>
      <c r="Z160" s="114"/>
      <c r="AA160" s="114"/>
      <c r="AB160" s="114"/>
    </row>
    <row r="161" spans="1:28" ht="13.2">
      <c r="A161" s="114"/>
      <c r="B161" s="114"/>
      <c r="C161" s="114"/>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4"/>
      <c r="AA161" s="114"/>
      <c r="AB161" s="114"/>
    </row>
    <row r="162" spans="1:28" ht="13.2">
      <c r="A162" s="114"/>
      <c r="B162" s="114"/>
      <c r="C162" s="114"/>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c r="Z162" s="114"/>
      <c r="AA162" s="114"/>
      <c r="AB162" s="114"/>
    </row>
    <row r="163" spans="1:28" ht="13.2">
      <c r="A163" s="114"/>
      <c r="B163" s="114"/>
      <c r="C163" s="114"/>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c r="Z163" s="114"/>
      <c r="AA163" s="114"/>
      <c r="AB163" s="114"/>
    </row>
    <row r="164" spans="1:28" ht="13.2">
      <c r="A164" s="114"/>
      <c r="B164" s="114"/>
      <c r="C164" s="114"/>
      <c r="D164" s="114"/>
      <c r="E164" s="114"/>
      <c r="F164" s="114"/>
      <c r="G164" s="114"/>
      <c r="H164" s="114"/>
      <c r="I164" s="114"/>
      <c r="J164" s="114"/>
      <c r="K164" s="114"/>
      <c r="L164" s="114"/>
      <c r="M164" s="114"/>
      <c r="N164" s="114"/>
      <c r="O164" s="114"/>
      <c r="P164" s="114"/>
      <c r="Q164" s="114"/>
      <c r="R164" s="114"/>
      <c r="S164" s="114"/>
      <c r="T164" s="114"/>
      <c r="U164" s="114"/>
      <c r="V164" s="114"/>
      <c r="W164" s="114"/>
      <c r="X164" s="114"/>
      <c r="Y164" s="114"/>
      <c r="Z164" s="114"/>
      <c r="AA164" s="114"/>
      <c r="AB164" s="114"/>
    </row>
    <row r="165" spans="1:28" ht="13.2">
      <c r="A165" s="114"/>
      <c r="B165" s="114"/>
      <c r="C165" s="114"/>
      <c r="D165" s="114"/>
      <c r="E165" s="114"/>
      <c r="F165" s="114"/>
      <c r="G165" s="114"/>
      <c r="H165" s="114"/>
      <c r="I165" s="114"/>
      <c r="J165" s="114"/>
      <c r="K165" s="114"/>
      <c r="L165" s="114"/>
      <c r="M165" s="114"/>
      <c r="N165" s="114"/>
      <c r="O165" s="114"/>
      <c r="P165" s="114"/>
      <c r="Q165" s="114"/>
      <c r="R165" s="114"/>
      <c r="S165" s="114"/>
      <c r="T165" s="114"/>
      <c r="U165" s="114"/>
      <c r="V165" s="114"/>
      <c r="W165" s="114"/>
      <c r="X165" s="114"/>
      <c r="Y165" s="114"/>
      <c r="Z165" s="114"/>
      <c r="AA165" s="114"/>
      <c r="AB165" s="114"/>
    </row>
    <row r="166" spans="1:28" ht="13.2">
      <c r="A166" s="114"/>
      <c r="B166" s="114"/>
      <c r="C166" s="114"/>
      <c r="D166" s="114"/>
      <c r="E166" s="114"/>
      <c r="F166" s="114"/>
      <c r="G166" s="114"/>
      <c r="H166" s="114"/>
      <c r="I166" s="114"/>
      <c r="J166" s="114"/>
      <c r="K166" s="114"/>
      <c r="L166" s="114"/>
      <c r="M166" s="114"/>
      <c r="N166" s="114"/>
      <c r="O166" s="114"/>
      <c r="P166" s="114"/>
      <c r="Q166" s="114"/>
      <c r="R166" s="114"/>
      <c r="S166" s="114"/>
      <c r="T166" s="114"/>
      <c r="U166" s="114"/>
      <c r="V166" s="114"/>
      <c r="W166" s="114"/>
      <c r="X166" s="114"/>
      <c r="Y166" s="114"/>
      <c r="Z166" s="114"/>
      <c r="AA166" s="114"/>
      <c r="AB166" s="114"/>
    </row>
    <row r="167" spans="1:28" ht="13.2">
      <c r="A167" s="114"/>
      <c r="B167" s="114"/>
      <c r="C167" s="114"/>
      <c r="D167" s="114"/>
      <c r="E167" s="114"/>
      <c r="F167" s="114"/>
      <c r="G167" s="114"/>
      <c r="H167" s="114"/>
      <c r="I167" s="114"/>
      <c r="J167" s="114"/>
      <c r="K167" s="114"/>
      <c r="L167" s="114"/>
      <c r="M167" s="114"/>
      <c r="N167" s="114"/>
      <c r="O167" s="114"/>
      <c r="P167" s="114"/>
      <c r="Q167" s="114"/>
      <c r="R167" s="114"/>
      <c r="S167" s="114"/>
      <c r="T167" s="114"/>
      <c r="U167" s="114"/>
      <c r="V167" s="114"/>
      <c r="W167" s="114"/>
      <c r="X167" s="114"/>
      <c r="Y167" s="114"/>
      <c r="Z167" s="114"/>
      <c r="AA167" s="114"/>
      <c r="AB167" s="114"/>
    </row>
    <row r="168" spans="1:28" ht="13.2">
      <c r="A168" s="114"/>
      <c r="B168" s="114"/>
      <c r="C168" s="114"/>
      <c r="D168" s="114"/>
      <c r="E168" s="114"/>
      <c r="F168" s="114"/>
      <c r="G168" s="114"/>
      <c r="H168" s="114"/>
      <c r="I168" s="114"/>
      <c r="J168" s="114"/>
      <c r="K168" s="114"/>
      <c r="L168" s="114"/>
      <c r="M168" s="114"/>
      <c r="N168" s="114"/>
      <c r="O168" s="114"/>
      <c r="P168" s="114"/>
      <c r="Q168" s="114"/>
      <c r="R168" s="114"/>
      <c r="S168" s="114"/>
      <c r="T168" s="114"/>
      <c r="U168" s="114"/>
      <c r="V168" s="114"/>
      <c r="W168" s="114"/>
      <c r="X168" s="114"/>
      <c r="Y168" s="114"/>
      <c r="Z168" s="114"/>
      <c r="AA168" s="114"/>
      <c r="AB168" s="114"/>
    </row>
    <row r="169" spans="1:28" ht="13.2">
      <c r="A169" s="114"/>
      <c r="B169" s="114"/>
      <c r="C169" s="114"/>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Z169" s="114"/>
      <c r="AA169" s="114"/>
      <c r="AB169" s="114"/>
    </row>
    <row r="170" spans="1:28" ht="13.2">
      <c r="A170" s="114"/>
      <c r="B170" s="114"/>
      <c r="C170" s="114"/>
      <c r="D170" s="114"/>
      <c r="E170" s="114"/>
      <c r="F170" s="114"/>
      <c r="G170" s="114"/>
      <c r="H170" s="114"/>
      <c r="I170" s="114"/>
      <c r="J170" s="114"/>
      <c r="K170" s="114"/>
      <c r="L170" s="114"/>
      <c r="M170" s="114"/>
      <c r="N170" s="114"/>
      <c r="O170" s="114"/>
      <c r="P170" s="114"/>
      <c r="Q170" s="114"/>
      <c r="R170" s="114"/>
      <c r="S170" s="114"/>
      <c r="T170" s="114"/>
      <c r="U170" s="114"/>
      <c r="V170" s="114"/>
      <c r="W170" s="114"/>
      <c r="X170" s="114"/>
      <c r="Y170" s="114"/>
      <c r="Z170" s="114"/>
      <c r="AA170" s="114"/>
      <c r="AB170" s="114"/>
    </row>
    <row r="171" spans="1:28" ht="13.2">
      <c r="A171" s="114"/>
      <c r="B171" s="114"/>
      <c r="C171" s="114"/>
      <c r="D171" s="114"/>
      <c r="E171" s="114"/>
      <c r="F171" s="114"/>
      <c r="G171" s="114"/>
      <c r="H171" s="114"/>
      <c r="I171" s="114"/>
      <c r="J171" s="114"/>
      <c r="K171" s="114"/>
      <c r="L171" s="114"/>
      <c r="M171" s="114"/>
      <c r="N171" s="114"/>
      <c r="O171" s="114"/>
      <c r="P171" s="114"/>
      <c r="Q171" s="114"/>
      <c r="R171" s="114"/>
      <c r="S171" s="114"/>
      <c r="T171" s="114"/>
      <c r="U171" s="114"/>
      <c r="V171" s="114"/>
      <c r="W171" s="114"/>
      <c r="X171" s="114"/>
      <c r="Y171" s="114"/>
      <c r="Z171" s="114"/>
      <c r="AA171" s="114"/>
      <c r="AB171" s="114"/>
    </row>
    <row r="172" spans="1:28" ht="13.2">
      <c r="A172" s="114"/>
      <c r="B172" s="114"/>
      <c r="C172" s="114"/>
      <c r="D172" s="114"/>
      <c r="E172" s="114"/>
      <c r="F172" s="114"/>
      <c r="G172" s="114"/>
      <c r="H172" s="114"/>
      <c r="I172" s="114"/>
      <c r="J172" s="114"/>
      <c r="K172" s="114"/>
      <c r="L172" s="114"/>
      <c r="M172" s="114"/>
      <c r="N172" s="114"/>
      <c r="O172" s="114"/>
      <c r="P172" s="114"/>
      <c r="Q172" s="114"/>
      <c r="R172" s="114"/>
      <c r="S172" s="114"/>
      <c r="T172" s="114"/>
      <c r="U172" s="114"/>
      <c r="V172" s="114"/>
      <c r="W172" s="114"/>
      <c r="X172" s="114"/>
      <c r="Y172" s="114"/>
      <c r="Z172" s="114"/>
      <c r="AA172" s="114"/>
      <c r="AB172" s="114"/>
    </row>
    <row r="173" spans="1:28" ht="13.2">
      <c r="A173" s="114"/>
      <c r="B173" s="114"/>
      <c r="C173" s="114"/>
      <c r="D173" s="114"/>
      <c r="E173" s="114"/>
      <c r="F173" s="114"/>
      <c r="G173" s="114"/>
      <c r="H173" s="114"/>
      <c r="I173" s="114"/>
      <c r="J173" s="114"/>
      <c r="K173" s="114"/>
      <c r="L173" s="114"/>
      <c r="M173" s="114"/>
      <c r="N173" s="114"/>
      <c r="O173" s="114"/>
      <c r="P173" s="114"/>
      <c r="Q173" s="114"/>
      <c r="R173" s="114"/>
      <c r="S173" s="114"/>
      <c r="T173" s="114"/>
      <c r="U173" s="114"/>
      <c r="V173" s="114"/>
      <c r="W173" s="114"/>
      <c r="X173" s="114"/>
      <c r="Y173" s="114"/>
      <c r="Z173" s="114"/>
      <c r="AA173" s="114"/>
      <c r="AB173" s="114"/>
    </row>
    <row r="174" spans="1:28" ht="13.2">
      <c r="A174" s="114"/>
      <c r="B174" s="114"/>
      <c r="C174" s="114"/>
      <c r="D174" s="114"/>
      <c r="E174" s="114"/>
      <c r="F174" s="114"/>
      <c r="G174" s="114"/>
      <c r="H174" s="114"/>
      <c r="I174" s="114"/>
      <c r="J174" s="114"/>
      <c r="K174" s="114"/>
      <c r="L174" s="114"/>
      <c r="M174" s="114"/>
      <c r="N174" s="114"/>
      <c r="O174" s="114"/>
      <c r="P174" s="114"/>
      <c r="Q174" s="114"/>
      <c r="R174" s="114"/>
      <c r="S174" s="114"/>
      <c r="T174" s="114"/>
      <c r="U174" s="114"/>
      <c r="V174" s="114"/>
      <c r="W174" s="114"/>
      <c r="X174" s="114"/>
      <c r="Y174" s="114"/>
      <c r="Z174" s="114"/>
      <c r="AA174" s="114"/>
      <c r="AB174" s="114"/>
    </row>
    <row r="175" spans="1:28" ht="13.2">
      <c r="A175" s="114"/>
      <c r="B175" s="114"/>
      <c r="C175" s="114"/>
      <c r="D175" s="114"/>
      <c r="E175" s="114"/>
      <c r="F175" s="114"/>
      <c r="G175" s="114"/>
      <c r="H175" s="114"/>
      <c r="I175" s="114"/>
      <c r="J175" s="114"/>
      <c r="K175" s="114"/>
      <c r="L175" s="114"/>
      <c r="M175" s="114"/>
      <c r="N175" s="114"/>
      <c r="O175" s="114"/>
      <c r="P175" s="114"/>
      <c r="Q175" s="114"/>
      <c r="R175" s="114"/>
      <c r="S175" s="114"/>
      <c r="T175" s="114"/>
      <c r="U175" s="114"/>
      <c r="V175" s="114"/>
      <c r="W175" s="114"/>
      <c r="X175" s="114"/>
      <c r="Y175" s="114"/>
      <c r="Z175" s="114"/>
      <c r="AA175" s="114"/>
      <c r="AB175" s="114"/>
    </row>
    <row r="176" spans="1:28" ht="13.2">
      <c r="A176" s="114"/>
      <c r="B176" s="114"/>
      <c r="C176" s="114"/>
      <c r="D176" s="114"/>
      <c r="E176" s="114"/>
      <c r="F176" s="114"/>
      <c r="G176" s="114"/>
      <c r="H176" s="114"/>
      <c r="I176" s="114"/>
      <c r="J176" s="114"/>
      <c r="K176" s="114"/>
      <c r="L176" s="114"/>
      <c r="M176" s="114"/>
      <c r="N176" s="114"/>
      <c r="O176" s="114"/>
      <c r="P176" s="114"/>
      <c r="Q176" s="114"/>
      <c r="R176" s="114"/>
      <c r="S176" s="114"/>
      <c r="T176" s="114"/>
      <c r="U176" s="114"/>
      <c r="V176" s="114"/>
      <c r="W176" s="114"/>
      <c r="X176" s="114"/>
      <c r="Y176" s="114"/>
      <c r="Z176" s="114"/>
      <c r="AA176" s="114"/>
      <c r="AB176" s="114"/>
    </row>
    <row r="177" spans="1:28" ht="13.2">
      <c r="A177" s="114"/>
      <c r="B177" s="114"/>
      <c r="C177" s="114"/>
      <c r="D177" s="114"/>
      <c r="E177" s="114"/>
      <c r="F177" s="114"/>
      <c r="G177" s="114"/>
      <c r="H177" s="114"/>
      <c r="I177" s="114"/>
      <c r="J177" s="114"/>
      <c r="K177" s="114"/>
      <c r="L177" s="114"/>
      <c r="M177" s="114"/>
      <c r="N177" s="114"/>
      <c r="O177" s="114"/>
      <c r="P177" s="114"/>
      <c r="Q177" s="114"/>
      <c r="R177" s="114"/>
      <c r="S177" s="114"/>
      <c r="T177" s="114"/>
      <c r="U177" s="114"/>
      <c r="V177" s="114"/>
      <c r="W177" s="114"/>
      <c r="X177" s="114"/>
      <c r="Y177" s="114"/>
      <c r="Z177" s="114"/>
      <c r="AA177" s="114"/>
      <c r="AB177" s="114"/>
    </row>
    <row r="178" spans="1:28" ht="13.2">
      <c r="A178" s="114"/>
      <c r="B178" s="114"/>
      <c r="C178" s="114"/>
      <c r="D178" s="114"/>
      <c r="E178" s="114"/>
      <c r="F178" s="114"/>
      <c r="G178" s="114"/>
      <c r="H178" s="114"/>
      <c r="I178" s="114"/>
      <c r="J178" s="114"/>
      <c r="K178" s="114"/>
      <c r="L178" s="114"/>
      <c r="M178" s="114"/>
      <c r="N178" s="114"/>
      <c r="O178" s="114"/>
      <c r="P178" s="114"/>
      <c r="Q178" s="114"/>
      <c r="R178" s="114"/>
      <c r="S178" s="114"/>
      <c r="T178" s="114"/>
      <c r="U178" s="114"/>
      <c r="V178" s="114"/>
      <c r="W178" s="114"/>
      <c r="X178" s="114"/>
      <c r="Y178" s="114"/>
      <c r="Z178" s="114"/>
      <c r="AA178" s="114"/>
      <c r="AB178" s="114"/>
    </row>
    <row r="179" spans="1:28" ht="13.2">
      <c r="A179" s="114"/>
      <c r="B179" s="114"/>
      <c r="C179" s="114"/>
      <c r="D179" s="114"/>
      <c r="E179" s="114"/>
      <c r="F179" s="114"/>
      <c r="G179" s="114"/>
      <c r="H179" s="114"/>
      <c r="I179" s="114"/>
      <c r="J179" s="114"/>
      <c r="K179" s="114"/>
      <c r="L179" s="114"/>
      <c r="M179" s="114"/>
      <c r="N179" s="114"/>
      <c r="O179" s="114"/>
      <c r="P179" s="114"/>
      <c r="Q179" s="114"/>
      <c r="R179" s="114"/>
      <c r="S179" s="114"/>
      <c r="T179" s="114"/>
      <c r="U179" s="114"/>
      <c r="V179" s="114"/>
      <c r="W179" s="114"/>
      <c r="X179" s="114"/>
      <c r="Y179" s="114"/>
      <c r="Z179" s="114"/>
      <c r="AA179" s="114"/>
      <c r="AB179" s="114"/>
    </row>
    <row r="180" spans="1:28" ht="13.2">
      <c r="A180" s="114"/>
      <c r="B180" s="114"/>
      <c r="C180" s="114"/>
      <c r="D180" s="114"/>
      <c r="E180" s="114"/>
      <c r="F180" s="114"/>
      <c r="G180" s="114"/>
      <c r="H180" s="114"/>
      <c r="I180" s="114"/>
      <c r="J180" s="114"/>
      <c r="K180" s="114"/>
      <c r="L180" s="114"/>
      <c r="M180" s="114"/>
      <c r="N180" s="114"/>
      <c r="O180" s="114"/>
      <c r="P180" s="114"/>
      <c r="Q180" s="114"/>
      <c r="R180" s="114"/>
      <c r="S180" s="114"/>
      <c r="T180" s="114"/>
      <c r="U180" s="114"/>
      <c r="V180" s="114"/>
      <c r="W180" s="114"/>
      <c r="X180" s="114"/>
      <c r="Y180" s="114"/>
      <c r="Z180" s="114"/>
      <c r="AA180" s="114"/>
      <c r="AB180" s="114"/>
    </row>
    <row r="181" spans="1:28" ht="13.2">
      <c r="A181" s="114"/>
      <c r="B181" s="114"/>
      <c r="C181" s="114"/>
      <c r="D181" s="114"/>
      <c r="E181" s="114"/>
      <c r="F181" s="114"/>
      <c r="G181" s="114"/>
      <c r="H181" s="114"/>
      <c r="I181" s="114"/>
      <c r="J181" s="114"/>
      <c r="K181" s="114"/>
      <c r="L181" s="114"/>
      <c r="M181" s="114"/>
      <c r="N181" s="114"/>
      <c r="O181" s="114"/>
      <c r="P181" s="114"/>
      <c r="Q181" s="114"/>
      <c r="R181" s="114"/>
      <c r="S181" s="114"/>
      <c r="T181" s="114"/>
      <c r="U181" s="114"/>
      <c r="V181" s="114"/>
      <c r="W181" s="114"/>
      <c r="X181" s="114"/>
      <c r="Y181" s="114"/>
      <c r="Z181" s="114"/>
      <c r="AA181" s="114"/>
      <c r="AB181" s="114"/>
    </row>
    <row r="182" spans="1:28" ht="13.2">
      <c r="A182" s="114"/>
      <c r="B182" s="114"/>
      <c r="C182" s="114"/>
      <c r="D182" s="114"/>
      <c r="E182" s="114"/>
      <c r="F182" s="114"/>
      <c r="G182" s="114"/>
      <c r="H182" s="114"/>
      <c r="I182" s="114"/>
      <c r="J182" s="114"/>
      <c r="K182" s="114"/>
      <c r="L182" s="114"/>
      <c r="M182" s="114"/>
      <c r="N182" s="114"/>
      <c r="O182" s="114"/>
      <c r="P182" s="114"/>
      <c r="Q182" s="114"/>
      <c r="R182" s="114"/>
      <c r="S182" s="114"/>
      <c r="T182" s="114"/>
      <c r="U182" s="114"/>
      <c r="V182" s="114"/>
      <c r="W182" s="114"/>
      <c r="X182" s="114"/>
      <c r="Y182" s="114"/>
      <c r="Z182" s="114"/>
      <c r="AA182" s="114"/>
      <c r="AB182" s="114"/>
    </row>
    <row r="183" spans="1:28" ht="13.2">
      <c r="A183" s="114"/>
      <c r="B183" s="114"/>
      <c r="C183" s="114"/>
      <c r="D183" s="114"/>
      <c r="E183" s="114"/>
      <c r="F183" s="114"/>
      <c r="G183" s="114"/>
      <c r="H183" s="114"/>
      <c r="I183" s="114"/>
      <c r="J183" s="114"/>
      <c r="K183" s="114"/>
      <c r="L183" s="114"/>
      <c r="M183" s="114"/>
      <c r="N183" s="114"/>
      <c r="O183" s="114"/>
      <c r="P183" s="114"/>
      <c r="Q183" s="114"/>
      <c r="R183" s="114"/>
      <c r="S183" s="114"/>
      <c r="T183" s="114"/>
      <c r="U183" s="114"/>
      <c r="V183" s="114"/>
      <c r="W183" s="114"/>
      <c r="X183" s="114"/>
      <c r="Y183" s="114"/>
      <c r="Z183" s="114"/>
      <c r="AA183" s="114"/>
      <c r="AB183" s="114"/>
    </row>
    <row r="184" spans="1:28" ht="13.2">
      <c r="A184" s="114"/>
      <c r="B184" s="114"/>
      <c r="C184" s="114"/>
      <c r="D184" s="114"/>
      <c r="E184" s="114"/>
      <c r="F184" s="114"/>
      <c r="G184" s="114"/>
      <c r="H184" s="114"/>
      <c r="I184" s="114"/>
      <c r="J184" s="114"/>
      <c r="K184" s="114"/>
      <c r="L184" s="114"/>
      <c r="M184" s="114"/>
      <c r="N184" s="114"/>
      <c r="O184" s="114"/>
      <c r="P184" s="114"/>
      <c r="Q184" s="114"/>
      <c r="R184" s="114"/>
      <c r="S184" s="114"/>
      <c r="T184" s="114"/>
      <c r="U184" s="114"/>
      <c r="V184" s="114"/>
      <c r="W184" s="114"/>
      <c r="X184" s="114"/>
      <c r="Y184" s="114"/>
      <c r="Z184" s="114"/>
      <c r="AA184" s="114"/>
      <c r="AB184" s="114"/>
    </row>
    <row r="185" spans="1:28" ht="13.2">
      <c r="A185" s="114"/>
      <c r="B185" s="114"/>
      <c r="C185" s="114"/>
      <c r="D185" s="114"/>
      <c r="E185" s="114"/>
      <c r="F185" s="114"/>
      <c r="G185" s="114"/>
      <c r="H185" s="114"/>
      <c r="I185" s="114"/>
      <c r="J185" s="114"/>
      <c r="K185" s="114"/>
      <c r="L185" s="114"/>
      <c r="M185" s="114"/>
      <c r="N185" s="114"/>
      <c r="O185" s="114"/>
      <c r="P185" s="114"/>
      <c r="Q185" s="114"/>
      <c r="R185" s="114"/>
      <c r="S185" s="114"/>
      <c r="T185" s="114"/>
      <c r="U185" s="114"/>
      <c r="V185" s="114"/>
      <c r="W185" s="114"/>
      <c r="X185" s="114"/>
      <c r="Y185" s="114"/>
      <c r="Z185" s="114"/>
      <c r="AA185" s="114"/>
      <c r="AB185" s="114"/>
    </row>
    <row r="186" spans="1:28" ht="13.2">
      <c r="A186" s="114"/>
      <c r="B186" s="114"/>
      <c r="C186" s="114"/>
      <c r="D186" s="114"/>
      <c r="E186" s="114"/>
      <c r="F186" s="114"/>
      <c r="G186" s="114"/>
      <c r="H186" s="114"/>
      <c r="I186" s="114"/>
      <c r="J186" s="114"/>
      <c r="K186" s="114"/>
      <c r="L186" s="114"/>
      <c r="M186" s="114"/>
      <c r="N186" s="114"/>
      <c r="O186" s="114"/>
      <c r="P186" s="114"/>
      <c r="Q186" s="114"/>
      <c r="R186" s="114"/>
      <c r="S186" s="114"/>
      <c r="T186" s="114"/>
      <c r="U186" s="114"/>
      <c r="V186" s="114"/>
      <c r="W186" s="114"/>
      <c r="X186" s="114"/>
      <c r="Y186" s="114"/>
      <c r="Z186" s="114"/>
      <c r="AA186" s="114"/>
      <c r="AB186" s="114"/>
    </row>
    <row r="187" spans="1:28" ht="13.2">
      <c r="A187" s="114"/>
      <c r="B187" s="114"/>
      <c r="C187" s="114"/>
      <c r="D187" s="114"/>
      <c r="E187" s="114"/>
      <c r="F187" s="114"/>
      <c r="G187" s="114"/>
      <c r="H187" s="114"/>
      <c r="I187" s="114"/>
      <c r="J187" s="114"/>
      <c r="K187" s="114"/>
      <c r="L187" s="114"/>
      <c r="M187" s="114"/>
      <c r="N187" s="114"/>
      <c r="O187" s="114"/>
      <c r="P187" s="114"/>
      <c r="Q187" s="114"/>
      <c r="R187" s="114"/>
      <c r="S187" s="114"/>
      <c r="T187" s="114"/>
      <c r="U187" s="114"/>
      <c r="V187" s="114"/>
      <c r="W187" s="114"/>
      <c r="X187" s="114"/>
      <c r="Y187" s="114"/>
      <c r="Z187" s="114"/>
      <c r="AA187" s="114"/>
      <c r="AB187" s="114"/>
    </row>
    <row r="188" spans="1:28" ht="13.2">
      <c r="A188" s="114"/>
      <c r="B188" s="114"/>
      <c r="C188" s="114"/>
      <c r="D188" s="114"/>
      <c r="E188" s="114"/>
      <c r="F188" s="114"/>
      <c r="G188" s="114"/>
      <c r="H188" s="114"/>
      <c r="I188" s="114"/>
      <c r="J188" s="114"/>
      <c r="K188" s="114"/>
      <c r="L188" s="114"/>
      <c r="M188" s="114"/>
      <c r="N188" s="114"/>
      <c r="O188" s="114"/>
      <c r="P188" s="114"/>
      <c r="Q188" s="114"/>
      <c r="R188" s="114"/>
      <c r="S188" s="114"/>
      <c r="T188" s="114"/>
      <c r="U188" s="114"/>
      <c r="V188" s="114"/>
      <c r="W188" s="114"/>
      <c r="X188" s="114"/>
      <c r="Y188" s="114"/>
      <c r="Z188" s="114"/>
      <c r="AA188" s="114"/>
      <c r="AB188" s="114"/>
    </row>
    <row r="189" spans="1:28" ht="13.2">
      <c r="A189" s="114"/>
      <c r="B189" s="114"/>
      <c r="C189" s="114"/>
      <c r="D189" s="114"/>
      <c r="E189" s="114"/>
      <c r="F189" s="114"/>
      <c r="G189" s="114"/>
      <c r="H189" s="114"/>
      <c r="I189" s="114"/>
      <c r="J189" s="114"/>
      <c r="K189" s="114"/>
      <c r="L189" s="114"/>
      <c r="M189" s="114"/>
      <c r="N189" s="114"/>
      <c r="O189" s="114"/>
      <c r="P189" s="114"/>
      <c r="Q189" s="114"/>
      <c r="R189" s="114"/>
      <c r="S189" s="114"/>
      <c r="T189" s="114"/>
      <c r="U189" s="114"/>
      <c r="V189" s="114"/>
      <c r="W189" s="114"/>
      <c r="X189" s="114"/>
      <c r="Y189" s="114"/>
      <c r="Z189" s="114"/>
      <c r="AA189" s="114"/>
      <c r="AB189" s="114"/>
    </row>
    <row r="190" spans="1:28" ht="13.2">
      <c r="A190" s="114"/>
      <c r="B190" s="114"/>
      <c r="C190" s="114"/>
      <c r="D190" s="114"/>
      <c r="E190" s="114"/>
      <c r="F190" s="114"/>
      <c r="G190" s="114"/>
      <c r="H190" s="114"/>
      <c r="I190" s="114"/>
      <c r="J190" s="114"/>
      <c r="K190" s="114"/>
      <c r="L190" s="114"/>
      <c r="M190" s="114"/>
      <c r="N190" s="114"/>
      <c r="O190" s="114"/>
      <c r="P190" s="114"/>
      <c r="Q190" s="114"/>
      <c r="R190" s="114"/>
      <c r="S190" s="114"/>
      <c r="T190" s="114"/>
      <c r="U190" s="114"/>
      <c r="V190" s="114"/>
      <c r="W190" s="114"/>
      <c r="X190" s="114"/>
      <c r="Y190" s="114"/>
      <c r="Z190" s="114"/>
      <c r="AA190" s="114"/>
      <c r="AB190" s="114"/>
    </row>
    <row r="191" spans="1:28" ht="13.2">
      <c r="A191" s="114"/>
      <c r="B191" s="114"/>
      <c r="C191" s="114"/>
      <c r="D191" s="114"/>
      <c r="E191" s="114"/>
      <c r="F191" s="114"/>
      <c r="G191" s="114"/>
      <c r="H191" s="114"/>
      <c r="I191" s="114"/>
      <c r="J191" s="114"/>
      <c r="K191" s="114"/>
      <c r="L191" s="114"/>
      <c r="M191" s="114"/>
      <c r="N191" s="114"/>
      <c r="O191" s="114"/>
      <c r="P191" s="114"/>
      <c r="Q191" s="114"/>
      <c r="R191" s="114"/>
      <c r="S191" s="114"/>
      <c r="T191" s="114"/>
      <c r="U191" s="114"/>
      <c r="V191" s="114"/>
      <c r="W191" s="114"/>
      <c r="X191" s="114"/>
      <c r="Y191" s="114"/>
      <c r="Z191" s="114"/>
      <c r="AA191" s="114"/>
      <c r="AB191" s="114"/>
    </row>
    <row r="192" spans="1:28" ht="13.2">
      <c r="A192" s="114"/>
      <c r="B192" s="114"/>
      <c r="C192" s="114"/>
      <c r="D192" s="114"/>
      <c r="E192" s="114"/>
      <c r="F192" s="114"/>
      <c r="G192" s="114"/>
      <c r="H192" s="114"/>
      <c r="I192" s="114"/>
      <c r="J192" s="114"/>
      <c r="K192" s="114"/>
      <c r="L192" s="114"/>
      <c r="M192" s="114"/>
      <c r="N192" s="114"/>
      <c r="O192" s="114"/>
      <c r="P192" s="114"/>
      <c r="Q192" s="114"/>
      <c r="R192" s="114"/>
      <c r="S192" s="114"/>
      <c r="T192" s="114"/>
      <c r="U192" s="114"/>
      <c r="V192" s="114"/>
      <c r="W192" s="114"/>
      <c r="X192" s="114"/>
      <c r="Y192" s="114"/>
      <c r="Z192" s="114"/>
      <c r="AA192" s="114"/>
      <c r="AB192" s="114"/>
    </row>
    <row r="193" spans="1:28" ht="13.2">
      <c r="A193" s="114"/>
      <c r="B193" s="114"/>
      <c r="C193" s="114"/>
      <c r="D193" s="114"/>
      <c r="E193" s="114"/>
      <c r="F193" s="114"/>
      <c r="G193" s="114"/>
      <c r="H193" s="114"/>
      <c r="I193" s="114"/>
      <c r="J193" s="114"/>
      <c r="K193" s="114"/>
      <c r="L193" s="114"/>
      <c r="M193" s="114"/>
      <c r="N193" s="114"/>
      <c r="O193" s="114"/>
      <c r="P193" s="114"/>
      <c r="Q193" s="114"/>
      <c r="R193" s="114"/>
      <c r="S193" s="114"/>
      <c r="T193" s="114"/>
      <c r="U193" s="114"/>
      <c r="V193" s="114"/>
      <c r="W193" s="114"/>
      <c r="X193" s="114"/>
      <c r="Y193" s="114"/>
      <c r="Z193" s="114"/>
      <c r="AA193" s="114"/>
      <c r="AB193" s="114"/>
    </row>
    <row r="194" spans="1:28" ht="13.2">
      <c r="A194" s="114"/>
      <c r="B194" s="114"/>
      <c r="C194" s="114"/>
      <c r="D194" s="114"/>
      <c r="E194" s="114"/>
      <c r="F194" s="114"/>
      <c r="G194" s="114"/>
      <c r="H194" s="114"/>
      <c r="I194" s="114"/>
      <c r="J194" s="114"/>
      <c r="K194" s="114"/>
      <c r="L194" s="114"/>
      <c r="M194" s="114"/>
      <c r="N194" s="114"/>
      <c r="O194" s="114"/>
      <c r="P194" s="114"/>
      <c r="Q194" s="114"/>
      <c r="R194" s="114"/>
      <c r="S194" s="114"/>
      <c r="T194" s="114"/>
      <c r="U194" s="114"/>
      <c r="V194" s="114"/>
      <c r="W194" s="114"/>
      <c r="X194" s="114"/>
      <c r="Y194" s="114"/>
      <c r="Z194" s="114"/>
      <c r="AA194" s="114"/>
      <c r="AB194" s="114"/>
    </row>
    <row r="195" spans="1:28" ht="13.2">
      <c r="A195" s="114"/>
      <c r="B195" s="114"/>
      <c r="C195" s="114"/>
      <c r="D195" s="114"/>
      <c r="E195" s="114"/>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row>
    <row r="196" spans="1:28" ht="13.2">
      <c r="A196" s="114"/>
      <c r="B196" s="114"/>
      <c r="C196" s="114"/>
      <c r="D196" s="114"/>
      <c r="E196" s="114"/>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row>
    <row r="197" spans="1:28" ht="13.2">
      <c r="A197" s="114"/>
      <c r="B197" s="114"/>
      <c r="C197" s="114"/>
      <c r="D197" s="114"/>
      <c r="E197" s="114"/>
      <c r="F197" s="114"/>
      <c r="G197" s="114"/>
      <c r="H197" s="114"/>
      <c r="I197" s="114"/>
      <c r="J197" s="114"/>
      <c r="K197" s="114"/>
      <c r="L197" s="114"/>
      <c r="M197" s="114"/>
      <c r="N197" s="114"/>
      <c r="O197" s="114"/>
      <c r="P197" s="114"/>
      <c r="Q197" s="114"/>
      <c r="R197" s="114"/>
      <c r="S197" s="114"/>
      <c r="T197" s="114"/>
      <c r="U197" s="114"/>
      <c r="V197" s="114"/>
      <c r="W197" s="114"/>
      <c r="X197" s="114"/>
      <c r="Y197" s="114"/>
      <c r="Z197" s="114"/>
      <c r="AA197" s="114"/>
      <c r="AB197" s="114"/>
    </row>
    <row r="198" spans="1:28" ht="13.2">
      <c r="A198" s="114"/>
      <c r="B198" s="114"/>
      <c r="C198" s="114"/>
      <c r="D198" s="114"/>
      <c r="E198" s="114"/>
      <c r="F198" s="114"/>
      <c r="G198" s="114"/>
      <c r="H198" s="114"/>
      <c r="I198" s="114"/>
      <c r="J198" s="114"/>
      <c r="K198" s="114"/>
      <c r="L198" s="114"/>
      <c r="M198" s="114"/>
      <c r="N198" s="114"/>
      <c r="O198" s="114"/>
      <c r="P198" s="114"/>
      <c r="Q198" s="114"/>
      <c r="R198" s="114"/>
      <c r="S198" s="114"/>
      <c r="T198" s="114"/>
      <c r="U198" s="114"/>
      <c r="V198" s="114"/>
      <c r="W198" s="114"/>
      <c r="X198" s="114"/>
      <c r="Y198" s="114"/>
      <c r="Z198" s="114"/>
      <c r="AA198" s="114"/>
      <c r="AB198" s="114"/>
    </row>
    <row r="199" spans="1:28" ht="13.2">
      <c r="A199" s="114"/>
      <c r="B199" s="114"/>
      <c r="C199" s="114"/>
      <c r="D199" s="114"/>
      <c r="E199" s="114"/>
      <c r="F199" s="114"/>
      <c r="G199" s="114"/>
      <c r="H199" s="114"/>
      <c r="I199" s="114"/>
      <c r="J199" s="114"/>
      <c r="K199" s="114"/>
      <c r="L199" s="114"/>
      <c r="M199" s="114"/>
      <c r="N199" s="114"/>
      <c r="O199" s="114"/>
      <c r="P199" s="114"/>
      <c r="Q199" s="114"/>
      <c r="R199" s="114"/>
      <c r="S199" s="114"/>
      <c r="T199" s="114"/>
      <c r="U199" s="114"/>
      <c r="V199" s="114"/>
      <c r="W199" s="114"/>
      <c r="X199" s="114"/>
      <c r="Y199" s="114"/>
      <c r="Z199" s="114"/>
      <c r="AA199" s="114"/>
      <c r="AB199" s="114"/>
    </row>
    <row r="200" spans="1:28" ht="13.2">
      <c r="A200" s="114"/>
      <c r="B200" s="114"/>
      <c r="C200" s="114"/>
      <c r="D200" s="114"/>
      <c r="E200" s="114"/>
      <c r="F200" s="114"/>
      <c r="G200" s="114"/>
      <c r="H200" s="114"/>
      <c r="I200" s="114"/>
      <c r="J200" s="114"/>
      <c r="K200" s="114"/>
      <c r="L200" s="114"/>
      <c r="M200" s="114"/>
      <c r="N200" s="114"/>
      <c r="O200" s="114"/>
      <c r="P200" s="114"/>
      <c r="Q200" s="114"/>
      <c r="R200" s="114"/>
      <c r="S200" s="114"/>
      <c r="T200" s="114"/>
      <c r="U200" s="114"/>
      <c r="V200" s="114"/>
      <c r="W200" s="114"/>
      <c r="X200" s="114"/>
      <c r="Y200" s="114"/>
      <c r="Z200" s="114"/>
      <c r="AA200" s="114"/>
      <c r="AB200" s="114"/>
    </row>
    <row r="201" spans="1:28" ht="13.2">
      <c r="A201" s="114"/>
      <c r="B201" s="114"/>
      <c r="C201" s="114"/>
      <c r="D201" s="114"/>
      <c r="E201" s="114"/>
      <c r="F201" s="114"/>
      <c r="G201" s="114"/>
      <c r="H201" s="114"/>
      <c r="I201" s="114"/>
      <c r="J201" s="114"/>
      <c r="K201" s="114"/>
      <c r="L201" s="114"/>
      <c r="M201" s="114"/>
      <c r="N201" s="114"/>
      <c r="O201" s="114"/>
      <c r="P201" s="114"/>
      <c r="Q201" s="114"/>
      <c r="R201" s="114"/>
      <c r="S201" s="114"/>
      <c r="T201" s="114"/>
      <c r="U201" s="114"/>
      <c r="V201" s="114"/>
      <c r="W201" s="114"/>
      <c r="X201" s="114"/>
      <c r="Y201" s="114"/>
      <c r="Z201" s="114"/>
      <c r="AA201" s="114"/>
      <c r="AB201" s="114"/>
    </row>
    <row r="202" spans="1:28" ht="13.2">
      <c r="A202" s="114"/>
      <c r="B202" s="114"/>
      <c r="C202" s="114"/>
      <c r="D202" s="114"/>
      <c r="E202" s="114"/>
      <c r="F202" s="114"/>
      <c r="G202" s="114"/>
      <c r="H202" s="114"/>
      <c r="I202" s="114"/>
      <c r="J202" s="114"/>
      <c r="K202" s="114"/>
      <c r="L202" s="114"/>
      <c r="M202" s="114"/>
      <c r="N202" s="114"/>
      <c r="O202" s="114"/>
      <c r="P202" s="114"/>
      <c r="Q202" s="114"/>
      <c r="R202" s="114"/>
      <c r="S202" s="114"/>
      <c r="T202" s="114"/>
      <c r="U202" s="114"/>
      <c r="V202" s="114"/>
      <c r="W202" s="114"/>
      <c r="X202" s="114"/>
      <c r="Y202" s="114"/>
      <c r="Z202" s="114"/>
      <c r="AA202" s="114"/>
      <c r="AB202" s="114"/>
    </row>
    <row r="203" spans="1:28" ht="13.2">
      <c r="A203" s="114"/>
      <c r="B203" s="114"/>
      <c r="C203" s="114"/>
      <c r="D203" s="114"/>
      <c r="E203" s="114"/>
      <c r="F203" s="114"/>
      <c r="G203" s="114"/>
      <c r="H203" s="114"/>
      <c r="I203" s="114"/>
      <c r="J203" s="114"/>
      <c r="K203" s="114"/>
      <c r="L203" s="114"/>
      <c r="M203" s="114"/>
      <c r="N203" s="114"/>
      <c r="O203" s="114"/>
      <c r="P203" s="114"/>
      <c r="Q203" s="114"/>
      <c r="R203" s="114"/>
      <c r="S203" s="114"/>
      <c r="T203" s="114"/>
      <c r="U203" s="114"/>
      <c r="V203" s="114"/>
      <c r="W203" s="114"/>
      <c r="X203" s="114"/>
      <c r="Y203" s="114"/>
      <c r="Z203" s="114"/>
      <c r="AA203" s="114"/>
      <c r="AB203" s="114"/>
    </row>
    <row r="204" spans="1:28" ht="13.2">
      <c r="A204" s="114"/>
      <c r="B204" s="114"/>
      <c r="C204" s="114"/>
      <c r="D204" s="114"/>
      <c r="E204" s="114"/>
      <c r="F204" s="114"/>
      <c r="G204" s="114"/>
      <c r="H204" s="114"/>
      <c r="I204" s="114"/>
      <c r="J204" s="114"/>
      <c r="K204" s="114"/>
      <c r="L204" s="114"/>
      <c r="M204" s="114"/>
      <c r="N204" s="114"/>
      <c r="O204" s="114"/>
      <c r="P204" s="114"/>
      <c r="Q204" s="114"/>
      <c r="R204" s="114"/>
      <c r="S204" s="114"/>
      <c r="T204" s="114"/>
      <c r="U204" s="114"/>
      <c r="V204" s="114"/>
      <c r="W204" s="114"/>
      <c r="X204" s="114"/>
      <c r="Y204" s="114"/>
      <c r="Z204" s="114"/>
      <c r="AA204" s="114"/>
      <c r="AB204" s="114"/>
    </row>
    <row r="205" spans="1:28" ht="13.2">
      <c r="A205" s="114"/>
      <c r="B205" s="114"/>
      <c r="C205" s="114"/>
      <c r="D205" s="114"/>
      <c r="E205" s="114"/>
      <c r="F205" s="114"/>
      <c r="G205" s="114"/>
      <c r="H205" s="114"/>
      <c r="I205" s="114"/>
      <c r="J205" s="114"/>
      <c r="K205" s="114"/>
      <c r="L205" s="114"/>
      <c r="M205" s="114"/>
      <c r="N205" s="114"/>
      <c r="O205" s="114"/>
      <c r="P205" s="114"/>
      <c r="Q205" s="114"/>
      <c r="R205" s="114"/>
      <c r="S205" s="114"/>
      <c r="T205" s="114"/>
      <c r="U205" s="114"/>
      <c r="V205" s="114"/>
      <c r="W205" s="114"/>
      <c r="X205" s="114"/>
      <c r="Y205" s="114"/>
      <c r="Z205" s="114"/>
      <c r="AA205" s="114"/>
      <c r="AB205" s="114"/>
    </row>
    <row r="206" spans="1:28" ht="13.2">
      <c r="A206" s="114"/>
      <c r="B206" s="114"/>
      <c r="C206" s="114"/>
      <c r="D206" s="114"/>
      <c r="E206" s="114"/>
      <c r="F206" s="114"/>
      <c r="G206" s="114"/>
      <c r="H206" s="114"/>
      <c r="I206" s="114"/>
      <c r="J206" s="114"/>
      <c r="K206" s="114"/>
      <c r="L206" s="114"/>
      <c r="M206" s="114"/>
      <c r="N206" s="114"/>
      <c r="O206" s="114"/>
      <c r="P206" s="114"/>
      <c r="Q206" s="114"/>
      <c r="R206" s="114"/>
      <c r="S206" s="114"/>
      <c r="T206" s="114"/>
      <c r="U206" s="114"/>
      <c r="V206" s="114"/>
      <c r="W206" s="114"/>
      <c r="X206" s="114"/>
      <c r="Y206" s="114"/>
      <c r="Z206" s="114"/>
      <c r="AA206" s="114"/>
      <c r="AB206" s="114"/>
    </row>
    <row r="207" spans="1:28" ht="13.2">
      <c r="A207" s="114"/>
      <c r="B207" s="114"/>
      <c r="C207" s="114"/>
      <c r="D207" s="114"/>
      <c r="E207" s="114"/>
      <c r="F207" s="114"/>
      <c r="G207" s="114"/>
      <c r="H207" s="114"/>
      <c r="I207" s="114"/>
      <c r="J207" s="114"/>
      <c r="K207" s="114"/>
      <c r="L207" s="114"/>
      <c r="M207" s="114"/>
      <c r="N207" s="114"/>
      <c r="O207" s="114"/>
      <c r="P207" s="114"/>
      <c r="Q207" s="114"/>
      <c r="R207" s="114"/>
      <c r="S207" s="114"/>
      <c r="T207" s="114"/>
      <c r="U207" s="114"/>
      <c r="V207" s="114"/>
      <c r="W207" s="114"/>
      <c r="X207" s="114"/>
      <c r="Y207" s="114"/>
      <c r="Z207" s="114"/>
      <c r="AA207" s="114"/>
      <c r="AB207" s="114"/>
    </row>
    <row r="208" spans="1:28" ht="13.2">
      <c r="A208" s="114"/>
      <c r="B208" s="114"/>
      <c r="C208" s="114"/>
      <c r="D208" s="114"/>
      <c r="E208" s="114"/>
      <c r="F208" s="114"/>
      <c r="G208" s="114"/>
      <c r="H208" s="114"/>
      <c r="I208" s="114"/>
      <c r="J208" s="114"/>
      <c r="K208" s="114"/>
      <c r="L208" s="114"/>
      <c r="M208" s="114"/>
      <c r="N208" s="114"/>
      <c r="O208" s="114"/>
      <c r="P208" s="114"/>
      <c r="Q208" s="114"/>
      <c r="R208" s="114"/>
      <c r="S208" s="114"/>
      <c r="T208" s="114"/>
      <c r="U208" s="114"/>
      <c r="V208" s="114"/>
      <c r="W208" s="114"/>
      <c r="X208" s="114"/>
      <c r="Y208" s="114"/>
      <c r="Z208" s="114"/>
      <c r="AA208" s="114"/>
      <c r="AB208" s="114"/>
    </row>
    <row r="209" spans="1:28" ht="13.2">
      <c r="A209" s="114"/>
      <c r="B209" s="114"/>
      <c r="C209" s="114"/>
      <c r="D209" s="114"/>
      <c r="E209" s="114"/>
      <c r="F209" s="114"/>
      <c r="G209" s="114"/>
      <c r="H209" s="114"/>
      <c r="I209" s="114"/>
      <c r="J209" s="114"/>
      <c r="K209" s="114"/>
      <c r="L209" s="114"/>
      <c r="M209" s="114"/>
      <c r="N209" s="114"/>
      <c r="O209" s="114"/>
      <c r="P209" s="114"/>
      <c r="Q209" s="114"/>
      <c r="R209" s="114"/>
      <c r="S209" s="114"/>
      <c r="T209" s="114"/>
      <c r="U209" s="114"/>
      <c r="V209" s="114"/>
      <c r="W209" s="114"/>
      <c r="X209" s="114"/>
      <c r="Y209" s="114"/>
      <c r="Z209" s="114"/>
      <c r="AA209" s="114"/>
      <c r="AB209" s="114"/>
    </row>
    <row r="210" spans="1:28" ht="13.2">
      <c r="A210" s="114"/>
      <c r="B210" s="114"/>
      <c r="C210" s="114"/>
      <c r="D210" s="114"/>
      <c r="E210" s="114"/>
      <c r="F210" s="114"/>
      <c r="G210" s="114"/>
      <c r="H210" s="114"/>
      <c r="I210" s="114"/>
      <c r="J210" s="114"/>
      <c r="K210" s="114"/>
      <c r="L210" s="114"/>
      <c r="M210" s="114"/>
      <c r="N210" s="114"/>
      <c r="O210" s="114"/>
      <c r="P210" s="114"/>
      <c r="Q210" s="114"/>
      <c r="R210" s="114"/>
      <c r="S210" s="114"/>
      <c r="T210" s="114"/>
      <c r="U210" s="114"/>
      <c r="V210" s="114"/>
      <c r="W210" s="114"/>
      <c r="X210" s="114"/>
      <c r="Y210" s="114"/>
      <c r="Z210" s="114"/>
      <c r="AA210" s="114"/>
      <c r="AB210" s="114"/>
    </row>
    <row r="211" spans="1:28" ht="13.2">
      <c r="A211" s="114"/>
      <c r="B211" s="114"/>
      <c r="C211" s="114"/>
      <c r="D211" s="114"/>
      <c r="E211" s="114"/>
      <c r="F211" s="114"/>
      <c r="G211" s="114"/>
      <c r="H211" s="114"/>
      <c r="I211" s="114"/>
      <c r="J211" s="114"/>
      <c r="K211" s="114"/>
      <c r="L211" s="114"/>
      <c r="M211" s="114"/>
      <c r="N211" s="114"/>
      <c r="O211" s="114"/>
      <c r="P211" s="114"/>
      <c r="Q211" s="114"/>
      <c r="R211" s="114"/>
      <c r="S211" s="114"/>
      <c r="T211" s="114"/>
      <c r="U211" s="114"/>
      <c r="V211" s="114"/>
      <c r="W211" s="114"/>
      <c r="X211" s="114"/>
      <c r="Y211" s="114"/>
      <c r="Z211" s="114"/>
      <c r="AA211" s="114"/>
      <c r="AB211" s="114"/>
    </row>
    <row r="212" spans="1:28" ht="13.2">
      <c r="A212" s="114"/>
      <c r="B212" s="114"/>
      <c r="C212" s="114"/>
      <c r="D212" s="114"/>
      <c r="E212" s="114"/>
      <c r="F212" s="114"/>
      <c r="G212" s="114"/>
      <c r="H212" s="114"/>
      <c r="I212" s="114"/>
      <c r="J212" s="114"/>
      <c r="K212" s="114"/>
      <c r="L212" s="114"/>
      <c r="M212" s="114"/>
      <c r="N212" s="114"/>
      <c r="O212" s="114"/>
      <c r="P212" s="114"/>
      <c r="Q212" s="114"/>
      <c r="R212" s="114"/>
      <c r="S212" s="114"/>
      <c r="T212" s="114"/>
      <c r="U212" s="114"/>
      <c r="V212" s="114"/>
      <c r="W212" s="114"/>
      <c r="X212" s="114"/>
      <c r="Y212" s="114"/>
      <c r="Z212" s="114"/>
      <c r="AA212" s="114"/>
      <c r="AB212" s="114"/>
    </row>
    <row r="213" spans="1:28" ht="13.2">
      <c r="A213" s="114"/>
      <c r="B213" s="114"/>
      <c r="C213" s="114"/>
      <c r="D213" s="114"/>
      <c r="E213" s="114"/>
      <c r="F213" s="114"/>
      <c r="G213" s="114"/>
      <c r="H213" s="114"/>
      <c r="I213" s="114"/>
      <c r="J213" s="114"/>
      <c r="K213" s="114"/>
      <c r="L213" s="114"/>
      <c r="M213" s="114"/>
      <c r="N213" s="114"/>
      <c r="O213" s="114"/>
      <c r="P213" s="114"/>
      <c r="Q213" s="114"/>
      <c r="R213" s="114"/>
      <c r="S213" s="114"/>
      <c r="T213" s="114"/>
      <c r="U213" s="114"/>
      <c r="V213" s="114"/>
      <c r="W213" s="114"/>
      <c r="X213" s="114"/>
      <c r="Y213" s="114"/>
      <c r="Z213" s="114"/>
      <c r="AA213" s="114"/>
      <c r="AB213" s="114"/>
    </row>
    <row r="214" spans="1:28" ht="13.2">
      <c r="A214" s="114"/>
      <c r="B214" s="114"/>
      <c r="C214" s="114"/>
      <c r="D214" s="114"/>
      <c r="E214" s="114"/>
      <c r="F214" s="114"/>
      <c r="G214" s="114"/>
      <c r="H214" s="114"/>
      <c r="I214" s="114"/>
      <c r="J214" s="114"/>
      <c r="K214" s="114"/>
      <c r="L214" s="114"/>
      <c r="M214" s="114"/>
      <c r="N214" s="114"/>
      <c r="O214" s="114"/>
      <c r="P214" s="114"/>
      <c r="Q214" s="114"/>
      <c r="R214" s="114"/>
      <c r="S214" s="114"/>
      <c r="T214" s="114"/>
      <c r="U214" s="114"/>
      <c r="V214" s="114"/>
      <c r="W214" s="114"/>
      <c r="X214" s="114"/>
      <c r="Y214" s="114"/>
      <c r="Z214" s="114"/>
      <c r="AA214" s="114"/>
      <c r="AB214" s="114"/>
    </row>
    <row r="215" spans="1:28" ht="13.2">
      <c r="A215" s="114"/>
      <c r="B215" s="114"/>
      <c r="C215" s="114"/>
      <c r="D215" s="114"/>
      <c r="E215" s="114"/>
      <c r="F215" s="114"/>
      <c r="G215" s="114"/>
      <c r="H215" s="114"/>
      <c r="I215" s="114"/>
      <c r="J215" s="114"/>
      <c r="K215" s="114"/>
      <c r="L215" s="114"/>
      <c r="M215" s="114"/>
      <c r="N215" s="114"/>
      <c r="O215" s="114"/>
      <c r="P215" s="114"/>
      <c r="Q215" s="114"/>
      <c r="R215" s="114"/>
      <c r="S215" s="114"/>
      <c r="T215" s="114"/>
      <c r="U215" s="114"/>
      <c r="V215" s="114"/>
      <c r="W215" s="114"/>
      <c r="X215" s="114"/>
      <c r="Y215" s="114"/>
      <c r="Z215" s="114"/>
      <c r="AA215" s="114"/>
      <c r="AB215" s="114"/>
    </row>
    <row r="216" spans="1:28" ht="13.2">
      <c r="A216" s="114"/>
      <c r="B216" s="114"/>
      <c r="C216" s="114"/>
      <c r="D216" s="114"/>
      <c r="E216" s="114"/>
      <c r="F216" s="114"/>
      <c r="G216" s="114"/>
      <c r="H216" s="114"/>
      <c r="I216" s="114"/>
      <c r="J216" s="114"/>
      <c r="K216" s="114"/>
      <c r="L216" s="114"/>
      <c r="M216" s="114"/>
      <c r="N216" s="114"/>
      <c r="O216" s="114"/>
      <c r="P216" s="114"/>
      <c r="Q216" s="114"/>
      <c r="R216" s="114"/>
      <c r="S216" s="114"/>
      <c r="T216" s="114"/>
      <c r="U216" s="114"/>
      <c r="V216" s="114"/>
      <c r="W216" s="114"/>
      <c r="X216" s="114"/>
      <c r="Y216" s="114"/>
      <c r="Z216" s="114"/>
      <c r="AA216" s="114"/>
      <c r="AB216" s="114"/>
    </row>
    <row r="217" spans="1:28" ht="13.2">
      <c r="A217" s="114"/>
      <c r="B217" s="114"/>
      <c r="C217" s="114"/>
      <c r="D217" s="114"/>
      <c r="E217" s="114"/>
      <c r="F217" s="114"/>
      <c r="G217" s="114"/>
      <c r="H217" s="114"/>
      <c r="I217" s="114"/>
      <c r="J217" s="114"/>
      <c r="K217" s="114"/>
      <c r="L217" s="114"/>
      <c r="M217" s="114"/>
      <c r="N217" s="114"/>
      <c r="O217" s="114"/>
      <c r="P217" s="114"/>
      <c r="Q217" s="114"/>
      <c r="R217" s="114"/>
      <c r="S217" s="114"/>
      <c r="T217" s="114"/>
      <c r="U217" s="114"/>
      <c r="V217" s="114"/>
      <c r="W217" s="114"/>
      <c r="X217" s="114"/>
      <c r="Y217" s="114"/>
      <c r="Z217" s="114"/>
      <c r="AA217" s="114"/>
      <c r="AB217" s="114"/>
    </row>
    <row r="218" spans="1:28" ht="13.2">
      <c r="A218" s="114"/>
      <c r="B218" s="114"/>
      <c r="C218" s="114"/>
      <c r="D218" s="114"/>
      <c r="E218" s="114"/>
      <c r="F218" s="114"/>
      <c r="G218" s="114"/>
      <c r="H218" s="114"/>
      <c r="I218" s="114"/>
      <c r="J218" s="114"/>
      <c r="K218" s="114"/>
      <c r="L218" s="114"/>
      <c r="M218" s="114"/>
      <c r="N218" s="114"/>
      <c r="O218" s="114"/>
      <c r="P218" s="114"/>
      <c r="Q218" s="114"/>
      <c r="R218" s="114"/>
      <c r="S218" s="114"/>
      <c r="T218" s="114"/>
      <c r="U218" s="114"/>
      <c r="V218" s="114"/>
      <c r="W218" s="114"/>
      <c r="X218" s="114"/>
      <c r="Y218" s="114"/>
      <c r="Z218" s="114"/>
      <c r="AA218" s="114"/>
      <c r="AB218" s="114"/>
    </row>
    <row r="219" spans="1:28" ht="13.2">
      <c r="A219" s="114"/>
      <c r="B219" s="114"/>
      <c r="C219" s="114"/>
      <c r="D219" s="114"/>
      <c r="E219" s="114"/>
      <c r="F219" s="114"/>
      <c r="G219" s="114"/>
      <c r="H219" s="114"/>
      <c r="I219" s="114"/>
      <c r="J219" s="114"/>
      <c r="K219" s="114"/>
      <c r="L219" s="114"/>
      <c r="M219" s="114"/>
      <c r="N219" s="114"/>
      <c r="O219" s="114"/>
      <c r="P219" s="114"/>
      <c r="Q219" s="114"/>
      <c r="R219" s="114"/>
      <c r="S219" s="114"/>
      <c r="T219" s="114"/>
      <c r="U219" s="114"/>
      <c r="V219" s="114"/>
      <c r="W219" s="114"/>
      <c r="X219" s="114"/>
      <c r="Y219" s="114"/>
      <c r="Z219" s="114"/>
      <c r="AA219" s="114"/>
      <c r="AB219" s="114"/>
    </row>
    <row r="220" spans="1:28" ht="13.2">
      <c r="A220" s="114"/>
      <c r="B220" s="114"/>
      <c r="C220" s="114"/>
      <c r="D220" s="114"/>
      <c r="E220" s="114"/>
      <c r="F220" s="114"/>
      <c r="G220" s="114"/>
      <c r="H220" s="114"/>
      <c r="I220" s="114"/>
      <c r="J220" s="114"/>
      <c r="K220" s="114"/>
      <c r="L220" s="114"/>
      <c r="M220" s="114"/>
      <c r="N220" s="114"/>
      <c r="O220" s="114"/>
      <c r="P220" s="114"/>
      <c r="Q220" s="114"/>
      <c r="R220" s="114"/>
      <c r="S220" s="114"/>
      <c r="T220" s="114"/>
      <c r="U220" s="114"/>
      <c r="V220" s="114"/>
      <c r="W220" s="114"/>
      <c r="X220" s="114"/>
      <c r="Y220" s="114"/>
      <c r="Z220" s="114"/>
      <c r="AA220" s="114"/>
      <c r="AB220" s="114"/>
    </row>
    <row r="221" spans="1:28" ht="13.2">
      <c r="A221" s="114"/>
      <c r="B221" s="114"/>
      <c r="C221" s="114"/>
      <c r="D221" s="114"/>
      <c r="E221" s="114"/>
      <c r="F221" s="114"/>
      <c r="G221" s="114"/>
      <c r="H221" s="114"/>
      <c r="I221" s="114"/>
      <c r="J221" s="114"/>
      <c r="K221" s="114"/>
      <c r="L221" s="114"/>
      <c r="M221" s="114"/>
      <c r="N221" s="114"/>
      <c r="O221" s="114"/>
      <c r="P221" s="114"/>
      <c r="Q221" s="114"/>
      <c r="R221" s="114"/>
      <c r="S221" s="114"/>
      <c r="T221" s="114"/>
      <c r="U221" s="114"/>
      <c r="V221" s="114"/>
      <c r="W221" s="114"/>
      <c r="X221" s="114"/>
      <c r="Y221" s="114"/>
      <c r="Z221" s="114"/>
      <c r="AA221" s="114"/>
      <c r="AB221" s="114"/>
    </row>
    <row r="222" spans="1:28" ht="13.2">
      <c r="A222" s="114"/>
      <c r="B222" s="114"/>
      <c r="C222" s="114"/>
      <c r="D222" s="114"/>
      <c r="E222" s="114"/>
      <c r="F222" s="114"/>
      <c r="G222" s="114"/>
      <c r="H222" s="114"/>
      <c r="I222" s="114"/>
      <c r="J222" s="114"/>
      <c r="K222" s="114"/>
      <c r="L222" s="114"/>
      <c r="M222" s="114"/>
      <c r="N222" s="114"/>
      <c r="O222" s="114"/>
      <c r="P222" s="114"/>
      <c r="Q222" s="114"/>
      <c r="R222" s="114"/>
      <c r="S222" s="114"/>
      <c r="T222" s="114"/>
      <c r="U222" s="114"/>
      <c r="V222" s="114"/>
      <c r="W222" s="114"/>
      <c r="X222" s="114"/>
      <c r="Y222" s="114"/>
      <c r="Z222" s="114"/>
      <c r="AA222" s="114"/>
      <c r="AB222" s="114"/>
    </row>
    <row r="223" spans="1:28" ht="13.2">
      <c r="A223" s="114"/>
      <c r="B223" s="114"/>
      <c r="C223" s="114"/>
      <c r="D223" s="114"/>
      <c r="E223" s="114"/>
      <c r="F223" s="114"/>
      <c r="G223" s="114"/>
      <c r="H223" s="114"/>
      <c r="I223" s="114"/>
      <c r="J223" s="114"/>
      <c r="K223" s="114"/>
      <c r="L223" s="114"/>
      <c r="M223" s="114"/>
      <c r="N223" s="114"/>
      <c r="O223" s="114"/>
      <c r="P223" s="114"/>
      <c r="Q223" s="114"/>
      <c r="R223" s="114"/>
      <c r="S223" s="114"/>
      <c r="T223" s="114"/>
      <c r="U223" s="114"/>
      <c r="V223" s="114"/>
      <c r="W223" s="114"/>
      <c r="X223" s="114"/>
      <c r="Y223" s="114"/>
      <c r="Z223" s="114"/>
      <c r="AA223" s="114"/>
      <c r="AB223" s="114"/>
    </row>
    <row r="224" spans="1:28" ht="13.2">
      <c r="A224" s="114"/>
      <c r="B224" s="114"/>
      <c r="C224" s="114"/>
      <c r="D224" s="114"/>
      <c r="E224" s="114"/>
      <c r="F224" s="114"/>
      <c r="G224" s="114"/>
      <c r="H224" s="114"/>
      <c r="I224" s="114"/>
      <c r="J224" s="114"/>
      <c r="K224" s="114"/>
      <c r="L224" s="114"/>
      <c r="M224" s="114"/>
      <c r="N224" s="114"/>
      <c r="O224" s="114"/>
      <c r="P224" s="114"/>
      <c r="Q224" s="114"/>
      <c r="R224" s="114"/>
      <c r="S224" s="114"/>
      <c r="T224" s="114"/>
      <c r="U224" s="114"/>
      <c r="V224" s="114"/>
      <c r="W224" s="114"/>
      <c r="X224" s="114"/>
      <c r="Y224" s="114"/>
      <c r="Z224" s="114"/>
      <c r="AA224" s="114"/>
      <c r="AB224" s="114"/>
    </row>
    <row r="225" spans="1:28" ht="13.2">
      <c r="A225" s="114"/>
      <c r="B225" s="114"/>
      <c r="C225" s="114"/>
      <c r="D225" s="114"/>
      <c r="E225" s="114"/>
      <c r="F225" s="114"/>
      <c r="G225" s="114"/>
      <c r="H225" s="114"/>
      <c r="I225" s="114"/>
      <c r="J225" s="114"/>
      <c r="K225" s="114"/>
      <c r="L225" s="114"/>
      <c r="M225" s="114"/>
      <c r="N225" s="114"/>
      <c r="O225" s="114"/>
      <c r="P225" s="114"/>
      <c r="Q225" s="114"/>
      <c r="R225" s="114"/>
      <c r="S225" s="114"/>
      <c r="T225" s="114"/>
      <c r="U225" s="114"/>
      <c r="V225" s="114"/>
      <c r="W225" s="114"/>
      <c r="X225" s="114"/>
      <c r="Y225" s="114"/>
      <c r="Z225" s="114"/>
      <c r="AA225" s="114"/>
      <c r="AB225" s="114"/>
    </row>
    <row r="226" spans="1:28" ht="13.2">
      <c r="A226" s="114"/>
      <c r="B226" s="114"/>
      <c r="C226" s="114"/>
      <c r="D226" s="114"/>
      <c r="E226" s="114"/>
      <c r="F226" s="114"/>
      <c r="G226" s="114"/>
      <c r="H226" s="114"/>
      <c r="I226" s="114"/>
      <c r="J226" s="114"/>
      <c r="K226" s="114"/>
      <c r="L226" s="114"/>
      <c r="M226" s="114"/>
      <c r="N226" s="114"/>
      <c r="O226" s="114"/>
      <c r="P226" s="114"/>
      <c r="Q226" s="114"/>
      <c r="R226" s="114"/>
      <c r="S226" s="114"/>
      <c r="T226" s="114"/>
      <c r="U226" s="114"/>
      <c r="V226" s="114"/>
      <c r="W226" s="114"/>
      <c r="X226" s="114"/>
      <c r="Y226" s="114"/>
      <c r="Z226" s="114"/>
      <c r="AA226" s="114"/>
      <c r="AB226" s="114"/>
    </row>
    <row r="227" spans="1:28" ht="13.2">
      <c r="A227" s="114"/>
      <c r="B227" s="114"/>
      <c r="C227" s="114"/>
      <c r="D227" s="114"/>
      <c r="E227" s="114"/>
      <c r="F227" s="114"/>
      <c r="G227" s="114"/>
      <c r="H227" s="114"/>
      <c r="I227" s="114"/>
      <c r="J227" s="114"/>
      <c r="K227" s="114"/>
      <c r="L227" s="114"/>
      <c r="M227" s="114"/>
      <c r="N227" s="114"/>
      <c r="O227" s="114"/>
      <c r="P227" s="114"/>
      <c r="Q227" s="114"/>
      <c r="R227" s="114"/>
      <c r="S227" s="114"/>
      <c r="T227" s="114"/>
      <c r="U227" s="114"/>
      <c r="V227" s="114"/>
      <c r="W227" s="114"/>
      <c r="X227" s="114"/>
      <c r="Y227" s="114"/>
      <c r="Z227" s="114"/>
      <c r="AA227" s="114"/>
      <c r="AB227" s="114"/>
    </row>
    <row r="228" spans="1:28" ht="13.2">
      <c r="A228" s="114"/>
      <c r="B228" s="114"/>
      <c r="C228" s="114"/>
      <c r="D228" s="114"/>
      <c r="E228" s="114"/>
      <c r="F228" s="114"/>
      <c r="G228" s="114"/>
      <c r="H228" s="114"/>
      <c r="I228" s="114"/>
      <c r="J228" s="114"/>
      <c r="K228" s="114"/>
      <c r="L228" s="114"/>
      <c r="M228" s="114"/>
      <c r="N228" s="114"/>
      <c r="O228" s="114"/>
      <c r="P228" s="114"/>
      <c r="Q228" s="114"/>
      <c r="R228" s="114"/>
      <c r="S228" s="114"/>
      <c r="T228" s="114"/>
      <c r="U228" s="114"/>
      <c r="V228" s="114"/>
      <c r="W228" s="114"/>
      <c r="X228" s="114"/>
      <c r="Y228" s="114"/>
      <c r="Z228" s="114"/>
      <c r="AA228" s="114"/>
      <c r="AB228" s="114"/>
    </row>
    <row r="229" spans="1:28" ht="13.2">
      <c r="A229" s="114"/>
      <c r="B229" s="114"/>
      <c r="C229" s="114"/>
      <c r="D229" s="114"/>
      <c r="E229" s="114"/>
      <c r="F229" s="114"/>
      <c r="G229" s="114"/>
      <c r="H229" s="114"/>
      <c r="I229" s="114"/>
      <c r="J229" s="114"/>
      <c r="K229" s="114"/>
      <c r="L229" s="114"/>
      <c r="M229" s="114"/>
      <c r="N229" s="114"/>
      <c r="O229" s="114"/>
      <c r="P229" s="114"/>
      <c r="Q229" s="114"/>
      <c r="R229" s="114"/>
      <c r="S229" s="114"/>
      <c r="T229" s="114"/>
      <c r="U229" s="114"/>
      <c r="V229" s="114"/>
      <c r="W229" s="114"/>
      <c r="X229" s="114"/>
      <c r="Y229" s="114"/>
      <c r="Z229" s="114"/>
      <c r="AA229" s="114"/>
      <c r="AB229" s="114"/>
    </row>
    <row r="230" spans="1:28" ht="13.2">
      <c r="A230" s="114"/>
      <c r="B230" s="114"/>
      <c r="C230" s="114"/>
      <c r="D230" s="114"/>
      <c r="E230" s="114"/>
      <c r="F230" s="114"/>
      <c r="G230" s="114"/>
      <c r="H230" s="114"/>
      <c r="I230" s="114"/>
      <c r="J230" s="114"/>
      <c r="K230" s="114"/>
      <c r="L230" s="114"/>
      <c r="M230" s="114"/>
      <c r="N230" s="114"/>
      <c r="O230" s="114"/>
      <c r="P230" s="114"/>
      <c r="Q230" s="114"/>
      <c r="R230" s="114"/>
      <c r="S230" s="114"/>
      <c r="T230" s="114"/>
      <c r="U230" s="114"/>
      <c r="V230" s="114"/>
      <c r="W230" s="114"/>
      <c r="X230" s="114"/>
      <c r="Y230" s="114"/>
      <c r="Z230" s="114"/>
      <c r="AA230" s="114"/>
      <c r="AB230" s="114"/>
    </row>
    <row r="231" spans="1:28" ht="13.2">
      <c r="A231" s="114"/>
      <c r="B231" s="114"/>
      <c r="C231" s="114"/>
      <c r="D231" s="114"/>
      <c r="E231" s="114"/>
      <c r="F231" s="114"/>
      <c r="G231" s="114"/>
      <c r="H231" s="114"/>
      <c r="I231" s="114"/>
      <c r="J231" s="114"/>
      <c r="K231" s="114"/>
      <c r="L231" s="114"/>
      <c r="M231" s="114"/>
      <c r="N231" s="114"/>
      <c r="O231" s="114"/>
      <c r="P231" s="114"/>
      <c r="Q231" s="114"/>
      <c r="R231" s="114"/>
      <c r="S231" s="114"/>
      <c r="T231" s="114"/>
      <c r="U231" s="114"/>
      <c r="V231" s="114"/>
      <c r="W231" s="114"/>
      <c r="X231" s="114"/>
      <c r="Y231" s="114"/>
      <c r="Z231" s="114"/>
      <c r="AA231" s="114"/>
      <c r="AB231" s="114"/>
    </row>
    <row r="232" spans="1:28" ht="13.2">
      <c r="A232" s="114"/>
      <c r="B232" s="114"/>
      <c r="C232" s="114"/>
      <c r="D232" s="114"/>
      <c r="E232" s="114"/>
      <c r="F232" s="114"/>
      <c r="G232" s="114"/>
      <c r="H232" s="114"/>
      <c r="I232" s="114"/>
      <c r="J232" s="114"/>
      <c r="K232" s="114"/>
      <c r="L232" s="114"/>
      <c r="M232" s="114"/>
      <c r="N232" s="114"/>
      <c r="O232" s="114"/>
      <c r="P232" s="114"/>
      <c r="Q232" s="114"/>
      <c r="R232" s="114"/>
      <c r="S232" s="114"/>
      <c r="T232" s="114"/>
      <c r="U232" s="114"/>
      <c r="V232" s="114"/>
      <c r="W232" s="114"/>
      <c r="X232" s="114"/>
      <c r="Y232" s="114"/>
      <c r="Z232" s="114"/>
      <c r="AA232" s="114"/>
      <c r="AB232" s="114"/>
    </row>
    <row r="233" spans="1:28" ht="13.2">
      <c r="A233" s="114"/>
      <c r="B233" s="114"/>
      <c r="C233" s="114"/>
      <c r="D233" s="114"/>
      <c r="E233" s="114"/>
      <c r="F233" s="114"/>
      <c r="G233" s="114"/>
      <c r="H233" s="114"/>
      <c r="I233" s="114"/>
      <c r="J233" s="114"/>
      <c r="K233" s="114"/>
      <c r="L233" s="114"/>
      <c r="M233" s="114"/>
      <c r="N233" s="114"/>
      <c r="O233" s="114"/>
      <c r="P233" s="114"/>
      <c r="Q233" s="114"/>
      <c r="R233" s="114"/>
      <c r="S233" s="114"/>
      <c r="T233" s="114"/>
      <c r="U233" s="114"/>
      <c r="V233" s="114"/>
      <c r="W233" s="114"/>
      <c r="X233" s="114"/>
      <c r="Y233" s="114"/>
      <c r="Z233" s="114"/>
      <c r="AA233" s="114"/>
      <c r="AB233" s="114"/>
    </row>
    <row r="234" spans="1:28" ht="13.2">
      <c r="A234" s="114"/>
      <c r="B234" s="114"/>
      <c r="C234" s="114"/>
      <c r="D234" s="114"/>
      <c r="E234" s="114"/>
      <c r="F234" s="114"/>
      <c r="G234" s="114"/>
      <c r="H234" s="114"/>
      <c r="I234" s="114"/>
      <c r="J234" s="114"/>
      <c r="K234" s="114"/>
      <c r="L234" s="114"/>
      <c r="M234" s="114"/>
      <c r="N234" s="114"/>
      <c r="O234" s="114"/>
      <c r="P234" s="114"/>
      <c r="Q234" s="114"/>
      <c r="R234" s="114"/>
      <c r="S234" s="114"/>
      <c r="T234" s="114"/>
      <c r="U234" s="114"/>
      <c r="V234" s="114"/>
      <c r="W234" s="114"/>
      <c r="X234" s="114"/>
      <c r="Y234" s="114"/>
      <c r="Z234" s="114"/>
      <c r="AA234" s="114"/>
      <c r="AB234" s="114"/>
    </row>
    <row r="235" spans="1:28" ht="13.2">
      <c r="A235" s="114"/>
      <c r="B235" s="114"/>
      <c r="C235" s="114"/>
      <c r="D235" s="114"/>
      <c r="E235" s="114"/>
      <c r="F235" s="114"/>
      <c r="G235" s="114"/>
      <c r="H235" s="114"/>
      <c r="I235" s="114"/>
      <c r="J235" s="114"/>
      <c r="K235" s="114"/>
      <c r="L235" s="114"/>
      <c r="M235" s="114"/>
      <c r="N235" s="114"/>
      <c r="O235" s="114"/>
      <c r="P235" s="114"/>
      <c r="Q235" s="114"/>
      <c r="R235" s="114"/>
      <c r="S235" s="114"/>
      <c r="T235" s="114"/>
      <c r="U235" s="114"/>
      <c r="V235" s="114"/>
      <c r="W235" s="114"/>
      <c r="X235" s="114"/>
      <c r="Y235" s="114"/>
      <c r="Z235" s="114"/>
      <c r="AA235" s="114"/>
      <c r="AB235" s="114"/>
    </row>
    <row r="236" spans="1:28" ht="13.2">
      <c r="A236" s="114"/>
      <c r="B236" s="114"/>
      <c r="C236" s="114"/>
      <c r="D236" s="114"/>
      <c r="E236" s="114"/>
      <c r="F236" s="114"/>
      <c r="G236" s="114"/>
      <c r="H236" s="114"/>
      <c r="I236" s="114"/>
      <c r="J236" s="114"/>
      <c r="K236" s="114"/>
      <c r="L236" s="114"/>
      <c r="M236" s="114"/>
      <c r="N236" s="114"/>
      <c r="O236" s="114"/>
      <c r="P236" s="114"/>
      <c r="Q236" s="114"/>
      <c r="R236" s="114"/>
      <c r="S236" s="114"/>
      <c r="T236" s="114"/>
      <c r="U236" s="114"/>
      <c r="V236" s="114"/>
      <c r="W236" s="114"/>
      <c r="X236" s="114"/>
      <c r="Y236" s="114"/>
      <c r="Z236" s="114"/>
      <c r="AA236" s="114"/>
      <c r="AB236" s="114"/>
    </row>
    <row r="237" spans="1:28" ht="13.2">
      <c r="A237" s="114"/>
      <c r="B237" s="114"/>
      <c r="C237" s="114"/>
      <c r="D237" s="114"/>
      <c r="E237" s="114"/>
      <c r="F237" s="114"/>
      <c r="G237" s="114"/>
      <c r="H237" s="114"/>
      <c r="I237" s="114"/>
      <c r="J237" s="114"/>
      <c r="K237" s="114"/>
      <c r="L237" s="114"/>
      <c r="M237" s="114"/>
      <c r="N237" s="114"/>
      <c r="O237" s="114"/>
      <c r="P237" s="114"/>
      <c r="Q237" s="114"/>
      <c r="R237" s="114"/>
      <c r="S237" s="114"/>
      <c r="T237" s="114"/>
      <c r="U237" s="114"/>
      <c r="V237" s="114"/>
      <c r="W237" s="114"/>
      <c r="X237" s="114"/>
      <c r="Y237" s="114"/>
      <c r="Z237" s="114"/>
      <c r="AA237" s="114"/>
      <c r="AB237" s="114"/>
    </row>
    <row r="238" spans="1:28" ht="13.2">
      <c r="A238" s="114"/>
      <c r="B238" s="114"/>
      <c r="C238" s="114"/>
      <c r="D238" s="114"/>
      <c r="E238" s="114"/>
      <c r="F238" s="114"/>
      <c r="G238" s="114"/>
      <c r="H238" s="114"/>
      <c r="I238" s="114"/>
      <c r="J238" s="114"/>
      <c r="K238" s="114"/>
      <c r="L238" s="114"/>
      <c r="M238" s="114"/>
      <c r="N238" s="114"/>
      <c r="O238" s="114"/>
      <c r="P238" s="114"/>
      <c r="Q238" s="114"/>
      <c r="R238" s="114"/>
      <c r="S238" s="114"/>
      <c r="T238" s="114"/>
      <c r="U238" s="114"/>
      <c r="V238" s="114"/>
      <c r="W238" s="114"/>
      <c r="X238" s="114"/>
      <c r="Y238" s="114"/>
      <c r="Z238" s="114"/>
      <c r="AA238" s="114"/>
      <c r="AB238" s="114"/>
    </row>
    <row r="239" spans="1:28" ht="13.2">
      <c r="A239" s="114"/>
      <c r="B239" s="114"/>
      <c r="C239" s="114"/>
      <c r="D239" s="114"/>
      <c r="E239" s="114"/>
      <c r="F239" s="114"/>
      <c r="G239" s="114"/>
      <c r="H239" s="114"/>
      <c r="I239" s="114"/>
      <c r="J239" s="114"/>
      <c r="K239" s="114"/>
      <c r="L239" s="114"/>
      <c r="M239" s="114"/>
      <c r="N239" s="114"/>
      <c r="O239" s="114"/>
      <c r="P239" s="114"/>
      <c r="Q239" s="114"/>
      <c r="R239" s="114"/>
      <c r="S239" s="114"/>
      <c r="T239" s="114"/>
      <c r="U239" s="114"/>
      <c r="V239" s="114"/>
      <c r="W239" s="114"/>
      <c r="X239" s="114"/>
      <c r="Y239" s="114"/>
      <c r="Z239" s="114"/>
      <c r="AA239" s="114"/>
      <c r="AB239" s="114"/>
    </row>
    <row r="240" spans="1:28" ht="13.2">
      <c r="A240" s="114"/>
      <c r="B240" s="114"/>
      <c r="C240" s="114"/>
      <c r="D240" s="114"/>
      <c r="E240" s="114"/>
      <c r="F240" s="114"/>
      <c r="G240" s="114"/>
      <c r="H240" s="114"/>
      <c r="I240" s="114"/>
      <c r="J240" s="114"/>
      <c r="K240" s="114"/>
      <c r="L240" s="114"/>
      <c r="M240" s="114"/>
      <c r="N240" s="114"/>
      <c r="O240" s="114"/>
      <c r="P240" s="114"/>
      <c r="Q240" s="114"/>
      <c r="R240" s="114"/>
      <c r="S240" s="114"/>
      <c r="T240" s="114"/>
      <c r="U240" s="114"/>
      <c r="V240" s="114"/>
      <c r="W240" s="114"/>
      <c r="X240" s="114"/>
      <c r="Y240" s="114"/>
      <c r="Z240" s="114"/>
      <c r="AA240" s="114"/>
      <c r="AB240" s="114"/>
    </row>
    <row r="241" spans="1:28" ht="13.2">
      <c r="A241" s="114"/>
      <c r="B241" s="114"/>
      <c r="C241" s="114"/>
      <c r="D241" s="114"/>
      <c r="E241" s="114"/>
      <c r="F241" s="114"/>
      <c r="G241" s="114"/>
      <c r="H241" s="114"/>
      <c r="I241" s="114"/>
      <c r="J241" s="114"/>
      <c r="K241" s="114"/>
      <c r="L241" s="114"/>
      <c r="M241" s="114"/>
      <c r="N241" s="114"/>
      <c r="O241" s="114"/>
      <c r="P241" s="114"/>
      <c r="Q241" s="114"/>
      <c r="R241" s="114"/>
      <c r="S241" s="114"/>
      <c r="T241" s="114"/>
      <c r="U241" s="114"/>
      <c r="V241" s="114"/>
      <c r="W241" s="114"/>
      <c r="X241" s="114"/>
      <c r="Y241" s="114"/>
      <c r="Z241" s="114"/>
      <c r="AA241" s="114"/>
      <c r="AB241" s="114"/>
    </row>
    <row r="242" spans="1:28" ht="13.2">
      <c r="A242" s="114"/>
      <c r="B242" s="114"/>
      <c r="C242" s="114"/>
      <c r="D242" s="114"/>
      <c r="E242" s="114"/>
      <c r="F242" s="114"/>
      <c r="G242" s="114"/>
      <c r="H242" s="114"/>
      <c r="I242" s="114"/>
      <c r="J242" s="114"/>
      <c r="K242" s="114"/>
      <c r="L242" s="114"/>
      <c r="M242" s="114"/>
      <c r="N242" s="114"/>
      <c r="O242" s="114"/>
      <c r="P242" s="114"/>
      <c r="Q242" s="114"/>
      <c r="R242" s="114"/>
      <c r="S242" s="114"/>
      <c r="T242" s="114"/>
      <c r="U242" s="114"/>
      <c r="V242" s="114"/>
      <c r="W242" s="114"/>
      <c r="X242" s="114"/>
      <c r="Y242" s="114"/>
      <c r="Z242" s="114"/>
      <c r="AA242" s="114"/>
      <c r="AB242" s="114"/>
    </row>
    <row r="243" spans="1:28" ht="13.2">
      <c r="A243" s="114"/>
      <c r="B243" s="114"/>
      <c r="C243" s="114"/>
      <c r="D243" s="114"/>
      <c r="E243" s="114"/>
      <c r="F243" s="114"/>
      <c r="G243" s="114"/>
      <c r="H243" s="114"/>
      <c r="I243" s="114"/>
      <c r="J243" s="114"/>
      <c r="K243" s="114"/>
      <c r="L243" s="114"/>
      <c r="M243" s="114"/>
      <c r="N243" s="114"/>
      <c r="O243" s="114"/>
      <c r="P243" s="114"/>
      <c r="Q243" s="114"/>
      <c r="R243" s="114"/>
      <c r="S243" s="114"/>
      <c r="T243" s="114"/>
      <c r="U243" s="114"/>
      <c r="V243" s="114"/>
      <c r="W243" s="114"/>
      <c r="X243" s="114"/>
      <c r="Y243" s="114"/>
      <c r="Z243" s="114"/>
      <c r="AA243" s="114"/>
      <c r="AB243" s="114"/>
    </row>
    <row r="244" spans="1:28" ht="13.2">
      <c r="A244" s="114"/>
      <c r="B244" s="114"/>
      <c r="C244" s="114"/>
      <c r="D244" s="114"/>
      <c r="E244" s="114"/>
      <c r="F244" s="114"/>
      <c r="G244" s="114"/>
      <c r="H244" s="114"/>
      <c r="I244" s="114"/>
      <c r="J244" s="114"/>
      <c r="K244" s="114"/>
      <c r="L244" s="114"/>
      <c r="M244" s="114"/>
      <c r="N244" s="114"/>
      <c r="O244" s="114"/>
      <c r="P244" s="114"/>
      <c r="Q244" s="114"/>
      <c r="R244" s="114"/>
      <c r="S244" s="114"/>
      <c r="T244" s="114"/>
      <c r="U244" s="114"/>
      <c r="V244" s="114"/>
      <c r="W244" s="114"/>
      <c r="X244" s="114"/>
      <c r="Y244" s="114"/>
      <c r="Z244" s="114"/>
      <c r="AA244" s="114"/>
      <c r="AB244" s="114"/>
    </row>
    <row r="245" spans="1:28" ht="13.2">
      <c r="A245" s="114"/>
      <c r="B245" s="114"/>
      <c r="C245" s="114"/>
      <c r="D245" s="114"/>
      <c r="E245" s="114"/>
      <c r="F245" s="114"/>
      <c r="G245" s="114"/>
      <c r="H245" s="114"/>
      <c r="I245" s="114"/>
      <c r="J245" s="114"/>
      <c r="K245" s="114"/>
      <c r="L245" s="114"/>
      <c r="M245" s="114"/>
      <c r="N245" s="114"/>
      <c r="O245" s="114"/>
      <c r="P245" s="114"/>
      <c r="Q245" s="114"/>
      <c r="R245" s="114"/>
      <c r="S245" s="114"/>
      <c r="T245" s="114"/>
      <c r="U245" s="114"/>
      <c r="V245" s="114"/>
      <c r="W245" s="114"/>
      <c r="X245" s="114"/>
      <c r="Y245" s="114"/>
      <c r="Z245" s="114"/>
      <c r="AA245" s="114"/>
      <c r="AB245" s="114"/>
    </row>
    <row r="246" spans="1:28" ht="13.2">
      <c r="A246" s="114"/>
      <c r="B246" s="114"/>
      <c r="C246" s="114"/>
      <c r="D246" s="114"/>
      <c r="E246" s="114"/>
      <c r="F246" s="114"/>
      <c r="G246" s="114"/>
      <c r="H246" s="114"/>
      <c r="I246" s="114"/>
      <c r="J246" s="114"/>
      <c r="K246" s="114"/>
      <c r="L246" s="114"/>
      <c r="M246" s="114"/>
      <c r="N246" s="114"/>
      <c r="O246" s="114"/>
      <c r="P246" s="114"/>
      <c r="Q246" s="114"/>
      <c r="R246" s="114"/>
      <c r="S246" s="114"/>
      <c r="T246" s="114"/>
      <c r="U246" s="114"/>
      <c r="V246" s="114"/>
      <c r="W246" s="114"/>
      <c r="X246" s="114"/>
      <c r="Y246" s="114"/>
      <c r="Z246" s="114"/>
      <c r="AA246" s="114"/>
      <c r="AB246" s="114"/>
    </row>
    <row r="247" spans="1:28" ht="13.2">
      <c r="A247" s="114"/>
      <c r="B247" s="114"/>
      <c r="C247" s="114"/>
      <c r="D247" s="114"/>
      <c r="E247" s="114"/>
      <c r="F247" s="114"/>
      <c r="G247" s="114"/>
      <c r="H247" s="114"/>
      <c r="I247" s="114"/>
      <c r="J247" s="114"/>
      <c r="K247" s="114"/>
      <c r="L247" s="114"/>
      <c r="M247" s="114"/>
      <c r="N247" s="114"/>
      <c r="O247" s="114"/>
      <c r="P247" s="114"/>
      <c r="Q247" s="114"/>
      <c r="R247" s="114"/>
      <c r="S247" s="114"/>
      <c r="T247" s="114"/>
      <c r="U247" s="114"/>
      <c r="V247" s="114"/>
      <c r="W247" s="114"/>
      <c r="X247" s="114"/>
      <c r="Y247" s="114"/>
      <c r="Z247" s="114"/>
      <c r="AA247" s="114"/>
      <c r="AB247" s="114"/>
    </row>
    <row r="248" spans="1:28" ht="13.2">
      <c r="A248" s="114"/>
      <c r="B248" s="114"/>
      <c r="C248" s="114"/>
      <c r="D248" s="114"/>
      <c r="E248" s="114"/>
      <c r="F248" s="114"/>
      <c r="G248" s="114"/>
      <c r="H248" s="114"/>
      <c r="I248" s="114"/>
      <c r="J248" s="114"/>
      <c r="K248" s="114"/>
      <c r="L248" s="114"/>
      <c r="M248" s="114"/>
      <c r="N248" s="114"/>
      <c r="O248" s="114"/>
      <c r="P248" s="114"/>
      <c r="Q248" s="114"/>
      <c r="R248" s="114"/>
      <c r="S248" s="114"/>
      <c r="T248" s="114"/>
      <c r="U248" s="114"/>
      <c r="V248" s="114"/>
      <c r="W248" s="114"/>
      <c r="X248" s="114"/>
      <c r="Y248" s="114"/>
      <c r="Z248" s="114"/>
      <c r="AA248" s="114"/>
      <c r="AB248" s="114"/>
    </row>
    <row r="249" spans="1:28" ht="13.2">
      <c r="A249" s="114"/>
      <c r="B249" s="114"/>
      <c r="C249" s="114"/>
      <c r="D249" s="114"/>
      <c r="E249" s="114"/>
      <c r="F249" s="114"/>
      <c r="G249" s="114"/>
      <c r="H249" s="114"/>
      <c r="I249" s="114"/>
      <c r="J249" s="114"/>
      <c r="K249" s="114"/>
      <c r="L249" s="114"/>
      <c r="M249" s="114"/>
      <c r="N249" s="114"/>
      <c r="O249" s="114"/>
      <c r="P249" s="114"/>
      <c r="Q249" s="114"/>
      <c r="R249" s="114"/>
      <c r="S249" s="114"/>
      <c r="T249" s="114"/>
      <c r="U249" s="114"/>
      <c r="V249" s="114"/>
      <c r="W249" s="114"/>
      <c r="X249" s="114"/>
      <c r="Y249" s="114"/>
      <c r="Z249" s="114"/>
      <c r="AA249" s="114"/>
      <c r="AB249" s="114"/>
    </row>
    <row r="250" spans="1:28" ht="13.2">
      <c r="A250" s="114"/>
      <c r="B250" s="114"/>
      <c r="C250" s="114"/>
      <c r="D250" s="114"/>
      <c r="E250" s="114"/>
      <c r="F250" s="114"/>
      <c r="G250" s="114"/>
      <c r="H250" s="114"/>
      <c r="I250" s="114"/>
      <c r="J250" s="114"/>
      <c r="K250" s="114"/>
      <c r="L250" s="114"/>
      <c r="M250" s="114"/>
      <c r="N250" s="114"/>
      <c r="O250" s="114"/>
      <c r="P250" s="114"/>
      <c r="Q250" s="114"/>
      <c r="R250" s="114"/>
      <c r="S250" s="114"/>
      <c r="T250" s="114"/>
      <c r="U250" s="114"/>
      <c r="V250" s="114"/>
      <c r="W250" s="114"/>
      <c r="X250" s="114"/>
      <c r="Y250" s="114"/>
      <c r="Z250" s="114"/>
      <c r="AA250" s="114"/>
      <c r="AB250" s="114"/>
    </row>
    <row r="251" spans="1:28" ht="13.2">
      <c r="A251" s="114"/>
      <c r="B251" s="114"/>
      <c r="C251" s="114"/>
      <c r="D251" s="114"/>
      <c r="E251" s="114"/>
      <c r="F251" s="114"/>
      <c r="G251" s="114"/>
      <c r="H251" s="114"/>
      <c r="I251" s="114"/>
      <c r="J251" s="114"/>
      <c r="K251" s="114"/>
      <c r="L251" s="114"/>
      <c r="M251" s="114"/>
      <c r="N251" s="114"/>
      <c r="O251" s="114"/>
      <c r="P251" s="114"/>
      <c r="Q251" s="114"/>
      <c r="R251" s="114"/>
      <c r="S251" s="114"/>
      <c r="T251" s="114"/>
      <c r="U251" s="114"/>
      <c r="V251" s="114"/>
      <c r="W251" s="114"/>
      <c r="X251" s="114"/>
      <c r="Y251" s="114"/>
      <c r="Z251" s="114"/>
      <c r="AA251" s="114"/>
      <c r="AB251" s="114"/>
    </row>
    <row r="252" spans="1:28" ht="13.2">
      <c r="A252" s="114"/>
      <c r="B252" s="114"/>
      <c r="C252" s="114"/>
      <c r="D252" s="114"/>
      <c r="E252" s="114"/>
      <c r="F252" s="114"/>
      <c r="G252" s="114"/>
      <c r="H252" s="114"/>
      <c r="I252" s="114"/>
      <c r="J252" s="114"/>
      <c r="K252" s="114"/>
      <c r="L252" s="114"/>
      <c r="M252" s="114"/>
      <c r="N252" s="114"/>
      <c r="O252" s="114"/>
      <c r="P252" s="114"/>
      <c r="Q252" s="114"/>
      <c r="R252" s="114"/>
      <c r="S252" s="114"/>
      <c r="T252" s="114"/>
      <c r="U252" s="114"/>
      <c r="V252" s="114"/>
      <c r="W252" s="114"/>
      <c r="X252" s="114"/>
      <c r="Y252" s="114"/>
      <c r="Z252" s="114"/>
      <c r="AA252" s="114"/>
      <c r="AB252" s="114"/>
    </row>
    <row r="253" spans="1:28" ht="13.2">
      <c r="A253" s="114"/>
      <c r="B253" s="114"/>
      <c r="C253" s="114"/>
      <c r="D253" s="114"/>
      <c r="E253" s="114"/>
      <c r="F253" s="114"/>
      <c r="G253" s="114"/>
      <c r="H253" s="114"/>
      <c r="I253" s="114"/>
      <c r="J253" s="114"/>
      <c r="K253" s="114"/>
      <c r="L253" s="114"/>
      <c r="M253" s="114"/>
      <c r="N253" s="114"/>
      <c r="O253" s="114"/>
      <c r="P253" s="114"/>
      <c r="Q253" s="114"/>
      <c r="R253" s="114"/>
      <c r="S253" s="114"/>
      <c r="T253" s="114"/>
      <c r="U253" s="114"/>
      <c r="V253" s="114"/>
      <c r="W253" s="114"/>
      <c r="X253" s="114"/>
      <c r="Y253" s="114"/>
      <c r="Z253" s="114"/>
      <c r="AA253" s="114"/>
      <c r="AB253" s="114"/>
    </row>
    <row r="254" spans="1:28" ht="13.2">
      <c r="A254" s="114"/>
      <c r="B254" s="114"/>
      <c r="C254" s="114"/>
      <c r="D254" s="114"/>
      <c r="E254" s="114"/>
      <c r="F254" s="114"/>
      <c r="G254" s="114"/>
      <c r="H254" s="114"/>
      <c r="I254" s="114"/>
      <c r="J254" s="114"/>
      <c r="K254" s="114"/>
      <c r="L254" s="114"/>
      <c r="M254" s="114"/>
      <c r="N254" s="114"/>
      <c r="O254" s="114"/>
      <c r="P254" s="114"/>
      <c r="Q254" s="114"/>
      <c r="R254" s="114"/>
      <c r="S254" s="114"/>
      <c r="T254" s="114"/>
      <c r="U254" s="114"/>
      <c r="V254" s="114"/>
      <c r="W254" s="114"/>
      <c r="X254" s="114"/>
      <c r="Y254" s="114"/>
      <c r="Z254" s="114"/>
      <c r="AA254" s="114"/>
      <c r="AB254" s="114"/>
    </row>
    <row r="255" spans="1:28" ht="13.2">
      <c r="A255" s="114"/>
      <c r="B255" s="114"/>
      <c r="C255" s="114"/>
      <c r="D255" s="114"/>
      <c r="E255" s="114"/>
      <c r="F255" s="114"/>
      <c r="G255" s="114"/>
      <c r="H255" s="114"/>
      <c r="I255" s="114"/>
      <c r="J255" s="114"/>
      <c r="K255" s="114"/>
      <c r="L255" s="114"/>
      <c r="M255" s="114"/>
      <c r="N255" s="114"/>
      <c r="O255" s="114"/>
      <c r="P255" s="114"/>
      <c r="Q255" s="114"/>
      <c r="R255" s="114"/>
      <c r="S255" s="114"/>
      <c r="T255" s="114"/>
      <c r="U255" s="114"/>
      <c r="V255" s="114"/>
      <c r="W255" s="114"/>
      <c r="X255" s="114"/>
      <c r="Y255" s="114"/>
      <c r="Z255" s="114"/>
      <c r="AA255" s="114"/>
      <c r="AB255" s="114"/>
    </row>
    <row r="256" spans="1:28" ht="13.2">
      <c r="A256" s="114"/>
      <c r="B256" s="114"/>
      <c r="C256" s="114"/>
      <c r="D256" s="114"/>
      <c r="E256" s="114"/>
      <c r="F256" s="114"/>
      <c r="G256" s="114"/>
      <c r="H256" s="114"/>
      <c r="I256" s="114"/>
      <c r="J256" s="114"/>
      <c r="K256" s="114"/>
      <c r="L256" s="114"/>
      <c r="M256" s="114"/>
      <c r="N256" s="114"/>
      <c r="O256" s="114"/>
      <c r="P256" s="114"/>
      <c r="Q256" s="114"/>
      <c r="R256" s="114"/>
      <c r="S256" s="114"/>
      <c r="T256" s="114"/>
      <c r="U256" s="114"/>
      <c r="V256" s="114"/>
      <c r="W256" s="114"/>
      <c r="X256" s="114"/>
      <c r="Y256" s="114"/>
      <c r="Z256" s="114"/>
      <c r="AA256" s="114"/>
      <c r="AB256" s="114"/>
    </row>
    <row r="257" spans="1:28" ht="13.2">
      <c r="A257" s="114"/>
      <c r="B257" s="114"/>
      <c r="C257" s="114"/>
      <c r="D257" s="114"/>
      <c r="E257" s="114"/>
      <c r="F257" s="114"/>
      <c r="G257" s="114"/>
      <c r="H257" s="114"/>
      <c r="I257" s="114"/>
      <c r="J257" s="114"/>
      <c r="K257" s="114"/>
      <c r="L257" s="114"/>
      <c r="M257" s="114"/>
      <c r="N257" s="114"/>
      <c r="O257" s="114"/>
      <c r="P257" s="114"/>
      <c r="Q257" s="114"/>
      <c r="R257" s="114"/>
      <c r="S257" s="114"/>
      <c r="T257" s="114"/>
      <c r="U257" s="114"/>
      <c r="V257" s="114"/>
      <c r="W257" s="114"/>
      <c r="X257" s="114"/>
      <c r="Y257" s="114"/>
      <c r="Z257" s="114"/>
      <c r="AA257" s="114"/>
      <c r="AB257" s="114"/>
    </row>
    <row r="258" spans="1:28" ht="13.2">
      <c r="A258" s="114"/>
      <c r="B258" s="114"/>
      <c r="C258" s="114"/>
      <c r="D258" s="114"/>
      <c r="E258" s="114"/>
      <c r="F258" s="114"/>
      <c r="G258" s="114"/>
      <c r="H258" s="114"/>
      <c r="I258" s="114"/>
      <c r="J258" s="114"/>
      <c r="K258" s="114"/>
      <c r="L258" s="114"/>
      <c r="M258" s="114"/>
      <c r="N258" s="114"/>
      <c r="O258" s="114"/>
      <c r="P258" s="114"/>
      <c r="Q258" s="114"/>
      <c r="R258" s="114"/>
      <c r="S258" s="114"/>
      <c r="T258" s="114"/>
      <c r="U258" s="114"/>
      <c r="V258" s="114"/>
      <c r="W258" s="114"/>
      <c r="X258" s="114"/>
      <c r="Y258" s="114"/>
      <c r="Z258" s="114"/>
      <c r="AA258" s="114"/>
      <c r="AB258" s="114"/>
    </row>
    <row r="259" spans="1:28" ht="13.2">
      <c r="A259" s="114"/>
      <c r="B259" s="114"/>
      <c r="C259" s="114"/>
      <c r="D259" s="114"/>
      <c r="E259" s="114"/>
      <c r="F259" s="114"/>
      <c r="G259" s="114"/>
      <c r="H259" s="114"/>
      <c r="I259" s="114"/>
      <c r="J259" s="114"/>
      <c r="K259" s="114"/>
      <c r="L259" s="114"/>
      <c r="M259" s="114"/>
      <c r="N259" s="114"/>
      <c r="O259" s="114"/>
      <c r="P259" s="114"/>
      <c r="Q259" s="114"/>
      <c r="R259" s="114"/>
      <c r="S259" s="114"/>
      <c r="T259" s="114"/>
      <c r="U259" s="114"/>
      <c r="V259" s="114"/>
      <c r="W259" s="114"/>
      <c r="X259" s="114"/>
      <c r="Y259" s="114"/>
      <c r="Z259" s="114"/>
      <c r="AA259" s="114"/>
      <c r="AB259" s="114"/>
    </row>
    <row r="260" spans="1:28" ht="13.2">
      <c r="A260" s="114"/>
      <c r="B260" s="114"/>
      <c r="C260" s="114"/>
      <c r="D260" s="114"/>
      <c r="E260" s="114"/>
      <c r="F260" s="114"/>
      <c r="G260" s="114"/>
      <c r="H260" s="114"/>
      <c r="I260" s="114"/>
      <c r="J260" s="114"/>
      <c r="K260" s="114"/>
      <c r="L260" s="114"/>
      <c r="M260" s="114"/>
      <c r="N260" s="114"/>
      <c r="O260" s="114"/>
      <c r="P260" s="114"/>
      <c r="Q260" s="114"/>
      <c r="R260" s="114"/>
      <c r="S260" s="114"/>
      <c r="T260" s="114"/>
      <c r="U260" s="114"/>
      <c r="V260" s="114"/>
      <c r="W260" s="114"/>
      <c r="X260" s="114"/>
      <c r="Y260" s="114"/>
      <c r="Z260" s="114"/>
      <c r="AA260" s="114"/>
      <c r="AB260" s="114"/>
    </row>
    <row r="261" spans="1:28" ht="13.2">
      <c r="A261" s="114"/>
      <c r="B261" s="114"/>
      <c r="C261" s="114"/>
      <c r="D261" s="114"/>
      <c r="E261" s="114"/>
      <c r="F261" s="114"/>
      <c r="G261" s="114"/>
      <c r="H261" s="114"/>
      <c r="I261" s="114"/>
      <c r="J261" s="114"/>
      <c r="K261" s="114"/>
      <c r="L261" s="114"/>
      <c r="M261" s="114"/>
      <c r="N261" s="114"/>
      <c r="O261" s="114"/>
      <c r="P261" s="114"/>
      <c r="Q261" s="114"/>
      <c r="R261" s="114"/>
      <c r="S261" s="114"/>
      <c r="T261" s="114"/>
      <c r="U261" s="114"/>
      <c r="V261" s="114"/>
      <c r="W261" s="114"/>
      <c r="X261" s="114"/>
      <c r="Y261" s="114"/>
      <c r="Z261" s="114"/>
      <c r="AA261" s="114"/>
      <c r="AB261" s="114"/>
    </row>
    <row r="262" spans="1:28" ht="13.2">
      <c r="A262" s="114"/>
      <c r="B262" s="114"/>
      <c r="C262" s="114"/>
      <c r="D262" s="114"/>
      <c r="E262" s="114"/>
      <c r="F262" s="114"/>
      <c r="G262" s="114"/>
      <c r="H262" s="114"/>
      <c r="I262" s="114"/>
      <c r="J262" s="114"/>
      <c r="K262" s="114"/>
      <c r="L262" s="114"/>
      <c r="M262" s="114"/>
      <c r="N262" s="114"/>
      <c r="O262" s="114"/>
      <c r="P262" s="114"/>
      <c r="Q262" s="114"/>
      <c r="R262" s="114"/>
      <c r="S262" s="114"/>
      <c r="T262" s="114"/>
      <c r="U262" s="114"/>
      <c r="V262" s="114"/>
      <c r="W262" s="114"/>
      <c r="X262" s="114"/>
      <c r="Y262" s="114"/>
      <c r="Z262" s="114"/>
      <c r="AA262" s="114"/>
      <c r="AB262" s="114"/>
    </row>
    <row r="263" spans="1:28" ht="13.2">
      <c r="A263" s="114"/>
      <c r="B263" s="114"/>
      <c r="C263" s="114"/>
      <c r="D263" s="114"/>
      <c r="E263" s="114"/>
      <c r="F263" s="114"/>
      <c r="G263" s="114"/>
      <c r="H263" s="114"/>
      <c r="I263" s="114"/>
      <c r="J263" s="114"/>
      <c r="K263" s="114"/>
      <c r="L263" s="114"/>
      <c r="M263" s="114"/>
      <c r="N263" s="114"/>
      <c r="O263" s="114"/>
      <c r="P263" s="114"/>
      <c r="Q263" s="114"/>
      <c r="R263" s="114"/>
      <c r="S263" s="114"/>
      <c r="T263" s="114"/>
      <c r="U263" s="114"/>
      <c r="V263" s="114"/>
      <c r="W263" s="114"/>
      <c r="X263" s="114"/>
      <c r="Y263" s="114"/>
      <c r="Z263" s="114"/>
      <c r="AA263" s="114"/>
      <c r="AB263" s="114"/>
    </row>
    <row r="264" spans="1:28" ht="13.2">
      <c r="A264" s="114"/>
      <c r="B264" s="114"/>
      <c r="C264" s="114"/>
      <c r="D264" s="114"/>
      <c r="E264" s="114"/>
      <c r="F264" s="114"/>
      <c r="G264" s="114"/>
      <c r="H264" s="114"/>
      <c r="I264" s="114"/>
      <c r="J264" s="114"/>
      <c r="K264" s="114"/>
      <c r="L264" s="114"/>
      <c r="M264" s="114"/>
      <c r="N264" s="114"/>
      <c r="O264" s="114"/>
      <c r="P264" s="114"/>
      <c r="Q264" s="114"/>
      <c r="R264" s="114"/>
      <c r="S264" s="114"/>
      <c r="T264" s="114"/>
      <c r="U264" s="114"/>
      <c r="V264" s="114"/>
      <c r="W264" s="114"/>
      <c r="X264" s="114"/>
      <c r="Y264" s="114"/>
      <c r="Z264" s="114"/>
      <c r="AA264" s="114"/>
      <c r="AB264" s="114"/>
    </row>
    <row r="265" spans="1:28" ht="13.2">
      <c r="A265" s="114"/>
      <c r="B265" s="114"/>
      <c r="C265" s="114"/>
      <c r="D265" s="114"/>
      <c r="E265" s="114"/>
      <c r="F265" s="114"/>
      <c r="G265" s="114"/>
      <c r="H265" s="114"/>
      <c r="I265" s="114"/>
      <c r="J265" s="114"/>
      <c r="K265" s="114"/>
      <c r="L265" s="114"/>
      <c r="M265" s="114"/>
      <c r="N265" s="114"/>
      <c r="O265" s="114"/>
      <c r="P265" s="114"/>
      <c r="Q265" s="114"/>
      <c r="R265" s="114"/>
      <c r="S265" s="114"/>
      <c r="T265" s="114"/>
      <c r="U265" s="114"/>
      <c r="V265" s="114"/>
      <c r="W265" s="114"/>
      <c r="X265" s="114"/>
      <c r="Y265" s="114"/>
      <c r="Z265" s="114"/>
      <c r="AA265" s="114"/>
      <c r="AB265" s="114"/>
    </row>
    <row r="266" spans="1:28" ht="13.2">
      <c r="A266" s="114"/>
      <c r="B266" s="114"/>
      <c r="C266" s="114"/>
      <c r="D266" s="114"/>
      <c r="E266" s="114"/>
      <c r="F266" s="114"/>
      <c r="G266" s="114"/>
      <c r="H266" s="114"/>
      <c r="I266" s="114"/>
      <c r="J266" s="114"/>
      <c r="K266" s="114"/>
      <c r="L266" s="114"/>
      <c r="M266" s="114"/>
      <c r="N266" s="114"/>
      <c r="O266" s="114"/>
      <c r="P266" s="114"/>
      <c r="Q266" s="114"/>
      <c r="R266" s="114"/>
      <c r="S266" s="114"/>
      <c r="T266" s="114"/>
      <c r="U266" s="114"/>
      <c r="V266" s="114"/>
      <c r="W266" s="114"/>
      <c r="X266" s="114"/>
      <c r="Y266" s="114"/>
      <c r="Z266" s="114"/>
      <c r="AA266" s="114"/>
      <c r="AB266" s="114"/>
    </row>
    <row r="267" spans="1:28" ht="13.2">
      <c r="A267" s="114"/>
      <c r="B267" s="114"/>
      <c r="C267" s="114"/>
      <c r="D267" s="114"/>
      <c r="E267" s="114"/>
      <c r="F267" s="114"/>
      <c r="G267" s="114"/>
      <c r="H267" s="114"/>
      <c r="I267" s="114"/>
      <c r="J267" s="114"/>
      <c r="K267" s="114"/>
      <c r="L267" s="114"/>
      <c r="M267" s="114"/>
      <c r="N267" s="114"/>
      <c r="O267" s="114"/>
      <c r="P267" s="114"/>
      <c r="Q267" s="114"/>
      <c r="R267" s="114"/>
      <c r="S267" s="114"/>
      <c r="T267" s="114"/>
      <c r="U267" s="114"/>
      <c r="V267" s="114"/>
      <c r="W267" s="114"/>
      <c r="X267" s="114"/>
      <c r="Y267" s="114"/>
      <c r="Z267" s="114"/>
      <c r="AA267" s="114"/>
      <c r="AB267" s="114"/>
    </row>
    <row r="268" spans="1:28" ht="13.2">
      <c r="A268" s="114"/>
      <c r="B268" s="114"/>
      <c r="C268" s="114"/>
      <c r="D268" s="114"/>
      <c r="E268" s="114"/>
      <c r="F268" s="114"/>
      <c r="G268" s="114"/>
      <c r="H268" s="114"/>
      <c r="I268" s="114"/>
      <c r="J268" s="114"/>
      <c r="K268" s="114"/>
      <c r="L268" s="114"/>
      <c r="M268" s="114"/>
      <c r="N268" s="114"/>
      <c r="O268" s="114"/>
      <c r="P268" s="114"/>
      <c r="Q268" s="114"/>
      <c r="R268" s="114"/>
      <c r="S268" s="114"/>
      <c r="T268" s="114"/>
      <c r="U268" s="114"/>
      <c r="V268" s="114"/>
      <c r="W268" s="114"/>
      <c r="X268" s="114"/>
      <c r="Y268" s="114"/>
      <c r="Z268" s="114"/>
      <c r="AA268" s="114"/>
      <c r="AB268" s="114"/>
    </row>
    <row r="269" spans="1:28" ht="13.2">
      <c r="A269" s="114"/>
      <c r="B269" s="114"/>
      <c r="C269" s="114"/>
      <c r="D269" s="114"/>
      <c r="E269" s="114"/>
      <c r="F269" s="114"/>
      <c r="G269" s="114"/>
      <c r="H269" s="114"/>
      <c r="I269" s="114"/>
      <c r="J269" s="114"/>
      <c r="K269" s="114"/>
      <c r="L269" s="114"/>
      <c r="M269" s="114"/>
      <c r="N269" s="114"/>
      <c r="O269" s="114"/>
      <c r="P269" s="114"/>
      <c r="Q269" s="114"/>
      <c r="R269" s="114"/>
      <c r="S269" s="114"/>
      <c r="T269" s="114"/>
      <c r="U269" s="114"/>
      <c r="V269" s="114"/>
      <c r="W269" s="114"/>
      <c r="X269" s="114"/>
      <c r="Y269" s="114"/>
      <c r="Z269" s="114"/>
      <c r="AA269" s="114"/>
      <c r="AB269" s="114"/>
    </row>
    <row r="270" spans="1:28" ht="13.2">
      <c r="A270" s="114"/>
      <c r="B270" s="114"/>
      <c r="C270" s="114"/>
      <c r="D270" s="114"/>
      <c r="E270" s="114"/>
      <c r="F270" s="114"/>
      <c r="G270" s="114"/>
      <c r="H270" s="114"/>
      <c r="I270" s="114"/>
      <c r="J270" s="114"/>
      <c r="K270" s="114"/>
      <c r="L270" s="114"/>
      <c r="M270" s="114"/>
      <c r="N270" s="114"/>
      <c r="O270" s="114"/>
      <c r="P270" s="114"/>
      <c r="Q270" s="114"/>
      <c r="R270" s="114"/>
      <c r="S270" s="114"/>
      <c r="T270" s="114"/>
      <c r="U270" s="114"/>
      <c r="V270" s="114"/>
      <c r="W270" s="114"/>
      <c r="X270" s="114"/>
      <c r="Y270" s="114"/>
      <c r="Z270" s="114"/>
      <c r="AA270" s="114"/>
      <c r="AB270" s="114"/>
    </row>
    <row r="271" spans="1:28" ht="13.2">
      <c r="A271" s="114"/>
      <c r="B271" s="114"/>
      <c r="C271" s="114"/>
      <c r="D271" s="114"/>
      <c r="E271" s="114"/>
      <c r="F271" s="114"/>
      <c r="G271" s="114"/>
      <c r="H271" s="114"/>
      <c r="I271" s="114"/>
      <c r="J271" s="114"/>
      <c r="K271" s="114"/>
      <c r="L271" s="114"/>
      <c r="M271" s="114"/>
      <c r="N271" s="114"/>
      <c r="O271" s="114"/>
      <c r="P271" s="114"/>
      <c r="Q271" s="114"/>
      <c r="R271" s="114"/>
      <c r="S271" s="114"/>
      <c r="T271" s="114"/>
      <c r="U271" s="114"/>
      <c r="V271" s="114"/>
      <c r="W271" s="114"/>
      <c r="X271" s="114"/>
      <c r="Y271" s="114"/>
      <c r="Z271" s="114"/>
      <c r="AA271" s="114"/>
      <c r="AB271" s="114"/>
    </row>
    <row r="272" spans="1:28" ht="13.2">
      <c r="A272" s="114"/>
      <c r="B272" s="114"/>
      <c r="C272" s="114"/>
      <c r="D272" s="114"/>
      <c r="E272" s="114"/>
      <c r="F272" s="114"/>
      <c r="G272" s="114"/>
      <c r="H272" s="114"/>
      <c r="I272" s="114"/>
      <c r="J272" s="114"/>
      <c r="K272" s="114"/>
      <c r="L272" s="114"/>
      <c r="M272" s="114"/>
      <c r="N272" s="114"/>
      <c r="O272" s="114"/>
      <c r="P272" s="114"/>
      <c r="Q272" s="114"/>
      <c r="R272" s="114"/>
      <c r="S272" s="114"/>
      <c r="T272" s="114"/>
      <c r="U272" s="114"/>
      <c r="V272" s="114"/>
      <c r="W272" s="114"/>
      <c r="X272" s="114"/>
      <c r="Y272" s="114"/>
      <c r="Z272" s="114"/>
      <c r="AA272" s="114"/>
      <c r="AB272" s="114"/>
    </row>
    <row r="273" spans="1:28" ht="13.2">
      <c r="A273" s="114"/>
      <c r="B273" s="114"/>
      <c r="C273" s="114"/>
      <c r="D273" s="114"/>
      <c r="E273" s="114"/>
      <c r="F273" s="114"/>
      <c r="G273" s="114"/>
      <c r="H273" s="114"/>
      <c r="I273" s="114"/>
      <c r="J273" s="114"/>
      <c r="K273" s="114"/>
      <c r="L273" s="114"/>
      <c r="M273" s="114"/>
      <c r="N273" s="114"/>
      <c r="O273" s="114"/>
      <c r="P273" s="114"/>
      <c r="Q273" s="114"/>
      <c r="R273" s="114"/>
      <c r="S273" s="114"/>
      <c r="T273" s="114"/>
      <c r="U273" s="114"/>
      <c r="V273" s="114"/>
      <c r="W273" s="114"/>
      <c r="X273" s="114"/>
      <c r="Y273" s="114"/>
      <c r="Z273" s="114"/>
      <c r="AA273" s="114"/>
      <c r="AB273" s="114"/>
    </row>
    <row r="274" spans="1:28" ht="13.2">
      <c r="A274" s="114"/>
      <c r="B274" s="114"/>
      <c r="C274" s="114"/>
      <c r="D274" s="114"/>
      <c r="E274" s="114"/>
      <c r="F274" s="114"/>
      <c r="G274" s="114"/>
      <c r="H274" s="114"/>
      <c r="I274" s="114"/>
      <c r="J274" s="114"/>
      <c r="K274" s="114"/>
      <c r="L274" s="114"/>
      <c r="M274" s="114"/>
      <c r="N274" s="114"/>
      <c r="O274" s="114"/>
      <c r="P274" s="114"/>
      <c r="Q274" s="114"/>
      <c r="R274" s="114"/>
      <c r="S274" s="114"/>
      <c r="T274" s="114"/>
      <c r="U274" s="114"/>
      <c r="V274" s="114"/>
      <c r="W274" s="114"/>
      <c r="X274" s="114"/>
      <c r="Y274" s="114"/>
      <c r="Z274" s="114"/>
      <c r="AA274" s="114"/>
      <c r="AB274" s="114"/>
    </row>
    <row r="275" spans="1:28" ht="13.2">
      <c r="A275" s="114"/>
      <c r="B275" s="114"/>
      <c r="C275" s="114"/>
      <c r="D275" s="114"/>
      <c r="E275" s="114"/>
      <c r="F275" s="114"/>
      <c r="G275" s="114"/>
      <c r="H275" s="114"/>
      <c r="I275" s="114"/>
      <c r="J275" s="114"/>
      <c r="K275" s="114"/>
      <c r="L275" s="114"/>
      <c r="M275" s="114"/>
      <c r="N275" s="114"/>
      <c r="O275" s="114"/>
      <c r="P275" s="114"/>
      <c r="Q275" s="114"/>
      <c r="R275" s="114"/>
      <c r="S275" s="114"/>
      <c r="T275" s="114"/>
      <c r="U275" s="114"/>
      <c r="V275" s="114"/>
      <c r="W275" s="114"/>
      <c r="X275" s="114"/>
      <c r="Y275" s="114"/>
      <c r="Z275" s="114"/>
      <c r="AA275" s="114"/>
      <c r="AB275" s="114"/>
    </row>
    <row r="276" spans="1:28" ht="13.2">
      <c r="A276" s="114"/>
      <c r="B276" s="114"/>
      <c r="C276" s="114"/>
      <c r="D276" s="114"/>
      <c r="E276" s="114"/>
      <c r="F276" s="114"/>
      <c r="G276" s="114"/>
      <c r="H276" s="114"/>
      <c r="I276" s="114"/>
      <c r="J276" s="114"/>
      <c r="K276" s="114"/>
      <c r="L276" s="114"/>
      <c r="M276" s="114"/>
      <c r="N276" s="114"/>
      <c r="O276" s="114"/>
      <c r="P276" s="114"/>
      <c r="Q276" s="114"/>
      <c r="R276" s="114"/>
      <c r="S276" s="114"/>
      <c r="T276" s="114"/>
      <c r="U276" s="114"/>
      <c r="V276" s="114"/>
      <c r="W276" s="114"/>
      <c r="X276" s="114"/>
      <c r="Y276" s="114"/>
      <c r="Z276" s="114"/>
      <c r="AA276" s="114"/>
      <c r="AB276" s="114"/>
    </row>
    <row r="277" spans="1:28" ht="13.2">
      <c r="A277" s="114"/>
      <c r="B277" s="114"/>
      <c r="C277" s="114"/>
      <c r="D277" s="114"/>
      <c r="E277" s="114"/>
      <c r="F277" s="114"/>
      <c r="G277" s="114"/>
      <c r="H277" s="114"/>
      <c r="I277" s="114"/>
      <c r="J277" s="114"/>
      <c r="K277" s="114"/>
      <c r="L277" s="114"/>
      <c r="M277" s="114"/>
      <c r="N277" s="114"/>
      <c r="O277" s="114"/>
      <c r="P277" s="114"/>
      <c r="Q277" s="114"/>
      <c r="R277" s="114"/>
      <c r="S277" s="114"/>
      <c r="T277" s="114"/>
      <c r="U277" s="114"/>
      <c r="V277" s="114"/>
      <c r="W277" s="114"/>
      <c r="X277" s="114"/>
      <c r="Y277" s="114"/>
      <c r="Z277" s="114"/>
      <c r="AA277" s="114"/>
      <c r="AB277" s="114"/>
    </row>
    <row r="278" spans="1:28" ht="13.2">
      <c r="A278" s="114"/>
      <c r="B278" s="114"/>
      <c r="C278" s="114"/>
      <c r="D278" s="114"/>
      <c r="E278" s="114"/>
      <c r="F278" s="114"/>
      <c r="G278" s="114"/>
      <c r="H278" s="114"/>
      <c r="I278" s="114"/>
      <c r="J278" s="114"/>
      <c r="K278" s="114"/>
      <c r="L278" s="114"/>
      <c r="M278" s="114"/>
      <c r="N278" s="114"/>
      <c r="O278" s="114"/>
      <c r="P278" s="114"/>
      <c r="Q278" s="114"/>
      <c r="R278" s="114"/>
      <c r="S278" s="114"/>
      <c r="T278" s="114"/>
      <c r="U278" s="114"/>
      <c r="V278" s="114"/>
      <c r="W278" s="114"/>
      <c r="X278" s="114"/>
      <c r="Y278" s="114"/>
      <c r="Z278" s="114"/>
      <c r="AA278" s="114"/>
      <c r="AB278" s="114"/>
    </row>
    <row r="279" spans="1:28" ht="13.2">
      <c r="A279" s="114"/>
      <c r="B279" s="114"/>
      <c r="C279" s="114"/>
      <c r="D279" s="114"/>
      <c r="E279" s="114"/>
      <c r="F279" s="114"/>
      <c r="G279" s="114"/>
      <c r="H279" s="114"/>
      <c r="I279" s="114"/>
      <c r="J279" s="114"/>
      <c r="K279" s="114"/>
      <c r="L279" s="114"/>
      <c r="M279" s="114"/>
      <c r="N279" s="114"/>
      <c r="O279" s="114"/>
      <c r="P279" s="114"/>
      <c r="Q279" s="114"/>
      <c r="R279" s="114"/>
      <c r="S279" s="114"/>
      <c r="T279" s="114"/>
      <c r="U279" s="114"/>
      <c r="V279" s="114"/>
      <c r="W279" s="114"/>
      <c r="X279" s="114"/>
      <c r="Y279" s="114"/>
      <c r="Z279" s="114"/>
      <c r="AA279" s="114"/>
      <c r="AB279" s="114"/>
    </row>
    <row r="280" spans="1:28" ht="13.2">
      <c r="A280" s="114"/>
      <c r="B280" s="114"/>
      <c r="C280" s="114"/>
      <c r="D280" s="114"/>
      <c r="E280" s="114"/>
      <c r="F280" s="114"/>
      <c r="G280" s="114"/>
      <c r="H280" s="114"/>
      <c r="I280" s="114"/>
      <c r="J280" s="114"/>
      <c r="K280" s="114"/>
      <c r="L280" s="114"/>
      <c r="M280" s="114"/>
      <c r="N280" s="114"/>
      <c r="O280" s="114"/>
      <c r="P280" s="114"/>
      <c r="Q280" s="114"/>
      <c r="R280" s="114"/>
      <c r="S280" s="114"/>
      <c r="T280" s="114"/>
      <c r="U280" s="114"/>
      <c r="V280" s="114"/>
      <c r="W280" s="114"/>
      <c r="X280" s="114"/>
      <c r="Y280" s="114"/>
      <c r="Z280" s="114"/>
      <c r="AA280" s="114"/>
      <c r="AB280" s="114"/>
    </row>
    <row r="281" spans="1:28" ht="13.2">
      <c r="A281" s="114"/>
      <c r="B281" s="114"/>
      <c r="C281" s="114"/>
      <c r="D281" s="114"/>
      <c r="E281" s="114"/>
      <c r="F281" s="114"/>
      <c r="G281" s="114"/>
      <c r="H281" s="114"/>
      <c r="I281" s="114"/>
      <c r="J281" s="114"/>
      <c r="K281" s="114"/>
      <c r="L281" s="114"/>
      <c r="M281" s="114"/>
      <c r="N281" s="114"/>
      <c r="O281" s="114"/>
      <c r="P281" s="114"/>
      <c r="Q281" s="114"/>
      <c r="R281" s="114"/>
      <c r="S281" s="114"/>
      <c r="T281" s="114"/>
      <c r="U281" s="114"/>
      <c r="V281" s="114"/>
      <c r="W281" s="114"/>
      <c r="X281" s="114"/>
      <c r="Y281" s="114"/>
      <c r="Z281" s="114"/>
      <c r="AA281" s="114"/>
      <c r="AB281" s="114"/>
    </row>
    <row r="282" spans="1:28" ht="13.2">
      <c r="A282" s="114"/>
      <c r="B282" s="114"/>
      <c r="C282" s="114"/>
      <c r="D282" s="114"/>
      <c r="E282" s="114"/>
      <c r="F282" s="114"/>
      <c r="G282" s="114"/>
      <c r="H282" s="114"/>
      <c r="I282" s="114"/>
      <c r="J282" s="114"/>
      <c r="K282" s="114"/>
      <c r="L282" s="114"/>
      <c r="M282" s="114"/>
      <c r="N282" s="114"/>
      <c r="O282" s="114"/>
      <c r="P282" s="114"/>
      <c r="Q282" s="114"/>
      <c r="R282" s="114"/>
      <c r="S282" s="114"/>
      <c r="T282" s="114"/>
      <c r="U282" s="114"/>
      <c r="V282" s="114"/>
      <c r="W282" s="114"/>
      <c r="X282" s="114"/>
      <c r="Y282" s="114"/>
      <c r="Z282" s="114"/>
      <c r="AA282" s="114"/>
      <c r="AB282" s="114"/>
    </row>
    <row r="283" spans="1:28" ht="13.2">
      <c r="A283" s="114"/>
      <c r="B283" s="114"/>
      <c r="C283" s="114"/>
      <c r="D283" s="114"/>
      <c r="E283" s="114"/>
      <c r="F283" s="114"/>
      <c r="G283" s="114"/>
      <c r="H283" s="114"/>
      <c r="I283" s="114"/>
      <c r="J283" s="114"/>
      <c r="K283" s="114"/>
      <c r="L283" s="114"/>
      <c r="M283" s="114"/>
      <c r="N283" s="114"/>
      <c r="O283" s="114"/>
      <c r="P283" s="114"/>
      <c r="Q283" s="114"/>
      <c r="R283" s="114"/>
      <c r="S283" s="114"/>
      <c r="T283" s="114"/>
      <c r="U283" s="114"/>
      <c r="V283" s="114"/>
      <c r="W283" s="114"/>
      <c r="X283" s="114"/>
      <c r="Y283" s="114"/>
      <c r="Z283" s="114"/>
      <c r="AA283" s="114"/>
      <c r="AB283" s="114"/>
    </row>
    <row r="284" spans="1:28" ht="13.2">
      <c r="A284" s="114"/>
      <c r="B284" s="114"/>
      <c r="C284" s="114"/>
      <c r="D284" s="114"/>
      <c r="E284" s="114"/>
      <c r="F284" s="114"/>
      <c r="G284" s="114"/>
      <c r="H284" s="114"/>
      <c r="I284" s="114"/>
      <c r="J284" s="114"/>
      <c r="K284" s="114"/>
      <c r="L284" s="114"/>
      <c r="M284" s="114"/>
      <c r="N284" s="114"/>
      <c r="O284" s="114"/>
      <c r="P284" s="114"/>
      <c r="Q284" s="114"/>
      <c r="R284" s="114"/>
      <c r="S284" s="114"/>
      <c r="T284" s="114"/>
      <c r="U284" s="114"/>
      <c r="V284" s="114"/>
      <c r="W284" s="114"/>
      <c r="X284" s="114"/>
      <c r="Y284" s="114"/>
      <c r="Z284" s="114"/>
      <c r="AA284" s="114"/>
      <c r="AB284" s="114"/>
    </row>
    <row r="285" spans="1:28" ht="13.2">
      <c r="A285" s="114"/>
      <c r="B285" s="114"/>
      <c r="C285" s="114"/>
      <c r="D285" s="114"/>
      <c r="E285" s="114"/>
      <c r="F285" s="114"/>
      <c r="G285" s="114"/>
      <c r="H285" s="114"/>
      <c r="I285" s="114"/>
      <c r="J285" s="114"/>
      <c r="K285" s="114"/>
      <c r="L285" s="114"/>
      <c r="M285" s="114"/>
      <c r="N285" s="114"/>
      <c r="O285" s="114"/>
      <c r="P285" s="114"/>
      <c r="Q285" s="114"/>
      <c r="R285" s="114"/>
      <c r="S285" s="114"/>
      <c r="T285" s="114"/>
      <c r="U285" s="114"/>
      <c r="V285" s="114"/>
      <c r="W285" s="114"/>
      <c r="X285" s="114"/>
      <c r="Y285" s="114"/>
      <c r="Z285" s="114"/>
      <c r="AA285" s="114"/>
      <c r="AB285" s="114"/>
    </row>
    <row r="286" spans="1:28" ht="13.2">
      <c r="A286" s="114"/>
      <c r="B286" s="114"/>
      <c r="C286" s="114"/>
      <c r="D286" s="114"/>
      <c r="E286" s="114"/>
      <c r="F286" s="114"/>
      <c r="G286" s="114"/>
      <c r="H286" s="114"/>
      <c r="I286" s="114"/>
      <c r="J286" s="114"/>
      <c r="K286" s="114"/>
      <c r="L286" s="114"/>
      <c r="M286" s="114"/>
      <c r="N286" s="114"/>
      <c r="O286" s="114"/>
      <c r="P286" s="114"/>
      <c r="Q286" s="114"/>
      <c r="R286" s="114"/>
      <c r="S286" s="114"/>
      <c r="T286" s="114"/>
      <c r="U286" s="114"/>
      <c r="V286" s="114"/>
      <c r="W286" s="114"/>
      <c r="X286" s="114"/>
      <c r="Y286" s="114"/>
      <c r="Z286" s="114"/>
      <c r="AA286" s="114"/>
      <c r="AB286" s="114"/>
    </row>
    <row r="287" spans="1:28" ht="13.2">
      <c r="A287" s="114"/>
      <c r="B287" s="114"/>
      <c r="C287" s="114"/>
      <c r="D287" s="114"/>
      <c r="E287" s="114"/>
      <c r="F287" s="114"/>
      <c r="G287" s="114"/>
      <c r="H287" s="114"/>
      <c r="I287" s="114"/>
      <c r="J287" s="114"/>
      <c r="K287" s="114"/>
      <c r="L287" s="114"/>
      <c r="M287" s="114"/>
      <c r="N287" s="114"/>
      <c r="O287" s="114"/>
      <c r="P287" s="114"/>
      <c r="Q287" s="114"/>
      <c r="R287" s="114"/>
      <c r="S287" s="114"/>
      <c r="T287" s="114"/>
      <c r="U287" s="114"/>
      <c r="V287" s="114"/>
      <c r="W287" s="114"/>
      <c r="X287" s="114"/>
      <c r="Y287" s="114"/>
      <c r="Z287" s="114"/>
      <c r="AA287" s="114"/>
      <c r="AB287" s="114"/>
    </row>
    <row r="288" spans="1:28" ht="13.2">
      <c r="A288" s="114"/>
      <c r="B288" s="114"/>
      <c r="C288" s="114"/>
      <c r="D288" s="114"/>
      <c r="E288" s="114"/>
      <c r="F288" s="114"/>
      <c r="G288" s="114"/>
      <c r="H288" s="114"/>
      <c r="I288" s="114"/>
      <c r="J288" s="114"/>
      <c r="K288" s="114"/>
      <c r="L288" s="114"/>
      <c r="M288" s="114"/>
      <c r="N288" s="114"/>
      <c r="O288" s="114"/>
      <c r="P288" s="114"/>
      <c r="Q288" s="114"/>
      <c r="R288" s="114"/>
      <c r="S288" s="114"/>
      <c r="T288" s="114"/>
      <c r="U288" s="114"/>
      <c r="V288" s="114"/>
      <c r="W288" s="114"/>
      <c r="X288" s="114"/>
      <c r="Y288" s="114"/>
      <c r="Z288" s="114"/>
      <c r="AA288" s="114"/>
      <c r="AB288" s="114"/>
    </row>
    <row r="289" spans="1:28" ht="13.2">
      <c r="A289" s="114"/>
      <c r="B289" s="114"/>
      <c r="C289" s="114"/>
      <c r="D289" s="114"/>
      <c r="E289" s="114"/>
      <c r="F289" s="114"/>
      <c r="G289" s="114"/>
      <c r="H289" s="114"/>
      <c r="I289" s="114"/>
      <c r="J289" s="114"/>
      <c r="K289" s="114"/>
      <c r="L289" s="114"/>
      <c r="M289" s="114"/>
      <c r="N289" s="114"/>
      <c r="O289" s="114"/>
      <c r="P289" s="114"/>
      <c r="Q289" s="114"/>
      <c r="R289" s="114"/>
      <c r="S289" s="114"/>
      <c r="T289" s="114"/>
      <c r="U289" s="114"/>
      <c r="V289" s="114"/>
      <c r="W289" s="114"/>
      <c r="X289" s="114"/>
      <c r="Y289" s="114"/>
      <c r="Z289" s="114"/>
      <c r="AA289" s="114"/>
      <c r="AB289" s="114"/>
    </row>
    <row r="290" spans="1:28" ht="13.2">
      <c r="A290" s="114"/>
      <c r="B290" s="114"/>
      <c r="C290" s="114"/>
      <c r="D290" s="114"/>
      <c r="E290" s="114"/>
      <c r="F290" s="114"/>
      <c r="G290" s="114"/>
      <c r="H290" s="114"/>
      <c r="I290" s="114"/>
      <c r="J290" s="114"/>
      <c r="K290" s="114"/>
      <c r="L290" s="114"/>
      <c r="M290" s="114"/>
      <c r="N290" s="114"/>
      <c r="O290" s="114"/>
      <c r="P290" s="114"/>
      <c r="Q290" s="114"/>
      <c r="R290" s="114"/>
      <c r="S290" s="114"/>
      <c r="T290" s="114"/>
      <c r="U290" s="114"/>
      <c r="V290" s="114"/>
      <c r="W290" s="114"/>
      <c r="X290" s="114"/>
      <c r="Y290" s="114"/>
      <c r="Z290" s="114"/>
      <c r="AA290" s="114"/>
      <c r="AB290" s="114"/>
    </row>
    <row r="291" spans="1:28" ht="13.2">
      <c r="A291" s="114"/>
      <c r="B291" s="114"/>
      <c r="C291" s="114"/>
      <c r="D291" s="114"/>
      <c r="E291" s="114"/>
      <c r="F291" s="114"/>
      <c r="G291" s="114"/>
      <c r="H291" s="114"/>
      <c r="I291" s="114"/>
      <c r="J291" s="114"/>
      <c r="K291" s="114"/>
      <c r="L291" s="114"/>
      <c r="M291" s="114"/>
      <c r="N291" s="114"/>
      <c r="O291" s="114"/>
      <c r="P291" s="114"/>
      <c r="Q291" s="114"/>
      <c r="R291" s="114"/>
      <c r="S291" s="114"/>
      <c r="T291" s="114"/>
      <c r="U291" s="114"/>
      <c r="V291" s="114"/>
      <c r="W291" s="114"/>
      <c r="X291" s="114"/>
      <c r="Y291" s="114"/>
      <c r="Z291" s="114"/>
      <c r="AA291" s="114"/>
      <c r="AB291" s="114"/>
    </row>
    <row r="292" spans="1:28" ht="13.2">
      <c r="A292" s="114"/>
      <c r="B292" s="114"/>
      <c r="C292" s="114"/>
      <c r="D292" s="114"/>
      <c r="E292" s="114"/>
      <c r="F292" s="114"/>
      <c r="G292" s="114"/>
      <c r="H292" s="114"/>
      <c r="I292" s="114"/>
      <c r="J292" s="114"/>
      <c r="K292" s="114"/>
      <c r="L292" s="114"/>
      <c r="M292" s="114"/>
      <c r="N292" s="114"/>
      <c r="O292" s="114"/>
      <c r="P292" s="114"/>
      <c r="Q292" s="114"/>
      <c r="R292" s="114"/>
      <c r="S292" s="114"/>
      <c r="T292" s="114"/>
      <c r="U292" s="114"/>
      <c r="V292" s="114"/>
      <c r="W292" s="114"/>
      <c r="X292" s="114"/>
      <c r="Y292" s="114"/>
      <c r="Z292" s="114"/>
      <c r="AA292" s="114"/>
      <c r="AB292" s="114"/>
    </row>
    <row r="293" spans="1:28" ht="13.2">
      <c r="A293" s="114"/>
      <c r="B293" s="114"/>
      <c r="C293" s="114"/>
      <c r="D293" s="114"/>
      <c r="E293" s="114"/>
      <c r="F293" s="114"/>
      <c r="G293" s="114"/>
      <c r="H293" s="114"/>
      <c r="I293" s="114"/>
      <c r="J293" s="114"/>
      <c r="K293" s="114"/>
      <c r="L293" s="114"/>
      <c r="M293" s="114"/>
      <c r="N293" s="114"/>
      <c r="O293" s="114"/>
      <c r="P293" s="114"/>
      <c r="Q293" s="114"/>
      <c r="R293" s="114"/>
      <c r="S293" s="114"/>
      <c r="T293" s="114"/>
      <c r="U293" s="114"/>
      <c r="V293" s="114"/>
      <c r="W293" s="114"/>
      <c r="X293" s="114"/>
      <c r="Y293" s="114"/>
      <c r="Z293" s="114"/>
      <c r="AA293" s="114"/>
      <c r="AB293" s="114"/>
    </row>
    <row r="294" spans="1:28" ht="13.2">
      <c r="A294" s="114"/>
      <c r="B294" s="114"/>
      <c r="C294" s="114"/>
      <c r="D294" s="114"/>
      <c r="E294" s="114"/>
      <c r="F294" s="114"/>
      <c r="G294" s="114"/>
      <c r="H294" s="114"/>
      <c r="I294" s="114"/>
      <c r="J294" s="114"/>
      <c r="K294" s="114"/>
      <c r="L294" s="114"/>
      <c r="M294" s="114"/>
      <c r="N294" s="114"/>
      <c r="O294" s="114"/>
      <c r="P294" s="114"/>
      <c r="Q294" s="114"/>
      <c r="R294" s="114"/>
      <c r="S294" s="114"/>
      <c r="T294" s="114"/>
      <c r="U294" s="114"/>
      <c r="V294" s="114"/>
      <c r="W294" s="114"/>
      <c r="X294" s="114"/>
      <c r="Y294" s="114"/>
      <c r="Z294" s="114"/>
      <c r="AA294" s="114"/>
      <c r="AB294" s="114"/>
    </row>
    <row r="295" spans="1:28" ht="13.2">
      <c r="A295" s="114"/>
      <c r="B295" s="114"/>
      <c r="C295" s="114"/>
      <c r="D295" s="114"/>
      <c r="E295" s="114"/>
      <c r="F295" s="114"/>
      <c r="G295" s="114"/>
      <c r="H295" s="114"/>
      <c r="I295" s="114"/>
      <c r="J295" s="114"/>
      <c r="K295" s="114"/>
      <c r="L295" s="114"/>
      <c r="M295" s="114"/>
      <c r="N295" s="114"/>
      <c r="O295" s="114"/>
      <c r="P295" s="114"/>
      <c r="Q295" s="114"/>
      <c r="R295" s="114"/>
      <c r="S295" s="114"/>
      <c r="T295" s="114"/>
      <c r="U295" s="114"/>
      <c r="V295" s="114"/>
      <c r="W295" s="114"/>
      <c r="X295" s="114"/>
      <c r="Y295" s="114"/>
      <c r="Z295" s="114"/>
      <c r="AA295" s="114"/>
      <c r="AB295" s="114"/>
    </row>
    <row r="296" spans="1:28" ht="13.2">
      <c r="A296" s="114"/>
      <c r="B296" s="114"/>
      <c r="C296" s="114"/>
      <c r="D296" s="114"/>
      <c r="E296" s="114"/>
      <c r="F296" s="114"/>
      <c r="G296" s="114"/>
      <c r="H296" s="114"/>
      <c r="I296" s="114"/>
      <c r="J296" s="114"/>
      <c r="K296" s="114"/>
      <c r="L296" s="114"/>
      <c r="M296" s="114"/>
      <c r="N296" s="114"/>
      <c r="O296" s="114"/>
      <c r="P296" s="114"/>
      <c r="Q296" s="114"/>
      <c r="R296" s="114"/>
      <c r="S296" s="114"/>
      <c r="T296" s="114"/>
      <c r="U296" s="114"/>
      <c r="V296" s="114"/>
      <c r="W296" s="114"/>
      <c r="X296" s="114"/>
      <c r="Y296" s="114"/>
      <c r="Z296" s="114"/>
      <c r="AA296" s="114"/>
      <c r="AB296" s="114"/>
    </row>
    <row r="297" spans="1:28" ht="13.2">
      <c r="A297" s="114"/>
      <c r="B297" s="114"/>
      <c r="C297" s="114"/>
      <c r="D297" s="114"/>
      <c r="E297" s="114"/>
      <c r="F297" s="114"/>
      <c r="G297" s="114"/>
      <c r="H297" s="114"/>
      <c r="I297" s="114"/>
      <c r="J297" s="114"/>
      <c r="K297" s="114"/>
      <c r="L297" s="114"/>
      <c r="M297" s="114"/>
      <c r="N297" s="114"/>
      <c r="O297" s="114"/>
      <c r="P297" s="114"/>
      <c r="Q297" s="114"/>
      <c r="R297" s="114"/>
      <c r="S297" s="114"/>
      <c r="T297" s="114"/>
      <c r="U297" s="114"/>
      <c r="V297" s="114"/>
      <c r="W297" s="114"/>
      <c r="X297" s="114"/>
      <c r="Y297" s="114"/>
      <c r="Z297" s="114"/>
      <c r="AA297" s="114"/>
      <c r="AB297" s="114"/>
    </row>
    <row r="298" spans="1:28" ht="13.2">
      <c r="A298" s="114"/>
      <c r="B298" s="114"/>
      <c r="C298" s="114"/>
      <c r="D298" s="114"/>
      <c r="E298" s="114"/>
      <c r="F298" s="114"/>
      <c r="G298" s="114"/>
      <c r="H298" s="114"/>
      <c r="I298" s="114"/>
      <c r="J298" s="114"/>
      <c r="K298" s="114"/>
      <c r="L298" s="114"/>
      <c r="M298" s="114"/>
      <c r="N298" s="114"/>
      <c r="O298" s="114"/>
      <c r="P298" s="114"/>
      <c r="Q298" s="114"/>
      <c r="R298" s="114"/>
      <c r="S298" s="114"/>
      <c r="T298" s="114"/>
      <c r="U298" s="114"/>
      <c r="V298" s="114"/>
      <c r="W298" s="114"/>
      <c r="X298" s="114"/>
      <c r="Y298" s="114"/>
      <c r="Z298" s="114"/>
      <c r="AA298" s="114"/>
      <c r="AB298" s="114"/>
    </row>
    <row r="299" spans="1:28" ht="13.2">
      <c r="A299" s="114"/>
      <c r="B299" s="114"/>
      <c r="C299" s="114"/>
      <c r="D299" s="114"/>
      <c r="E299" s="114"/>
      <c r="F299" s="114"/>
      <c r="G299" s="114"/>
      <c r="H299" s="114"/>
      <c r="I299" s="114"/>
      <c r="J299" s="114"/>
      <c r="K299" s="114"/>
      <c r="L299" s="114"/>
      <c r="M299" s="114"/>
      <c r="N299" s="114"/>
      <c r="O299" s="114"/>
      <c r="P299" s="114"/>
      <c r="Q299" s="114"/>
      <c r="R299" s="114"/>
      <c r="S299" s="114"/>
      <c r="T299" s="114"/>
      <c r="U299" s="114"/>
      <c r="V299" s="114"/>
      <c r="W299" s="114"/>
      <c r="X299" s="114"/>
      <c r="Y299" s="114"/>
      <c r="Z299" s="114"/>
      <c r="AA299" s="114"/>
      <c r="AB299" s="114"/>
    </row>
    <row r="300" spans="1:28" ht="13.2">
      <c r="A300" s="114"/>
      <c r="B300" s="114"/>
      <c r="C300" s="114"/>
      <c r="D300" s="114"/>
      <c r="E300" s="114"/>
      <c r="F300" s="114"/>
      <c r="G300" s="114"/>
      <c r="H300" s="114"/>
      <c r="I300" s="114"/>
      <c r="J300" s="114"/>
      <c r="K300" s="114"/>
      <c r="L300" s="114"/>
      <c r="M300" s="114"/>
      <c r="N300" s="114"/>
      <c r="O300" s="114"/>
      <c r="P300" s="114"/>
      <c r="Q300" s="114"/>
      <c r="R300" s="114"/>
      <c r="S300" s="114"/>
      <c r="T300" s="114"/>
      <c r="U300" s="114"/>
      <c r="V300" s="114"/>
      <c r="W300" s="114"/>
      <c r="X300" s="114"/>
      <c r="Y300" s="114"/>
      <c r="Z300" s="114"/>
      <c r="AA300" s="114"/>
      <c r="AB300" s="114"/>
    </row>
    <row r="301" spans="1:28" ht="13.2">
      <c r="A301" s="114"/>
      <c r="B301" s="114"/>
      <c r="C301" s="114"/>
      <c r="D301" s="114"/>
      <c r="E301" s="114"/>
      <c r="F301" s="114"/>
      <c r="G301" s="114"/>
      <c r="H301" s="114"/>
      <c r="I301" s="114"/>
      <c r="J301" s="114"/>
      <c r="K301" s="114"/>
      <c r="L301" s="114"/>
      <c r="M301" s="114"/>
      <c r="N301" s="114"/>
      <c r="O301" s="114"/>
      <c r="P301" s="114"/>
      <c r="Q301" s="114"/>
      <c r="R301" s="114"/>
      <c r="S301" s="114"/>
      <c r="T301" s="114"/>
      <c r="U301" s="114"/>
      <c r="V301" s="114"/>
      <c r="W301" s="114"/>
      <c r="X301" s="114"/>
      <c r="Y301" s="114"/>
      <c r="Z301" s="114"/>
      <c r="AA301" s="114"/>
      <c r="AB301" s="114"/>
    </row>
    <row r="302" spans="1:28" ht="13.2">
      <c r="A302" s="114"/>
      <c r="B302" s="114"/>
      <c r="C302" s="114"/>
      <c r="D302" s="114"/>
      <c r="E302" s="114"/>
      <c r="F302" s="114"/>
      <c r="G302" s="114"/>
      <c r="H302" s="114"/>
      <c r="I302" s="114"/>
      <c r="J302" s="114"/>
      <c r="K302" s="114"/>
      <c r="L302" s="114"/>
      <c r="M302" s="114"/>
      <c r="N302" s="114"/>
      <c r="O302" s="114"/>
      <c r="P302" s="114"/>
      <c r="Q302" s="114"/>
      <c r="R302" s="114"/>
      <c r="S302" s="114"/>
      <c r="T302" s="114"/>
      <c r="U302" s="114"/>
      <c r="V302" s="114"/>
      <c r="W302" s="114"/>
      <c r="X302" s="114"/>
      <c r="Y302" s="114"/>
      <c r="Z302" s="114"/>
      <c r="AA302" s="114"/>
      <c r="AB302" s="114"/>
    </row>
    <row r="303" spans="1:28" ht="13.2">
      <c r="A303" s="114"/>
      <c r="B303" s="114"/>
      <c r="C303" s="114"/>
      <c r="D303" s="114"/>
      <c r="E303" s="114"/>
      <c r="F303" s="114"/>
      <c r="G303" s="114"/>
      <c r="H303" s="114"/>
      <c r="I303" s="114"/>
      <c r="J303" s="114"/>
      <c r="K303" s="114"/>
      <c r="L303" s="114"/>
      <c r="M303" s="114"/>
      <c r="N303" s="114"/>
      <c r="O303" s="114"/>
      <c r="P303" s="114"/>
      <c r="Q303" s="114"/>
      <c r="R303" s="114"/>
      <c r="S303" s="114"/>
      <c r="T303" s="114"/>
      <c r="U303" s="114"/>
      <c r="V303" s="114"/>
      <c r="W303" s="114"/>
      <c r="X303" s="114"/>
      <c r="Y303" s="114"/>
      <c r="Z303" s="114"/>
      <c r="AA303" s="114"/>
      <c r="AB303" s="114"/>
    </row>
    <row r="304" spans="1:28" ht="13.2">
      <c r="A304" s="114"/>
      <c r="B304" s="114"/>
      <c r="C304" s="114"/>
      <c r="D304" s="114"/>
      <c r="E304" s="114"/>
      <c r="F304" s="114"/>
      <c r="G304" s="114"/>
      <c r="H304" s="114"/>
      <c r="I304" s="114"/>
      <c r="J304" s="114"/>
      <c r="K304" s="114"/>
      <c r="L304" s="114"/>
      <c r="M304" s="114"/>
      <c r="N304" s="114"/>
      <c r="O304" s="114"/>
      <c r="P304" s="114"/>
      <c r="Q304" s="114"/>
      <c r="R304" s="114"/>
      <c r="S304" s="114"/>
      <c r="T304" s="114"/>
      <c r="U304" s="114"/>
      <c r="V304" s="114"/>
      <c r="W304" s="114"/>
      <c r="X304" s="114"/>
      <c r="Y304" s="114"/>
      <c r="Z304" s="114"/>
      <c r="AA304" s="114"/>
      <c r="AB304" s="114"/>
    </row>
    <row r="305" spans="1:28" ht="13.2">
      <c r="A305" s="114"/>
      <c r="B305" s="114"/>
      <c r="C305" s="114"/>
      <c r="D305" s="114"/>
      <c r="E305" s="114"/>
      <c r="F305" s="114"/>
      <c r="G305" s="114"/>
      <c r="H305" s="114"/>
      <c r="I305" s="114"/>
      <c r="J305" s="114"/>
      <c r="K305" s="114"/>
      <c r="L305" s="114"/>
      <c r="M305" s="114"/>
      <c r="N305" s="114"/>
      <c r="O305" s="114"/>
      <c r="P305" s="114"/>
      <c r="Q305" s="114"/>
      <c r="R305" s="114"/>
      <c r="S305" s="114"/>
      <c r="T305" s="114"/>
      <c r="U305" s="114"/>
      <c r="V305" s="114"/>
      <c r="W305" s="114"/>
      <c r="X305" s="114"/>
      <c r="Y305" s="114"/>
      <c r="Z305" s="114"/>
      <c r="AA305" s="114"/>
      <c r="AB305" s="114"/>
    </row>
    <row r="306" spans="1:28" ht="13.2">
      <c r="A306" s="114"/>
      <c r="B306" s="114"/>
      <c r="C306" s="114"/>
      <c r="D306" s="114"/>
      <c r="E306" s="114"/>
      <c r="F306" s="114"/>
      <c r="G306" s="114"/>
      <c r="H306" s="114"/>
      <c r="I306" s="114"/>
      <c r="J306" s="114"/>
      <c r="K306" s="114"/>
      <c r="L306" s="114"/>
      <c r="M306" s="114"/>
      <c r="N306" s="114"/>
      <c r="O306" s="114"/>
      <c r="P306" s="114"/>
      <c r="Q306" s="114"/>
      <c r="R306" s="114"/>
      <c r="S306" s="114"/>
      <c r="T306" s="114"/>
      <c r="U306" s="114"/>
      <c r="V306" s="114"/>
      <c r="W306" s="114"/>
      <c r="X306" s="114"/>
      <c r="Y306" s="114"/>
      <c r="Z306" s="114"/>
      <c r="AA306" s="114"/>
      <c r="AB306" s="114"/>
    </row>
    <row r="307" spans="1:28" ht="13.2">
      <c r="A307" s="114"/>
      <c r="B307" s="114"/>
      <c r="C307" s="114"/>
      <c r="D307" s="114"/>
      <c r="E307" s="114"/>
      <c r="F307" s="114"/>
      <c r="G307" s="114"/>
      <c r="H307" s="114"/>
      <c r="I307" s="114"/>
      <c r="J307" s="114"/>
      <c r="K307" s="114"/>
      <c r="L307" s="114"/>
      <c r="M307" s="114"/>
      <c r="N307" s="114"/>
      <c r="O307" s="114"/>
      <c r="P307" s="114"/>
      <c r="Q307" s="114"/>
      <c r="R307" s="114"/>
      <c r="S307" s="114"/>
      <c r="T307" s="114"/>
      <c r="U307" s="114"/>
      <c r="V307" s="114"/>
      <c r="W307" s="114"/>
      <c r="X307" s="114"/>
      <c r="Y307" s="114"/>
      <c r="Z307" s="114"/>
      <c r="AA307" s="114"/>
      <c r="AB307" s="114"/>
    </row>
    <row r="308" spans="1:28" ht="13.2">
      <c r="A308" s="114"/>
      <c r="B308" s="114"/>
      <c r="C308" s="114"/>
      <c r="D308" s="114"/>
      <c r="E308" s="114"/>
      <c r="F308" s="114"/>
      <c r="G308" s="114"/>
      <c r="H308" s="114"/>
      <c r="I308" s="114"/>
      <c r="J308" s="114"/>
      <c r="K308" s="114"/>
      <c r="L308" s="114"/>
      <c r="M308" s="114"/>
      <c r="N308" s="114"/>
      <c r="O308" s="114"/>
      <c r="P308" s="114"/>
      <c r="Q308" s="114"/>
      <c r="R308" s="114"/>
      <c r="S308" s="114"/>
      <c r="T308" s="114"/>
      <c r="U308" s="114"/>
      <c r="V308" s="114"/>
      <c r="W308" s="114"/>
      <c r="X308" s="114"/>
      <c r="Y308" s="114"/>
      <c r="Z308" s="114"/>
      <c r="AA308" s="114"/>
      <c r="AB308" s="114"/>
    </row>
    <row r="309" spans="1:28" ht="13.2">
      <c r="A309" s="114"/>
      <c r="B309" s="114"/>
      <c r="C309" s="114"/>
      <c r="D309" s="114"/>
      <c r="E309" s="114"/>
      <c r="F309" s="114"/>
      <c r="G309" s="114"/>
      <c r="H309" s="114"/>
      <c r="I309" s="114"/>
      <c r="J309" s="114"/>
      <c r="K309" s="114"/>
      <c r="L309" s="114"/>
      <c r="M309" s="114"/>
      <c r="N309" s="114"/>
      <c r="O309" s="114"/>
      <c r="P309" s="114"/>
      <c r="Q309" s="114"/>
      <c r="R309" s="114"/>
      <c r="S309" s="114"/>
      <c r="T309" s="114"/>
      <c r="U309" s="114"/>
      <c r="V309" s="114"/>
      <c r="W309" s="114"/>
      <c r="X309" s="114"/>
      <c r="Y309" s="114"/>
      <c r="Z309" s="114"/>
      <c r="AA309" s="114"/>
      <c r="AB309" s="114"/>
    </row>
    <row r="310" spans="1:28" ht="13.2">
      <c r="A310" s="114"/>
      <c r="B310" s="114"/>
      <c r="C310" s="114"/>
      <c r="D310" s="114"/>
      <c r="E310" s="114"/>
      <c r="F310" s="114"/>
      <c r="G310" s="114"/>
      <c r="H310" s="114"/>
      <c r="I310" s="114"/>
      <c r="J310" s="114"/>
      <c r="K310" s="114"/>
      <c r="L310" s="114"/>
      <c r="M310" s="114"/>
      <c r="N310" s="114"/>
      <c r="O310" s="114"/>
      <c r="P310" s="114"/>
      <c r="Q310" s="114"/>
      <c r="R310" s="114"/>
      <c r="S310" s="114"/>
      <c r="T310" s="114"/>
      <c r="U310" s="114"/>
      <c r="V310" s="114"/>
      <c r="W310" s="114"/>
      <c r="X310" s="114"/>
      <c r="Y310" s="114"/>
      <c r="Z310" s="114"/>
      <c r="AA310" s="114"/>
      <c r="AB310" s="114"/>
    </row>
    <row r="311" spans="1:28" ht="13.2">
      <c r="A311" s="114"/>
      <c r="B311" s="114"/>
      <c r="C311" s="114"/>
      <c r="D311" s="114"/>
      <c r="E311" s="114"/>
      <c r="F311" s="114"/>
      <c r="G311" s="114"/>
      <c r="H311" s="114"/>
      <c r="I311" s="114"/>
      <c r="J311" s="114"/>
      <c r="K311" s="114"/>
      <c r="L311" s="114"/>
      <c r="M311" s="114"/>
      <c r="N311" s="114"/>
      <c r="O311" s="114"/>
      <c r="P311" s="114"/>
      <c r="Q311" s="114"/>
      <c r="R311" s="114"/>
      <c r="S311" s="114"/>
      <c r="T311" s="114"/>
      <c r="U311" s="114"/>
      <c r="V311" s="114"/>
      <c r="W311" s="114"/>
      <c r="X311" s="114"/>
      <c r="Y311" s="114"/>
      <c r="Z311" s="114"/>
      <c r="AA311" s="114"/>
      <c r="AB311" s="114"/>
    </row>
    <row r="312" spans="1:28" ht="13.2">
      <c r="A312" s="114"/>
      <c r="B312" s="114"/>
      <c r="C312" s="114"/>
      <c r="D312" s="114"/>
      <c r="E312" s="114"/>
      <c r="F312" s="114"/>
      <c r="G312" s="114"/>
      <c r="H312" s="114"/>
      <c r="I312" s="114"/>
      <c r="J312" s="114"/>
      <c r="K312" s="114"/>
      <c r="L312" s="114"/>
      <c r="M312" s="114"/>
      <c r="N312" s="114"/>
      <c r="O312" s="114"/>
      <c r="P312" s="114"/>
      <c r="Q312" s="114"/>
      <c r="R312" s="114"/>
      <c r="S312" s="114"/>
      <c r="T312" s="114"/>
      <c r="U312" s="114"/>
      <c r="V312" s="114"/>
      <c r="W312" s="114"/>
      <c r="X312" s="114"/>
      <c r="Y312" s="114"/>
      <c r="Z312" s="114"/>
      <c r="AA312" s="114"/>
      <c r="AB312" s="114"/>
    </row>
    <row r="313" spans="1:28" ht="13.2">
      <c r="A313" s="114"/>
      <c r="B313" s="114"/>
      <c r="C313" s="114"/>
      <c r="D313" s="114"/>
      <c r="E313" s="114"/>
      <c r="F313" s="114"/>
      <c r="G313" s="114"/>
      <c r="H313" s="114"/>
      <c r="I313" s="114"/>
      <c r="J313" s="114"/>
      <c r="K313" s="114"/>
      <c r="L313" s="114"/>
      <c r="M313" s="114"/>
      <c r="N313" s="114"/>
      <c r="O313" s="114"/>
      <c r="P313" s="114"/>
      <c r="Q313" s="114"/>
      <c r="R313" s="114"/>
      <c r="S313" s="114"/>
      <c r="T313" s="114"/>
      <c r="U313" s="114"/>
      <c r="V313" s="114"/>
      <c r="W313" s="114"/>
      <c r="X313" s="114"/>
      <c r="Y313" s="114"/>
      <c r="Z313" s="114"/>
      <c r="AA313" s="114"/>
      <c r="AB313" s="114"/>
    </row>
    <row r="314" spans="1:28" ht="13.2">
      <c r="A314" s="114"/>
      <c r="B314" s="114"/>
      <c r="C314" s="114"/>
      <c r="D314" s="114"/>
      <c r="E314" s="114"/>
      <c r="F314" s="114"/>
      <c r="G314" s="114"/>
      <c r="H314" s="114"/>
      <c r="I314" s="114"/>
      <c r="J314" s="114"/>
      <c r="K314" s="114"/>
      <c r="L314" s="114"/>
      <c r="M314" s="114"/>
      <c r="N314" s="114"/>
      <c r="O314" s="114"/>
      <c r="P314" s="114"/>
      <c r="Q314" s="114"/>
      <c r="R314" s="114"/>
      <c r="S314" s="114"/>
      <c r="T314" s="114"/>
      <c r="U314" s="114"/>
      <c r="V314" s="114"/>
      <c r="W314" s="114"/>
      <c r="X314" s="114"/>
      <c r="Y314" s="114"/>
      <c r="Z314" s="114"/>
      <c r="AA314" s="114"/>
      <c r="AB314" s="114"/>
    </row>
    <row r="315" spans="1:28" ht="13.2">
      <c r="A315" s="114"/>
      <c r="B315" s="114"/>
      <c r="C315" s="114"/>
      <c r="D315" s="114"/>
      <c r="E315" s="114"/>
      <c r="F315" s="114"/>
      <c r="G315" s="114"/>
      <c r="H315" s="114"/>
      <c r="I315" s="114"/>
      <c r="J315" s="114"/>
      <c r="K315" s="114"/>
      <c r="L315" s="114"/>
      <c r="M315" s="114"/>
      <c r="N315" s="114"/>
      <c r="O315" s="114"/>
      <c r="P315" s="114"/>
      <c r="Q315" s="114"/>
      <c r="R315" s="114"/>
      <c r="S315" s="114"/>
      <c r="T315" s="114"/>
      <c r="U315" s="114"/>
      <c r="V315" s="114"/>
      <c r="W315" s="114"/>
      <c r="X315" s="114"/>
      <c r="Y315" s="114"/>
      <c r="Z315" s="114"/>
      <c r="AA315" s="114"/>
      <c r="AB315" s="114"/>
    </row>
    <row r="316" spans="1:28" ht="13.2">
      <c r="A316" s="114"/>
      <c r="B316" s="114"/>
      <c r="C316" s="114"/>
      <c r="D316" s="114"/>
      <c r="E316" s="114"/>
      <c r="F316" s="114"/>
      <c r="G316" s="114"/>
      <c r="H316" s="114"/>
      <c r="I316" s="114"/>
      <c r="J316" s="114"/>
      <c r="K316" s="114"/>
      <c r="L316" s="114"/>
      <c r="M316" s="114"/>
      <c r="N316" s="114"/>
      <c r="O316" s="114"/>
      <c r="P316" s="114"/>
      <c r="Q316" s="114"/>
      <c r="R316" s="114"/>
      <c r="S316" s="114"/>
      <c r="T316" s="114"/>
      <c r="U316" s="114"/>
      <c r="V316" s="114"/>
      <c r="W316" s="114"/>
      <c r="X316" s="114"/>
      <c r="Y316" s="114"/>
      <c r="Z316" s="114"/>
      <c r="AA316" s="114"/>
      <c r="AB316" s="114"/>
    </row>
    <row r="317" spans="1:28" ht="13.2">
      <c r="A317" s="114"/>
      <c r="B317" s="114"/>
      <c r="C317" s="114"/>
      <c r="D317" s="114"/>
      <c r="E317" s="114"/>
      <c r="F317" s="114"/>
      <c r="G317" s="114"/>
      <c r="H317" s="114"/>
      <c r="I317" s="114"/>
      <c r="J317" s="114"/>
      <c r="K317" s="114"/>
      <c r="L317" s="114"/>
      <c r="M317" s="114"/>
      <c r="N317" s="114"/>
      <c r="O317" s="114"/>
      <c r="P317" s="114"/>
      <c r="Q317" s="114"/>
      <c r="R317" s="114"/>
      <c r="S317" s="114"/>
      <c r="T317" s="114"/>
      <c r="U317" s="114"/>
      <c r="V317" s="114"/>
      <c r="W317" s="114"/>
      <c r="X317" s="114"/>
      <c r="Y317" s="114"/>
      <c r="Z317" s="114"/>
      <c r="AA317" s="114"/>
      <c r="AB317" s="114"/>
    </row>
    <row r="318" spans="1:28" ht="13.2">
      <c r="A318" s="114"/>
      <c r="B318" s="114"/>
      <c r="C318" s="114"/>
      <c r="D318" s="114"/>
      <c r="E318" s="114"/>
      <c r="F318" s="114"/>
      <c r="G318" s="114"/>
      <c r="H318" s="114"/>
      <c r="I318" s="114"/>
      <c r="J318" s="114"/>
      <c r="K318" s="114"/>
      <c r="L318" s="114"/>
      <c r="M318" s="114"/>
      <c r="N318" s="114"/>
      <c r="O318" s="114"/>
      <c r="P318" s="114"/>
      <c r="Q318" s="114"/>
      <c r="R318" s="114"/>
      <c r="S318" s="114"/>
      <c r="T318" s="114"/>
      <c r="U318" s="114"/>
      <c r="V318" s="114"/>
      <c r="W318" s="114"/>
      <c r="X318" s="114"/>
      <c r="Y318" s="114"/>
      <c r="Z318" s="114"/>
      <c r="AA318" s="114"/>
      <c r="AB318" s="114"/>
    </row>
    <row r="319" spans="1:28" ht="13.2">
      <c r="A319" s="114"/>
      <c r="B319" s="114"/>
      <c r="C319" s="114"/>
      <c r="D319" s="114"/>
      <c r="E319" s="114"/>
      <c r="F319" s="114"/>
      <c r="G319" s="114"/>
      <c r="H319" s="114"/>
      <c r="I319" s="114"/>
      <c r="J319" s="114"/>
      <c r="K319" s="114"/>
      <c r="L319" s="114"/>
      <c r="M319" s="114"/>
      <c r="N319" s="114"/>
      <c r="O319" s="114"/>
      <c r="P319" s="114"/>
      <c r="Q319" s="114"/>
      <c r="R319" s="114"/>
      <c r="S319" s="114"/>
      <c r="T319" s="114"/>
      <c r="U319" s="114"/>
      <c r="V319" s="114"/>
      <c r="W319" s="114"/>
      <c r="X319" s="114"/>
      <c r="Y319" s="114"/>
      <c r="Z319" s="114"/>
      <c r="AA319" s="114"/>
      <c r="AB319" s="114"/>
    </row>
    <row r="320" spans="1:28" ht="13.2">
      <c r="A320" s="114"/>
      <c r="B320" s="114"/>
      <c r="C320" s="114"/>
      <c r="D320" s="114"/>
      <c r="E320" s="114"/>
      <c r="F320" s="114"/>
      <c r="G320" s="114"/>
      <c r="H320" s="114"/>
      <c r="I320" s="114"/>
      <c r="J320" s="114"/>
      <c r="K320" s="114"/>
      <c r="L320" s="114"/>
      <c r="M320" s="114"/>
      <c r="N320" s="114"/>
      <c r="O320" s="114"/>
      <c r="P320" s="114"/>
      <c r="Q320" s="114"/>
      <c r="R320" s="114"/>
      <c r="S320" s="114"/>
      <c r="T320" s="114"/>
      <c r="U320" s="114"/>
      <c r="V320" s="114"/>
      <c r="W320" s="114"/>
      <c r="X320" s="114"/>
      <c r="Y320" s="114"/>
      <c r="Z320" s="114"/>
      <c r="AA320" s="114"/>
      <c r="AB320" s="114"/>
    </row>
    <row r="321" spans="1:28" ht="13.2">
      <c r="A321" s="114"/>
      <c r="B321" s="114"/>
      <c r="C321" s="114"/>
      <c r="D321" s="114"/>
      <c r="E321" s="114"/>
      <c r="F321" s="114"/>
      <c r="G321" s="114"/>
      <c r="H321" s="114"/>
      <c r="I321" s="114"/>
      <c r="J321" s="114"/>
      <c r="K321" s="114"/>
      <c r="L321" s="114"/>
      <c r="M321" s="114"/>
      <c r="N321" s="114"/>
      <c r="O321" s="114"/>
      <c r="P321" s="114"/>
      <c r="Q321" s="114"/>
      <c r="R321" s="114"/>
      <c r="S321" s="114"/>
      <c r="T321" s="114"/>
      <c r="U321" s="114"/>
      <c r="V321" s="114"/>
      <c r="W321" s="114"/>
      <c r="X321" s="114"/>
      <c r="Y321" s="114"/>
      <c r="Z321" s="114"/>
      <c r="AA321" s="114"/>
      <c r="AB321" s="114"/>
    </row>
    <row r="322" spans="1:28" ht="13.2">
      <c r="A322" s="114"/>
      <c r="B322" s="114"/>
      <c r="C322" s="114"/>
      <c r="D322" s="114"/>
      <c r="E322" s="114"/>
      <c r="F322" s="114"/>
      <c r="G322" s="114"/>
      <c r="H322" s="114"/>
      <c r="I322" s="114"/>
      <c r="J322" s="114"/>
      <c r="K322" s="114"/>
      <c r="L322" s="114"/>
      <c r="M322" s="114"/>
      <c r="N322" s="114"/>
      <c r="O322" s="114"/>
      <c r="P322" s="114"/>
      <c r="Q322" s="114"/>
      <c r="R322" s="114"/>
      <c r="S322" s="114"/>
      <c r="T322" s="114"/>
      <c r="U322" s="114"/>
      <c r="V322" s="114"/>
      <c r="W322" s="114"/>
      <c r="X322" s="114"/>
      <c r="Y322" s="114"/>
      <c r="Z322" s="114"/>
      <c r="AA322" s="114"/>
      <c r="AB322" s="114"/>
    </row>
    <row r="323" spans="1:28" ht="13.2">
      <c r="A323" s="114"/>
      <c r="B323" s="114"/>
      <c r="C323" s="114"/>
      <c r="D323" s="114"/>
      <c r="E323" s="114"/>
      <c r="F323" s="114"/>
      <c r="G323" s="114"/>
      <c r="H323" s="114"/>
      <c r="I323" s="114"/>
      <c r="J323" s="114"/>
      <c r="K323" s="114"/>
      <c r="L323" s="114"/>
      <c r="M323" s="114"/>
      <c r="N323" s="114"/>
      <c r="O323" s="114"/>
      <c r="P323" s="114"/>
      <c r="Q323" s="114"/>
      <c r="R323" s="114"/>
      <c r="S323" s="114"/>
      <c r="T323" s="114"/>
      <c r="U323" s="114"/>
      <c r="V323" s="114"/>
      <c r="W323" s="114"/>
      <c r="X323" s="114"/>
      <c r="Y323" s="114"/>
      <c r="Z323" s="114"/>
      <c r="AA323" s="114"/>
      <c r="AB323" s="114"/>
    </row>
    <row r="324" spans="1:28" ht="13.2">
      <c r="A324" s="114"/>
      <c r="B324" s="114"/>
      <c r="C324" s="114"/>
      <c r="D324" s="114"/>
      <c r="E324" s="114"/>
      <c r="F324" s="114"/>
      <c r="G324" s="114"/>
      <c r="H324" s="114"/>
      <c r="I324" s="114"/>
      <c r="J324" s="114"/>
      <c r="K324" s="114"/>
      <c r="L324" s="114"/>
      <c r="M324" s="114"/>
      <c r="N324" s="114"/>
      <c r="O324" s="114"/>
      <c r="P324" s="114"/>
      <c r="Q324" s="114"/>
      <c r="R324" s="114"/>
      <c r="S324" s="114"/>
      <c r="T324" s="114"/>
      <c r="U324" s="114"/>
      <c r="V324" s="114"/>
      <c r="W324" s="114"/>
      <c r="X324" s="114"/>
      <c r="Y324" s="114"/>
      <c r="Z324" s="114"/>
      <c r="AA324" s="114"/>
      <c r="AB324" s="114"/>
    </row>
    <row r="325" spans="1:28" ht="13.2">
      <c r="A325" s="114"/>
      <c r="B325" s="114"/>
      <c r="C325" s="114"/>
      <c r="D325" s="114"/>
      <c r="E325" s="114"/>
      <c r="F325" s="114"/>
      <c r="G325" s="114"/>
      <c r="H325" s="114"/>
      <c r="I325" s="114"/>
      <c r="J325" s="114"/>
      <c r="K325" s="114"/>
      <c r="L325" s="114"/>
      <c r="M325" s="114"/>
      <c r="N325" s="114"/>
      <c r="O325" s="114"/>
      <c r="P325" s="114"/>
      <c r="Q325" s="114"/>
      <c r="R325" s="114"/>
      <c r="S325" s="114"/>
      <c r="T325" s="114"/>
      <c r="U325" s="114"/>
      <c r="V325" s="114"/>
      <c r="W325" s="114"/>
      <c r="X325" s="114"/>
      <c r="Y325" s="114"/>
      <c r="Z325" s="114"/>
      <c r="AA325" s="114"/>
      <c r="AB325" s="114"/>
    </row>
    <row r="326" spans="1:28" ht="13.2">
      <c r="A326" s="114"/>
      <c r="B326" s="114"/>
      <c r="C326" s="114"/>
      <c r="D326" s="114"/>
      <c r="E326" s="114"/>
      <c r="F326" s="114"/>
      <c r="G326" s="114"/>
      <c r="H326" s="114"/>
      <c r="I326" s="114"/>
      <c r="J326" s="114"/>
      <c r="K326" s="114"/>
      <c r="L326" s="114"/>
      <c r="M326" s="114"/>
      <c r="N326" s="114"/>
      <c r="O326" s="114"/>
      <c r="P326" s="114"/>
      <c r="Q326" s="114"/>
      <c r="R326" s="114"/>
      <c r="S326" s="114"/>
      <c r="T326" s="114"/>
      <c r="U326" s="114"/>
      <c r="V326" s="114"/>
      <c r="W326" s="114"/>
      <c r="X326" s="114"/>
      <c r="Y326" s="114"/>
      <c r="Z326" s="114"/>
      <c r="AA326" s="114"/>
      <c r="AB326" s="114"/>
    </row>
    <row r="327" spans="1:28" ht="13.2">
      <c r="A327" s="114"/>
      <c r="B327" s="114"/>
      <c r="C327" s="114"/>
      <c r="D327" s="114"/>
      <c r="E327" s="114"/>
      <c r="F327" s="114"/>
      <c r="G327" s="114"/>
      <c r="H327" s="114"/>
      <c r="I327" s="114"/>
      <c r="J327" s="114"/>
      <c r="K327" s="114"/>
      <c r="L327" s="114"/>
      <c r="M327" s="114"/>
      <c r="N327" s="114"/>
      <c r="O327" s="114"/>
      <c r="P327" s="114"/>
      <c r="Q327" s="114"/>
      <c r="R327" s="114"/>
      <c r="S327" s="114"/>
      <c r="T327" s="114"/>
      <c r="U327" s="114"/>
      <c r="V327" s="114"/>
      <c r="W327" s="114"/>
      <c r="X327" s="114"/>
      <c r="Y327" s="114"/>
      <c r="Z327" s="114"/>
      <c r="AA327" s="114"/>
      <c r="AB327" s="114"/>
    </row>
    <row r="328" spans="1:28" ht="13.2">
      <c r="A328" s="114"/>
      <c r="B328" s="114"/>
      <c r="C328" s="114"/>
      <c r="D328" s="114"/>
      <c r="E328" s="114"/>
      <c r="F328" s="114"/>
      <c r="G328" s="114"/>
      <c r="H328" s="114"/>
      <c r="I328" s="114"/>
      <c r="J328" s="114"/>
      <c r="K328" s="114"/>
      <c r="L328" s="114"/>
      <c r="M328" s="114"/>
      <c r="N328" s="114"/>
      <c r="O328" s="114"/>
      <c r="P328" s="114"/>
      <c r="Q328" s="114"/>
      <c r="R328" s="114"/>
      <c r="S328" s="114"/>
      <c r="T328" s="114"/>
      <c r="U328" s="114"/>
      <c r="V328" s="114"/>
      <c r="W328" s="114"/>
      <c r="X328" s="114"/>
      <c r="Y328" s="114"/>
      <c r="Z328" s="114"/>
      <c r="AA328" s="114"/>
      <c r="AB328" s="114"/>
    </row>
    <row r="329" spans="1:28" ht="13.2">
      <c r="A329" s="114"/>
      <c r="B329" s="114"/>
      <c r="C329" s="114"/>
      <c r="D329" s="114"/>
      <c r="E329" s="114"/>
      <c r="F329" s="114"/>
      <c r="G329" s="114"/>
      <c r="H329" s="114"/>
      <c r="I329" s="114"/>
      <c r="J329" s="114"/>
      <c r="K329" s="114"/>
      <c r="L329" s="114"/>
      <c r="M329" s="114"/>
      <c r="N329" s="114"/>
      <c r="O329" s="114"/>
      <c r="P329" s="114"/>
      <c r="Q329" s="114"/>
      <c r="R329" s="114"/>
      <c r="S329" s="114"/>
      <c r="T329" s="114"/>
      <c r="U329" s="114"/>
      <c r="V329" s="114"/>
      <c r="W329" s="114"/>
      <c r="X329" s="114"/>
      <c r="Y329" s="114"/>
      <c r="Z329" s="114"/>
      <c r="AA329" s="114"/>
      <c r="AB329" s="114"/>
    </row>
    <row r="330" spans="1:28" ht="13.2">
      <c r="A330" s="114"/>
      <c r="B330" s="114"/>
      <c r="C330" s="114"/>
      <c r="D330" s="114"/>
      <c r="E330" s="114"/>
      <c r="F330" s="114"/>
      <c r="G330" s="114"/>
      <c r="H330" s="114"/>
      <c r="I330" s="114"/>
      <c r="J330" s="114"/>
      <c r="K330" s="114"/>
      <c r="L330" s="114"/>
      <c r="M330" s="114"/>
      <c r="N330" s="114"/>
      <c r="O330" s="114"/>
      <c r="P330" s="114"/>
      <c r="Q330" s="114"/>
      <c r="R330" s="114"/>
      <c r="S330" s="114"/>
      <c r="T330" s="114"/>
      <c r="U330" s="114"/>
      <c r="V330" s="114"/>
      <c r="W330" s="114"/>
      <c r="X330" s="114"/>
      <c r="Y330" s="114"/>
      <c r="Z330" s="114"/>
      <c r="AA330" s="114"/>
      <c r="AB330" s="114"/>
    </row>
    <row r="331" spans="1:28" ht="13.2">
      <c r="A331" s="114"/>
      <c r="B331" s="114"/>
      <c r="C331" s="114"/>
      <c r="D331" s="114"/>
      <c r="E331" s="114"/>
      <c r="F331" s="114"/>
      <c r="G331" s="114"/>
      <c r="H331" s="114"/>
      <c r="I331" s="114"/>
      <c r="J331" s="114"/>
      <c r="K331" s="114"/>
      <c r="L331" s="114"/>
      <c r="M331" s="114"/>
      <c r="N331" s="114"/>
      <c r="O331" s="114"/>
      <c r="P331" s="114"/>
      <c r="Q331" s="114"/>
      <c r="R331" s="114"/>
      <c r="S331" s="114"/>
      <c r="T331" s="114"/>
      <c r="U331" s="114"/>
      <c r="V331" s="114"/>
      <c r="W331" s="114"/>
      <c r="X331" s="114"/>
      <c r="Y331" s="114"/>
      <c r="Z331" s="114"/>
      <c r="AA331" s="114"/>
      <c r="AB331" s="114"/>
    </row>
    <row r="332" spans="1:28" ht="13.2">
      <c r="A332" s="114"/>
      <c r="B332" s="114"/>
      <c r="C332" s="114"/>
      <c r="D332" s="114"/>
      <c r="E332" s="114"/>
      <c r="F332" s="114"/>
      <c r="G332" s="114"/>
      <c r="H332" s="114"/>
      <c r="I332" s="114"/>
      <c r="J332" s="114"/>
      <c r="K332" s="114"/>
      <c r="L332" s="114"/>
      <c r="M332" s="114"/>
      <c r="N332" s="114"/>
      <c r="O332" s="114"/>
      <c r="P332" s="114"/>
      <c r="Q332" s="114"/>
      <c r="R332" s="114"/>
      <c r="S332" s="114"/>
      <c r="T332" s="114"/>
      <c r="U332" s="114"/>
      <c r="V332" s="114"/>
      <c r="W332" s="114"/>
      <c r="X332" s="114"/>
      <c r="Y332" s="114"/>
      <c r="Z332" s="114"/>
      <c r="AA332" s="114"/>
      <c r="AB332" s="114"/>
    </row>
    <row r="333" spans="1:28" ht="13.2">
      <c r="A333" s="114"/>
      <c r="B333" s="114"/>
      <c r="C333" s="114"/>
      <c r="D333" s="114"/>
      <c r="E333" s="114"/>
      <c r="F333" s="114"/>
      <c r="G333" s="114"/>
      <c r="H333" s="114"/>
      <c r="I333" s="114"/>
      <c r="J333" s="114"/>
      <c r="K333" s="114"/>
      <c r="L333" s="114"/>
      <c r="M333" s="114"/>
      <c r="N333" s="114"/>
      <c r="O333" s="114"/>
      <c r="P333" s="114"/>
      <c r="Q333" s="114"/>
      <c r="R333" s="114"/>
      <c r="S333" s="114"/>
      <c r="T333" s="114"/>
      <c r="U333" s="114"/>
      <c r="V333" s="114"/>
      <c r="W333" s="114"/>
      <c r="X333" s="114"/>
      <c r="Y333" s="114"/>
      <c r="Z333" s="114"/>
      <c r="AA333" s="114"/>
      <c r="AB333" s="114"/>
    </row>
    <row r="334" spans="1:28" ht="13.2">
      <c r="A334" s="114"/>
      <c r="B334" s="114"/>
      <c r="C334" s="114"/>
      <c r="D334" s="114"/>
      <c r="E334" s="114"/>
      <c r="F334" s="114"/>
      <c r="G334" s="114"/>
      <c r="H334" s="114"/>
      <c r="I334" s="114"/>
      <c r="J334" s="114"/>
      <c r="K334" s="114"/>
      <c r="L334" s="114"/>
      <c r="M334" s="114"/>
      <c r="N334" s="114"/>
      <c r="O334" s="114"/>
      <c r="P334" s="114"/>
      <c r="Q334" s="114"/>
      <c r="R334" s="114"/>
      <c r="S334" s="114"/>
      <c r="T334" s="114"/>
      <c r="U334" s="114"/>
      <c r="V334" s="114"/>
      <c r="W334" s="114"/>
      <c r="X334" s="114"/>
      <c r="Y334" s="114"/>
      <c r="Z334" s="114"/>
      <c r="AA334" s="114"/>
      <c r="AB334" s="114"/>
    </row>
    <row r="335" spans="1:28" ht="13.2">
      <c r="A335" s="114"/>
      <c r="B335" s="114"/>
      <c r="C335" s="114"/>
      <c r="D335" s="114"/>
      <c r="E335" s="114"/>
      <c r="F335" s="114"/>
      <c r="G335" s="114"/>
      <c r="H335" s="114"/>
      <c r="I335" s="114"/>
      <c r="J335" s="114"/>
      <c r="K335" s="114"/>
      <c r="L335" s="114"/>
      <c r="M335" s="114"/>
      <c r="N335" s="114"/>
      <c r="O335" s="114"/>
      <c r="P335" s="114"/>
      <c r="Q335" s="114"/>
      <c r="R335" s="114"/>
      <c r="S335" s="114"/>
      <c r="T335" s="114"/>
      <c r="U335" s="114"/>
      <c r="V335" s="114"/>
      <c r="W335" s="114"/>
      <c r="X335" s="114"/>
      <c r="Y335" s="114"/>
      <c r="Z335" s="114"/>
      <c r="AA335" s="114"/>
      <c r="AB335" s="114"/>
    </row>
    <row r="336" spans="1:28" ht="13.2">
      <c r="A336" s="114"/>
      <c r="B336" s="114"/>
      <c r="C336" s="114"/>
      <c r="D336" s="114"/>
      <c r="E336" s="114"/>
      <c r="F336" s="114"/>
      <c r="G336" s="114"/>
      <c r="H336" s="114"/>
      <c r="I336" s="114"/>
      <c r="J336" s="114"/>
      <c r="K336" s="114"/>
      <c r="L336" s="114"/>
      <c r="M336" s="114"/>
      <c r="N336" s="114"/>
      <c r="O336" s="114"/>
      <c r="P336" s="114"/>
      <c r="Q336" s="114"/>
      <c r="R336" s="114"/>
      <c r="S336" s="114"/>
      <c r="T336" s="114"/>
      <c r="U336" s="114"/>
      <c r="V336" s="114"/>
      <c r="W336" s="114"/>
      <c r="X336" s="114"/>
      <c r="Y336" s="114"/>
      <c r="Z336" s="114"/>
      <c r="AA336" s="114"/>
      <c r="AB336" s="114"/>
    </row>
    <row r="337" spans="1:28" ht="13.2">
      <c r="A337" s="114"/>
      <c r="B337" s="114"/>
      <c r="C337" s="114"/>
      <c r="D337" s="114"/>
      <c r="E337" s="114"/>
      <c r="F337" s="114"/>
      <c r="G337" s="114"/>
      <c r="H337" s="114"/>
      <c r="I337" s="114"/>
      <c r="J337" s="114"/>
      <c r="K337" s="114"/>
      <c r="L337" s="114"/>
      <c r="M337" s="114"/>
      <c r="N337" s="114"/>
      <c r="O337" s="114"/>
      <c r="P337" s="114"/>
      <c r="Q337" s="114"/>
      <c r="R337" s="114"/>
      <c r="S337" s="114"/>
      <c r="T337" s="114"/>
      <c r="U337" s="114"/>
      <c r="V337" s="114"/>
      <c r="W337" s="114"/>
      <c r="X337" s="114"/>
      <c r="Y337" s="114"/>
      <c r="Z337" s="114"/>
      <c r="AA337" s="114"/>
      <c r="AB337" s="114"/>
    </row>
    <row r="338" spans="1:28" ht="13.2">
      <c r="A338" s="114"/>
      <c r="B338" s="114"/>
      <c r="C338" s="114"/>
      <c r="D338" s="114"/>
      <c r="E338" s="114"/>
      <c r="F338" s="114"/>
      <c r="G338" s="114"/>
      <c r="H338" s="114"/>
      <c r="I338" s="114"/>
      <c r="J338" s="114"/>
      <c r="K338" s="114"/>
      <c r="L338" s="114"/>
      <c r="M338" s="114"/>
      <c r="N338" s="114"/>
      <c r="O338" s="114"/>
      <c r="P338" s="114"/>
      <c r="Q338" s="114"/>
      <c r="R338" s="114"/>
      <c r="S338" s="114"/>
      <c r="T338" s="114"/>
      <c r="U338" s="114"/>
      <c r="V338" s="114"/>
      <c r="W338" s="114"/>
      <c r="X338" s="114"/>
      <c r="Y338" s="114"/>
      <c r="Z338" s="114"/>
      <c r="AA338" s="114"/>
      <c r="AB338" s="114"/>
    </row>
    <row r="339" spans="1:28" ht="13.2">
      <c r="A339" s="114"/>
      <c r="B339" s="114"/>
      <c r="C339" s="114"/>
      <c r="D339" s="114"/>
      <c r="E339" s="114"/>
      <c r="F339" s="114"/>
      <c r="G339" s="114"/>
      <c r="H339" s="114"/>
      <c r="I339" s="114"/>
      <c r="J339" s="114"/>
      <c r="K339" s="114"/>
      <c r="L339" s="114"/>
      <c r="M339" s="114"/>
      <c r="N339" s="114"/>
      <c r="O339" s="114"/>
      <c r="P339" s="114"/>
      <c r="Q339" s="114"/>
      <c r="R339" s="114"/>
      <c r="S339" s="114"/>
      <c r="T339" s="114"/>
      <c r="U339" s="114"/>
      <c r="V339" s="114"/>
      <c r="W339" s="114"/>
      <c r="X339" s="114"/>
      <c r="Y339" s="114"/>
      <c r="Z339" s="114"/>
      <c r="AA339" s="114"/>
      <c r="AB339" s="114"/>
    </row>
    <row r="340" spans="1:28" ht="13.2">
      <c r="A340" s="114"/>
      <c r="B340" s="114"/>
      <c r="C340" s="114"/>
      <c r="D340" s="114"/>
      <c r="E340" s="114"/>
      <c r="F340" s="114"/>
      <c r="G340" s="114"/>
      <c r="H340" s="114"/>
      <c r="I340" s="114"/>
      <c r="J340" s="114"/>
      <c r="K340" s="114"/>
      <c r="L340" s="114"/>
      <c r="M340" s="114"/>
      <c r="N340" s="114"/>
      <c r="O340" s="114"/>
      <c r="P340" s="114"/>
      <c r="Q340" s="114"/>
      <c r="R340" s="114"/>
      <c r="S340" s="114"/>
      <c r="T340" s="114"/>
      <c r="U340" s="114"/>
      <c r="V340" s="114"/>
      <c r="W340" s="114"/>
      <c r="X340" s="114"/>
      <c r="Y340" s="114"/>
      <c r="Z340" s="114"/>
      <c r="AA340" s="114"/>
      <c r="AB340" s="114"/>
    </row>
    <row r="341" spans="1:28" ht="13.2">
      <c r="A341" s="114"/>
      <c r="B341" s="114"/>
      <c r="C341" s="114"/>
      <c r="D341" s="114"/>
      <c r="E341" s="114"/>
      <c r="F341" s="114"/>
      <c r="G341" s="114"/>
      <c r="H341" s="114"/>
      <c r="I341" s="114"/>
      <c r="J341" s="114"/>
      <c r="K341" s="114"/>
      <c r="L341" s="114"/>
      <c r="M341" s="114"/>
      <c r="N341" s="114"/>
      <c r="O341" s="114"/>
      <c r="P341" s="114"/>
      <c r="Q341" s="114"/>
      <c r="R341" s="114"/>
      <c r="S341" s="114"/>
      <c r="T341" s="114"/>
      <c r="U341" s="114"/>
      <c r="V341" s="114"/>
      <c r="W341" s="114"/>
      <c r="X341" s="114"/>
      <c r="Y341" s="114"/>
      <c r="Z341" s="114"/>
      <c r="AA341" s="114"/>
      <c r="AB341" s="114"/>
    </row>
    <row r="342" spans="1:28" ht="13.2">
      <c r="A342" s="114"/>
      <c r="B342" s="114"/>
      <c r="C342" s="114"/>
      <c r="D342" s="114"/>
      <c r="E342" s="114"/>
      <c r="F342" s="114"/>
      <c r="G342" s="114"/>
      <c r="H342" s="114"/>
      <c r="I342" s="114"/>
      <c r="J342" s="114"/>
      <c r="K342" s="114"/>
      <c r="L342" s="114"/>
      <c r="M342" s="114"/>
      <c r="N342" s="114"/>
      <c r="O342" s="114"/>
      <c r="P342" s="114"/>
      <c r="Q342" s="114"/>
      <c r="R342" s="114"/>
      <c r="S342" s="114"/>
      <c r="T342" s="114"/>
      <c r="U342" s="114"/>
      <c r="V342" s="114"/>
      <c r="W342" s="114"/>
      <c r="X342" s="114"/>
      <c r="Y342" s="114"/>
      <c r="Z342" s="114"/>
      <c r="AA342" s="114"/>
      <c r="AB342" s="114"/>
    </row>
    <row r="343" spans="1:28" ht="13.2">
      <c r="A343" s="114"/>
      <c r="B343" s="114"/>
      <c r="C343" s="114"/>
      <c r="D343" s="114"/>
      <c r="E343" s="114"/>
      <c r="F343" s="114"/>
      <c r="G343" s="114"/>
      <c r="H343" s="114"/>
      <c r="I343" s="114"/>
      <c r="J343" s="114"/>
      <c r="K343" s="114"/>
      <c r="L343" s="114"/>
      <c r="M343" s="114"/>
      <c r="N343" s="114"/>
      <c r="O343" s="114"/>
      <c r="P343" s="114"/>
      <c r="Q343" s="114"/>
      <c r="R343" s="114"/>
      <c r="S343" s="114"/>
      <c r="T343" s="114"/>
      <c r="U343" s="114"/>
      <c r="V343" s="114"/>
      <c r="W343" s="114"/>
      <c r="X343" s="114"/>
      <c r="Y343" s="114"/>
      <c r="Z343" s="114"/>
      <c r="AA343" s="114"/>
      <c r="AB343" s="114"/>
    </row>
    <row r="344" spans="1:28" ht="13.2">
      <c r="A344" s="114"/>
      <c r="B344" s="114"/>
      <c r="C344" s="114"/>
      <c r="D344" s="114"/>
      <c r="E344" s="114"/>
      <c r="F344" s="114"/>
      <c r="G344" s="114"/>
      <c r="H344" s="114"/>
      <c r="I344" s="114"/>
      <c r="J344" s="114"/>
      <c r="K344" s="114"/>
      <c r="L344" s="114"/>
      <c r="M344" s="114"/>
      <c r="N344" s="114"/>
      <c r="O344" s="114"/>
      <c r="P344" s="114"/>
      <c r="Q344" s="114"/>
      <c r="R344" s="114"/>
      <c r="S344" s="114"/>
      <c r="T344" s="114"/>
      <c r="U344" s="114"/>
      <c r="V344" s="114"/>
      <c r="W344" s="114"/>
      <c r="X344" s="114"/>
      <c r="Y344" s="114"/>
      <c r="Z344" s="114"/>
      <c r="AA344" s="114"/>
      <c r="AB344" s="114"/>
    </row>
    <row r="345" spans="1:28" ht="13.2">
      <c r="A345" s="114"/>
      <c r="B345" s="114"/>
      <c r="C345" s="114"/>
      <c r="D345" s="114"/>
      <c r="E345" s="114"/>
      <c r="F345" s="114"/>
      <c r="G345" s="114"/>
      <c r="H345" s="114"/>
      <c r="I345" s="114"/>
      <c r="J345" s="114"/>
      <c r="K345" s="114"/>
      <c r="L345" s="114"/>
      <c r="M345" s="114"/>
      <c r="N345" s="114"/>
      <c r="O345" s="114"/>
      <c r="P345" s="114"/>
      <c r="Q345" s="114"/>
      <c r="R345" s="114"/>
      <c r="S345" s="114"/>
      <c r="T345" s="114"/>
      <c r="U345" s="114"/>
      <c r="V345" s="114"/>
      <c r="W345" s="114"/>
      <c r="X345" s="114"/>
      <c r="Y345" s="114"/>
      <c r="Z345" s="114"/>
      <c r="AA345" s="114"/>
      <c r="AB345" s="114"/>
    </row>
    <row r="346" spans="1:28" ht="13.2">
      <c r="A346" s="114"/>
      <c r="B346" s="114"/>
      <c r="C346" s="114"/>
      <c r="D346" s="114"/>
      <c r="E346" s="114"/>
      <c r="F346" s="114"/>
      <c r="G346" s="114"/>
      <c r="H346" s="114"/>
      <c r="I346" s="114"/>
      <c r="J346" s="114"/>
      <c r="K346" s="114"/>
      <c r="L346" s="114"/>
      <c r="M346" s="114"/>
      <c r="N346" s="114"/>
      <c r="O346" s="114"/>
      <c r="P346" s="114"/>
      <c r="Q346" s="114"/>
      <c r="R346" s="114"/>
      <c r="S346" s="114"/>
      <c r="T346" s="114"/>
      <c r="U346" s="114"/>
      <c r="V346" s="114"/>
      <c r="W346" s="114"/>
      <c r="X346" s="114"/>
      <c r="Y346" s="114"/>
      <c r="Z346" s="114"/>
      <c r="AA346" s="114"/>
      <c r="AB346" s="114"/>
    </row>
    <row r="347" spans="1:28" ht="13.2">
      <c r="A347" s="114"/>
      <c r="B347" s="114"/>
      <c r="C347" s="114"/>
      <c r="D347" s="114"/>
      <c r="E347" s="114"/>
      <c r="F347" s="114"/>
      <c r="G347" s="114"/>
      <c r="H347" s="114"/>
      <c r="I347" s="114"/>
      <c r="J347" s="114"/>
      <c r="K347" s="114"/>
      <c r="L347" s="114"/>
      <c r="M347" s="114"/>
      <c r="N347" s="114"/>
      <c r="O347" s="114"/>
      <c r="P347" s="114"/>
      <c r="Q347" s="114"/>
      <c r="R347" s="114"/>
      <c r="S347" s="114"/>
      <c r="T347" s="114"/>
      <c r="U347" s="114"/>
      <c r="V347" s="114"/>
      <c r="W347" s="114"/>
      <c r="X347" s="114"/>
      <c r="Y347" s="114"/>
      <c r="Z347" s="114"/>
      <c r="AA347" s="114"/>
      <c r="AB347" s="114"/>
    </row>
    <row r="348" spans="1:28" ht="13.2">
      <c r="A348" s="114"/>
      <c r="B348" s="114"/>
      <c r="C348" s="114"/>
      <c r="D348" s="114"/>
      <c r="E348" s="114"/>
      <c r="F348" s="114"/>
      <c r="G348" s="114"/>
      <c r="H348" s="114"/>
      <c r="I348" s="114"/>
      <c r="J348" s="114"/>
      <c r="K348" s="114"/>
      <c r="L348" s="114"/>
      <c r="M348" s="114"/>
      <c r="N348" s="114"/>
      <c r="O348" s="114"/>
      <c r="P348" s="114"/>
      <c r="Q348" s="114"/>
      <c r="R348" s="114"/>
      <c r="S348" s="114"/>
      <c r="T348" s="114"/>
      <c r="U348" s="114"/>
      <c r="V348" s="114"/>
      <c r="W348" s="114"/>
      <c r="X348" s="114"/>
      <c r="Y348" s="114"/>
      <c r="Z348" s="114"/>
      <c r="AA348" s="114"/>
      <c r="AB348" s="114"/>
    </row>
    <row r="349" spans="1:28" ht="13.2">
      <c r="A349" s="114"/>
      <c r="B349" s="114"/>
      <c r="C349" s="114"/>
      <c r="D349" s="114"/>
      <c r="E349" s="114"/>
      <c r="F349" s="114"/>
      <c r="G349" s="114"/>
      <c r="H349" s="114"/>
      <c r="I349" s="114"/>
      <c r="J349" s="114"/>
      <c r="K349" s="114"/>
      <c r="L349" s="114"/>
      <c r="M349" s="114"/>
      <c r="N349" s="114"/>
      <c r="O349" s="114"/>
      <c r="P349" s="114"/>
      <c r="Q349" s="114"/>
      <c r="R349" s="114"/>
      <c r="S349" s="114"/>
      <c r="T349" s="114"/>
      <c r="U349" s="114"/>
      <c r="V349" s="114"/>
      <c r="W349" s="114"/>
      <c r="X349" s="114"/>
      <c r="Y349" s="114"/>
      <c r="Z349" s="114"/>
      <c r="AA349" s="114"/>
      <c r="AB349" s="114"/>
    </row>
    <row r="350" spans="1:28" ht="13.2">
      <c r="A350" s="114"/>
      <c r="B350" s="114"/>
      <c r="C350" s="114"/>
      <c r="D350" s="114"/>
      <c r="E350" s="114"/>
      <c r="F350" s="114"/>
      <c r="G350" s="114"/>
      <c r="H350" s="114"/>
      <c r="I350" s="114"/>
      <c r="J350" s="114"/>
      <c r="K350" s="114"/>
      <c r="L350" s="114"/>
      <c r="M350" s="114"/>
      <c r="N350" s="114"/>
      <c r="O350" s="114"/>
      <c r="P350" s="114"/>
      <c r="Q350" s="114"/>
      <c r="R350" s="114"/>
      <c r="S350" s="114"/>
      <c r="T350" s="114"/>
      <c r="U350" s="114"/>
      <c r="V350" s="114"/>
      <c r="W350" s="114"/>
      <c r="X350" s="114"/>
      <c r="Y350" s="114"/>
      <c r="Z350" s="114"/>
      <c r="AA350" s="114"/>
      <c r="AB350" s="114"/>
    </row>
    <row r="351" spans="1:28" ht="13.2">
      <c r="A351" s="114"/>
      <c r="B351" s="114"/>
      <c r="C351" s="114"/>
      <c r="D351" s="114"/>
      <c r="E351" s="114"/>
      <c r="F351" s="114"/>
      <c r="G351" s="114"/>
      <c r="H351" s="114"/>
      <c r="I351" s="114"/>
      <c r="J351" s="114"/>
      <c r="K351" s="114"/>
      <c r="L351" s="114"/>
      <c r="M351" s="114"/>
      <c r="N351" s="114"/>
      <c r="O351" s="114"/>
      <c r="P351" s="114"/>
      <c r="Q351" s="114"/>
      <c r="R351" s="114"/>
      <c r="S351" s="114"/>
      <c r="T351" s="114"/>
      <c r="U351" s="114"/>
      <c r="V351" s="114"/>
      <c r="W351" s="114"/>
      <c r="X351" s="114"/>
      <c r="Y351" s="114"/>
      <c r="Z351" s="114"/>
      <c r="AA351" s="114"/>
      <c r="AB351" s="114"/>
    </row>
    <row r="352" spans="1:28" ht="13.2">
      <c r="A352" s="114"/>
      <c r="B352" s="114"/>
      <c r="C352" s="114"/>
      <c r="D352" s="114"/>
      <c r="E352" s="114"/>
      <c r="F352" s="114"/>
      <c r="G352" s="114"/>
      <c r="H352" s="114"/>
      <c r="I352" s="114"/>
      <c r="J352" s="114"/>
      <c r="K352" s="114"/>
      <c r="L352" s="114"/>
      <c r="M352" s="114"/>
      <c r="N352" s="114"/>
      <c r="O352" s="114"/>
      <c r="P352" s="114"/>
      <c r="Q352" s="114"/>
      <c r="R352" s="114"/>
      <c r="S352" s="114"/>
      <c r="T352" s="114"/>
      <c r="U352" s="114"/>
      <c r="V352" s="114"/>
      <c r="W352" s="114"/>
      <c r="X352" s="114"/>
      <c r="Y352" s="114"/>
      <c r="Z352" s="114"/>
      <c r="AA352" s="114"/>
      <c r="AB352" s="114"/>
    </row>
    <row r="353" spans="1:28" ht="13.2">
      <c r="A353" s="114"/>
      <c r="B353" s="114"/>
      <c r="C353" s="114"/>
      <c r="D353" s="114"/>
      <c r="E353" s="114"/>
      <c r="F353" s="114"/>
      <c r="G353" s="114"/>
      <c r="H353" s="114"/>
      <c r="I353" s="114"/>
      <c r="J353" s="114"/>
      <c r="K353" s="114"/>
      <c r="L353" s="114"/>
      <c r="M353" s="114"/>
      <c r="N353" s="114"/>
      <c r="O353" s="114"/>
      <c r="P353" s="114"/>
      <c r="Q353" s="114"/>
      <c r="R353" s="114"/>
      <c r="S353" s="114"/>
      <c r="T353" s="114"/>
      <c r="U353" s="114"/>
      <c r="V353" s="114"/>
      <c r="W353" s="114"/>
      <c r="X353" s="114"/>
      <c r="Y353" s="114"/>
      <c r="Z353" s="114"/>
      <c r="AA353" s="114"/>
      <c r="AB353" s="114"/>
    </row>
    <row r="354" spans="1:28" ht="13.2">
      <c r="A354" s="114"/>
      <c r="B354" s="114"/>
      <c r="C354" s="114"/>
      <c r="D354" s="114"/>
      <c r="E354" s="114"/>
      <c r="F354" s="114"/>
      <c r="G354" s="114"/>
      <c r="H354" s="114"/>
      <c r="I354" s="114"/>
      <c r="J354" s="114"/>
      <c r="K354" s="114"/>
      <c r="L354" s="114"/>
      <c r="M354" s="114"/>
      <c r="N354" s="114"/>
      <c r="O354" s="114"/>
      <c r="P354" s="114"/>
      <c r="Q354" s="114"/>
      <c r="R354" s="114"/>
      <c r="S354" s="114"/>
      <c r="T354" s="114"/>
      <c r="U354" s="114"/>
      <c r="V354" s="114"/>
      <c r="W354" s="114"/>
      <c r="X354" s="114"/>
      <c r="Y354" s="114"/>
      <c r="Z354" s="114"/>
      <c r="AA354" s="114"/>
      <c r="AB354" s="114"/>
    </row>
    <row r="355" spans="1:28" ht="13.2">
      <c r="A355" s="114"/>
      <c r="B355" s="114"/>
      <c r="C355" s="114"/>
      <c r="D355" s="114"/>
      <c r="E355" s="114"/>
      <c r="F355" s="114"/>
      <c r="G355" s="114"/>
      <c r="H355" s="114"/>
      <c r="I355" s="114"/>
      <c r="J355" s="114"/>
      <c r="K355" s="114"/>
      <c r="L355" s="114"/>
      <c r="M355" s="114"/>
      <c r="N355" s="114"/>
      <c r="O355" s="114"/>
      <c r="P355" s="114"/>
      <c r="Q355" s="114"/>
      <c r="R355" s="114"/>
      <c r="S355" s="114"/>
      <c r="T355" s="114"/>
      <c r="U355" s="114"/>
      <c r="V355" s="114"/>
      <c r="W355" s="114"/>
      <c r="X355" s="114"/>
      <c r="Y355" s="114"/>
      <c r="Z355" s="114"/>
      <c r="AA355" s="114"/>
      <c r="AB355" s="114"/>
    </row>
    <row r="356" spans="1:28" ht="13.2">
      <c r="A356" s="114"/>
      <c r="B356" s="114"/>
      <c r="C356" s="114"/>
      <c r="D356" s="114"/>
      <c r="E356" s="114"/>
      <c r="F356" s="114"/>
      <c r="G356" s="114"/>
      <c r="H356" s="114"/>
      <c r="I356" s="114"/>
      <c r="J356" s="114"/>
      <c r="K356" s="114"/>
      <c r="L356" s="114"/>
      <c r="M356" s="114"/>
      <c r="N356" s="114"/>
      <c r="O356" s="114"/>
      <c r="P356" s="114"/>
      <c r="Q356" s="114"/>
      <c r="R356" s="114"/>
      <c r="S356" s="114"/>
      <c r="T356" s="114"/>
      <c r="U356" s="114"/>
      <c r="V356" s="114"/>
      <c r="W356" s="114"/>
      <c r="X356" s="114"/>
      <c r="Y356" s="114"/>
      <c r="Z356" s="114"/>
      <c r="AA356" s="114"/>
      <c r="AB356" s="114"/>
    </row>
    <row r="357" spans="1:28" ht="13.2">
      <c r="A357" s="114"/>
      <c r="B357" s="114"/>
      <c r="C357" s="114"/>
      <c r="D357" s="114"/>
      <c r="E357" s="114"/>
      <c r="F357" s="114"/>
      <c r="G357" s="114"/>
      <c r="H357" s="114"/>
      <c r="I357" s="114"/>
      <c r="J357" s="114"/>
      <c r="K357" s="114"/>
      <c r="L357" s="114"/>
      <c r="M357" s="114"/>
      <c r="N357" s="114"/>
      <c r="O357" s="114"/>
      <c r="P357" s="114"/>
      <c r="Q357" s="114"/>
      <c r="R357" s="114"/>
      <c r="S357" s="114"/>
      <c r="T357" s="114"/>
      <c r="U357" s="114"/>
      <c r="V357" s="114"/>
      <c r="W357" s="114"/>
      <c r="X357" s="114"/>
      <c r="Y357" s="114"/>
      <c r="Z357" s="114"/>
      <c r="AA357" s="114"/>
      <c r="AB357" s="114"/>
    </row>
    <row r="358" spans="1:28" ht="13.2">
      <c r="A358" s="114"/>
      <c r="B358" s="114"/>
      <c r="C358" s="114"/>
      <c r="D358" s="114"/>
      <c r="E358" s="114"/>
      <c r="F358" s="114"/>
      <c r="G358" s="114"/>
      <c r="H358" s="114"/>
      <c r="I358" s="114"/>
      <c r="J358" s="114"/>
      <c r="K358" s="114"/>
      <c r="L358" s="114"/>
      <c r="M358" s="114"/>
      <c r="N358" s="114"/>
      <c r="O358" s="114"/>
      <c r="P358" s="114"/>
      <c r="Q358" s="114"/>
      <c r="R358" s="114"/>
      <c r="S358" s="114"/>
      <c r="T358" s="114"/>
      <c r="U358" s="114"/>
      <c r="V358" s="114"/>
      <c r="W358" s="114"/>
      <c r="X358" s="114"/>
      <c r="Y358" s="114"/>
      <c r="Z358" s="114"/>
      <c r="AA358" s="114"/>
      <c r="AB358" s="114"/>
    </row>
    <row r="359" spans="1:28" ht="13.2">
      <c r="A359" s="114"/>
      <c r="B359" s="114"/>
      <c r="C359" s="114"/>
      <c r="D359" s="114"/>
      <c r="E359" s="114"/>
      <c r="F359" s="114"/>
      <c r="G359" s="114"/>
      <c r="H359" s="114"/>
      <c r="I359" s="114"/>
      <c r="J359" s="114"/>
      <c r="K359" s="114"/>
      <c r="L359" s="114"/>
      <c r="M359" s="114"/>
      <c r="N359" s="114"/>
      <c r="O359" s="114"/>
      <c r="P359" s="114"/>
      <c r="Q359" s="114"/>
      <c r="R359" s="114"/>
      <c r="S359" s="114"/>
      <c r="T359" s="114"/>
      <c r="U359" s="114"/>
      <c r="V359" s="114"/>
      <c r="W359" s="114"/>
      <c r="X359" s="114"/>
      <c r="Y359" s="114"/>
      <c r="Z359" s="114"/>
      <c r="AA359" s="114"/>
      <c r="AB359" s="114"/>
    </row>
    <row r="360" spans="1:28" ht="13.2">
      <c r="A360" s="114"/>
      <c r="B360" s="114"/>
      <c r="C360" s="114"/>
      <c r="D360" s="114"/>
      <c r="E360" s="114"/>
      <c r="F360" s="114"/>
      <c r="G360" s="114"/>
      <c r="H360" s="114"/>
      <c r="I360" s="114"/>
      <c r="J360" s="114"/>
      <c r="K360" s="114"/>
      <c r="L360" s="114"/>
      <c r="M360" s="114"/>
      <c r="N360" s="114"/>
      <c r="O360" s="114"/>
      <c r="P360" s="114"/>
      <c r="Q360" s="114"/>
      <c r="R360" s="114"/>
      <c r="S360" s="114"/>
      <c r="T360" s="114"/>
      <c r="U360" s="114"/>
      <c r="V360" s="114"/>
      <c r="W360" s="114"/>
      <c r="X360" s="114"/>
      <c r="Y360" s="114"/>
      <c r="Z360" s="114"/>
      <c r="AA360" s="114"/>
      <c r="AB360" s="114"/>
    </row>
    <row r="361" spans="1:28" ht="13.2">
      <c r="A361" s="114"/>
      <c r="B361" s="114"/>
      <c r="C361" s="114"/>
      <c r="D361" s="114"/>
      <c r="E361" s="114"/>
      <c r="F361" s="114"/>
      <c r="G361" s="114"/>
      <c r="H361" s="114"/>
      <c r="I361" s="114"/>
      <c r="J361" s="114"/>
      <c r="K361" s="114"/>
      <c r="L361" s="114"/>
      <c r="M361" s="114"/>
      <c r="N361" s="114"/>
      <c r="O361" s="114"/>
      <c r="P361" s="114"/>
      <c r="Q361" s="114"/>
      <c r="R361" s="114"/>
      <c r="S361" s="114"/>
      <c r="T361" s="114"/>
      <c r="U361" s="114"/>
      <c r="V361" s="114"/>
      <c r="W361" s="114"/>
      <c r="X361" s="114"/>
      <c r="Y361" s="114"/>
      <c r="Z361" s="114"/>
      <c r="AA361" s="114"/>
      <c r="AB361" s="114"/>
    </row>
    <row r="362" spans="1:28" ht="13.2">
      <c r="A362" s="114"/>
      <c r="B362" s="114"/>
      <c r="C362" s="114"/>
      <c r="D362" s="114"/>
      <c r="E362" s="114"/>
      <c r="F362" s="114"/>
      <c r="G362" s="114"/>
      <c r="H362" s="114"/>
      <c r="I362" s="114"/>
      <c r="J362" s="114"/>
      <c r="K362" s="114"/>
      <c r="L362" s="114"/>
      <c r="M362" s="114"/>
      <c r="N362" s="114"/>
      <c r="O362" s="114"/>
      <c r="P362" s="114"/>
      <c r="Q362" s="114"/>
      <c r="R362" s="114"/>
      <c r="S362" s="114"/>
      <c r="T362" s="114"/>
      <c r="U362" s="114"/>
      <c r="V362" s="114"/>
      <c r="W362" s="114"/>
      <c r="X362" s="114"/>
      <c r="Y362" s="114"/>
      <c r="Z362" s="114"/>
      <c r="AA362" s="114"/>
      <c r="AB362" s="114"/>
    </row>
    <row r="363" spans="1:28" ht="13.2">
      <c r="A363" s="114"/>
      <c r="B363" s="114"/>
      <c r="C363" s="114"/>
      <c r="D363" s="114"/>
      <c r="E363" s="114"/>
      <c r="F363" s="114"/>
      <c r="G363" s="114"/>
      <c r="H363" s="114"/>
      <c r="I363" s="114"/>
      <c r="J363" s="114"/>
      <c r="K363" s="114"/>
      <c r="L363" s="114"/>
      <c r="M363" s="114"/>
      <c r="N363" s="114"/>
      <c r="O363" s="114"/>
      <c r="P363" s="114"/>
      <c r="Q363" s="114"/>
      <c r="R363" s="114"/>
      <c r="S363" s="114"/>
      <c r="T363" s="114"/>
      <c r="U363" s="114"/>
      <c r="V363" s="114"/>
      <c r="W363" s="114"/>
      <c r="X363" s="114"/>
      <c r="Y363" s="114"/>
      <c r="Z363" s="114"/>
      <c r="AA363" s="114"/>
      <c r="AB363" s="114"/>
    </row>
    <row r="364" spans="1:28" ht="13.2">
      <c r="A364" s="114"/>
      <c r="B364" s="114"/>
      <c r="C364" s="114"/>
      <c r="D364" s="114"/>
      <c r="E364" s="114"/>
      <c r="F364" s="114"/>
      <c r="G364" s="114"/>
      <c r="H364" s="114"/>
      <c r="I364" s="114"/>
      <c r="J364" s="114"/>
      <c r="K364" s="114"/>
      <c r="L364" s="114"/>
      <c r="M364" s="114"/>
      <c r="N364" s="114"/>
      <c r="O364" s="114"/>
      <c r="P364" s="114"/>
      <c r="Q364" s="114"/>
      <c r="R364" s="114"/>
      <c r="S364" s="114"/>
      <c r="T364" s="114"/>
      <c r="U364" s="114"/>
      <c r="V364" s="114"/>
      <c r="W364" s="114"/>
      <c r="X364" s="114"/>
      <c r="Y364" s="114"/>
      <c r="Z364" s="114"/>
      <c r="AA364" s="114"/>
      <c r="AB364" s="114"/>
    </row>
    <row r="365" spans="1:28" ht="13.2">
      <c r="A365" s="114"/>
      <c r="B365" s="114"/>
      <c r="C365" s="114"/>
      <c r="D365" s="114"/>
      <c r="E365" s="114"/>
      <c r="F365" s="114"/>
      <c r="G365" s="114"/>
      <c r="H365" s="114"/>
      <c r="I365" s="114"/>
      <c r="J365" s="114"/>
      <c r="K365" s="114"/>
      <c r="L365" s="114"/>
      <c r="M365" s="114"/>
      <c r="N365" s="114"/>
      <c r="O365" s="114"/>
      <c r="P365" s="114"/>
      <c r="Q365" s="114"/>
      <c r="R365" s="114"/>
      <c r="S365" s="114"/>
      <c r="T365" s="114"/>
      <c r="U365" s="114"/>
      <c r="V365" s="114"/>
      <c r="W365" s="114"/>
      <c r="X365" s="114"/>
      <c r="Y365" s="114"/>
      <c r="Z365" s="114"/>
      <c r="AA365" s="114"/>
      <c r="AB365" s="114"/>
    </row>
    <row r="366" spans="1:28" ht="13.2">
      <c r="A366" s="114"/>
      <c r="B366" s="114"/>
      <c r="C366" s="114"/>
      <c r="D366" s="114"/>
      <c r="E366" s="114"/>
      <c r="F366" s="114"/>
      <c r="G366" s="114"/>
      <c r="H366" s="114"/>
      <c r="I366" s="114"/>
      <c r="J366" s="114"/>
      <c r="K366" s="114"/>
      <c r="L366" s="114"/>
      <c r="M366" s="114"/>
      <c r="N366" s="114"/>
      <c r="O366" s="114"/>
      <c r="P366" s="114"/>
      <c r="Q366" s="114"/>
      <c r="R366" s="114"/>
      <c r="S366" s="114"/>
      <c r="T366" s="114"/>
      <c r="U366" s="114"/>
      <c r="V366" s="114"/>
      <c r="W366" s="114"/>
      <c r="X366" s="114"/>
      <c r="Y366" s="114"/>
      <c r="Z366" s="114"/>
      <c r="AA366" s="114"/>
      <c r="AB366" s="114"/>
    </row>
    <row r="367" spans="1:28" ht="13.2">
      <c r="A367" s="114"/>
      <c r="B367" s="114"/>
      <c r="C367" s="114"/>
      <c r="D367" s="114"/>
      <c r="E367" s="114"/>
      <c r="F367" s="114"/>
      <c r="G367" s="114"/>
      <c r="H367" s="114"/>
      <c r="I367" s="114"/>
      <c r="J367" s="114"/>
      <c r="K367" s="114"/>
      <c r="L367" s="114"/>
      <c r="M367" s="114"/>
      <c r="N367" s="114"/>
      <c r="O367" s="114"/>
      <c r="P367" s="114"/>
      <c r="Q367" s="114"/>
      <c r="R367" s="114"/>
      <c r="S367" s="114"/>
      <c r="T367" s="114"/>
      <c r="U367" s="114"/>
      <c r="V367" s="114"/>
      <c r="W367" s="114"/>
      <c r="X367" s="114"/>
      <c r="Y367" s="114"/>
      <c r="Z367" s="114"/>
      <c r="AA367" s="114"/>
      <c r="AB367" s="114"/>
    </row>
    <row r="368" spans="1:28" ht="13.2">
      <c r="A368" s="114"/>
      <c r="B368" s="114"/>
      <c r="C368" s="114"/>
      <c r="D368" s="114"/>
      <c r="E368" s="114"/>
      <c r="F368" s="114"/>
      <c r="G368" s="114"/>
      <c r="H368" s="114"/>
      <c r="I368" s="114"/>
      <c r="J368" s="114"/>
      <c r="K368" s="114"/>
      <c r="L368" s="114"/>
      <c r="M368" s="114"/>
      <c r="N368" s="114"/>
      <c r="O368" s="114"/>
      <c r="P368" s="114"/>
      <c r="Q368" s="114"/>
      <c r="R368" s="114"/>
      <c r="S368" s="114"/>
      <c r="T368" s="114"/>
      <c r="U368" s="114"/>
      <c r="V368" s="114"/>
      <c r="W368" s="114"/>
      <c r="X368" s="114"/>
      <c r="Y368" s="114"/>
      <c r="Z368" s="114"/>
      <c r="AA368" s="114"/>
      <c r="AB368" s="114"/>
    </row>
    <row r="369" spans="1:28" ht="13.2">
      <c r="A369" s="114"/>
      <c r="B369" s="114"/>
      <c r="C369" s="114"/>
      <c r="D369" s="114"/>
      <c r="E369" s="114"/>
      <c r="F369" s="114"/>
      <c r="G369" s="114"/>
      <c r="H369" s="114"/>
      <c r="I369" s="114"/>
      <c r="J369" s="114"/>
      <c r="K369" s="114"/>
      <c r="L369" s="114"/>
      <c r="M369" s="114"/>
      <c r="N369" s="114"/>
      <c r="O369" s="114"/>
      <c r="P369" s="114"/>
      <c r="Q369" s="114"/>
      <c r="R369" s="114"/>
      <c r="S369" s="114"/>
      <c r="T369" s="114"/>
      <c r="U369" s="114"/>
      <c r="V369" s="114"/>
      <c r="W369" s="114"/>
      <c r="X369" s="114"/>
      <c r="Y369" s="114"/>
      <c r="Z369" s="114"/>
      <c r="AA369" s="114"/>
      <c r="AB369" s="114"/>
    </row>
    <row r="370" spans="1:28" ht="13.2">
      <c r="A370" s="114"/>
      <c r="B370" s="114"/>
      <c r="C370" s="114"/>
      <c r="D370" s="114"/>
      <c r="E370" s="114"/>
      <c r="F370" s="114"/>
      <c r="G370" s="114"/>
      <c r="H370" s="114"/>
      <c r="I370" s="114"/>
      <c r="J370" s="114"/>
      <c r="K370" s="114"/>
      <c r="L370" s="114"/>
      <c r="M370" s="114"/>
      <c r="N370" s="114"/>
      <c r="O370" s="114"/>
      <c r="P370" s="114"/>
      <c r="Q370" s="114"/>
      <c r="R370" s="114"/>
      <c r="S370" s="114"/>
      <c r="T370" s="114"/>
      <c r="U370" s="114"/>
      <c r="V370" s="114"/>
      <c r="W370" s="114"/>
      <c r="X370" s="114"/>
      <c r="Y370" s="114"/>
      <c r="Z370" s="114"/>
      <c r="AA370" s="114"/>
      <c r="AB370" s="114"/>
    </row>
    <row r="371" spans="1:28" ht="13.2">
      <c r="A371" s="114"/>
      <c r="B371" s="114"/>
      <c r="C371" s="114"/>
      <c r="D371" s="114"/>
      <c r="E371" s="114"/>
      <c r="F371" s="114"/>
      <c r="G371" s="114"/>
      <c r="H371" s="114"/>
      <c r="I371" s="114"/>
      <c r="J371" s="114"/>
      <c r="K371" s="114"/>
      <c r="L371" s="114"/>
      <c r="M371" s="114"/>
      <c r="N371" s="114"/>
      <c r="O371" s="114"/>
      <c r="P371" s="114"/>
      <c r="Q371" s="114"/>
      <c r="R371" s="114"/>
      <c r="S371" s="114"/>
      <c r="T371" s="114"/>
      <c r="U371" s="114"/>
      <c r="V371" s="114"/>
      <c r="W371" s="114"/>
      <c r="X371" s="114"/>
      <c r="Y371" s="114"/>
      <c r="Z371" s="114"/>
      <c r="AA371" s="114"/>
      <c r="AB371" s="114"/>
    </row>
    <row r="372" spans="1:28" ht="13.2">
      <c r="A372" s="114"/>
      <c r="B372" s="114"/>
      <c r="C372" s="114"/>
      <c r="D372" s="114"/>
      <c r="E372" s="114"/>
      <c r="F372" s="114"/>
      <c r="G372" s="114"/>
      <c r="H372" s="114"/>
      <c r="I372" s="114"/>
      <c r="J372" s="114"/>
      <c r="K372" s="114"/>
      <c r="L372" s="114"/>
      <c r="M372" s="114"/>
      <c r="N372" s="114"/>
      <c r="O372" s="114"/>
      <c r="P372" s="114"/>
      <c r="Q372" s="114"/>
      <c r="R372" s="114"/>
      <c r="S372" s="114"/>
      <c r="T372" s="114"/>
      <c r="U372" s="114"/>
      <c r="V372" s="114"/>
      <c r="W372" s="114"/>
      <c r="X372" s="114"/>
      <c r="Y372" s="114"/>
      <c r="Z372" s="114"/>
      <c r="AA372" s="114"/>
      <c r="AB372" s="114"/>
    </row>
    <row r="373" spans="1:28" ht="13.2">
      <c r="A373" s="114"/>
      <c r="B373" s="114"/>
      <c r="C373" s="114"/>
      <c r="D373" s="114"/>
      <c r="E373" s="114"/>
      <c r="F373" s="114"/>
      <c r="G373" s="114"/>
      <c r="H373" s="114"/>
      <c r="I373" s="114"/>
      <c r="J373" s="114"/>
      <c r="K373" s="114"/>
      <c r="L373" s="114"/>
      <c r="M373" s="114"/>
      <c r="N373" s="114"/>
      <c r="O373" s="114"/>
      <c r="P373" s="114"/>
      <c r="Q373" s="114"/>
      <c r="R373" s="114"/>
      <c r="S373" s="114"/>
      <c r="T373" s="114"/>
      <c r="U373" s="114"/>
      <c r="V373" s="114"/>
      <c r="W373" s="114"/>
      <c r="X373" s="114"/>
      <c r="Y373" s="114"/>
      <c r="Z373" s="114"/>
      <c r="AA373" s="114"/>
      <c r="AB373" s="114"/>
    </row>
    <row r="374" spans="1:28" ht="13.2">
      <c r="A374" s="114"/>
      <c r="B374" s="114"/>
      <c r="C374" s="114"/>
      <c r="D374" s="114"/>
      <c r="E374" s="114"/>
      <c r="F374" s="114"/>
      <c r="G374" s="114"/>
      <c r="H374" s="114"/>
      <c r="I374" s="114"/>
      <c r="J374" s="114"/>
      <c r="K374" s="114"/>
      <c r="L374" s="114"/>
      <c r="M374" s="114"/>
      <c r="N374" s="114"/>
      <c r="O374" s="114"/>
      <c r="P374" s="114"/>
      <c r="Q374" s="114"/>
      <c r="R374" s="114"/>
      <c r="S374" s="114"/>
      <c r="T374" s="114"/>
      <c r="U374" s="114"/>
      <c r="V374" s="114"/>
      <c r="W374" s="114"/>
      <c r="X374" s="114"/>
      <c r="Y374" s="114"/>
      <c r="Z374" s="114"/>
      <c r="AA374" s="114"/>
      <c r="AB374" s="114"/>
    </row>
    <row r="375" spans="1:28" ht="13.2">
      <c r="A375" s="114"/>
      <c r="B375" s="114"/>
      <c r="C375" s="114"/>
      <c r="D375" s="114"/>
      <c r="E375" s="114"/>
      <c r="F375" s="114"/>
      <c r="G375" s="114"/>
      <c r="H375" s="114"/>
      <c r="I375" s="114"/>
      <c r="J375" s="114"/>
      <c r="K375" s="114"/>
      <c r="L375" s="114"/>
      <c r="M375" s="114"/>
      <c r="N375" s="114"/>
      <c r="O375" s="114"/>
      <c r="P375" s="114"/>
      <c r="Q375" s="114"/>
      <c r="R375" s="114"/>
      <c r="S375" s="114"/>
      <c r="T375" s="114"/>
      <c r="U375" s="114"/>
      <c r="V375" s="114"/>
      <c r="W375" s="114"/>
      <c r="X375" s="114"/>
      <c r="Y375" s="114"/>
      <c r="Z375" s="114"/>
      <c r="AA375" s="114"/>
      <c r="AB375" s="114"/>
    </row>
    <row r="376" spans="1:28" ht="13.2">
      <c r="A376" s="114"/>
      <c r="B376" s="114"/>
      <c r="C376" s="114"/>
      <c r="D376" s="114"/>
      <c r="E376" s="114"/>
      <c r="F376" s="114"/>
      <c r="G376" s="114"/>
      <c r="H376" s="114"/>
      <c r="I376" s="114"/>
      <c r="J376" s="114"/>
      <c r="K376" s="114"/>
      <c r="L376" s="114"/>
      <c r="M376" s="114"/>
      <c r="N376" s="114"/>
      <c r="O376" s="114"/>
      <c r="P376" s="114"/>
      <c r="Q376" s="114"/>
      <c r="R376" s="114"/>
      <c r="S376" s="114"/>
      <c r="T376" s="114"/>
      <c r="U376" s="114"/>
      <c r="V376" s="114"/>
      <c r="W376" s="114"/>
      <c r="X376" s="114"/>
      <c r="Y376" s="114"/>
      <c r="Z376" s="114"/>
      <c r="AA376" s="114"/>
      <c r="AB376" s="114"/>
    </row>
    <row r="377" spans="1:28" ht="13.2">
      <c r="A377" s="114"/>
      <c r="B377" s="114"/>
      <c r="C377" s="114"/>
      <c r="D377" s="114"/>
      <c r="E377" s="114"/>
      <c r="F377" s="114"/>
      <c r="G377" s="114"/>
      <c r="H377" s="114"/>
      <c r="I377" s="114"/>
      <c r="J377" s="114"/>
      <c r="K377" s="114"/>
      <c r="L377" s="114"/>
      <c r="M377" s="114"/>
      <c r="N377" s="114"/>
      <c r="O377" s="114"/>
      <c r="P377" s="114"/>
      <c r="Q377" s="114"/>
      <c r="R377" s="114"/>
      <c r="S377" s="114"/>
      <c r="T377" s="114"/>
      <c r="U377" s="114"/>
      <c r="V377" s="114"/>
      <c r="W377" s="114"/>
      <c r="X377" s="114"/>
      <c r="Y377" s="114"/>
      <c r="Z377" s="114"/>
      <c r="AA377" s="114"/>
      <c r="AB377" s="114"/>
    </row>
    <row r="378" spans="1:28" ht="13.2">
      <c r="A378" s="114"/>
      <c r="B378" s="114"/>
      <c r="C378" s="114"/>
      <c r="D378" s="114"/>
      <c r="E378" s="114"/>
      <c r="F378" s="114"/>
      <c r="G378" s="114"/>
      <c r="H378" s="114"/>
      <c r="I378" s="114"/>
      <c r="J378" s="114"/>
      <c r="K378" s="114"/>
      <c r="L378" s="114"/>
      <c r="M378" s="114"/>
      <c r="N378" s="114"/>
      <c r="O378" s="114"/>
      <c r="P378" s="114"/>
      <c r="Q378" s="114"/>
      <c r="R378" s="114"/>
      <c r="S378" s="114"/>
      <c r="T378" s="114"/>
      <c r="U378" s="114"/>
      <c r="V378" s="114"/>
      <c r="W378" s="114"/>
      <c r="X378" s="114"/>
      <c r="Y378" s="114"/>
      <c r="Z378" s="114"/>
      <c r="AA378" s="114"/>
      <c r="AB378" s="114"/>
    </row>
    <row r="379" spans="1:28" ht="13.2">
      <c r="A379" s="114"/>
      <c r="B379" s="114"/>
      <c r="C379" s="114"/>
      <c r="D379" s="114"/>
      <c r="E379" s="114"/>
      <c r="F379" s="114"/>
      <c r="G379" s="114"/>
      <c r="H379" s="114"/>
      <c r="I379" s="114"/>
      <c r="J379" s="114"/>
      <c r="K379" s="114"/>
      <c r="L379" s="114"/>
      <c r="M379" s="114"/>
      <c r="N379" s="114"/>
      <c r="O379" s="114"/>
      <c r="P379" s="114"/>
      <c r="Q379" s="114"/>
      <c r="R379" s="114"/>
      <c r="S379" s="114"/>
      <c r="T379" s="114"/>
      <c r="U379" s="114"/>
      <c r="V379" s="114"/>
      <c r="W379" s="114"/>
      <c r="X379" s="114"/>
      <c r="Y379" s="114"/>
      <c r="Z379" s="114"/>
      <c r="AA379" s="114"/>
      <c r="AB379" s="114"/>
    </row>
    <row r="380" spans="1:28" ht="13.2">
      <c r="A380" s="114"/>
      <c r="B380" s="114"/>
      <c r="C380" s="114"/>
      <c r="D380" s="114"/>
      <c r="E380" s="114"/>
      <c r="F380" s="114"/>
      <c r="G380" s="114"/>
      <c r="H380" s="114"/>
      <c r="I380" s="114"/>
      <c r="J380" s="114"/>
      <c r="K380" s="114"/>
      <c r="L380" s="114"/>
      <c r="M380" s="114"/>
      <c r="N380" s="114"/>
      <c r="O380" s="114"/>
      <c r="P380" s="114"/>
      <c r="Q380" s="114"/>
      <c r="R380" s="114"/>
      <c r="S380" s="114"/>
      <c r="T380" s="114"/>
      <c r="U380" s="114"/>
      <c r="V380" s="114"/>
      <c r="W380" s="114"/>
      <c r="X380" s="114"/>
      <c r="Y380" s="114"/>
      <c r="Z380" s="114"/>
      <c r="AA380" s="114"/>
      <c r="AB380" s="114"/>
    </row>
    <row r="381" spans="1:28" ht="13.2">
      <c r="A381" s="114"/>
      <c r="B381" s="114"/>
      <c r="C381" s="114"/>
      <c r="D381" s="114"/>
      <c r="E381" s="114"/>
      <c r="F381" s="114"/>
      <c r="G381" s="114"/>
      <c r="H381" s="114"/>
      <c r="I381" s="114"/>
      <c r="J381" s="114"/>
      <c r="K381" s="114"/>
      <c r="L381" s="114"/>
      <c r="M381" s="114"/>
      <c r="N381" s="114"/>
      <c r="O381" s="114"/>
      <c r="P381" s="114"/>
      <c r="Q381" s="114"/>
      <c r="R381" s="114"/>
      <c r="S381" s="114"/>
      <c r="T381" s="114"/>
      <c r="U381" s="114"/>
      <c r="V381" s="114"/>
      <c r="W381" s="114"/>
      <c r="X381" s="114"/>
      <c r="Y381" s="114"/>
      <c r="Z381" s="114"/>
      <c r="AA381" s="114"/>
      <c r="AB381" s="114"/>
    </row>
    <row r="382" spans="1:28" ht="13.2">
      <c r="A382" s="114"/>
      <c r="B382" s="114"/>
      <c r="C382" s="114"/>
      <c r="D382" s="114"/>
      <c r="E382" s="114"/>
      <c r="F382" s="114"/>
      <c r="G382" s="114"/>
      <c r="H382" s="114"/>
      <c r="I382" s="114"/>
      <c r="J382" s="114"/>
      <c r="K382" s="114"/>
      <c r="L382" s="114"/>
      <c r="M382" s="114"/>
      <c r="N382" s="114"/>
      <c r="O382" s="114"/>
      <c r="P382" s="114"/>
      <c r="Q382" s="114"/>
      <c r="R382" s="114"/>
      <c r="S382" s="114"/>
      <c r="T382" s="114"/>
      <c r="U382" s="114"/>
      <c r="V382" s="114"/>
      <c r="W382" s="114"/>
      <c r="X382" s="114"/>
      <c r="Y382" s="114"/>
      <c r="Z382" s="114"/>
      <c r="AA382" s="114"/>
      <c r="AB382" s="114"/>
    </row>
    <row r="383" spans="1:28" ht="13.2">
      <c r="A383" s="114"/>
      <c r="B383" s="114"/>
      <c r="C383" s="114"/>
      <c r="D383" s="114"/>
      <c r="E383" s="114"/>
      <c r="F383" s="114"/>
      <c r="G383" s="114"/>
      <c r="H383" s="114"/>
      <c r="I383" s="114"/>
      <c r="J383" s="114"/>
      <c r="K383" s="114"/>
      <c r="L383" s="114"/>
      <c r="M383" s="114"/>
      <c r="N383" s="114"/>
      <c r="O383" s="114"/>
      <c r="P383" s="114"/>
      <c r="Q383" s="114"/>
      <c r="R383" s="114"/>
      <c r="S383" s="114"/>
      <c r="T383" s="114"/>
      <c r="U383" s="114"/>
      <c r="V383" s="114"/>
      <c r="W383" s="114"/>
      <c r="X383" s="114"/>
      <c r="Y383" s="114"/>
      <c r="Z383" s="114"/>
      <c r="AA383" s="114"/>
      <c r="AB383" s="114"/>
    </row>
    <row r="384" spans="1:28" ht="13.2">
      <c r="A384" s="114"/>
      <c r="B384" s="114"/>
      <c r="C384" s="114"/>
      <c r="D384" s="114"/>
      <c r="E384" s="114"/>
      <c r="F384" s="114"/>
      <c r="G384" s="114"/>
      <c r="H384" s="114"/>
      <c r="I384" s="114"/>
      <c r="J384" s="114"/>
      <c r="K384" s="114"/>
      <c r="L384" s="114"/>
      <c r="M384" s="114"/>
      <c r="N384" s="114"/>
      <c r="O384" s="114"/>
      <c r="P384" s="114"/>
      <c r="Q384" s="114"/>
      <c r="R384" s="114"/>
      <c r="S384" s="114"/>
      <c r="T384" s="114"/>
      <c r="U384" s="114"/>
      <c r="V384" s="114"/>
      <c r="W384" s="114"/>
      <c r="X384" s="114"/>
      <c r="Y384" s="114"/>
      <c r="Z384" s="114"/>
      <c r="AA384" s="114"/>
      <c r="AB384" s="114"/>
    </row>
    <row r="385" spans="1:28" ht="13.2">
      <c r="A385" s="114"/>
      <c r="B385" s="114"/>
      <c r="C385" s="114"/>
      <c r="D385" s="114"/>
      <c r="E385" s="114"/>
      <c r="F385" s="114"/>
      <c r="G385" s="114"/>
      <c r="H385" s="114"/>
      <c r="I385" s="114"/>
      <c r="J385" s="114"/>
      <c r="K385" s="114"/>
      <c r="L385" s="114"/>
      <c r="M385" s="114"/>
      <c r="N385" s="114"/>
      <c r="O385" s="114"/>
      <c r="P385" s="114"/>
      <c r="Q385" s="114"/>
      <c r="R385" s="114"/>
      <c r="S385" s="114"/>
      <c r="T385" s="114"/>
      <c r="U385" s="114"/>
      <c r="V385" s="114"/>
      <c r="W385" s="114"/>
      <c r="X385" s="114"/>
      <c r="Y385" s="114"/>
      <c r="Z385" s="114"/>
      <c r="AA385" s="114"/>
      <c r="AB385" s="114"/>
    </row>
    <row r="386" spans="1:28" ht="13.2">
      <c r="A386" s="114"/>
      <c r="B386" s="114"/>
      <c r="C386" s="114"/>
      <c r="D386" s="114"/>
      <c r="E386" s="114"/>
      <c r="F386" s="114"/>
      <c r="G386" s="114"/>
      <c r="H386" s="114"/>
      <c r="I386" s="114"/>
      <c r="J386" s="114"/>
      <c r="K386" s="114"/>
      <c r="L386" s="114"/>
      <c r="M386" s="114"/>
      <c r="N386" s="114"/>
      <c r="O386" s="114"/>
      <c r="P386" s="114"/>
      <c r="Q386" s="114"/>
      <c r="R386" s="114"/>
      <c r="S386" s="114"/>
      <c r="T386" s="114"/>
      <c r="U386" s="114"/>
      <c r="V386" s="114"/>
      <c r="W386" s="114"/>
      <c r="X386" s="114"/>
      <c r="Y386" s="114"/>
      <c r="Z386" s="114"/>
      <c r="AA386" s="114"/>
      <c r="AB386" s="114"/>
    </row>
    <row r="387" spans="1:28" ht="13.2">
      <c r="A387" s="114"/>
      <c r="B387" s="114"/>
      <c r="C387" s="114"/>
      <c r="D387" s="114"/>
      <c r="E387" s="114"/>
      <c r="F387" s="114"/>
      <c r="G387" s="114"/>
      <c r="H387" s="114"/>
      <c r="I387" s="114"/>
      <c r="J387" s="114"/>
      <c r="K387" s="114"/>
      <c r="L387" s="114"/>
      <c r="M387" s="114"/>
      <c r="N387" s="114"/>
      <c r="O387" s="114"/>
      <c r="P387" s="114"/>
      <c r="Q387" s="114"/>
      <c r="R387" s="114"/>
      <c r="S387" s="114"/>
      <c r="T387" s="114"/>
      <c r="U387" s="114"/>
      <c r="V387" s="114"/>
      <c r="W387" s="114"/>
      <c r="X387" s="114"/>
      <c r="Y387" s="114"/>
      <c r="Z387" s="114"/>
      <c r="AA387" s="114"/>
      <c r="AB387" s="114"/>
    </row>
    <row r="388" spans="1:28" ht="13.2">
      <c r="A388" s="114"/>
      <c r="B388" s="114"/>
      <c r="C388" s="114"/>
      <c r="D388" s="114"/>
      <c r="E388" s="114"/>
      <c r="F388" s="114"/>
      <c r="G388" s="114"/>
      <c r="H388" s="114"/>
      <c r="I388" s="114"/>
      <c r="J388" s="114"/>
      <c r="K388" s="114"/>
      <c r="L388" s="114"/>
      <c r="M388" s="114"/>
      <c r="N388" s="114"/>
      <c r="O388" s="114"/>
      <c r="P388" s="114"/>
      <c r="Q388" s="114"/>
      <c r="R388" s="114"/>
      <c r="S388" s="114"/>
      <c r="T388" s="114"/>
      <c r="U388" s="114"/>
      <c r="V388" s="114"/>
      <c r="W388" s="114"/>
      <c r="X388" s="114"/>
      <c r="Y388" s="114"/>
      <c r="Z388" s="114"/>
      <c r="AA388" s="114"/>
      <c r="AB388" s="114"/>
    </row>
    <row r="389" spans="1:28" ht="13.2">
      <c r="A389" s="114"/>
      <c r="B389" s="114"/>
      <c r="C389" s="114"/>
      <c r="D389" s="114"/>
      <c r="E389" s="114"/>
      <c r="F389" s="114"/>
      <c r="G389" s="114"/>
      <c r="H389" s="114"/>
      <c r="I389" s="114"/>
      <c r="J389" s="114"/>
      <c r="K389" s="114"/>
      <c r="L389" s="114"/>
      <c r="M389" s="114"/>
      <c r="N389" s="114"/>
      <c r="O389" s="114"/>
      <c r="P389" s="114"/>
      <c r="Q389" s="114"/>
      <c r="R389" s="114"/>
      <c r="S389" s="114"/>
      <c r="T389" s="114"/>
      <c r="U389" s="114"/>
      <c r="V389" s="114"/>
      <c r="W389" s="114"/>
      <c r="X389" s="114"/>
      <c r="Y389" s="114"/>
      <c r="Z389" s="114"/>
      <c r="AA389" s="114"/>
      <c r="AB389" s="114"/>
    </row>
    <row r="390" spans="1:28" ht="13.2">
      <c r="A390" s="114"/>
      <c r="B390" s="114"/>
      <c r="C390" s="114"/>
      <c r="D390" s="114"/>
      <c r="E390" s="114"/>
      <c r="F390" s="114"/>
      <c r="G390" s="114"/>
      <c r="H390" s="114"/>
      <c r="I390" s="114"/>
      <c r="J390" s="114"/>
      <c r="K390" s="114"/>
      <c r="L390" s="114"/>
      <c r="M390" s="114"/>
      <c r="N390" s="114"/>
      <c r="O390" s="114"/>
      <c r="P390" s="114"/>
      <c r="Q390" s="114"/>
      <c r="R390" s="114"/>
      <c r="S390" s="114"/>
      <c r="T390" s="114"/>
      <c r="U390" s="114"/>
      <c r="V390" s="114"/>
      <c r="W390" s="114"/>
      <c r="X390" s="114"/>
      <c r="Y390" s="114"/>
      <c r="Z390" s="114"/>
      <c r="AA390" s="114"/>
      <c r="AB390" s="114"/>
    </row>
    <row r="391" spans="1:28" ht="13.2">
      <c r="A391" s="114"/>
      <c r="B391" s="114"/>
      <c r="C391" s="114"/>
      <c r="D391" s="114"/>
      <c r="E391" s="114"/>
      <c r="F391" s="114"/>
      <c r="G391" s="114"/>
      <c r="H391" s="114"/>
      <c r="I391" s="114"/>
      <c r="J391" s="114"/>
      <c r="K391" s="114"/>
      <c r="L391" s="114"/>
      <c r="M391" s="114"/>
      <c r="N391" s="114"/>
      <c r="O391" s="114"/>
      <c r="P391" s="114"/>
      <c r="Q391" s="114"/>
      <c r="R391" s="114"/>
      <c r="S391" s="114"/>
      <c r="T391" s="114"/>
      <c r="U391" s="114"/>
      <c r="V391" s="114"/>
      <c r="W391" s="114"/>
      <c r="X391" s="114"/>
      <c r="Y391" s="114"/>
      <c r="Z391" s="114"/>
      <c r="AA391" s="114"/>
      <c r="AB391" s="114"/>
    </row>
    <row r="392" spans="1:28" ht="13.2">
      <c r="A392" s="114"/>
      <c r="B392" s="114"/>
      <c r="C392" s="114"/>
      <c r="D392" s="114"/>
      <c r="E392" s="114"/>
      <c r="F392" s="114"/>
      <c r="G392" s="114"/>
      <c r="H392" s="114"/>
      <c r="I392" s="114"/>
      <c r="J392" s="114"/>
      <c r="K392" s="114"/>
      <c r="L392" s="114"/>
      <c r="M392" s="114"/>
      <c r="N392" s="114"/>
      <c r="O392" s="114"/>
      <c r="P392" s="114"/>
      <c r="Q392" s="114"/>
      <c r="R392" s="114"/>
      <c r="S392" s="114"/>
      <c r="T392" s="114"/>
      <c r="U392" s="114"/>
      <c r="V392" s="114"/>
      <c r="W392" s="114"/>
      <c r="X392" s="114"/>
      <c r="Y392" s="114"/>
      <c r="Z392" s="114"/>
      <c r="AA392" s="114"/>
      <c r="AB392" s="114"/>
    </row>
    <row r="393" spans="1:28" ht="13.2">
      <c r="A393" s="114"/>
      <c r="B393" s="114"/>
      <c r="C393" s="114"/>
      <c r="D393" s="114"/>
      <c r="E393" s="114"/>
      <c r="F393" s="114"/>
      <c r="G393" s="114"/>
      <c r="H393" s="114"/>
      <c r="I393" s="114"/>
      <c r="J393" s="114"/>
      <c r="K393" s="114"/>
      <c r="L393" s="114"/>
      <c r="M393" s="114"/>
      <c r="N393" s="114"/>
      <c r="O393" s="114"/>
      <c r="P393" s="114"/>
      <c r="Q393" s="114"/>
      <c r="R393" s="114"/>
      <c r="S393" s="114"/>
      <c r="T393" s="114"/>
      <c r="U393" s="114"/>
      <c r="V393" s="114"/>
      <c r="W393" s="114"/>
      <c r="X393" s="114"/>
      <c r="Y393" s="114"/>
      <c r="Z393" s="114"/>
      <c r="AA393" s="114"/>
      <c r="AB393" s="114"/>
    </row>
    <row r="394" spans="1:28" ht="13.2">
      <c r="A394" s="114"/>
      <c r="B394" s="114"/>
      <c r="C394" s="114"/>
      <c r="D394" s="114"/>
      <c r="E394" s="114"/>
      <c r="F394" s="114"/>
      <c r="G394" s="114"/>
      <c r="H394" s="114"/>
      <c r="I394" s="114"/>
      <c r="J394" s="114"/>
      <c r="K394" s="114"/>
      <c r="L394" s="114"/>
      <c r="M394" s="114"/>
      <c r="N394" s="114"/>
      <c r="O394" s="114"/>
      <c r="P394" s="114"/>
      <c r="Q394" s="114"/>
      <c r="R394" s="114"/>
      <c r="S394" s="114"/>
      <c r="T394" s="114"/>
      <c r="U394" s="114"/>
      <c r="V394" s="114"/>
      <c r="W394" s="114"/>
      <c r="X394" s="114"/>
      <c r="Y394" s="114"/>
      <c r="Z394" s="114"/>
      <c r="AA394" s="114"/>
      <c r="AB394" s="114"/>
    </row>
    <row r="395" spans="1:28" ht="13.2">
      <c r="A395" s="114"/>
      <c r="B395" s="114"/>
      <c r="C395" s="114"/>
      <c r="D395" s="114"/>
      <c r="E395" s="114"/>
      <c r="F395" s="114"/>
      <c r="G395" s="114"/>
      <c r="H395" s="114"/>
      <c r="I395" s="114"/>
      <c r="J395" s="114"/>
      <c r="K395" s="114"/>
      <c r="L395" s="114"/>
      <c r="M395" s="114"/>
      <c r="N395" s="114"/>
      <c r="O395" s="114"/>
      <c r="P395" s="114"/>
      <c r="Q395" s="114"/>
      <c r="R395" s="114"/>
      <c r="S395" s="114"/>
      <c r="T395" s="114"/>
      <c r="U395" s="114"/>
      <c r="V395" s="114"/>
      <c r="W395" s="114"/>
      <c r="X395" s="114"/>
      <c r="Y395" s="114"/>
      <c r="Z395" s="114"/>
      <c r="AA395" s="114"/>
      <c r="AB395" s="114"/>
    </row>
    <row r="396" spans="1:28" ht="13.2">
      <c r="A396" s="114"/>
      <c r="B396" s="114"/>
      <c r="C396" s="114"/>
      <c r="D396" s="114"/>
      <c r="E396" s="114"/>
      <c r="F396" s="114"/>
      <c r="G396" s="114"/>
      <c r="H396" s="114"/>
      <c r="I396" s="114"/>
      <c r="J396" s="114"/>
      <c r="K396" s="114"/>
      <c r="L396" s="114"/>
      <c r="M396" s="114"/>
      <c r="N396" s="114"/>
      <c r="O396" s="114"/>
      <c r="P396" s="114"/>
      <c r="Q396" s="114"/>
      <c r="R396" s="114"/>
      <c r="S396" s="114"/>
      <c r="T396" s="114"/>
      <c r="U396" s="114"/>
      <c r="V396" s="114"/>
      <c r="W396" s="114"/>
      <c r="X396" s="114"/>
      <c r="Y396" s="114"/>
      <c r="Z396" s="114"/>
      <c r="AA396" s="114"/>
      <c r="AB396" s="114"/>
    </row>
    <row r="397" spans="1:28" ht="13.2">
      <c r="A397" s="114"/>
      <c r="B397" s="114"/>
      <c r="C397" s="114"/>
      <c r="D397" s="114"/>
      <c r="E397" s="114"/>
      <c r="F397" s="114"/>
      <c r="G397" s="114"/>
      <c r="H397" s="114"/>
      <c r="I397" s="114"/>
      <c r="J397" s="114"/>
      <c r="K397" s="114"/>
      <c r="L397" s="114"/>
      <c r="M397" s="114"/>
      <c r="N397" s="114"/>
      <c r="O397" s="114"/>
      <c r="P397" s="114"/>
      <c r="Q397" s="114"/>
      <c r="R397" s="114"/>
      <c r="S397" s="114"/>
      <c r="T397" s="114"/>
      <c r="U397" s="114"/>
      <c r="V397" s="114"/>
      <c r="W397" s="114"/>
      <c r="X397" s="114"/>
      <c r="Y397" s="114"/>
      <c r="Z397" s="114"/>
      <c r="AA397" s="114"/>
      <c r="AB397" s="114"/>
    </row>
    <row r="398" spans="1:28" ht="13.2">
      <c r="A398" s="114"/>
      <c r="B398" s="114"/>
      <c r="C398" s="114"/>
      <c r="D398" s="114"/>
      <c r="E398" s="114"/>
      <c r="F398" s="114"/>
      <c r="G398" s="114"/>
      <c r="H398" s="114"/>
      <c r="I398" s="114"/>
      <c r="J398" s="114"/>
      <c r="K398" s="114"/>
      <c r="L398" s="114"/>
      <c r="M398" s="114"/>
      <c r="N398" s="114"/>
      <c r="O398" s="114"/>
      <c r="P398" s="114"/>
      <c r="Q398" s="114"/>
      <c r="R398" s="114"/>
      <c r="S398" s="114"/>
      <c r="T398" s="114"/>
      <c r="U398" s="114"/>
      <c r="V398" s="114"/>
      <c r="W398" s="114"/>
      <c r="X398" s="114"/>
      <c r="Y398" s="114"/>
      <c r="Z398" s="114"/>
      <c r="AA398" s="114"/>
      <c r="AB398" s="114"/>
    </row>
    <row r="399" spans="1:28" ht="13.2">
      <c r="A399" s="114"/>
      <c r="B399" s="114"/>
      <c r="C399" s="114"/>
      <c r="D399" s="114"/>
      <c r="E399" s="114"/>
      <c r="F399" s="114"/>
      <c r="G399" s="114"/>
      <c r="H399" s="114"/>
      <c r="I399" s="114"/>
      <c r="J399" s="114"/>
      <c r="K399" s="114"/>
      <c r="L399" s="114"/>
      <c r="M399" s="114"/>
      <c r="N399" s="114"/>
      <c r="O399" s="114"/>
      <c r="P399" s="114"/>
      <c r="Q399" s="114"/>
      <c r="R399" s="114"/>
      <c r="S399" s="114"/>
      <c r="T399" s="114"/>
      <c r="U399" s="114"/>
      <c r="V399" s="114"/>
      <c r="W399" s="114"/>
      <c r="X399" s="114"/>
      <c r="Y399" s="114"/>
      <c r="Z399" s="114"/>
      <c r="AA399" s="114"/>
      <c r="AB399" s="114"/>
    </row>
    <row r="400" spans="1:28" ht="13.2">
      <c r="A400" s="114"/>
      <c r="B400" s="114"/>
      <c r="C400" s="114"/>
      <c r="D400" s="114"/>
      <c r="E400" s="114"/>
      <c r="F400" s="114"/>
      <c r="G400" s="114"/>
      <c r="H400" s="114"/>
      <c r="I400" s="114"/>
      <c r="J400" s="114"/>
      <c r="K400" s="114"/>
      <c r="L400" s="114"/>
      <c r="M400" s="114"/>
      <c r="N400" s="114"/>
      <c r="O400" s="114"/>
      <c r="P400" s="114"/>
      <c r="Q400" s="114"/>
      <c r="R400" s="114"/>
      <c r="S400" s="114"/>
      <c r="T400" s="114"/>
      <c r="U400" s="114"/>
      <c r="V400" s="114"/>
      <c r="W400" s="114"/>
      <c r="X400" s="114"/>
      <c r="Y400" s="114"/>
      <c r="Z400" s="114"/>
      <c r="AA400" s="114"/>
      <c r="AB400" s="114"/>
    </row>
    <row r="401" spans="1:28" ht="13.2">
      <c r="A401" s="114"/>
      <c r="B401" s="114"/>
      <c r="C401" s="114"/>
      <c r="D401" s="114"/>
      <c r="E401" s="114"/>
      <c r="F401" s="114"/>
      <c r="G401" s="114"/>
      <c r="H401" s="114"/>
      <c r="I401" s="114"/>
      <c r="J401" s="114"/>
      <c r="K401" s="114"/>
      <c r="L401" s="114"/>
      <c r="M401" s="114"/>
      <c r="N401" s="114"/>
      <c r="O401" s="114"/>
      <c r="P401" s="114"/>
      <c r="Q401" s="114"/>
      <c r="R401" s="114"/>
      <c r="S401" s="114"/>
      <c r="T401" s="114"/>
      <c r="U401" s="114"/>
      <c r="V401" s="114"/>
      <c r="W401" s="114"/>
      <c r="X401" s="114"/>
      <c r="Y401" s="114"/>
      <c r="Z401" s="114"/>
      <c r="AA401" s="114"/>
      <c r="AB401" s="114"/>
    </row>
    <row r="402" spans="1:28" ht="13.2">
      <c r="A402" s="114"/>
      <c r="B402" s="114"/>
      <c r="C402" s="114"/>
      <c r="D402" s="114"/>
      <c r="E402" s="114"/>
      <c r="F402" s="114"/>
      <c r="G402" s="114"/>
      <c r="H402" s="114"/>
      <c r="I402" s="114"/>
      <c r="J402" s="114"/>
      <c r="K402" s="114"/>
      <c r="L402" s="114"/>
      <c r="M402" s="114"/>
      <c r="N402" s="114"/>
      <c r="O402" s="114"/>
      <c r="P402" s="114"/>
      <c r="Q402" s="114"/>
      <c r="R402" s="114"/>
      <c r="S402" s="114"/>
      <c r="T402" s="114"/>
      <c r="U402" s="114"/>
      <c r="V402" s="114"/>
      <c r="W402" s="114"/>
      <c r="X402" s="114"/>
      <c r="Y402" s="114"/>
      <c r="Z402" s="114"/>
      <c r="AA402" s="114"/>
      <c r="AB402" s="114"/>
    </row>
    <row r="403" spans="1:28" ht="13.2">
      <c r="A403" s="114"/>
      <c r="B403" s="114"/>
      <c r="C403" s="114"/>
      <c r="D403" s="114"/>
      <c r="E403" s="114"/>
      <c r="F403" s="114"/>
      <c r="G403" s="114"/>
      <c r="H403" s="114"/>
      <c r="I403" s="114"/>
      <c r="J403" s="114"/>
      <c r="K403" s="114"/>
      <c r="L403" s="114"/>
      <c r="M403" s="114"/>
      <c r="N403" s="114"/>
      <c r="O403" s="114"/>
      <c r="P403" s="114"/>
      <c r="Q403" s="114"/>
      <c r="R403" s="114"/>
      <c r="S403" s="114"/>
      <c r="T403" s="114"/>
      <c r="U403" s="114"/>
      <c r="V403" s="114"/>
      <c r="W403" s="114"/>
      <c r="X403" s="114"/>
      <c r="Y403" s="114"/>
      <c r="Z403" s="114"/>
      <c r="AA403" s="114"/>
      <c r="AB403" s="114"/>
    </row>
    <row r="404" spans="1:28" ht="13.2">
      <c r="A404" s="114"/>
      <c r="B404" s="114"/>
      <c r="C404" s="114"/>
      <c r="D404" s="114"/>
      <c r="E404" s="114"/>
      <c r="F404" s="114"/>
      <c r="G404" s="114"/>
      <c r="H404" s="114"/>
      <c r="I404" s="114"/>
      <c r="J404" s="114"/>
      <c r="K404" s="114"/>
      <c r="L404" s="114"/>
      <c r="M404" s="114"/>
      <c r="N404" s="114"/>
      <c r="O404" s="114"/>
      <c r="P404" s="114"/>
      <c r="Q404" s="114"/>
      <c r="R404" s="114"/>
      <c r="S404" s="114"/>
      <c r="T404" s="114"/>
      <c r="U404" s="114"/>
      <c r="V404" s="114"/>
      <c r="W404" s="114"/>
      <c r="X404" s="114"/>
      <c r="Y404" s="114"/>
      <c r="Z404" s="114"/>
      <c r="AA404" s="114"/>
      <c r="AB404" s="114"/>
    </row>
    <row r="405" spans="1:28" ht="13.2">
      <c r="A405" s="114"/>
      <c r="B405" s="114"/>
      <c r="C405" s="114"/>
      <c r="D405" s="114"/>
      <c r="E405" s="114"/>
      <c r="F405" s="114"/>
      <c r="G405" s="114"/>
      <c r="H405" s="114"/>
      <c r="I405" s="114"/>
      <c r="J405" s="114"/>
      <c r="K405" s="114"/>
      <c r="L405" s="114"/>
      <c r="M405" s="114"/>
      <c r="N405" s="114"/>
      <c r="O405" s="114"/>
      <c r="P405" s="114"/>
      <c r="Q405" s="114"/>
      <c r="R405" s="114"/>
      <c r="S405" s="114"/>
      <c r="T405" s="114"/>
      <c r="U405" s="114"/>
      <c r="V405" s="114"/>
      <c r="W405" s="114"/>
      <c r="X405" s="114"/>
      <c r="Y405" s="114"/>
      <c r="Z405" s="114"/>
      <c r="AA405" s="114"/>
      <c r="AB405" s="114"/>
    </row>
    <row r="406" spans="1:28" ht="13.2">
      <c r="A406" s="114"/>
      <c r="B406" s="114"/>
      <c r="C406" s="114"/>
      <c r="D406" s="114"/>
      <c r="E406" s="114"/>
      <c r="F406" s="114"/>
      <c r="G406" s="114"/>
      <c r="H406" s="114"/>
      <c r="I406" s="114"/>
      <c r="J406" s="114"/>
      <c r="K406" s="114"/>
      <c r="L406" s="114"/>
      <c r="M406" s="114"/>
      <c r="N406" s="114"/>
      <c r="O406" s="114"/>
      <c r="P406" s="114"/>
      <c r="Q406" s="114"/>
      <c r="R406" s="114"/>
      <c r="S406" s="114"/>
      <c r="T406" s="114"/>
      <c r="U406" s="114"/>
      <c r="V406" s="114"/>
      <c r="W406" s="114"/>
      <c r="X406" s="114"/>
      <c r="Y406" s="114"/>
      <c r="Z406" s="114"/>
      <c r="AA406" s="114"/>
      <c r="AB406" s="114"/>
    </row>
    <row r="407" spans="1:28" ht="13.2">
      <c r="A407" s="114"/>
      <c r="B407" s="114"/>
      <c r="C407" s="114"/>
      <c r="D407" s="114"/>
      <c r="E407" s="114"/>
      <c r="F407" s="114"/>
      <c r="G407" s="114"/>
      <c r="H407" s="114"/>
      <c r="I407" s="114"/>
      <c r="J407" s="114"/>
      <c r="K407" s="114"/>
      <c r="L407" s="114"/>
      <c r="M407" s="114"/>
      <c r="N407" s="114"/>
      <c r="O407" s="114"/>
      <c r="P407" s="114"/>
      <c r="Q407" s="114"/>
      <c r="R407" s="114"/>
      <c r="S407" s="114"/>
      <c r="T407" s="114"/>
      <c r="U407" s="114"/>
      <c r="V407" s="114"/>
      <c r="W407" s="114"/>
      <c r="X407" s="114"/>
      <c r="Y407" s="114"/>
      <c r="Z407" s="114"/>
      <c r="AA407" s="114"/>
      <c r="AB407" s="114"/>
    </row>
    <row r="408" spans="1:28" ht="13.2">
      <c r="A408" s="114"/>
      <c r="B408" s="114"/>
      <c r="C408" s="114"/>
      <c r="D408" s="114"/>
      <c r="E408" s="114"/>
      <c r="F408" s="114"/>
      <c r="G408" s="114"/>
      <c r="H408" s="114"/>
      <c r="I408" s="114"/>
      <c r="J408" s="114"/>
      <c r="K408" s="114"/>
      <c r="L408" s="114"/>
      <c r="M408" s="114"/>
      <c r="N408" s="114"/>
      <c r="O408" s="114"/>
      <c r="P408" s="114"/>
      <c r="Q408" s="114"/>
      <c r="R408" s="114"/>
      <c r="S408" s="114"/>
      <c r="T408" s="114"/>
      <c r="U408" s="114"/>
      <c r="V408" s="114"/>
      <c r="W408" s="114"/>
      <c r="X408" s="114"/>
      <c r="Y408" s="114"/>
      <c r="Z408" s="114"/>
      <c r="AA408" s="114"/>
      <c r="AB408" s="114"/>
    </row>
    <row r="409" spans="1:28" ht="13.2">
      <c r="A409" s="114"/>
      <c r="B409" s="114"/>
      <c r="C409" s="114"/>
      <c r="D409" s="114"/>
      <c r="E409" s="114"/>
      <c r="F409" s="114"/>
      <c r="G409" s="114"/>
      <c r="H409" s="114"/>
      <c r="I409" s="114"/>
      <c r="J409" s="114"/>
      <c r="K409" s="114"/>
      <c r="L409" s="114"/>
      <c r="M409" s="114"/>
      <c r="N409" s="114"/>
      <c r="O409" s="114"/>
      <c r="P409" s="114"/>
      <c r="Q409" s="114"/>
      <c r="R409" s="114"/>
      <c r="S409" s="114"/>
      <c r="T409" s="114"/>
      <c r="U409" s="114"/>
      <c r="V409" s="114"/>
      <c r="W409" s="114"/>
      <c r="X409" s="114"/>
      <c r="Y409" s="114"/>
      <c r="Z409" s="114"/>
      <c r="AA409" s="114"/>
      <c r="AB409" s="114"/>
    </row>
    <row r="410" spans="1:28" ht="13.2">
      <c r="A410" s="114"/>
      <c r="B410" s="114"/>
      <c r="C410" s="114"/>
      <c r="D410" s="114"/>
      <c r="E410" s="114"/>
      <c r="F410" s="114"/>
      <c r="G410" s="114"/>
      <c r="H410" s="114"/>
      <c r="I410" s="114"/>
      <c r="J410" s="114"/>
      <c r="K410" s="114"/>
      <c r="L410" s="114"/>
      <c r="M410" s="114"/>
      <c r="N410" s="114"/>
      <c r="O410" s="114"/>
      <c r="P410" s="114"/>
      <c r="Q410" s="114"/>
      <c r="R410" s="114"/>
      <c r="S410" s="114"/>
      <c r="T410" s="114"/>
      <c r="U410" s="114"/>
      <c r="V410" s="114"/>
      <c r="W410" s="114"/>
      <c r="X410" s="114"/>
      <c r="Y410" s="114"/>
      <c r="Z410" s="114"/>
      <c r="AA410" s="114"/>
      <c r="AB410" s="114"/>
    </row>
    <row r="411" spans="1:28" ht="13.2">
      <c r="A411" s="114"/>
      <c r="B411" s="114"/>
      <c r="C411" s="114"/>
      <c r="D411" s="114"/>
      <c r="E411" s="114"/>
      <c r="F411" s="114"/>
      <c r="G411" s="114"/>
      <c r="H411" s="114"/>
      <c r="I411" s="114"/>
      <c r="J411" s="114"/>
      <c r="K411" s="114"/>
      <c r="L411" s="114"/>
      <c r="M411" s="114"/>
      <c r="N411" s="114"/>
      <c r="O411" s="114"/>
      <c r="P411" s="114"/>
      <c r="Q411" s="114"/>
      <c r="R411" s="114"/>
      <c r="S411" s="114"/>
      <c r="T411" s="114"/>
      <c r="U411" s="114"/>
      <c r="V411" s="114"/>
      <c r="W411" s="114"/>
      <c r="X411" s="114"/>
      <c r="Y411" s="114"/>
      <c r="Z411" s="114"/>
      <c r="AA411" s="114"/>
      <c r="AB411" s="114"/>
    </row>
    <row r="412" spans="1:28" ht="13.2">
      <c r="A412" s="114"/>
      <c r="B412" s="114"/>
      <c r="C412" s="114"/>
      <c r="D412" s="114"/>
      <c r="E412" s="114"/>
      <c r="F412" s="114"/>
      <c r="G412" s="114"/>
      <c r="H412" s="114"/>
      <c r="I412" s="114"/>
      <c r="J412" s="114"/>
      <c r="K412" s="114"/>
      <c r="L412" s="114"/>
      <c r="M412" s="114"/>
      <c r="N412" s="114"/>
      <c r="O412" s="114"/>
      <c r="P412" s="114"/>
      <c r="Q412" s="114"/>
      <c r="R412" s="114"/>
      <c r="S412" s="114"/>
      <c r="T412" s="114"/>
      <c r="U412" s="114"/>
      <c r="V412" s="114"/>
      <c r="W412" s="114"/>
      <c r="X412" s="114"/>
      <c r="Y412" s="114"/>
      <c r="Z412" s="114"/>
      <c r="AA412" s="114"/>
      <c r="AB412" s="114"/>
    </row>
    <row r="413" spans="1:28" ht="13.2">
      <c r="A413" s="114"/>
      <c r="B413" s="114"/>
      <c r="C413" s="114"/>
      <c r="D413" s="114"/>
      <c r="E413" s="114"/>
      <c r="F413" s="114"/>
      <c r="G413" s="114"/>
      <c r="H413" s="114"/>
      <c r="I413" s="114"/>
      <c r="J413" s="114"/>
      <c r="K413" s="114"/>
      <c r="L413" s="114"/>
      <c r="M413" s="114"/>
      <c r="N413" s="114"/>
      <c r="O413" s="114"/>
      <c r="P413" s="114"/>
      <c r="Q413" s="114"/>
      <c r="R413" s="114"/>
      <c r="S413" s="114"/>
      <c r="T413" s="114"/>
      <c r="U413" s="114"/>
      <c r="V413" s="114"/>
      <c r="W413" s="114"/>
      <c r="X413" s="114"/>
      <c r="Y413" s="114"/>
      <c r="Z413" s="114"/>
      <c r="AA413" s="114"/>
      <c r="AB413" s="114"/>
    </row>
    <row r="414" spans="1:28" ht="13.2">
      <c r="A414" s="114"/>
      <c r="B414" s="114"/>
      <c r="C414" s="114"/>
      <c r="D414" s="114"/>
      <c r="E414" s="114"/>
      <c r="F414" s="114"/>
      <c r="G414" s="114"/>
      <c r="H414" s="114"/>
      <c r="I414" s="114"/>
      <c r="J414" s="114"/>
      <c r="K414" s="114"/>
      <c r="L414" s="114"/>
      <c r="M414" s="114"/>
      <c r="N414" s="114"/>
      <c r="O414" s="114"/>
      <c r="P414" s="114"/>
      <c r="Q414" s="114"/>
      <c r="R414" s="114"/>
      <c r="S414" s="114"/>
      <c r="T414" s="114"/>
      <c r="U414" s="114"/>
      <c r="V414" s="114"/>
      <c r="W414" s="114"/>
      <c r="X414" s="114"/>
      <c r="Y414" s="114"/>
      <c r="Z414" s="114"/>
      <c r="AA414" s="114"/>
      <c r="AB414" s="114"/>
    </row>
    <row r="415" spans="1:28" ht="13.2">
      <c r="A415" s="114"/>
      <c r="B415" s="114"/>
      <c r="C415" s="114"/>
      <c r="D415" s="114"/>
      <c r="E415" s="114"/>
      <c r="F415" s="114"/>
      <c r="G415" s="114"/>
      <c r="H415" s="114"/>
      <c r="I415" s="114"/>
      <c r="J415" s="114"/>
      <c r="K415" s="114"/>
      <c r="L415" s="114"/>
      <c r="M415" s="114"/>
      <c r="N415" s="114"/>
      <c r="O415" s="114"/>
      <c r="P415" s="114"/>
      <c r="Q415" s="114"/>
      <c r="R415" s="114"/>
      <c r="S415" s="114"/>
      <c r="T415" s="114"/>
      <c r="U415" s="114"/>
      <c r="V415" s="114"/>
      <c r="W415" s="114"/>
      <c r="X415" s="114"/>
      <c r="Y415" s="114"/>
      <c r="Z415" s="114"/>
      <c r="AA415" s="114"/>
      <c r="AB415" s="114"/>
    </row>
    <row r="416" spans="1:28" ht="13.2">
      <c r="A416" s="114"/>
      <c r="B416" s="114"/>
      <c r="C416" s="114"/>
      <c r="D416" s="114"/>
      <c r="E416" s="114"/>
      <c r="F416" s="114"/>
      <c r="G416" s="114"/>
      <c r="H416" s="114"/>
      <c r="I416" s="114"/>
      <c r="J416" s="114"/>
      <c r="K416" s="114"/>
      <c r="L416" s="114"/>
      <c r="M416" s="114"/>
      <c r="N416" s="114"/>
      <c r="O416" s="114"/>
      <c r="P416" s="114"/>
      <c r="Q416" s="114"/>
      <c r="R416" s="114"/>
      <c r="S416" s="114"/>
      <c r="T416" s="114"/>
      <c r="U416" s="114"/>
      <c r="V416" s="114"/>
      <c r="W416" s="114"/>
      <c r="X416" s="114"/>
      <c r="Y416" s="114"/>
      <c r="Z416" s="114"/>
      <c r="AA416" s="114"/>
      <c r="AB416" s="114"/>
    </row>
    <row r="417" spans="1:28" ht="13.2">
      <c r="A417" s="114"/>
      <c r="B417" s="114"/>
      <c r="C417" s="114"/>
      <c r="D417" s="114"/>
      <c r="E417" s="114"/>
      <c r="F417" s="114"/>
      <c r="G417" s="114"/>
      <c r="H417" s="114"/>
      <c r="I417" s="114"/>
      <c r="J417" s="114"/>
      <c r="K417" s="114"/>
      <c r="L417" s="114"/>
      <c r="M417" s="114"/>
      <c r="N417" s="114"/>
      <c r="O417" s="114"/>
      <c r="P417" s="114"/>
      <c r="Q417" s="114"/>
      <c r="R417" s="114"/>
      <c r="S417" s="114"/>
      <c r="T417" s="114"/>
      <c r="U417" s="114"/>
      <c r="V417" s="114"/>
      <c r="W417" s="114"/>
      <c r="X417" s="114"/>
      <c r="Y417" s="114"/>
      <c r="Z417" s="114"/>
      <c r="AA417" s="114"/>
      <c r="AB417" s="114"/>
    </row>
    <row r="418" spans="1:28" ht="13.2">
      <c r="A418" s="114"/>
      <c r="B418" s="114"/>
      <c r="C418" s="114"/>
      <c r="D418" s="114"/>
      <c r="E418" s="114"/>
      <c r="F418" s="114"/>
      <c r="G418" s="114"/>
      <c r="H418" s="114"/>
      <c r="I418" s="114"/>
      <c r="J418" s="114"/>
      <c r="K418" s="114"/>
      <c r="L418" s="114"/>
      <c r="M418" s="114"/>
      <c r="N418" s="114"/>
      <c r="O418" s="114"/>
      <c r="P418" s="114"/>
      <c r="Q418" s="114"/>
      <c r="R418" s="114"/>
      <c r="S418" s="114"/>
      <c r="T418" s="114"/>
      <c r="U418" s="114"/>
      <c r="V418" s="114"/>
      <c r="W418" s="114"/>
      <c r="X418" s="114"/>
      <c r="Y418" s="114"/>
      <c r="Z418" s="114"/>
      <c r="AA418" s="114"/>
      <c r="AB418" s="114"/>
    </row>
    <row r="419" spans="1:28" ht="13.2">
      <c r="A419" s="114"/>
      <c r="B419" s="114"/>
      <c r="C419" s="114"/>
      <c r="D419" s="114"/>
      <c r="E419" s="114"/>
      <c r="F419" s="114"/>
      <c r="G419" s="114"/>
      <c r="H419" s="114"/>
      <c r="I419" s="114"/>
      <c r="J419" s="114"/>
      <c r="K419" s="114"/>
      <c r="L419" s="114"/>
      <c r="M419" s="114"/>
      <c r="N419" s="114"/>
      <c r="O419" s="114"/>
      <c r="P419" s="114"/>
      <c r="Q419" s="114"/>
      <c r="R419" s="114"/>
      <c r="S419" s="114"/>
      <c r="T419" s="114"/>
      <c r="U419" s="114"/>
      <c r="V419" s="114"/>
      <c r="W419" s="114"/>
      <c r="X419" s="114"/>
      <c r="Y419" s="114"/>
      <c r="Z419" s="114"/>
      <c r="AA419" s="114"/>
      <c r="AB419" s="114"/>
    </row>
    <row r="420" spans="1:28" ht="13.2">
      <c r="A420" s="114"/>
      <c r="B420" s="114"/>
      <c r="C420" s="114"/>
      <c r="D420" s="114"/>
      <c r="E420" s="114"/>
      <c r="F420" s="114"/>
      <c r="G420" s="114"/>
      <c r="H420" s="114"/>
      <c r="I420" s="114"/>
      <c r="J420" s="114"/>
      <c r="K420" s="114"/>
      <c r="L420" s="114"/>
      <c r="M420" s="114"/>
      <c r="N420" s="114"/>
      <c r="O420" s="114"/>
      <c r="P420" s="114"/>
      <c r="Q420" s="114"/>
      <c r="R420" s="114"/>
      <c r="S420" s="114"/>
      <c r="T420" s="114"/>
      <c r="U420" s="114"/>
      <c r="V420" s="114"/>
      <c r="W420" s="114"/>
      <c r="X420" s="114"/>
      <c r="Y420" s="114"/>
      <c r="Z420" s="114"/>
      <c r="AA420" s="114"/>
      <c r="AB420" s="114"/>
    </row>
    <row r="421" spans="1:28" ht="13.2">
      <c r="A421" s="114"/>
      <c r="B421" s="114"/>
      <c r="C421" s="114"/>
      <c r="D421" s="114"/>
      <c r="E421" s="114"/>
      <c r="F421" s="114"/>
      <c r="G421" s="114"/>
      <c r="H421" s="114"/>
      <c r="I421" s="114"/>
      <c r="J421" s="114"/>
      <c r="K421" s="114"/>
      <c r="L421" s="114"/>
      <c r="M421" s="114"/>
      <c r="N421" s="114"/>
      <c r="O421" s="114"/>
      <c r="P421" s="114"/>
      <c r="Q421" s="114"/>
      <c r="R421" s="114"/>
      <c r="S421" s="114"/>
      <c r="T421" s="114"/>
      <c r="U421" s="114"/>
      <c r="V421" s="114"/>
      <c r="W421" s="114"/>
      <c r="X421" s="114"/>
      <c r="Y421" s="114"/>
      <c r="Z421" s="114"/>
      <c r="AA421" s="114"/>
      <c r="AB421" s="114"/>
    </row>
    <row r="422" spans="1:28" ht="13.2">
      <c r="A422" s="114"/>
      <c r="B422" s="114"/>
      <c r="C422" s="114"/>
      <c r="D422" s="114"/>
      <c r="E422" s="114"/>
      <c r="F422" s="114"/>
      <c r="G422" s="114"/>
      <c r="H422" s="114"/>
      <c r="I422" s="114"/>
      <c r="J422" s="114"/>
      <c r="K422" s="114"/>
      <c r="L422" s="114"/>
      <c r="M422" s="114"/>
      <c r="N422" s="114"/>
      <c r="O422" s="114"/>
      <c r="P422" s="114"/>
      <c r="Q422" s="114"/>
      <c r="R422" s="114"/>
      <c r="S422" s="114"/>
      <c r="T422" s="114"/>
      <c r="U422" s="114"/>
      <c r="V422" s="114"/>
      <c r="W422" s="114"/>
      <c r="X422" s="114"/>
      <c r="Y422" s="114"/>
      <c r="Z422" s="114"/>
      <c r="AA422" s="114"/>
      <c r="AB422" s="114"/>
    </row>
    <row r="423" spans="1:28" ht="13.2">
      <c r="A423" s="114"/>
      <c r="B423" s="114"/>
      <c r="C423" s="114"/>
      <c r="D423" s="114"/>
      <c r="E423" s="114"/>
      <c r="F423" s="114"/>
      <c r="G423" s="114"/>
      <c r="H423" s="114"/>
      <c r="I423" s="114"/>
      <c r="J423" s="114"/>
      <c r="K423" s="114"/>
      <c r="L423" s="114"/>
      <c r="M423" s="114"/>
      <c r="N423" s="114"/>
      <c r="O423" s="114"/>
      <c r="P423" s="114"/>
      <c r="Q423" s="114"/>
      <c r="R423" s="114"/>
      <c r="S423" s="114"/>
      <c r="T423" s="114"/>
      <c r="U423" s="114"/>
      <c r="V423" s="114"/>
      <c r="W423" s="114"/>
      <c r="X423" s="114"/>
      <c r="Y423" s="114"/>
      <c r="Z423" s="114"/>
      <c r="AA423" s="114"/>
      <c r="AB423" s="114"/>
    </row>
    <row r="424" spans="1:28" ht="13.2">
      <c r="A424" s="114"/>
      <c r="B424" s="114"/>
      <c r="C424" s="114"/>
      <c r="D424" s="114"/>
      <c r="E424" s="114"/>
      <c r="F424" s="114"/>
      <c r="G424" s="114"/>
      <c r="H424" s="114"/>
      <c r="I424" s="114"/>
      <c r="J424" s="114"/>
      <c r="K424" s="114"/>
      <c r="L424" s="114"/>
      <c r="M424" s="114"/>
      <c r="N424" s="114"/>
      <c r="O424" s="114"/>
      <c r="P424" s="114"/>
      <c r="Q424" s="114"/>
      <c r="R424" s="114"/>
      <c r="S424" s="114"/>
      <c r="T424" s="114"/>
      <c r="U424" s="114"/>
      <c r="V424" s="114"/>
      <c r="W424" s="114"/>
      <c r="X424" s="114"/>
      <c r="Y424" s="114"/>
      <c r="Z424" s="114"/>
      <c r="AA424" s="114"/>
      <c r="AB424" s="114"/>
    </row>
    <row r="425" spans="1:28" ht="13.2">
      <c r="A425" s="114"/>
      <c r="B425" s="114"/>
      <c r="C425" s="114"/>
      <c r="D425" s="114"/>
      <c r="E425" s="114"/>
      <c r="F425" s="114"/>
      <c r="G425" s="114"/>
      <c r="H425" s="114"/>
      <c r="I425" s="114"/>
      <c r="J425" s="114"/>
      <c r="K425" s="114"/>
      <c r="L425" s="114"/>
      <c r="M425" s="114"/>
      <c r="N425" s="114"/>
      <c r="O425" s="114"/>
      <c r="P425" s="114"/>
      <c r="Q425" s="114"/>
      <c r="R425" s="114"/>
      <c r="S425" s="114"/>
      <c r="T425" s="114"/>
      <c r="U425" s="114"/>
      <c r="V425" s="114"/>
      <c r="W425" s="114"/>
      <c r="X425" s="114"/>
      <c r="Y425" s="114"/>
      <c r="Z425" s="114"/>
      <c r="AA425" s="114"/>
      <c r="AB425" s="114"/>
    </row>
    <row r="426" spans="1:28" ht="13.2">
      <c r="A426" s="114"/>
      <c r="B426" s="114"/>
      <c r="C426" s="114"/>
      <c r="D426" s="114"/>
      <c r="E426" s="114"/>
      <c r="F426" s="114"/>
      <c r="G426" s="114"/>
      <c r="H426" s="114"/>
      <c r="I426" s="114"/>
      <c r="J426" s="114"/>
      <c r="K426" s="114"/>
      <c r="L426" s="114"/>
      <c r="M426" s="114"/>
      <c r="N426" s="114"/>
      <c r="O426" s="114"/>
      <c r="P426" s="114"/>
      <c r="Q426" s="114"/>
      <c r="R426" s="114"/>
      <c r="S426" s="114"/>
      <c r="T426" s="114"/>
      <c r="U426" s="114"/>
      <c r="V426" s="114"/>
      <c r="W426" s="114"/>
      <c r="X426" s="114"/>
      <c r="Y426" s="114"/>
      <c r="Z426" s="114"/>
      <c r="AA426" s="114"/>
      <c r="AB426" s="114"/>
    </row>
    <row r="427" spans="1:28" ht="13.2">
      <c r="A427" s="114"/>
      <c r="B427" s="114"/>
      <c r="C427" s="114"/>
      <c r="D427" s="114"/>
      <c r="E427" s="114"/>
      <c r="F427" s="114"/>
      <c r="G427" s="114"/>
      <c r="H427" s="114"/>
      <c r="I427" s="114"/>
      <c r="J427" s="114"/>
      <c r="K427" s="114"/>
      <c r="L427" s="114"/>
      <c r="M427" s="114"/>
      <c r="N427" s="114"/>
      <c r="O427" s="114"/>
      <c r="P427" s="114"/>
      <c r="Q427" s="114"/>
      <c r="R427" s="114"/>
      <c r="S427" s="114"/>
      <c r="T427" s="114"/>
      <c r="U427" s="114"/>
      <c r="V427" s="114"/>
      <c r="W427" s="114"/>
      <c r="X427" s="114"/>
      <c r="Y427" s="114"/>
      <c r="Z427" s="114"/>
      <c r="AA427" s="114"/>
      <c r="AB427" s="114"/>
    </row>
    <row r="428" spans="1:28" ht="13.2">
      <c r="A428" s="114"/>
      <c r="B428" s="114"/>
      <c r="C428" s="114"/>
      <c r="D428" s="114"/>
      <c r="E428" s="114"/>
      <c r="F428" s="114"/>
      <c r="G428" s="114"/>
      <c r="H428" s="114"/>
      <c r="I428" s="114"/>
      <c r="J428" s="114"/>
      <c r="K428" s="114"/>
      <c r="L428" s="114"/>
      <c r="M428" s="114"/>
      <c r="N428" s="114"/>
      <c r="O428" s="114"/>
      <c r="P428" s="114"/>
      <c r="Q428" s="114"/>
      <c r="R428" s="114"/>
      <c r="S428" s="114"/>
      <c r="T428" s="114"/>
      <c r="U428" s="114"/>
      <c r="V428" s="114"/>
      <c r="W428" s="114"/>
      <c r="X428" s="114"/>
      <c r="Y428" s="114"/>
      <c r="Z428" s="114"/>
      <c r="AA428" s="114"/>
      <c r="AB428" s="114"/>
    </row>
    <row r="429" spans="1:28" ht="13.2">
      <c r="A429" s="114"/>
      <c r="B429" s="114"/>
      <c r="C429" s="114"/>
      <c r="D429" s="114"/>
      <c r="E429" s="114"/>
      <c r="F429" s="114"/>
      <c r="G429" s="114"/>
      <c r="H429" s="114"/>
      <c r="I429" s="114"/>
      <c r="J429" s="114"/>
      <c r="K429" s="114"/>
      <c r="L429" s="114"/>
      <c r="M429" s="114"/>
      <c r="N429" s="114"/>
      <c r="O429" s="114"/>
      <c r="P429" s="114"/>
      <c r="Q429" s="114"/>
      <c r="R429" s="114"/>
      <c r="S429" s="114"/>
      <c r="T429" s="114"/>
      <c r="U429" s="114"/>
      <c r="V429" s="114"/>
      <c r="W429" s="114"/>
      <c r="X429" s="114"/>
      <c r="Y429" s="114"/>
      <c r="Z429" s="114"/>
      <c r="AA429" s="114"/>
      <c r="AB429" s="114"/>
    </row>
    <row r="430" spans="1:28" ht="13.2">
      <c r="A430" s="114"/>
      <c r="B430" s="114"/>
      <c r="C430" s="114"/>
      <c r="D430" s="114"/>
      <c r="E430" s="114"/>
      <c r="F430" s="114"/>
      <c r="G430" s="114"/>
      <c r="H430" s="114"/>
      <c r="I430" s="114"/>
      <c r="J430" s="114"/>
      <c r="K430" s="114"/>
      <c r="L430" s="114"/>
      <c r="M430" s="114"/>
      <c r="N430" s="114"/>
      <c r="O430" s="114"/>
      <c r="P430" s="114"/>
      <c r="Q430" s="114"/>
      <c r="R430" s="114"/>
      <c r="S430" s="114"/>
      <c r="T430" s="114"/>
      <c r="U430" s="114"/>
      <c r="V430" s="114"/>
      <c r="W430" s="114"/>
      <c r="X430" s="114"/>
      <c r="Y430" s="114"/>
      <c r="Z430" s="114"/>
      <c r="AA430" s="114"/>
      <c r="AB430" s="114"/>
    </row>
    <row r="431" spans="1:28" ht="13.2">
      <c r="A431" s="114"/>
      <c r="B431" s="114"/>
      <c r="C431" s="114"/>
      <c r="D431" s="114"/>
      <c r="E431" s="114"/>
      <c r="F431" s="114"/>
      <c r="G431" s="114"/>
      <c r="H431" s="114"/>
      <c r="I431" s="114"/>
      <c r="J431" s="114"/>
      <c r="K431" s="114"/>
      <c r="L431" s="114"/>
      <c r="M431" s="114"/>
      <c r="N431" s="114"/>
      <c r="O431" s="114"/>
      <c r="P431" s="114"/>
      <c r="Q431" s="114"/>
      <c r="R431" s="114"/>
      <c r="S431" s="114"/>
      <c r="T431" s="114"/>
      <c r="U431" s="114"/>
      <c r="V431" s="114"/>
      <c r="W431" s="114"/>
      <c r="X431" s="114"/>
      <c r="Y431" s="114"/>
      <c r="Z431" s="114"/>
      <c r="AA431" s="114"/>
      <c r="AB431" s="114"/>
    </row>
    <row r="432" spans="1:28" ht="13.2">
      <c r="A432" s="114"/>
      <c r="B432" s="114"/>
      <c r="C432" s="114"/>
      <c r="D432" s="114"/>
      <c r="E432" s="114"/>
      <c r="F432" s="114"/>
      <c r="G432" s="114"/>
      <c r="H432" s="114"/>
      <c r="I432" s="114"/>
      <c r="J432" s="114"/>
      <c r="K432" s="114"/>
      <c r="L432" s="114"/>
      <c r="M432" s="114"/>
      <c r="N432" s="114"/>
      <c r="O432" s="114"/>
      <c r="P432" s="114"/>
      <c r="Q432" s="114"/>
      <c r="R432" s="114"/>
      <c r="S432" s="114"/>
      <c r="T432" s="114"/>
      <c r="U432" s="114"/>
      <c r="V432" s="114"/>
      <c r="W432" s="114"/>
      <c r="X432" s="114"/>
      <c r="Y432" s="114"/>
      <c r="Z432" s="114"/>
      <c r="AA432" s="114"/>
      <c r="AB432" s="114"/>
    </row>
    <row r="433" spans="1:28" ht="13.2">
      <c r="A433" s="114"/>
      <c r="B433" s="114"/>
      <c r="C433" s="114"/>
      <c r="D433" s="114"/>
      <c r="E433" s="114"/>
      <c r="F433" s="114"/>
      <c r="G433" s="114"/>
      <c r="H433" s="114"/>
      <c r="I433" s="114"/>
      <c r="J433" s="114"/>
      <c r="K433" s="114"/>
      <c r="L433" s="114"/>
      <c r="M433" s="114"/>
      <c r="N433" s="114"/>
      <c r="O433" s="114"/>
      <c r="P433" s="114"/>
      <c r="Q433" s="114"/>
      <c r="R433" s="114"/>
      <c r="S433" s="114"/>
      <c r="T433" s="114"/>
      <c r="U433" s="114"/>
      <c r="V433" s="114"/>
      <c r="W433" s="114"/>
      <c r="X433" s="114"/>
      <c r="Y433" s="114"/>
      <c r="Z433" s="114"/>
      <c r="AA433" s="114"/>
      <c r="AB433" s="114"/>
    </row>
    <row r="434" spans="1:28" ht="13.2">
      <c r="A434" s="114"/>
      <c r="B434" s="114"/>
      <c r="C434" s="114"/>
      <c r="D434" s="114"/>
      <c r="E434" s="114"/>
      <c r="F434" s="114"/>
      <c r="G434" s="114"/>
      <c r="H434" s="114"/>
      <c r="I434" s="114"/>
      <c r="J434" s="114"/>
      <c r="K434" s="114"/>
      <c r="L434" s="114"/>
      <c r="M434" s="114"/>
      <c r="N434" s="114"/>
      <c r="O434" s="114"/>
      <c r="P434" s="114"/>
      <c r="Q434" s="114"/>
      <c r="R434" s="114"/>
      <c r="S434" s="114"/>
      <c r="T434" s="114"/>
      <c r="U434" s="114"/>
      <c r="V434" s="114"/>
      <c r="W434" s="114"/>
      <c r="X434" s="114"/>
      <c r="Y434" s="114"/>
      <c r="Z434" s="114"/>
      <c r="AA434" s="114"/>
      <c r="AB434" s="114"/>
    </row>
    <row r="435" spans="1:28" ht="13.2">
      <c r="A435" s="114"/>
      <c r="B435" s="114"/>
      <c r="C435" s="114"/>
      <c r="D435" s="114"/>
      <c r="E435" s="114"/>
      <c r="F435" s="114"/>
      <c r="G435" s="114"/>
      <c r="H435" s="114"/>
      <c r="I435" s="114"/>
      <c r="J435" s="114"/>
      <c r="K435" s="114"/>
      <c r="L435" s="114"/>
      <c r="M435" s="114"/>
      <c r="N435" s="114"/>
      <c r="O435" s="114"/>
      <c r="P435" s="114"/>
      <c r="Q435" s="114"/>
      <c r="R435" s="114"/>
      <c r="S435" s="114"/>
      <c r="T435" s="114"/>
      <c r="U435" s="114"/>
      <c r="V435" s="114"/>
      <c r="W435" s="114"/>
      <c r="X435" s="114"/>
      <c r="Y435" s="114"/>
      <c r="Z435" s="114"/>
      <c r="AA435" s="114"/>
      <c r="AB435" s="114"/>
    </row>
    <row r="436" spans="1:28" ht="13.2">
      <c r="A436" s="114"/>
      <c r="B436" s="114"/>
      <c r="C436" s="114"/>
      <c r="D436" s="114"/>
      <c r="E436" s="114"/>
      <c r="F436" s="114"/>
      <c r="G436" s="114"/>
      <c r="H436" s="114"/>
      <c r="I436" s="114"/>
      <c r="J436" s="114"/>
      <c r="K436" s="114"/>
      <c r="L436" s="114"/>
      <c r="M436" s="114"/>
      <c r="N436" s="114"/>
      <c r="O436" s="114"/>
      <c r="P436" s="114"/>
      <c r="Q436" s="114"/>
      <c r="R436" s="114"/>
      <c r="S436" s="114"/>
      <c r="T436" s="114"/>
      <c r="U436" s="114"/>
      <c r="V436" s="114"/>
      <c r="W436" s="114"/>
      <c r="X436" s="114"/>
      <c r="Y436" s="114"/>
      <c r="Z436" s="114"/>
      <c r="AA436" s="114"/>
      <c r="AB436" s="114"/>
    </row>
    <row r="437" spans="1:28" ht="13.2">
      <c r="A437" s="114"/>
      <c r="B437" s="114"/>
      <c r="C437" s="114"/>
      <c r="D437" s="114"/>
      <c r="E437" s="114"/>
      <c r="F437" s="114"/>
      <c r="G437" s="114"/>
      <c r="H437" s="114"/>
      <c r="I437" s="114"/>
      <c r="J437" s="114"/>
      <c r="K437" s="114"/>
      <c r="L437" s="114"/>
      <c r="M437" s="114"/>
      <c r="N437" s="114"/>
      <c r="O437" s="114"/>
      <c r="P437" s="114"/>
      <c r="Q437" s="114"/>
      <c r="R437" s="114"/>
      <c r="S437" s="114"/>
      <c r="T437" s="114"/>
      <c r="U437" s="114"/>
      <c r="V437" s="114"/>
      <c r="W437" s="114"/>
      <c r="X437" s="114"/>
      <c r="Y437" s="114"/>
      <c r="Z437" s="114"/>
      <c r="AA437" s="114"/>
      <c r="AB437" s="114"/>
    </row>
    <row r="438" spans="1:28" ht="13.2">
      <c r="A438" s="114"/>
      <c r="B438" s="114"/>
      <c r="C438" s="114"/>
      <c r="D438" s="114"/>
      <c r="E438" s="114"/>
      <c r="F438" s="114"/>
      <c r="G438" s="114"/>
      <c r="H438" s="114"/>
      <c r="I438" s="114"/>
      <c r="J438" s="114"/>
      <c r="K438" s="114"/>
      <c r="L438" s="114"/>
      <c r="M438" s="114"/>
      <c r="N438" s="114"/>
      <c r="O438" s="114"/>
      <c r="P438" s="114"/>
      <c r="Q438" s="114"/>
      <c r="R438" s="114"/>
      <c r="S438" s="114"/>
      <c r="T438" s="114"/>
      <c r="U438" s="114"/>
      <c r="V438" s="114"/>
      <c r="W438" s="114"/>
      <c r="X438" s="114"/>
      <c r="Y438" s="114"/>
      <c r="Z438" s="114"/>
      <c r="AA438" s="114"/>
      <c r="AB438" s="114"/>
    </row>
    <row r="439" spans="1:28" ht="13.2">
      <c r="A439" s="114"/>
      <c r="B439" s="114"/>
      <c r="C439" s="114"/>
      <c r="D439" s="114"/>
      <c r="E439" s="114"/>
      <c r="F439" s="114"/>
      <c r="G439" s="114"/>
      <c r="H439" s="114"/>
      <c r="I439" s="114"/>
      <c r="J439" s="114"/>
      <c r="K439" s="114"/>
      <c r="L439" s="114"/>
      <c r="M439" s="114"/>
      <c r="N439" s="114"/>
      <c r="O439" s="114"/>
      <c r="P439" s="114"/>
      <c r="Q439" s="114"/>
      <c r="R439" s="114"/>
      <c r="S439" s="114"/>
      <c r="T439" s="114"/>
      <c r="U439" s="114"/>
      <c r="V439" s="114"/>
      <c r="W439" s="114"/>
      <c r="X439" s="114"/>
      <c r="Y439" s="114"/>
      <c r="Z439" s="114"/>
      <c r="AA439" s="114"/>
      <c r="AB439" s="114"/>
    </row>
    <row r="440" spans="1:28" ht="13.2">
      <c r="A440" s="114"/>
      <c r="B440" s="114"/>
      <c r="C440" s="114"/>
      <c r="D440" s="114"/>
      <c r="E440" s="114"/>
      <c r="F440" s="114"/>
      <c r="G440" s="114"/>
      <c r="H440" s="114"/>
      <c r="I440" s="114"/>
      <c r="J440" s="114"/>
      <c r="K440" s="114"/>
      <c r="L440" s="114"/>
      <c r="M440" s="114"/>
      <c r="N440" s="114"/>
      <c r="O440" s="114"/>
      <c r="P440" s="114"/>
      <c r="Q440" s="114"/>
      <c r="R440" s="114"/>
      <c r="S440" s="114"/>
      <c r="T440" s="114"/>
      <c r="U440" s="114"/>
      <c r="V440" s="114"/>
      <c r="W440" s="114"/>
      <c r="X440" s="114"/>
      <c r="Y440" s="114"/>
      <c r="Z440" s="114"/>
      <c r="AA440" s="114"/>
      <c r="AB440" s="114"/>
    </row>
    <row r="441" spans="1:28" ht="13.2">
      <c r="A441" s="114"/>
      <c r="B441" s="114"/>
      <c r="C441" s="114"/>
      <c r="D441" s="114"/>
      <c r="E441" s="114"/>
      <c r="F441" s="114"/>
      <c r="G441" s="114"/>
      <c r="H441" s="114"/>
      <c r="I441" s="114"/>
      <c r="J441" s="114"/>
      <c r="K441" s="114"/>
      <c r="L441" s="114"/>
      <c r="M441" s="114"/>
      <c r="N441" s="114"/>
      <c r="O441" s="114"/>
      <c r="P441" s="114"/>
      <c r="Q441" s="114"/>
      <c r="R441" s="114"/>
      <c r="S441" s="114"/>
      <c r="T441" s="114"/>
      <c r="U441" s="114"/>
      <c r="V441" s="114"/>
      <c r="W441" s="114"/>
      <c r="X441" s="114"/>
      <c r="Y441" s="114"/>
      <c r="Z441" s="114"/>
      <c r="AA441" s="114"/>
      <c r="AB441" s="114"/>
    </row>
    <row r="442" spans="1:28" ht="13.2">
      <c r="A442" s="114"/>
      <c r="B442" s="114"/>
      <c r="C442" s="114"/>
      <c r="D442" s="114"/>
      <c r="E442" s="114"/>
      <c r="F442" s="114"/>
      <c r="G442" s="114"/>
      <c r="H442" s="114"/>
      <c r="I442" s="114"/>
      <c r="J442" s="114"/>
      <c r="K442" s="114"/>
      <c r="L442" s="114"/>
      <c r="M442" s="114"/>
      <c r="N442" s="114"/>
      <c r="O442" s="114"/>
      <c r="P442" s="114"/>
      <c r="Q442" s="114"/>
      <c r="R442" s="114"/>
      <c r="S442" s="114"/>
      <c r="T442" s="114"/>
      <c r="U442" s="114"/>
      <c r="V442" s="114"/>
      <c r="W442" s="114"/>
      <c r="X442" s="114"/>
      <c r="Y442" s="114"/>
      <c r="Z442" s="114"/>
      <c r="AA442" s="114"/>
      <c r="AB442" s="114"/>
    </row>
    <row r="443" spans="1:28" ht="13.2">
      <c r="A443" s="114"/>
      <c r="B443" s="114"/>
      <c r="C443" s="114"/>
      <c r="D443" s="114"/>
      <c r="E443" s="114"/>
      <c r="F443" s="114"/>
      <c r="G443" s="114"/>
      <c r="H443" s="114"/>
      <c r="I443" s="114"/>
      <c r="J443" s="114"/>
      <c r="K443" s="114"/>
      <c r="L443" s="114"/>
      <c r="M443" s="114"/>
      <c r="N443" s="114"/>
      <c r="O443" s="114"/>
      <c r="P443" s="114"/>
      <c r="Q443" s="114"/>
      <c r="R443" s="114"/>
      <c r="S443" s="114"/>
      <c r="T443" s="114"/>
      <c r="U443" s="114"/>
      <c r="V443" s="114"/>
      <c r="W443" s="114"/>
      <c r="X443" s="114"/>
      <c r="Y443" s="114"/>
      <c r="Z443" s="114"/>
      <c r="AA443" s="114"/>
      <c r="AB443" s="114"/>
    </row>
    <row r="444" spans="1:28" ht="13.2">
      <c r="A444" s="114"/>
      <c r="B444" s="114"/>
      <c r="C444" s="114"/>
      <c r="D444" s="114"/>
      <c r="E444" s="114"/>
      <c r="F444" s="114"/>
      <c r="G444" s="114"/>
      <c r="H444" s="114"/>
      <c r="I444" s="114"/>
      <c r="J444" s="114"/>
      <c r="K444" s="114"/>
      <c r="L444" s="114"/>
      <c r="M444" s="114"/>
      <c r="N444" s="114"/>
      <c r="O444" s="114"/>
      <c r="P444" s="114"/>
      <c r="Q444" s="114"/>
      <c r="R444" s="114"/>
      <c r="S444" s="114"/>
      <c r="T444" s="114"/>
      <c r="U444" s="114"/>
      <c r="V444" s="114"/>
      <c r="W444" s="114"/>
      <c r="X444" s="114"/>
      <c r="Y444" s="114"/>
      <c r="Z444" s="114"/>
      <c r="AA444" s="114"/>
      <c r="AB444" s="114"/>
    </row>
    <row r="445" spans="1:28" ht="13.2">
      <c r="A445" s="114"/>
      <c r="B445" s="114"/>
      <c r="C445" s="114"/>
      <c r="D445" s="114"/>
      <c r="E445" s="114"/>
      <c r="F445" s="114"/>
      <c r="G445" s="114"/>
      <c r="H445" s="114"/>
      <c r="I445" s="114"/>
      <c r="J445" s="114"/>
      <c r="K445" s="114"/>
      <c r="L445" s="114"/>
      <c r="M445" s="114"/>
      <c r="N445" s="114"/>
      <c r="O445" s="114"/>
      <c r="P445" s="114"/>
      <c r="Q445" s="114"/>
      <c r="R445" s="114"/>
      <c r="S445" s="114"/>
      <c r="T445" s="114"/>
      <c r="U445" s="114"/>
      <c r="V445" s="114"/>
      <c r="W445" s="114"/>
      <c r="X445" s="114"/>
      <c r="Y445" s="114"/>
      <c r="Z445" s="114"/>
      <c r="AA445" s="114"/>
      <c r="AB445" s="114"/>
    </row>
    <row r="446" spans="1:28" ht="13.2">
      <c r="A446" s="114"/>
      <c r="B446" s="114"/>
      <c r="C446" s="114"/>
      <c r="D446" s="114"/>
      <c r="E446" s="114"/>
      <c r="F446" s="114"/>
      <c r="G446" s="114"/>
      <c r="H446" s="114"/>
      <c r="I446" s="114"/>
      <c r="J446" s="114"/>
      <c r="K446" s="114"/>
      <c r="L446" s="114"/>
      <c r="M446" s="114"/>
      <c r="N446" s="114"/>
      <c r="O446" s="114"/>
      <c r="P446" s="114"/>
      <c r="Q446" s="114"/>
      <c r="R446" s="114"/>
      <c r="S446" s="114"/>
      <c r="T446" s="114"/>
      <c r="U446" s="114"/>
      <c r="V446" s="114"/>
      <c r="W446" s="114"/>
      <c r="X446" s="114"/>
      <c r="Y446" s="114"/>
      <c r="Z446" s="114"/>
      <c r="AA446" s="114"/>
      <c r="AB446" s="114"/>
    </row>
    <row r="447" spans="1:28" ht="13.2">
      <c r="A447" s="114"/>
      <c r="B447" s="114"/>
      <c r="C447" s="114"/>
      <c r="D447" s="114"/>
      <c r="E447" s="114"/>
      <c r="F447" s="114"/>
      <c r="G447" s="114"/>
      <c r="H447" s="114"/>
      <c r="I447" s="114"/>
      <c r="J447" s="114"/>
      <c r="K447" s="114"/>
      <c r="L447" s="114"/>
      <c r="M447" s="114"/>
      <c r="N447" s="114"/>
      <c r="O447" s="114"/>
      <c r="P447" s="114"/>
      <c r="Q447" s="114"/>
      <c r="R447" s="114"/>
      <c r="S447" s="114"/>
      <c r="T447" s="114"/>
      <c r="U447" s="114"/>
      <c r="V447" s="114"/>
      <c r="W447" s="114"/>
      <c r="X447" s="114"/>
      <c r="Y447" s="114"/>
      <c r="Z447" s="114"/>
      <c r="AA447" s="114"/>
      <c r="AB447" s="114"/>
    </row>
    <row r="448" spans="1:28" ht="13.2">
      <c r="A448" s="114"/>
      <c r="B448" s="114"/>
      <c r="C448" s="114"/>
      <c r="D448" s="114"/>
      <c r="E448" s="114"/>
      <c r="F448" s="114"/>
      <c r="G448" s="114"/>
      <c r="H448" s="114"/>
      <c r="I448" s="114"/>
      <c r="J448" s="114"/>
      <c r="K448" s="114"/>
      <c r="L448" s="114"/>
      <c r="M448" s="114"/>
      <c r="N448" s="114"/>
      <c r="O448" s="114"/>
      <c r="P448" s="114"/>
      <c r="Q448" s="114"/>
      <c r="R448" s="114"/>
      <c r="S448" s="114"/>
      <c r="T448" s="114"/>
      <c r="U448" s="114"/>
      <c r="V448" s="114"/>
      <c r="W448" s="114"/>
      <c r="X448" s="114"/>
      <c r="Y448" s="114"/>
      <c r="Z448" s="114"/>
      <c r="AA448" s="114"/>
      <c r="AB448" s="114"/>
    </row>
    <row r="449" spans="1:28" ht="13.2">
      <c r="A449" s="114"/>
      <c r="B449" s="114"/>
      <c r="C449" s="114"/>
      <c r="D449" s="114"/>
      <c r="E449" s="114"/>
      <c r="F449" s="114"/>
      <c r="G449" s="114"/>
      <c r="H449" s="114"/>
      <c r="I449" s="114"/>
      <c r="J449" s="114"/>
      <c r="K449" s="114"/>
      <c r="L449" s="114"/>
      <c r="M449" s="114"/>
      <c r="N449" s="114"/>
      <c r="O449" s="114"/>
      <c r="P449" s="114"/>
      <c r="Q449" s="114"/>
      <c r="R449" s="114"/>
      <c r="S449" s="114"/>
      <c r="T449" s="114"/>
      <c r="U449" s="114"/>
      <c r="V449" s="114"/>
      <c r="W449" s="114"/>
      <c r="X449" s="114"/>
      <c r="Y449" s="114"/>
      <c r="Z449" s="114"/>
      <c r="AA449" s="114"/>
      <c r="AB449" s="114"/>
    </row>
    <row r="450" spans="1:28" ht="13.2">
      <c r="A450" s="114"/>
      <c r="B450" s="114"/>
      <c r="C450" s="114"/>
      <c r="D450" s="114"/>
      <c r="E450" s="114"/>
      <c r="F450" s="114"/>
      <c r="G450" s="114"/>
      <c r="H450" s="114"/>
      <c r="I450" s="114"/>
      <c r="J450" s="114"/>
      <c r="K450" s="114"/>
      <c r="L450" s="114"/>
      <c r="M450" s="114"/>
      <c r="N450" s="114"/>
      <c r="O450" s="114"/>
      <c r="P450" s="114"/>
      <c r="Q450" s="114"/>
      <c r="R450" s="114"/>
      <c r="S450" s="114"/>
      <c r="T450" s="114"/>
      <c r="U450" s="114"/>
      <c r="V450" s="114"/>
      <c r="W450" s="114"/>
      <c r="X450" s="114"/>
      <c r="Y450" s="114"/>
      <c r="Z450" s="114"/>
      <c r="AA450" s="114"/>
      <c r="AB450" s="114"/>
    </row>
    <row r="451" spans="1:28" ht="13.2">
      <c r="A451" s="114"/>
      <c r="B451" s="114"/>
      <c r="C451" s="114"/>
      <c r="D451" s="114"/>
      <c r="E451" s="114"/>
      <c r="F451" s="114"/>
      <c r="G451" s="114"/>
      <c r="H451" s="114"/>
      <c r="I451" s="114"/>
      <c r="J451" s="114"/>
      <c r="K451" s="114"/>
      <c r="L451" s="114"/>
      <c r="M451" s="114"/>
      <c r="N451" s="114"/>
      <c r="O451" s="114"/>
      <c r="P451" s="114"/>
      <c r="Q451" s="114"/>
      <c r="R451" s="114"/>
      <c r="S451" s="114"/>
      <c r="T451" s="114"/>
      <c r="U451" s="114"/>
      <c r="V451" s="114"/>
      <c r="W451" s="114"/>
      <c r="X451" s="114"/>
      <c r="Y451" s="114"/>
      <c r="Z451" s="114"/>
      <c r="AA451" s="114"/>
      <c r="AB451" s="114"/>
    </row>
    <row r="452" spans="1:28" ht="13.2">
      <c r="A452" s="114"/>
      <c r="B452" s="114"/>
      <c r="C452" s="114"/>
      <c r="D452" s="114"/>
      <c r="E452" s="114"/>
      <c r="F452" s="114"/>
      <c r="G452" s="114"/>
      <c r="H452" s="114"/>
      <c r="I452" s="114"/>
      <c r="J452" s="114"/>
      <c r="K452" s="114"/>
      <c r="L452" s="114"/>
      <c r="M452" s="114"/>
      <c r="N452" s="114"/>
      <c r="O452" s="114"/>
      <c r="P452" s="114"/>
      <c r="Q452" s="114"/>
      <c r="R452" s="114"/>
      <c r="S452" s="114"/>
      <c r="T452" s="114"/>
      <c r="U452" s="114"/>
      <c r="V452" s="114"/>
      <c r="W452" s="114"/>
      <c r="X452" s="114"/>
      <c r="Y452" s="114"/>
      <c r="Z452" s="114"/>
      <c r="AA452" s="114"/>
      <c r="AB452" s="114"/>
    </row>
    <row r="453" spans="1:28" ht="13.2">
      <c r="A453" s="114"/>
      <c r="B453" s="114"/>
      <c r="C453" s="114"/>
      <c r="D453" s="114"/>
      <c r="E453" s="114"/>
      <c r="F453" s="114"/>
      <c r="G453" s="114"/>
      <c r="H453" s="114"/>
      <c r="I453" s="114"/>
      <c r="J453" s="114"/>
      <c r="K453" s="114"/>
      <c r="L453" s="114"/>
      <c r="M453" s="114"/>
      <c r="N453" s="114"/>
      <c r="O453" s="114"/>
      <c r="P453" s="114"/>
      <c r="Q453" s="114"/>
      <c r="R453" s="114"/>
      <c r="S453" s="114"/>
      <c r="T453" s="114"/>
      <c r="U453" s="114"/>
      <c r="V453" s="114"/>
      <c r="W453" s="114"/>
      <c r="X453" s="114"/>
      <c r="Y453" s="114"/>
      <c r="Z453" s="114"/>
      <c r="AA453" s="114"/>
      <c r="AB453" s="114"/>
    </row>
    <row r="454" spans="1:28" ht="13.2">
      <c r="A454" s="114"/>
      <c r="B454" s="114"/>
      <c r="C454" s="114"/>
      <c r="D454" s="114"/>
      <c r="E454" s="114"/>
      <c r="F454" s="114"/>
      <c r="G454" s="114"/>
      <c r="H454" s="114"/>
      <c r="I454" s="114"/>
      <c r="J454" s="114"/>
      <c r="K454" s="114"/>
      <c r="L454" s="114"/>
      <c r="M454" s="114"/>
      <c r="N454" s="114"/>
      <c r="O454" s="114"/>
      <c r="P454" s="114"/>
      <c r="Q454" s="114"/>
      <c r="R454" s="114"/>
      <c r="S454" s="114"/>
      <c r="T454" s="114"/>
      <c r="U454" s="114"/>
      <c r="V454" s="114"/>
      <c r="W454" s="114"/>
      <c r="X454" s="114"/>
      <c r="Y454" s="114"/>
      <c r="Z454" s="114"/>
      <c r="AA454" s="114"/>
      <c r="AB454" s="114"/>
    </row>
    <row r="455" spans="1:28" ht="13.2">
      <c r="A455" s="114"/>
      <c r="B455" s="114"/>
      <c r="C455" s="114"/>
      <c r="D455" s="114"/>
      <c r="E455" s="114"/>
      <c r="F455" s="114"/>
      <c r="G455" s="114"/>
      <c r="H455" s="114"/>
      <c r="I455" s="114"/>
      <c r="J455" s="114"/>
      <c r="K455" s="114"/>
      <c r="L455" s="114"/>
      <c r="M455" s="114"/>
      <c r="N455" s="114"/>
      <c r="O455" s="114"/>
      <c r="P455" s="114"/>
      <c r="Q455" s="114"/>
      <c r="R455" s="114"/>
      <c r="S455" s="114"/>
      <c r="T455" s="114"/>
      <c r="U455" s="114"/>
      <c r="V455" s="114"/>
      <c r="W455" s="114"/>
      <c r="X455" s="114"/>
      <c r="Y455" s="114"/>
      <c r="Z455" s="114"/>
      <c r="AA455" s="114"/>
      <c r="AB455" s="114"/>
    </row>
    <row r="456" spans="1:28" ht="13.2">
      <c r="A456" s="114"/>
      <c r="B456" s="114"/>
      <c r="C456" s="114"/>
      <c r="D456" s="114"/>
      <c r="E456" s="114"/>
      <c r="F456" s="114"/>
      <c r="G456" s="114"/>
      <c r="H456" s="114"/>
      <c r="I456" s="114"/>
      <c r="J456" s="114"/>
      <c r="K456" s="114"/>
      <c r="L456" s="114"/>
      <c r="M456" s="114"/>
      <c r="N456" s="114"/>
      <c r="O456" s="114"/>
      <c r="P456" s="114"/>
      <c r="Q456" s="114"/>
      <c r="R456" s="114"/>
      <c r="S456" s="114"/>
      <c r="T456" s="114"/>
      <c r="U456" s="114"/>
      <c r="V456" s="114"/>
      <c r="W456" s="114"/>
      <c r="X456" s="114"/>
      <c r="Y456" s="114"/>
      <c r="Z456" s="114"/>
      <c r="AA456" s="114"/>
      <c r="AB456" s="114"/>
    </row>
    <row r="457" spans="1:28" ht="13.2">
      <c r="A457" s="114"/>
      <c r="B457" s="114"/>
      <c r="C457" s="114"/>
      <c r="D457" s="114"/>
      <c r="E457" s="114"/>
      <c r="F457" s="114"/>
      <c r="G457" s="114"/>
      <c r="H457" s="114"/>
      <c r="I457" s="114"/>
      <c r="J457" s="114"/>
      <c r="K457" s="114"/>
      <c r="L457" s="114"/>
      <c r="M457" s="114"/>
      <c r="N457" s="114"/>
      <c r="O457" s="114"/>
      <c r="P457" s="114"/>
      <c r="Q457" s="114"/>
      <c r="R457" s="114"/>
      <c r="S457" s="114"/>
      <c r="T457" s="114"/>
      <c r="U457" s="114"/>
      <c r="V457" s="114"/>
      <c r="W457" s="114"/>
      <c r="X457" s="114"/>
      <c r="Y457" s="114"/>
      <c r="Z457" s="114"/>
      <c r="AA457" s="114"/>
      <c r="AB457" s="114"/>
    </row>
    <row r="458" spans="1:28" ht="13.2">
      <c r="A458" s="114"/>
      <c r="B458" s="114"/>
      <c r="C458" s="114"/>
      <c r="D458" s="114"/>
      <c r="E458" s="114"/>
      <c r="F458" s="114"/>
      <c r="G458" s="114"/>
      <c r="H458" s="114"/>
      <c r="I458" s="114"/>
      <c r="J458" s="114"/>
      <c r="K458" s="114"/>
      <c r="L458" s="114"/>
      <c r="M458" s="114"/>
      <c r="N458" s="114"/>
      <c r="O458" s="114"/>
      <c r="P458" s="114"/>
      <c r="Q458" s="114"/>
      <c r="R458" s="114"/>
      <c r="S458" s="114"/>
      <c r="T458" s="114"/>
      <c r="U458" s="114"/>
      <c r="V458" s="114"/>
      <c r="W458" s="114"/>
      <c r="X458" s="114"/>
      <c r="Y458" s="114"/>
      <c r="Z458" s="114"/>
      <c r="AA458" s="114"/>
      <c r="AB458" s="114"/>
    </row>
    <row r="459" spans="1:28" ht="13.2">
      <c r="A459" s="114"/>
      <c r="B459" s="114"/>
      <c r="C459" s="114"/>
      <c r="D459" s="114"/>
      <c r="E459" s="114"/>
      <c r="F459" s="114"/>
      <c r="G459" s="114"/>
      <c r="H459" s="114"/>
      <c r="I459" s="114"/>
      <c r="J459" s="114"/>
      <c r="K459" s="114"/>
      <c r="L459" s="114"/>
      <c r="M459" s="114"/>
      <c r="N459" s="114"/>
      <c r="O459" s="114"/>
      <c r="P459" s="114"/>
      <c r="Q459" s="114"/>
      <c r="R459" s="114"/>
      <c r="S459" s="114"/>
      <c r="T459" s="114"/>
      <c r="U459" s="114"/>
      <c r="V459" s="114"/>
      <c r="W459" s="114"/>
      <c r="X459" s="114"/>
      <c r="Y459" s="114"/>
      <c r="Z459" s="114"/>
      <c r="AA459" s="114"/>
      <c r="AB459" s="114"/>
    </row>
    <row r="460" spans="1:28" ht="13.2">
      <c r="A460" s="114"/>
      <c r="B460" s="114"/>
      <c r="C460" s="114"/>
      <c r="D460" s="114"/>
      <c r="E460" s="114"/>
      <c r="F460" s="114"/>
      <c r="G460" s="114"/>
      <c r="H460" s="114"/>
      <c r="I460" s="114"/>
      <c r="J460" s="114"/>
      <c r="K460" s="114"/>
      <c r="L460" s="114"/>
      <c r="M460" s="114"/>
      <c r="N460" s="114"/>
      <c r="O460" s="114"/>
      <c r="P460" s="114"/>
      <c r="Q460" s="114"/>
      <c r="R460" s="114"/>
      <c r="S460" s="114"/>
      <c r="T460" s="114"/>
      <c r="U460" s="114"/>
      <c r="V460" s="114"/>
      <c r="W460" s="114"/>
      <c r="X460" s="114"/>
      <c r="Y460" s="114"/>
      <c r="Z460" s="114"/>
      <c r="AA460" s="114"/>
      <c r="AB460" s="114"/>
    </row>
    <row r="461" spans="1:28" ht="13.2">
      <c r="A461" s="114"/>
      <c r="B461" s="114"/>
      <c r="C461" s="114"/>
      <c r="D461" s="114"/>
      <c r="E461" s="114"/>
      <c r="F461" s="114"/>
      <c r="G461" s="114"/>
      <c r="H461" s="114"/>
      <c r="I461" s="114"/>
      <c r="J461" s="114"/>
      <c r="K461" s="114"/>
      <c r="L461" s="114"/>
      <c r="M461" s="114"/>
      <c r="N461" s="114"/>
      <c r="O461" s="114"/>
      <c r="P461" s="114"/>
      <c r="Q461" s="114"/>
      <c r="R461" s="114"/>
      <c r="S461" s="114"/>
      <c r="T461" s="114"/>
      <c r="U461" s="114"/>
      <c r="V461" s="114"/>
      <c r="W461" s="114"/>
      <c r="X461" s="114"/>
      <c r="Y461" s="114"/>
      <c r="Z461" s="114"/>
      <c r="AA461" s="114"/>
      <c r="AB461" s="114"/>
    </row>
    <row r="462" spans="1:28" ht="13.2">
      <c r="A462" s="114"/>
      <c r="B462" s="114"/>
      <c r="C462" s="114"/>
      <c r="D462" s="114"/>
      <c r="E462" s="114"/>
      <c r="F462" s="114"/>
      <c r="G462" s="114"/>
      <c r="H462" s="114"/>
      <c r="I462" s="114"/>
      <c r="J462" s="114"/>
      <c r="K462" s="114"/>
      <c r="L462" s="114"/>
      <c r="M462" s="114"/>
      <c r="N462" s="114"/>
      <c r="O462" s="114"/>
      <c r="P462" s="114"/>
      <c r="Q462" s="114"/>
      <c r="R462" s="114"/>
      <c r="S462" s="114"/>
      <c r="T462" s="114"/>
      <c r="U462" s="114"/>
      <c r="V462" s="114"/>
      <c r="W462" s="114"/>
      <c r="X462" s="114"/>
      <c r="Y462" s="114"/>
      <c r="Z462" s="114"/>
      <c r="AA462" s="114"/>
      <c r="AB462" s="114"/>
    </row>
    <row r="463" spans="1:28" ht="13.2">
      <c r="A463" s="114"/>
      <c r="B463" s="114"/>
      <c r="C463" s="114"/>
      <c r="D463" s="114"/>
      <c r="E463" s="114"/>
      <c r="F463" s="114"/>
      <c r="G463" s="114"/>
      <c r="H463" s="114"/>
      <c r="I463" s="114"/>
      <c r="J463" s="114"/>
      <c r="K463" s="114"/>
      <c r="L463" s="114"/>
      <c r="M463" s="114"/>
      <c r="N463" s="114"/>
      <c r="O463" s="114"/>
      <c r="P463" s="114"/>
      <c r="Q463" s="114"/>
      <c r="R463" s="114"/>
      <c r="S463" s="114"/>
      <c r="T463" s="114"/>
      <c r="U463" s="114"/>
      <c r="V463" s="114"/>
      <c r="W463" s="114"/>
      <c r="X463" s="114"/>
      <c r="Y463" s="114"/>
      <c r="Z463" s="114"/>
      <c r="AA463" s="114"/>
      <c r="AB463" s="114"/>
    </row>
    <row r="464" spans="1:28" ht="13.2">
      <c r="A464" s="114"/>
      <c r="B464" s="114"/>
      <c r="C464" s="114"/>
      <c r="D464" s="114"/>
      <c r="E464" s="114"/>
      <c r="F464" s="114"/>
      <c r="G464" s="114"/>
      <c r="H464" s="114"/>
      <c r="I464" s="114"/>
      <c r="J464" s="114"/>
      <c r="K464" s="114"/>
      <c r="L464" s="114"/>
      <c r="M464" s="114"/>
      <c r="N464" s="114"/>
      <c r="O464" s="114"/>
      <c r="P464" s="114"/>
      <c r="Q464" s="114"/>
      <c r="R464" s="114"/>
      <c r="S464" s="114"/>
      <c r="T464" s="114"/>
      <c r="U464" s="114"/>
      <c r="V464" s="114"/>
      <c r="W464" s="114"/>
      <c r="X464" s="114"/>
      <c r="Y464" s="114"/>
      <c r="Z464" s="114"/>
      <c r="AA464" s="114"/>
      <c r="AB464" s="114"/>
    </row>
    <row r="465" spans="1:28" ht="13.2">
      <c r="A465" s="114"/>
      <c r="B465" s="114"/>
      <c r="C465" s="114"/>
      <c r="D465" s="114"/>
      <c r="E465" s="114"/>
      <c r="F465" s="114"/>
      <c r="G465" s="114"/>
      <c r="H465" s="114"/>
      <c r="I465" s="114"/>
      <c r="J465" s="114"/>
      <c r="K465" s="114"/>
      <c r="L465" s="114"/>
      <c r="M465" s="114"/>
      <c r="N465" s="114"/>
      <c r="O465" s="114"/>
      <c r="P465" s="114"/>
      <c r="Q465" s="114"/>
      <c r="R465" s="114"/>
      <c r="S465" s="114"/>
      <c r="T465" s="114"/>
      <c r="U465" s="114"/>
      <c r="V465" s="114"/>
      <c r="W465" s="114"/>
      <c r="X465" s="114"/>
      <c r="Y465" s="114"/>
      <c r="Z465" s="114"/>
      <c r="AA465" s="114"/>
      <c r="AB465" s="114"/>
    </row>
    <row r="466" spans="1:28" ht="13.2">
      <c r="A466" s="114"/>
      <c r="B466" s="114"/>
      <c r="C466" s="114"/>
      <c r="D466" s="114"/>
      <c r="E466" s="114"/>
      <c r="F466" s="114"/>
      <c r="G466" s="114"/>
      <c r="H466" s="114"/>
      <c r="I466" s="114"/>
      <c r="J466" s="114"/>
      <c r="K466" s="114"/>
      <c r="L466" s="114"/>
      <c r="M466" s="114"/>
      <c r="N466" s="114"/>
      <c r="O466" s="114"/>
      <c r="P466" s="114"/>
      <c r="Q466" s="114"/>
      <c r="R466" s="114"/>
      <c r="S466" s="114"/>
      <c r="T466" s="114"/>
      <c r="U466" s="114"/>
      <c r="V466" s="114"/>
      <c r="W466" s="114"/>
      <c r="X466" s="114"/>
      <c r="Y466" s="114"/>
      <c r="Z466" s="114"/>
      <c r="AA466" s="114"/>
      <c r="AB466" s="114"/>
    </row>
    <row r="467" spans="1:28" ht="13.2">
      <c r="A467" s="114"/>
      <c r="B467" s="114"/>
      <c r="C467" s="114"/>
      <c r="D467" s="114"/>
      <c r="E467" s="114"/>
      <c r="F467" s="114"/>
      <c r="G467" s="114"/>
      <c r="H467" s="114"/>
      <c r="I467" s="114"/>
      <c r="J467" s="114"/>
      <c r="K467" s="114"/>
      <c r="L467" s="114"/>
      <c r="M467" s="114"/>
      <c r="N467" s="114"/>
      <c r="O467" s="114"/>
      <c r="P467" s="114"/>
      <c r="Q467" s="114"/>
      <c r="R467" s="114"/>
      <c r="S467" s="114"/>
      <c r="T467" s="114"/>
      <c r="U467" s="114"/>
      <c r="V467" s="114"/>
      <c r="W467" s="114"/>
      <c r="X467" s="114"/>
      <c r="Y467" s="114"/>
      <c r="Z467" s="114"/>
      <c r="AA467" s="114"/>
      <c r="AB467" s="114"/>
    </row>
    <row r="468" spans="1:28" ht="13.2">
      <c r="A468" s="114"/>
      <c r="B468" s="114"/>
      <c r="C468" s="114"/>
      <c r="D468" s="114"/>
      <c r="E468" s="114"/>
      <c r="F468" s="114"/>
      <c r="G468" s="114"/>
      <c r="H468" s="114"/>
      <c r="I468" s="114"/>
      <c r="J468" s="114"/>
      <c r="K468" s="114"/>
      <c r="L468" s="114"/>
      <c r="M468" s="114"/>
      <c r="N468" s="114"/>
      <c r="O468" s="114"/>
      <c r="P468" s="114"/>
      <c r="Q468" s="114"/>
      <c r="R468" s="114"/>
      <c r="S468" s="114"/>
      <c r="T468" s="114"/>
      <c r="U468" s="114"/>
      <c r="V468" s="114"/>
      <c r="W468" s="114"/>
      <c r="X468" s="114"/>
      <c r="Y468" s="114"/>
      <c r="Z468" s="114"/>
      <c r="AA468" s="114"/>
      <c r="AB468" s="114"/>
    </row>
    <row r="469" spans="1:28" ht="13.2">
      <c r="A469" s="114"/>
      <c r="B469" s="114"/>
      <c r="C469" s="114"/>
      <c r="D469" s="114"/>
      <c r="E469" s="114"/>
      <c r="F469" s="114"/>
      <c r="G469" s="114"/>
      <c r="H469" s="114"/>
      <c r="I469" s="114"/>
      <c r="J469" s="114"/>
      <c r="K469" s="114"/>
      <c r="L469" s="114"/>
      <c r="M469" s="114"/>
      <c r="N469" s="114"/>
      <c r="O469" s="114"/>
      <c r="P469" s="114"/>
      <c r="Q469" s="114"/>
      <c r="R469" s="114"/>
      <c r="S469" s="114"/>
      <c r="T469" s="114"/>
      <c r="U469" s="114"/>
      <c r="V469" s="114"/>
      <c r="W469" s="114"/>
      <c r="X469" s="114"/>
      <c r="Y469" s="114"/>
      <c r="Z469" s="114"/>
      <c r="AA469" s="114"/>
      <c r="AB469" s="114"/>
    </row>
    <row r="470" spans="1:28" ht="13.2">
      <c r="A470" s="114"/>
      <c r="B470" s="114"/>
      <c r="C470" s="114"/>
      <c r="D470" s="114"/>
      <c r="E470" s="114"/>
      <c r="F470" s="114"/>
      <c r="G470" s="114"/>
      <c r="H470" s="114"/>
      <c r="I470" s="114"/>
      <c r="J470" s="114"/>
      <c r="K470" s="114"/>
      <c r="L470" s="114"/>
      <c r="M470" s="114"/>
      <c r="N470" s="114"/>
      <c r="O470" s="114"/>
      <c r="P470" s="114"/>
      <c r="Q470" s="114"/>
      <c r="R470" s="114"/>
      <c r="S470" s="114"/>
      <c r="T470" s="114"/>
      <c r="U470" s="114"/>
      <c r="V470" s="114"/>
      <c r="W470" s="114"/>
      <c r="X470" s="114"/>
      <c r="Y470" s="114"/>
      <c r="Z470" s="114"/>
      <c r="AA470" s="114"/>
      <c r="AB470" s="114"/>
    </row>
    <row r="471" spans="1:28" ht="13.2">
      <c r="A471" s="114"/>
      <c r="B471" s="114"/>
      <c r="C471" s="114"/>
      <c r="D471" s="114"/>
      <c r="E471" s="114"/>
      <c r="F471" s="114"/>
      <c r="G471" s="114"/>
      <c r="H471" s="114"/>
      <c r="I471" s="114"/>
      <c r="J471" s="114"/>
      <c r="K471" s="114"/>
      <c r="L471" s="114"/>
      <c r="M471" s="114"/>
      <c r="N471" s="114"/>
      <c r="O471" s="114"/>
      <c r="P471" s="114"/>
      <c r="Q471" s="114"/>
      <c r="R471" s="114"/>
      <c r="S471" s="114"/>
      <c r="T471" s="114"/>
      <c r="U471" s="114"/>
      <c r="V471" s="114"/>
      <c r="W471" s="114"/>
      <c r="X471" s="114"/>
      <c r="Y471" s="114"/>
      <c r="Z471" s="114"/>
      <c r="AA471" s="114"/>
      <c r="AB471" s="114"/>
    </row>
    <row r="472" spans="1:28" ht="13.2">
      <c r="A472" s="114"/>
      <c r="B472" s="114"/>
      <c r="C472" s="114"/>
      <c r="D472" s="114"/>
      <c r="E472" s="114"/>
      <c r="F472" s="114"/>
      <c r="G472" s="114"/>
      <c r="H472" s="114"/>
      <c r="I472" s="114"/>
      <c r="J472" s="114"/>
      <c r="K472" s="114"/>
      <c r="L472" s="114"/>
      <c r="M472" s="114"/>
      <c r="N472" s="114"/>
      <c r="O472" s="114"/>
      <c r="P472" s="114"/>
      <c r="Q472" s="114"/>
      <c r="R472" s="114"/>
      <c r="S472" s="114"/>
      <c r="T472" s="114"/>
      <c r="U472" s="114"/>
      <c r="V472" s="114"/>
      <c r="W472" s="114"/>
      <c r="X472" s="114"/>
      <c r="Y472" s="114"/>
      <c r="Z472" s="114"/>
      <c r="AA472" s="114"/>
      <c r="AB472" s="114"/>
    </row>
    <row r="473" spans="1:28" ht="13.2">
      <c r="A473" s="114"/>
      <c r="B473" s="114"/>
      <c r="C473" s="114"/>
      <c r="D473" s="114"/>
      <c r="E473" s="114"/>
      <c r="F473" s="114"/>
      <c r="G473" s="114"/>
      <c r="H473" s="114"/>
      <c r="I473" s="114"/>
      <c r="J473" s="114"/>
      <c r="K473" s="114"/>
      <c r="L473" s="114"/>
      <c r="M473" s="114"/>
      <c r="N473" s="114"/>
      <c r="O473" s="114"/>
      <c r="P473" s="114"/>
      <c r="Q473" s="114"/>
      <c r="R473" s="114"/>
      <c r="S473" s="114"/>
      <c r="T473" s="114"/>
      <c r="U473" s="114"/>
      <c r="V473" s="114"/>
      <c r="W473" s="114"/>
      <c r="X473" s="114"/>
      <c r="Y473" s="114"/>
      <c r="Z473" s="114"/>
      <c r="AA473" s="114"/>
      <c r="AB473" s="114"/>
    </row>
    <row r="474" spans="1:28" ht="13.2">
      <c r="A474" s="114"/>
      <c r="B474" s="114"/>
      <c r="C474" s="114"/>
      <c r="D474" s="114"/>
      <c r="E474" s="114"/>
      <c r="F474" s="114"/>
      <c r="G474" s="114"/>
      <c r="H474" s="114"/>
      <c r="I474" s="114"/>
      <c r="J474" s="114"/>
      <c r="K474" s="114"/>
      <c r="L474" s="114"/>
      <c r="M474" s="114"/>
      <c r="N474" s="114"/>
      <c r="O474" s="114"/>
      <c r="P474" s="114"/>
      <c r="Q474" s="114"/>
      <c r="R474" s="114"/>
      <c r="S474" s="114"/>
      <c r="T474" s="114"/>
      <c r="U474" s="114"/>
      <c r="V474" s="114"/>
      <c r="W474" s="114"/>
      <c r="X474" s="114"/>
      <c r="Y474" s="114"/>
      <c r="Z474" s="114"/>
      <c r="AA474" s="114"/>
      <c r="AB474" s="114"/>
    </row>
    <row r="475" spans="1:28" ht="13.2">
      <c r="A475" s="114"/>
      <c r="B475" s="114"/>
      <c r="C475" s="114"/>
      <c r="D475" s="114"/>
      <c r="E475" s="114"/>
      <c r="F475" s="114"/>
      <c r="G475" s="114"/>
      <c r="H475" s="114"/>
      <c r="I475" s="114"/>
      <c r="J475" s="114"/>
      <c r="K475" s="114"/>
      <c r="L475" s="114"/>
      <c r="M475" s="114"/>
      <c r="N475" s="114"/>
      <c r="O475" s="114"/>
      <c r="P475" s="114"/>
      <c r="Q475" s="114"/>
      <c r="R475" s="114"/>
      <c r="S475" s="114"/>
      <c r="T475" s="114"/>
      <c r="U475" s="114"/>
      <c r="V475" s="114"/>
      <c r="W475" s="114"/>
      <c r="X475" s="114"/>
      <c r="Y475" s="114"/>
      <c r="Z475" s="114"/>
      <c r="AA475" s="114"/>
      <c r="AB475" s="114"/>
    </row>
    <row r="476" spans="1:28" ht="13.2">
      <c r="A476" s="114"/>
      <c r="B476" s="114"/>
      <c r="C476" s="114"/>
      <c r="D476" s="114"/>
      <c r="E476" s="114"/>
      <c r="F476" s="114"/>
      <c r="G476" s="114"/>
      <c r="H476" s="114"/>
      <c r="I476" s="114"/>
      <c r="J476" s="114"/>
      <c r="K476" s="114"/>
      <c r="L476" s="114"/>
      <c r="M476" s="114"/>
      <c r="N476" s="114"/>
      <c r="O476" s="114"/>
      <c r="P476" s="114"/>
      <c r="Q476" s="114"/>
      <c r="R476" s="114"/>
      <c r="S476" s="114"/>
      <c r="T476" s="114"/>
      <c r="U476" s="114"/>
      <c r="V476" s="114"/>
      <c r="W476" s="114"/>
      <c r="X476" s="114"/>
      <c r="Y476" s="114"/>
      <c r="Z476" s="114"/>
      <c r="AA476" s="114"/>
      <c r="AB476" s="114"/>
    </row>
    <row r="477" spans="1:28" ht="13.2">
      <c r="A477" s="114"/>
      <c r="B477" s="114"/>
      <c r="C477" s="114"/>
      <c r="D477" s="114"/>
      <c r="E477" s="114"/>
      <c r="F477" s="114"/>
      <c r="G477" s="114"/>
      <c r="H477" s="114"/>
      <c r="I477" s="114"/>
      <c r="J477" s="114"/>
      <c r="K477" s="114"/>
      <c r="L477" s="114"/>
      <c r="M477" s="114"/>
      <c r="N477" s="114"/>
      <c r="O477" s="114"/>
      <c r="P477" s="114"/>
      <c r="Q477" s="114"/>
      <c r="R477" s="114"/>
      <c r="S477" s="114"/>
      <c r="T477" s="114"/>
      <c r="U477" s="114"/>
      <c r="V477" s="114"/>
      <c r="W477" s="114"/>
      <c r="X477" s="114"/>
      <c r="Y477" s="114"/>
      <c r="Z477" s="114"/>
      <c r="AA477" s="114"/>
      <c r="AB477" s="114"/>
    </row>
    <row r="478" spans="1:28" ht="13.2">
      <c r="A478" s="114"/>
      <c r="B478" s="114"/>
      <c r="C478" s="114"/>
      <c r="D478" s="114"/>
      <c r="E478" s="114"/>
      <c r="F478" s="114"/>
      <c r="G478" s="114"/>
      <c r="H478" s="114"/>
      <c r="I478" s="114"/>
      <c r="J478" s="114"/>
      <c r="K478" s="114"/>
      <c r="L478" s="114"/>
      <c r="M478" s="114"/>
      <c r="N478" s="114"/>
      <c r="O478" s="114"/>
      <c r="P478" s="114"/>
      <c r="Q478" s="114"/>
      <c r="R478" s="114"/>
      <c r="S478" s="114"/>
      <c r="T478" s="114"/>
      <c r="U478" s="114"/>
      <c r="V478" s="114"/>
      <c r="W478" s="114"/>
      <c r="X478" s="114"/>
      <c r="Y478" s="114"/>
      <c r="Z478" s="114"/>
      <c r="AA478" s="114"/>
      <c r="AB478" s="114"/>
    </row>
    <row r="479" spans="1:28" ht="13.2">
      <c r="A479" s="114"/>
      <c r="B479" s="114"/>
      <c r="C479" s="114"/>
      <c r="D479" s="114"/>
      <c r="E479" s="114"/>
      <c r="F479" s="114"/>
      <c r="G479" s="114"/>
      <c r="H479" s="114"/>
      <c r="I479" s="114"/>
      <c r="J479" s="114"/>
      <c r="K479" s="114"/>
      <c r="L479" s="114"/>
      <c r="M479" s="114"/>
      <c r="N479" s="114"/>
      <c r="O479" s="114"/>
      <c r="P479" s="114"/>
      <c r="Q479" s="114"/>
      <c r="R479" s="114"/>
      <c r="S479" s="114"/>
      <c r="T479" s="114"/>
      <c r="U479" s="114"/>
      <c r="V479" s="114"/>
      <c r="W479" s="114"/>
      <c r="X479" s="114"/>
      <c r="Y479" s="114"/>
      <c r="Z479" s="114"/>
      <c r="AA479" s="114"/>
      <c r="AB479" s="114"/>
    </row>
    <row r="480" spans="1:28" ht="13.2">
      <c r="A480" s="114"/>
      <c r="B480" s="114"/>
      <c r="C480" s="114"/>
      <c r="D480" s="114"/>
      <c r="E480" s="114"/>
      <c r="F480" s="114"/>
      <c r="G480" s="114"/>
      <c r="H480" s="114"/>
      <c r="I480" s="114"/>
      <c r="J480" s="114"/>
      <c r="K480" s="114"/>
      <c r="L480" s="114"/>
      <c r="M480" s="114"/>
      <c r="N480" s="114"/>
      <c r="O480" s="114"/>
      <c r="P480" s="114"/>
      <c r="Q480" s="114"/>
      <c r="R480" s="114"/>
      <c r="S480" s="114"/>
      <c r="T480" s="114"/>
      <c r="U480" s="114"/>
      <c r="V480" s="114"/>
      <c r="W480" s="114"/>
      <c r="X480" s="114"/>
      <c r="Y480" s="114"/>
      <c r="Z480" s="114"/>
      <c r="AA480" s="114"/>
      <c r="AB480" s="114"/>
    </row>
    <row r="481" spans="1:28" ht="13.2">
      <c r="A481" s="114"/>
      <c r="B481" s="114"/>
      <c r="C481" s="114"/>
      <c r="D481" s="114"/>
      <c r="E481" s="114"/>
      <c r="F481" s="114"/>
      <c r="G481" s="114"/>
      <c r="H481" s="114"/>
      <c r="I481" s="114"/>
      <c r="J481" s="114"/>
      <c r="K481" s="114"/>
      <c r="L481" s="114"/>
      <c r="M481" s="114"/>
      <c r="N481" s="114"/>
      <c r="O481" s="114"/>
      <c r="P481" s="114"/>
      <c r="Q481" s="114"/>
      <c r="R481" s="114"/>
      <c r="S481" s="114"/>
      <c r="T481" s="114"/>
      <c r="U481" s="114"/>
      <c r="V481" s="114"/>
      <c r="W481" s="114"/>
      <c r="X481" s="114"/>
      <c r="Y481" s="114"/>
      <c r="Z481" s="114"/>
      <c r="AA481" s="114"/>
      <c r="AB481" s="114"/>
    </row>
    <row r="482" spans="1:28" ht="13.2">
      <c r="A482" s="114"/>
      <c r="B482" s="114"/>
      <c r="C482" s="114"/>
      <c r="D482" s="114"/>
      <c r="E482" s="114"/>
      <c r="F482" s="114"/>
      <c r="G482" s="114"/>
      <c r="H482" s="114"/>
      <c r="I482" s="114"/>
      <c r="J482" s="114"/>
      <c r="K482" s="114"/>
      <c r="L482" s="114"/>
      <c r="M482" s="114"/>
      <c r="N482" s="114"/>
      <c r="O482" s="114"/>
      <c r="P482" s="114"/>
      <c r="Q482" s="114"/>
      <c r="R482" s="114"/>
      <c r="S482" s="114"/>
      <c r="T482" s="114"/>
      <c r="U482" s="114"/>
      <c r="V482" s="114"/>
      <c r="W482" s="114"/>
      <c r="X482" s="114"/>
      <c r="Y482" s="114"/>
      <c r="Z482" s="114"/>
      <c r="AA482" s="114"/>
      <c r="AB482" s="114"/>
    </row>
    <row r="483" spans="1:28" ht="13.2">
      <c r="A483" s="114"/>
      <c r="B483" s="114"/>
      <c r="C483" s="114"/>
      <c r="D483" s="114"/>
      <c r="E483" s="114"/>
      <c r="F483" s="114"/>
      <c r="G483" s="114"/>
      <c r="H483" s="114"/>
      <c r="I483" s="114"/>
      <c r="J483" s="114"/>
      <c r="K483" s="114"/>
      <c r="L483" s="114"/>
      <c r="M483" s="114"/>
      <c r="N483" s="114"/>
      <c r="O483" s="114"/>
      <c r="P483" s="114"/>
      <c r="Q483" s="114"/>
      <c r="R483" s="114"/>
      <c r="S483" s="114"/>
      <c r="T483" s="114"/>
      <c r="U483" s="114"/>
      <c r="V483" s="114"/>
      <c r="W483" s="114"/>
      <c r="X483" s="114"/>
      <c r="Y483" s="114"/>
      <c r="Z483" s="114"/>
      <c r="AA483" s="114"/>
      <c r="AB483" s="114"/>
    </row>
    <row r="484" spans="1:28" ht="13.2">
      <c r="A484" s="114"/>
      <c r="B484" s="114"/>
      <c r="C484" s="114"/>
      <c r="D484" s="114"/>
      <c r="E484" s="114"/>
      <c r="F484" s="114"/>
      <c r="G484" s="114"/>
      <c r="H484" s="114"/>
      <c r="I484" s="114"/>
      <c r="J484" s="114"/>
      <c r="K484" s="114"/>
      <c r="L484" s="114"/>
      <c r="M484" s="114"/>
      <c r="N484" s="114"/>
      <c r="O484" s="114"/>
      <c r="P484" s="114"/>
      <c r="Q484" s="114"/>
      <c r="R484" s="114"/>
      <c r="S484" s="114"/>
      <c r="T484" s="114"/>
      <c r="U484" s="114"/>
      <c r="V484" s="114"/>
      <c r="W484" s="114"/>
      <c r="X484" s="114"/>
      <c r="Y484" s="114"/>
      <c r="Z484" s="114"/>
      <c r="AA484" s="114"/>
      <c r="AB484" s="114"/>
    </row>
    <row r="485" spans="1:28" ht="13.2">
      <c r="A485" s="114"/>
      <c r="B485" s="114"/>
      <c r="C485" s="114"/>
      <c r="D485" s="114"/>
      <c r="E485" s="114"/>
      <c r="F485" s="114"/>
      <c r="G485" s="114"/>
      <c r="H485" s="114"/>
      <c r="I485" s="114"/>
      <c r="J485" s="114"/>
      <c r="K485" s="114"/>
      <c r="L485" s="114"/>
      <c r="M485" s="114"/>
      <c r="N485" s="114"/>
      <c r="O485" s="114"/>
      <c r="P485" s="114"/>
      <c r="Q485" s="114"/>
      <c r="R485" s="114"/>
      <c r="S485" s="114"/>
      <c r="T485" s="114"/>
      <c r="U485" s="114"/>
      <c r="V485" s="114"/>
      <c r="W485" s="114"/>
      <c r="X485" s="114"/>
      <c r="Y485" s="114"/>
      <c r="Z485" s="114"/>
      <c r="AA485" s="114"/>
      <c r="AB485" s="114"/>
    </row>
    <row r="486" spans="1:28" ht="13.2">
      <c r="A486" s="114"/>
      <c r="B486" s="114"/>
      <c r="C486" s="114"/>
      <c r="D486" s="114"/>
      <c r="E486" s="114"/>
      <c r="F486" s="114"/>
      <c r="G486" s="114"/>
      <c r="H486" s="114"/>
      <c r="I486" s="114"/>
      <c r="J486" s="114"/>
      <c r="K486" s="114"/>
      <c r="L486" s="114"/>
      <c r="M486" s="114"/>
      <c r="N486" s="114"/>
      <c r="O486" s="114"/>
      <c r="P486" s="114"/>
      <c r="Q486" s="114"/>
      <c r="R486" s="114"/>
      <c r="S486" s="114"/>
      <c r="T486" s="114"/>
      <c r="U486" s="114"/>
      <c r="V486" s="114"/>
      <c r="W486" s="114"/>
      <c r="X486" s="114"/>
      <c r="Y486" s="114"/>
      <c r="Z486" s="114"/>
      <c r="AA486" s="114"/>
      <c r="AB486" s="114"/>
    </row>
    <row r="487" spans="1:28" ht="13.2">
      <c r="A487" s="114"/>
      <c r="B487" s="114"/>
      <c r="C487" s="114"/>
      <c r="D487" s="114"/>
      <c r="E487" s="114"/>
      <c r="F487" s="114"/>
      <c r="G487" s="114"/>
      <c r="H487" s="114"/>
      <c r="I487" s="114"/>
      <c r="J487" s="114"/>
      <c r="K487" s="114"/>
      <c r="L487" s="114"/>
      <c r="M487" s="114"/>
      <c r="N487" s="114"/>
      <c r="O487" s="114"/>
      <c r="P487" s="114"/>
      <c r="Q487" s="114"/>
      <c r="R487" s="114"/>
      <c r="S487" s="114"/>
      <c r="T487" s="114"/>
      <c r="U487" s="114"/>
      <c r="V487" s="114"/>
      <c r="W487" s="114"/>
      <c r="X487" s="114"/>
      <c r="Y487" s="114"/>
      <c r="Z487" s="114"/>
      <c r="AA487" s="114"/>
      <c r="AB487" s="114"/>
    </row>
    <row r="488" spans="1:28" ht="13.2">
      <c r="A488" s="114"/>
      <c r="B488" s="114"/>
      <c r="C488" s="114"/>
      <c r="D488" s="114"/>
      <c r="E488" s="114"/>
      <c r="F488" s="114"/>
      <c r="G488" s="114"/>
      <c r="H488" s="114"/>
      <c r="I488" s="114"/>
      <c r="J488" s="114"/>
      <c r="K488" s="114"/>
      <c r="L488" s="114"/>
      <c r="M488" s="114"/>
      <c r="N488" s="114"/>
      <c r="O488" s="114"/>
      <c r="P488" s="114"/>
      <c r="Q488" s="114"/>
      <c r="R488" s="114"/>
      <c r="S488" s="114"/>
      <c r="T488" s="114"/>
      <c r="U488" s="114"/>
      <c r="V488" s="114"/>
      <c r="W488" s="114"/>
      <c r="X488" s="114"/>
      <c r="Y488" s="114"/>
      <c r="Z488" s="114"/>
      <c r="AA488" s="114"/>
      <c r="AB488" s="114"/>
    </row>
    <row r="489" spans="1:28" ht="13.2">
      <c r="A489" s="114"/>
      <c r="B489" s="114"/>
      <c r="C489" s="114"/>
      <c r="D489" s="114"/>
      <c r="E489" s="114"/>
      <c r="F489" s="114"/>
      <c r="G489" s="114"/>
      <c r="H489" s="114"/>
      <c r="I489" s="114"/>
      <c r="J489" s="114"/>
      <c r="K489" s="114"/>
      <c r="L489" s="114"/>
      <c r="M489" s="114"/>
      <c r="N489" s="114"/>
      <c r="O489" s="114"/>
      <c r="P489" s="114"/>
      <c r="Q489" s="114"/>
      <c r="R489" s="114"/>
      <c r="S489" s="114"/>
      <c r="T489" s="114"/>
      <c r="U489" s="114"/>
      <c r="V489" s="114"/>
      <c r="W489" s="114"/>
      <c r="X489" s="114"/>
      <c r="Y489" s="114"/>
      <c r="Z489" s="114"/>
      <c r="AA489" s="114"/>
      <c r="AB489" s="114"/>
    </row>
    <row r="490" spans="1:28" ht="13.2">
      <c r="A490" s="114"/>
      <c r="B490" s="114"/>
      <c r="C490" s="114"/>
      <c r="D490" s="114"/>
      <c r="E490" s="114"/>
      <c r="F490" s="114"/>
      <c r="G490" s="114"/>
      <c r="H490" s="114"/>
      <c r="I490" s="114"/>
      <c r="J490" s="114"/>
      <c r="K490" s="114"/>
      <c r="L490" s="114"/>
      <c r="M490" s="114"/>
      <c r="N490" s="114"/>
      <c r="O490" s="114"/>
      <c r="P490" s="114"/>
      <c r="Q490" s="114"/>
      <c r="R490" s="114"/>
      <c r="S490" s="114"/>
      <c r="T490" s="114"/>
      <c r="U490" s="114"/>
      <c r="V490" s="114"/>
      <c r="W490" s="114"/>
      <c r="X490" s="114"/>
      <c r="Y490" s="114"/>
      <c r="Z490" s="114"/>
      <c r="AA490" s="114"/>
      <c r="AB490" s="114"/>
    </row>
    <row r="491" spans="1:28" ht="13.2">
      <c r="A491" s="114"/>
      <c r="B491" s="114"/>
      <c r="C491" s="114"/>
      <c r="D491" s="114"/>
      <c r="E491" s="114"/>
      <c r="F491" s="114"/>
      <c r="G491" s="114"/>
      <c r="H491" s="114"/>
      <c r="I491" s="114"/>
      <c r="J491" s="114"/>
      <c r="K491" s="114"/>
      <c r="L491" s="114"/>
      <c r="M491" s="114"/>
      <c r="N491" s="114"/>
      <c r="O491" s="114"/>
      <c r="P491" s="114"/>
      <c r="Q491" s="114"/>
      <c r="R491" s="114"/>
      <c r="S491" s="114"/>
      <c r="T491" s="114"/>
      <c r="U491" s="114"/>
      <c r="V491" s="114"/>
      <c r="W491" s="114"/>
      <c r="X491" s="114"/>
      <c r="Y491" s="114"/>
      <c r="Z491" s="114"/>
      <c r="AA491" s="114"/>
      <c r="AB491" s="114"/>
    </row>
    <row r="492" spans="1:28" ht="13.2">
      <c r="A492" s="114"/>
      <c r="B492" s="114"/>
      <c r="C492" s="114"/>
      <c r="D492" s="114"/>
      <c r="E492" s="114"/>
      <c r="F492" s="114"/>
      <c r="G492" s="114"/>
      <c r="H492" s="114"/>
      <c r="I492" s="114"/>
      <c r="J492" s="114"/>
      <c r="K492" s="114"/>
      <c r="L492" s="114"/>
      <c r="M492" s="114"/>
      <c r="N492" s="114"/>
      <c r="O492" s="114"/>
      <c r="P492" s="114"/>
      <c r="Q492" s="114"/>
      <c r="R492" s="114"/>
      <c r="S492" s="114"/>
      <c r="T492" s="114"/>
      <c r="U492" s="114"/>
      <c r="V492" s="114"/>
      <c r="W492" s="114"/>
      <c r="X492" s="114"/>
      <c r="Y492" s="114"/>
      <c r="Z492" s="114"/>
      <c r="AA492" s="114"/>
      <c r="AB492" s="114"/>
    </row>
    <row r="493" spans="1:28" ht="13.2">
      <c r="A493" s="114"/>
      <c r="B493" s="114"/>
      <c r="C493" s="114"/>
      <c r="D493" s="114"/>
      <c r="E493" s="114"/>
      <c r="F493" s="114"/>
      <c r="G493" s="114"/>
      <c r="H493" s="114"/>
      <c r="I493" s="114"/>
      <c r="J493" s="114"/>
      <c r="K493" s="114"/>
      <c r="L493" s="114"/>
      <c r="M493" s="114"/>
      <c r="N493" s="114"/>
      <c r="O493" s="114"/>
      <c r="P493" s="114"/>
      <c r="Q493" s="114"/>
      <c r="R493" s="114"/>
      <c r="S493" s="114"/>
      <c r="T493" s="114"/>
      <c r="U493" s="114"/>
      <c r="V493" s="114"/>
      <c r="W493" s="114"/>
      <c r="X493" s="114"/>
      <c r="Y493" s="114"/>
      <c r="Z493" s="114"/>
      <c r="AA493" s="114"/>
      <c r="AB493" s="114"/>
    </row>
    <row r="494" spans="1:28" ht="13.2">
      <c r="A494" s="114"/>
      <c r="B494" s="114"/>
      <c r="C494" s="114"/>
      <c r="D494" s="114"/>
      <c r="E494" s="114"/>
      <c r="F494" s="114"/>
      <c r="G494" s="114"/>
      <c r="H494" s="114"/>
      <c r="I494" s="114"/>
      <c r="J494" s="114"/>
      <c r="K494" s="114"/>
      <c r="L494" s="114"/>
      <c r="M494" s="114"/>
      <c r="N494" s="114"/>
      <c r="O494" s="114"/>
      <c r="P494" s="114"/>
      <c r="Q494" s="114"/>
      <c r="R494" s="114"/>
      <c r="S494" s="114"/>
      <c r="T494" s="114"/>
      <c r="U494" s="114"/>
      <c r="V494" s="114"/>
      <c r="W494" s="114"/>
      <c r="X494" s="114"/>
      <c r="Y494" s="114"/>
      <c r="Z494" s="114"/>
      <c r="AA494" s="114"/>
      <c r="AB494" s="114"/>
    </row>
    <row r="495" spans="1:28" ht="13.2">
      <c r="A495" s="114"/>
      <c r="B495" s="114"/>
      <c r="C495" s="114"/>
      <c r="D495" s="114"/>
      <c r="E495" s="114"/>
      <c r="F495" s="114"/>
      <c r="G495" s="114"/>
      <c r="H495" s="114"/>
      <c r="I495" s="114"/>
      <c r="J495" s="114"/>
      <c r="K495" s="114"/>
      <c r="L495" s="114"/>
      <c r="M495" s="114"/>
      <c r="N495" s="114"/>
      <c r="O495" s="114"/>
      <c r="P495" s="114"/>
      <c r="Q495" s="114"/>
      <c r="R495" s="114"/>
      <c r="S495" s="114"/>
      <c r="T495" s="114"/>
      <c r="U495" s="114"/>
      <c r="V495" s="114"/>
      <c r="W495" s="114"/>
      <c r="X495" s="114"/>
      <c r="Y495" s="114"/>
      <c r="Z495" s="114"/>
      <c r="AA495" s="114"/>
      <c r="AB495" s="114"/>
    </row>
    <row r="496" spans="1:28" ht="13.2">
      <c r="A496" s="114"/>
      <c r="B496" s="114"/>
      <c r="C496" s="114"/>
      <c r="D496" s="114"/>
      <c r="E496" s="114"/>
      <c r="F496" s="114"/>
      <c r="G496" s="114"/>
      <c r="H496" s="114"/>
      <c r="I496" s="114"/>
      <c r="J496" s="114"/>
      <c r="K496" s="114"/>
      <c r="L496" s="114"/>
      <c r="M496" s="114"/>
      <c r="N496" s="114"/>
      <c r="O496" s="114"/>
      <c r="P496" s="114"/>
      <c r="Q496" s="114"/>
      <c r="R496" s="114"/>
      <c r="S496" s="114"/>
      <c r="T496" s="114"/>
      <c r="U496" s="114"/>
      <c r="V496" s="114"/>
      <c r="W496" s="114"/>
      <c r="X496" s="114"/>
      <c r="Y496" s="114"/>
      <c r="Z496" s="114"/>
      <c r="AA496" s="114"/>
      <c r="AB496" s="114"/>
    </row>
    <row r="497" spans="1:28" ht="13.2">
      <c r="A497" s="114"/>
      <c r="B497" s="114"/>
      <c r="C497" s="114"/>
      <c r="D497" s="114"/>
      <c r="E497" s="114"/>
      <c r="F497" s="114"/>
      <c r="G497" s="114"/>
      <c r="H497" s="114"/>
      <c r="I497" s="114"/>
      <c r="J497" s="114"/>
      <c r="K497" s="114"/>
      <c r="L497" s="114"/>
      <c r="M497" s="114"/>
      <c r="N497" s="114"/>
      <c r="O497" s="114"/>
      <c r="P497" s="114"/>
      <c r="Q497" s="114"/>
      <c r="R497" s="114"/>
      <c r="S497" s="114"/>
      <c r="T497" s="114"/>
      <c r="U497" s="114"/>
      <c r="V497" s="114"/>
      <c r="W497" s="114"/>
      <c r="X497" s="114"/>
      <c r="Y497" s="114"/>
      <c r="Z497" s="114"/>
      <c r="AA497" s="114"/>
      <c r="AB497" s="114"/>
    </row>
    <row r="498" spans="1:28" ht="13.2">
      <c r="A498" s="114"/>
      <c r="B498" s="114"/>
      <c r="C498" s="114"/>
      <c r="D498" s="114"/>
      <c r="E498" s="114"/>
      <c r="F498" s="114"/>
      <c r="G498" s="114"/>
      <c r="H498" s="114"/>
      <c r="I498" s="114"/>
      <c r="J498" s="114"/>
      <c r="K498" s="114"/>
      <c r="L498" s="114"/>
      <c r="M498" s="114"/>
      <c r="N498" s="114"/>
      <c r="O498" s="114"/>
      <c r="P498" s="114"/>
      <c r="Q498" s="114"/>
      <c r="R498" s="114"/>
      <c r="S498" s="114"/>
      <c r="T498" s="114"/>
      <c r="U498" s="114"/>
      <c r="V498" s="114"/>
      <c r="W498" s="114"/>
      <c r="X498" s="114"/>
      <c r="Y498" s="114"/>
      <c r="Z498" s="114"/>
      <c r="AA498" s="114"/>
      <c r="AB498" s="114"/>
    </row>
    <row r="499" spans="1:28" ht="13.2">
      <c r="A499" s="114"/>
      <c r="B499" s="114"/>
      <c r="C499" s="114"/>
      <c r="D499" s="114"/>
      <c r="E499" s="114"/>
      <c r="F499" s="114"/>
      <c r="G499" s="114"/>
      <c r="H499" s="114"/>
      <c r="I499" s="114"/>
      <c r="J499" s="114"/>
      <c r="K499" s="114"/>
      <c r="L499" s="114"/>
      <c r="M499" s="114"/>
      <c r="N499" s="114"/>
      <c r="O499" s="114"/>
      <c r="P499" s="114"/>
      <c r="Q499" s="114"/>
      <c r="R499" s="114"/>
      <c r="S499" s="114"/>
      <c r="T499" s="114"/>
      <c r="U499" s="114"/>
      <c r="V499" s="114"/>
      <c r="W499" s="114"/>
      <c r="X499" s="114"/>
      <c r="Y499" s="114"/>
      <c r="Z499" s="114"/>
      <c r="AA499" s="114"/>
      <c r="AB499" s="114"/>
    </row>
    <row r="500" spans="1:28" ht="13.2">
      <c r="A500" s="114"/>
      <c r="B500" s="114"/>
      <c r="C500" s="114"/>
      <c r="D500" s="114"/>
      <c r="E500" s="114"/>
      <c r="F500" s="114"/>
      <c r="G500" s="114"/>
      <c r="H500" s="114"/>
      <c r="I500" s="114"/>
      <c r="J500" s="114"/>
      <c r="K500" s="114"/>
      <c r="L500" s="114"/>
      <c r="M500" s="114"/>
      <c r="N500" s="114"/>
      <c r="O500" s="114"/>
      <c r="P500" s="114"/>
      <c r="Q500" s="114"/>
      <c r="R500" s="114"/>
      <c r="S500" s="114"/>
      <c r="T500" s="114"/>
      <c r="U500" s="114"/>
      <c r="V500" s="114"/>
      <c r="W500" s="114"/>
      <c r="X500" s="114"/>
      <c r="Y500" s="114"/>
      <c r="Z500" s="114"/>
      <c r="AA500" s="114"/>
      <c r="AB500" s="114"/>
    </row>
    <row r="501" spans="1:28" ht="13.2">
      <c r="A501" s="114"/>
      <c r="B501" s="114"/>
      <c r="C501" s="114"/>
      <c r="D501" s="114"/>
      <c r="E501" s="114"/>
      <c r="F501" s="114"/>
      <c r="G501" s="114"/>
      <c r="H501" s="114"/>
      <c r="I501" s="114"/>
      <c r="J501" s="114"/>
      <c r="K501" s="114"/>
      <c r="L501" s="114"/>
      <c r="M501" s="114"/>
      <c r="N501" s="114"/>
      <c r="O501" s="114"/>
      <c r="P501" s="114"/>
      <c r="Q501" s="114"/>
      <c r="R501" s="114"/>
      <c r="S501" s="114"/>
      <c r="T501" s="114"/>
      <c r="U501" s="114"/>
      <c r="V501" s="114"/>
      <c r="W501" s="114"/>
      <c r="X501" s="114"/>
      <c r="Y501" s="114"/>
      <c r="Z501" s="114"/>
      <c r="AA501" s="114"/>
      <c r="AB501" s="114"/>
    </row>
    <row r="502" spans="1:28" ht="13.2">
      <c r="A502" s="114"/>
      <c r="B502" s="114"/>
      <c r="C502" s="114"/>
      <c r="D502" s="114"/>
      <c r="E502" s="114"/>
      <c r="F502" s="114"/>
      <c r="G502" s="114"/>
      <c r="H502" s="114"/>
      <c r="I502" s="114"/>
      <c r="J502" s="114"/>
      <c r="K502" s="114"/>
      <c r="L502" s="114"/>
      <c r="M502" s="114"/>
      <c r="N502" s="114"/>
      <c r="O502" s="114"/>
      <c r="P502" s="114"/>
      <c r="Q502" s="114"/>
      <c r="R502" s="114"/>
      <c r="S502" s="114"/>
      <c r="T502" s="114"/>
      <c r="U502" s="114"/>
      <c r="V502" s="114"/>
      <c r="W502" s="114"/>
      <c r="X502" s="114"/>
      <c r="Y502" s="114"/>
      <c r="Z502" s="114"/>
      <c r="AA502" s="114"/>
      <c r="AB502" s="114"/>
    </row>
    <row r="503" spans="1:28" ht="13.2">
      <c r="A503" s="114"/>
      <c r="B503" s="114"/>
      <c r="C503" s="114"/>
      <c r="D503" s="114"/>
      <c r="E503" s="114"/>
      <c r="F503" s="114"/>
      <c r="G503" s="114"/>
      <c r="H503" s="114"/>
      <c r="I503" s="114"/>
      <c r="J503" s="114"/>
      <c r="K503" s="114"/>
      <c r="L503" s="114"/>
      <c r="M503" s="114"/>
      <c r="N503" s="114"/>
      <c r="O503" s="114"/>
      <c r="P503" s="114"/>
      <c r="Q503" s="114"/>
      <c r="R503" s="114"/>
      <c r="S503" s="114"/>
      <c r="T503" s="114"/>
      <c r="U503" s="114"/>
      <c r="V503" s="114"/>
      <c r="W503" s="114"/>
      <c r="X503" s="114"/>
      <c r="Y503" s="114"/>
      <c r="Z503" s="114"/>
      <c r="AA503" s="114"/>
      <c r="AB503" s="114"/>
    </row>
    <row r="504" spans="1:28" ht="13.2">
      <c r="A504" s="114"/>
      <c r="B504" s="114"/>
      <c r="C504" s="114"/>
      <c r="D504" s="114"/>
      <c r="E504" s="114"/>
      <c r="F504" s="114"/>
      <c r="G504" s="114"/>
      <c r="H504" s="114"/>
      <c r="I504" s="114"/>
      <c r="J504" s="114"/>
      <c r="K504" s="114"/>
      <c r="L504" s="114"/>
      <c r="M504" s="114"/>
      <c r="N504" s="114"/>
      <c r="O504" s="114"/>
      <c r="P504" s="114"/>
      <c r="Q504" s="114"/>
      <c r="R504" s="114"/>
      <c r="S504" s="114"/>
      <c r="T504" s="114"/>
      <c r="U504" s="114"/>
      <c r="V504" s="114"/>
      <c r="W504" s="114"/>
      <c r="X504" s="114"/>
      <c r="Y504" s="114"/>
      <c r="Z504" s="114"/>
      <c r="AA504" s="114"/>
      <c r="AB504" s="114"/>
    </row>
    <row r="505" spans="1:28" ht="13.2">
      <c r="A505" s="114"/>
      <c r="B505" s="114"/>
      <c r="C505" s="114"/>
      <c r="D505" s="114"/>
      <c r="E505" s="114"/>
      <c r="F505" s="114"/>
      <c r="G505" s="114"/>
      <c r="H505" s="114"/>
      <c r="I505" s="114"/>
      <c r="J505" s="114"/>
      <c r="K505" s="114"/>
      <c r="L505" s="114"/>
      <c r="M505" s="114"/>
      <c r="N505" s="114"/>
      <c r="O505" s="114"/>
      <c r="P505" s="114"/>
      <c r="Q505" s="114"/>
      <c r="R505" s="114"/>
      <c r="S505" s="114"/>
      <c r="T505" s="114"/>
      <c r="U505" s="114"/>
      <c r="V505" s="114"/>
      <c r="W505" s="114"/>
      <c r="X505" s="114"/>
      <c r="Y505" s="114"/>
      <c r="Z505" s="114"/>
      <c r="AA505" s="114"/>
      <c r="AB505" s="114"/>
    </row>
    <row r="506" spans="1:28" ht="13.2">
      <c r="A506" s="114"/>
      <c r="B506" s="114"/>
      <c r="C506" s="114"/>
      <c r="D506" s="114"/>
      <c r="E506" s="114"/>
      <c r="F506" s="114"/>
      <c r="G506" s="114"/>
      <c r="H506" s="114"/>
      <c r="I506" s="114"/>
      <c r="J506" s="114"/>
      <c r="K506" s="114"/>
      <c r="L506" s="114"/>
      <c r="M506" s="114"/>
      <c r="N506" s="114"/>
      <c r="O506" s="114"/>
      <c r="P506" s="114"/>
      <c r="Q506" s="114"/>
      <c r="R506" s="114"/>
      <c r="S506" s="114"/>
      <c r="T506" s="114"/>
      <c r="U506" s="114"/>
      <c r="V506" s="114"/>
      <c r="W506" s="114"/>
      <c r="X506" s="114"/>
      <c r="Y506" s="114"/>
      <c r="Z506" s="114"/>
      <c r="AA506" s="114"/>
      <c r="AB506" s="114"/>
    </row>
    <row r="507" spans="1:28" ht="13.2">
      <c r="A507" s="114"/>
      <c r="B507" s="114"/>
      <c r="C507" s="114"/>
      <c r="D507" s="114"/>
      <c r="E507" s="114"/>
      <c r="F507" s="114"/>
      <c r="G507" s="114"/>
      <c r="H507" s="114"/>
      <c r="I507" s="114"/>
      <c r="J507" s="114"/>
      <c r="K507" s="114"/>
      <c r="L507" s="114"/>
      <c r="M507" s="114"/>
      <c r="N507" s="114"/>
      <c r="O507" s="114"/>
      <c r="P507" s="114"/>
      <c r="Q507" s="114"/>
      <c r="R507" s="114"/>
      <c r="S507" s="114"/>
      <c r="T507" s="114"/>
      <c r="U507" s="114"/>
      <c r="V507" s="114"/>
      <c r="W507" s="114"/>
      <c r="X507" s="114"/>
      <c r="Y507" s="114"/>
      <c r="Z507" s="114"/>
      <c r="AA507" s="114"/>
      <c r="AB507" s="114"/>
    </row>
    <row r="508" spans="1:28" ht="13.2">
      <c r="A508" s="114"/>
      <c r="B508" s="114"/>
      <c r="C508" s="114"/>
      <c r="D508" s="114"/>
      <c r="E508" s="114"/>
      <c r="F508" s="114"/>
      <c r="G508" s="114"/>
      <c r="H508" s="114"/>
      <c r="I508" s="114"/>
      <c r="J508" s="114"/>
      <c r="K508" s="114"/>
      <c r="L508" s="114"/>
      <c r="M508" s="114"/>
      <c r="N508" s="114"/>
      <c r="O508" s="114"/>
      <c r="P508" s="114"/>
      <c r="Q508" s="114"/>
      <c r="R508" s="114"/>
      <c r="S508" s="114"/>
      <c r="T508" s="114"/>
      <c r="U508" s="114"/>
      <c r="V508" s="114"/>
      <c r="W508" s="114"/>
      <c r="X508" s="114"/>
      <c r="Y508" s="114"/>
      <c r="Z508" s="114"/>
      <c r="AA508" s="114"/>
      <c r="AB508" s="114"/>
    </row>
    <row r="509" spans="1:28" ht="13.2">
      <c r="A509" s="114"/>
      <c r="B509" s="114"/>
      <c r="C509" s="114"/>
      <c r="D509" s="114"/>
      <c r="E509" s="114"/>
      <c r="F509" s="114"/>
      <c r="G509" s="114"/>
      <c r="H509" s="114"/>
      <c r="I509" s="114"/>
      <c r="J509" s="114"/>
      <c r="K509" s="114"/>
      <c r="L509" s="114"/>
      <c r="M509" s="114"/>
      <c r="N509" s="114"/>
      <c r="O509" s="114"/>
      <c r="P509" s="114"/>
      <c r="Q509" s="114"/>
      <c r="R509" s="114"/>
      <c r="S509" s="114"/>
      <c r="T509" s="114"/>
      <c r="U509" s="114"/>
      <c r="V509" s="114"/>
      <c r="W509" s="114"/>
      <c r="X509" s="114"/>
      <c r="Y509" s="114"/>
      <c r="Z509" s="114"/>
      <c r="AA509" s="114"/>
      <c r="AB509" s="114"/>
    </row>
    <row r="510" spans="1:28" ht="13.2">
      <c r="A510" s="114"/>
      <c r="B510" s="114"/>
      <c r="C510" s="114"/>
      <c r="D510" s="114"/>
      <c r="E510" s="114"/>
      <c r="F510" s="114"/>
      <c r="G510" s="114"/>
      <c r="H510" s="114"/>
      <c r="I510" s="114"/>
      <c r="J510" s="114"/>
      <c r="K510" s="114"/>
      <c r="L510" s="114"/>
      <c r="M510" s="114"/>
      <c r="N510" s="114"/>
      <c r="O510" s="114"/>
      <c r="P510" s="114"/>
      <c r="Q510" s="114"/>
      <c r="R510" s="114"/>
      <c r="S510" s="114"/>
      <c r="T510" s="114"/>
      <c r="U510" s="114"/>
      <c r="V510" s="114"/>
      <c r="W510" s="114"/>
      <c r="X510" s="114"/>
      <c r="Y510" s="114"/>
      <c r="Z510" s="114"/>
      <c r="AA510" s="114"/>
      <c r="AB510" s="114"/>
    </row>
    <row r="511" spans="1:28" ht="13.2">
      <c r="A511" s="114"/>
      <c r="B511" s="114"/>
      <c r="C511" s="114"/>
      <c r="D511" s="114"/>
      <c r="E511" s="114"/>
      <c r="F511" s="114"/>
      <c r="G511" s="114"/>
      <c r="H511" s="114"/>
      <c r="I511" s="114"/>
      <c r="J511" s="114"/>
      <c r="K511" s="114"/>
      <c r="L511" s="114"/>
      <c r="M511" s="114"/>
      <c r="N511" s="114"/>
      <c r="O511" s="114"/>
      <c r="P511" s="114"/>
      <c r="Q511" s="114"/>
      <c r="R511" s="114"/>
      <c r="S511" s="114"/>
      <c r="T511" s="114"/>
      <c r="U511" s="114"/>
      <c r="V511" s="114"/>
      <c r="W511" s="114"/>
      <c r="X511" s="114"/>
      <c r="Y511" s="114"/>
      <c r="Z511" s="114"/>
      <c r="AA511" s="114"/>
      <c r="AB511" s="114"/>
    </row>
    <row r="512" spans="1:28" ht="13.2">
      <c r="A512" s="114"/>
      <c r="B512" s="114"/>
      <c r="C512" s="114"/>
      <c r="D512" s="114"/>
      <c r="E512" s="114"/>
      <c r="F512" s="114"/>
      <c r="G512" s="114"/>
      <c r="H512" s="114"/>
      <c r="I512" s="114"/>
      <c r="J512" s="114"/>
      <c r="K512" s="114"/>
      <c r="L512" s="114"/>
      <c r="M512" s="114"/>
      <c r="N512" s="114"/>
      <c r="O512" s="114"/>
      <c r="P512" s="114"/>
      <c r="Q512" s="114"/>
      <c r="R512" s="114"/>
      <c r="S512" s="114"/>
      <c r="T512" s="114"/>
      <c r="U512" s="114"/>
      <c r="V512" s="114"/>
      <c r="W512" s="114"/>
      <c r="X512" s="114"/>
      <c r="Y512" s="114"/>
      <c r="Z512" s="114"/>
      <c r="AA512" s="114"/>
      <c r="AB512" s="114"/>
    </row>
    <row r="513" spans="1:28" ht="13.2">
      <c r="A513" s="114"/>
      <c r="B513" s="114"/>
      <c r="C513" s="114"/>
      <c r="D513" s="114"/>
      <c r="E513" s="114"/>
      <c r="F513" s="114"/>
      <c r="G513" s="114"/>
      <c r="H513" s="114"/>
      <c r="I513" s="114"/>
      <c r="J513" s="114"/>
      <c r="K513" s="114"/>
      <c r="L513" s="114"/>
      <c r="M513" s="114"/>
      <c r="N513" s="114"/>
      <c r="O513" s="114"/>
      <c r="P513" s="114"/>
      <c r="Q513" s="114"/>
      <c r="R513" s="114"/>
      <c r="S513" s="114"/>
      <c r="T513" s="114"/>
      <c r="U513" s="114"/>
      <c r="V513" s="114"/>
      <c r="W513" s="114"/>
      <c r="X513" s="114"/>
      <c r="Y513" s="114"/>
      <c r="Z513" s="114"/>
      <c r="AA513" s="114"/>
      <c r="AB513" s="114"/>
    </row>
    <row r="514" spans="1:28" ht="13.2">
      <c r="A514" s="114"/>
      <c r="B514" s="114"/>
      <c r="C514" s="114"/>
      <c r="D514" s="114"/>
      <c r="E514" s="114"/>
      <c r="F514" s="114"/>
      <c r="G514" s="114"/>
      <c r="H514" s="114"/>
      <c r="I514" s="114"/>
      <c r="J514" s="114"/>
      <c r="K514" s="114"/>
      <c r="L514" s="114"/>
      <c r="M514" s="114"/>
      <c r="N514" s="114"/>
      <c r="O514" s="114"/>
      <c r="P514" s="114"/>
      <c r="Q514" s="114"/>
      <c r="R514" s="114"/>
      <c r="S514" s="114"/>
      <c r="T514" s="114"/>
      <c r="U514" s="114"/>
      <c r="V514" s="114"/>
      <c r="W514" s="114"/>
      <c r="X514" s="114"/>
      <c r="Y514" s="114"/>
      <c r="Z514" s="114"/>
      <c r="AA514" s="114"/>
      <c r="AB514" s="114"/>
    </row>
    <row r="515" spans="1:28" ht="13.2">
      <c r="A515" s="114"/>
      <c r="B515" s="114"/>
      <c r="C515" s="114"/>
      <c r="D515" s="114"/>
      <c r="E515" s="114"/>
      <c r="F515" s="114"/>
      <c r="G515" s="114"/>
      <c r="H515" s="114"/>
      <c r="I515" s="114"/>
      <c r="J515" s="114"/>
      <c r="K515" s="114"/>
      <c r="L515" s="114"/>
      <c r="M515" s="114"/>
      <c r="N515" s="114"/>
      <c r="O515" s="114"/>
      <c r="P515" s="114"/>
      <c r="Q515" s="114"/>
      <c r="R515" s="114"/>
      <c r="S515" s="114"/>
      <c r="T515" s="114"/>
      <c r="U515" s="114"/>
      <c r="V515" s="114"/>
      <c r="W515" s="114"/>
      <c r="X515" s="114"/>
      <c r="Y515" s="114"/>
      <c r="Z515" s="114"/>
      <c r="AA515" s="114"/>
      <c r="AB515" s="114"/>
    </row>
    <row r="516" spans="1:28" ht="13.2">
      <c r="A516" s="114"/>
      <c r="B516" s="114"/>
      <c r="C516" s="114"/>
      <c r="D516" s="114"/>
      <c r="E516" s="114"/>
      <c r="F516" s="114"/>
      <c r="G516" s="114"/>
      <c r="H516" s="114"/>
      <c r="I516" s="114"/>
      <c r="J516" s="114"/>
      <c r="K516" s="114"/>
      <c r="L516" s="114"/>
      <c r="M516" s="114"/>
      <c r="N516" s="114"/>
      <c r="O516" s="114"/>
      <c r="P516" s="114"/>
      <c r="Q516" s="114"/>
      <c r="R516" s="114"/>
      <c r="S516" s="114"/>
      <c r="T516" s="114"/>
      <c r="U516" s="114"/>
      <c r="V516" s="114"/>
      <c r="W516" s="114"/>
      <c r="X516" s="114"/>
      <c r="Y516" s="114"/>
      <c r="Z516" s="114"/>
      <c r="AA516" s="114"/>
      <c r="AB516" s="114"/>
    </row>
    <row r="517" spans="1:28" ht="13.2">
      <c r="A517" s="114"/>
      <c r="B517" s="114"/>
      <c r="C517" s="114"/>
      <c r="D517" s="114"/>
      <c r="E517" s="114"/>
      <c r="F517" s="114"/>
      <c r="G517" s="114"/>
      <c r="H517" s="114"/>
      <c r="I517" s="114"/>
      <c r="J517" s="114"/>
      <c r="K517" s="114"/>
      <c r="L517" s="114"/>
      <c r="M517" s="114"/>
      <c r="N517" s="114"/>
      <c r="O517" s="114"/>
      <c r="P517" s="114"/>
      <c r="Q517" s="114"/>
      <c r="R517" s="114"/>
      <c r="S517" s="114"/>
      <c r="T517" s="114"/>
      <c r="U517" s="114"/>
      <c r="V517" s="114"/>
      <c r="W517" s="114"/>
      <c r="X517" s="114"/>
      <c r="Y517" s="114"/>
      <c r="Z517" s="114"/>
      <c r="AA517" s="114"/>
      <c r="AB517" s="114"/>
    </row>
    <row r="518" spans="1:28" ht="13.2">
      <c r="A518" s="114"/>
      <c r="B518" s="114"/>
      <c r="C518" s="114"/>
      <c r="D518" s="114"/>
      <c r="E518" s="114"/>
      <c r="F518" s="114"/>
      <c r="G518" s="114"/>
      <c r="H518" s="114"/>
      <c r="I518" s="114"/>
      <c r="J518" s="114"/>
      <c r="K518" s="114"/>
      <c r="L518" s="114"/>
      <c r="M518" s="114"/>
      <c r="N518" s="114"/>
      <c r="O518" s="114"/>
      <c r="P518" s="114"/>
      <c r="Q518" s="114"/>
      <c r="R518" s="114"/>
      <c r="S518" s="114"/>
      <c r="T518" s="114"/>
      <c r="U518" s="114"/>
      <c r="V518" s="114"/>
      <c r="W518" s="114"/>
      <c r="X518" s="114"/>
      <c r="Y518" s="114"/>
      <c r="Z518" s="114"/>
      <c r="AA518" s="114"/>
      <c r="AB518" s="114"/>
    </row>
    <row r="519" spans="1:28" ht="13.2">
      <c r="A519" s="114"/>
      <c r="B519" s="114"/>
      <c r="C519" s="114"/>
      <c r="D519" s="114"/>
      <c r="E519" s="114"/>
      <c r="F519" s="114"/>
      <c r="G519" s="114"/>
      <c r="H519" s="114"/>
      <c r="I519" s="114"/>
      <c r="J519" s="114"/>
      <c r="K519" s="114"/>
      <c r="L519" s="114"/>
      <c r="M519" s="114"/>
      <c r="N519" s="114"/>
      <c r="O519" s="114"/>
      <c r="P519" s="114"/>
      <c r="Q519" s="114"/>
      <c r="R519" s="114"/>
      <c r="S519" s="114"/>
      <c r="T519" s="114"/>
      <c r="U519" s="114"/>
      <c r="V519" s="114"/>
      <c r="W519" s="114"/>
      <c r="X519" s="114"/>
      <c r="Y519" s="114"/>
      <c r="Z519" s="114"/>
      <c r="AA519" s="114"/>
      <c r="AB519" s="114"/>
    </row>
    <row r="520" spans="1:28" ht="13.2">
      <c r="A520" s="114"/>
      <c r="B520" s="114"/>
      <c r="C520" s="114"/>
      <c r="D520" s="114"/>
      <c r="E520" s="114"/>
      <c r="F520" s="114"/>
      <c r="G520" s="114"/>
      <c r="H520" s="114"/>
      <c r="I520" s="114"/>
      <c r="J520" s="114"/>
      <c r="K520" s="114"/>
      <c r="L520" s="114"/>
      <c r="M520" s="114"/>
      <c r="N520" s="114"/>
      <c r="O520" s="114"/>
      <c r="P520" s="114"/>
      <c r="Q520" s="114"/>
      <c r="R520" s="114"/>
      <c r="S520" s="114"/>
      <c r="T520" s="114"/>
      <c r="U520" s="114"/>
      <c r="V520" s="114"/>
      <c r="W520" s="114"/>
      <c r="X520" s="114"/>
      <c r="Y520" s="114"/>
      <c r="Z520" s="114"/>
      <c r="AA520" s="114"/>
      <c r="AB520" s="114"/>
    </row>
    <row r="521" spans="1:28" ht="13.2">
      <c r="A521" s="114"/>
      <c r="B521" s="114"/>
      <c r="C521" s="114"/>
      <c r="D521" s="114"/>
      <c r="E521" s="114"/>
      <c r="F521" s="114"/>
      <c r="G521" s="114"/>
      <c r="H521" s="114"/>
      <c r="I521" s="114"/>
      <c r="J521" s="114"/>
      <c r="K521" s="114"/>
      <c r="L521" s="114"/>
      <c r="M521" s="114"/>
      <c r="N521" s="114"/>
      <c r="O521" s="114"/>
      <c r="P521" s="114"/>
      <c r="Q521" s="114"/>
      <c r="R521" s="114"/>
      <c r="S521" s="114"/>
      <c r="T521" s="114"/>
      <c r="U521" s="114"/>
      <c r="V521" s="114"/>
      <c r="W521" s="114"/>
      <c r="X521" s="114"/>
      <c r="Y521" s="114"/>
      <c r="Z521" s="114"/>
      <c r="AA521" s="114"/>
      <c r="AB521" s="114"/>
    </row>
    <row r="522" spans="1:28" ht="13.2">
      <c r="A522" s="114"/>
      <c r="B522" s="114"/>
      <c r="C522" s="114"/>
      <c r="D522" s="114"/>
      <c r="E522" s="114"/>
      <c r="F522" s="114"/>
      <c r="G522" s="114"/>
      <c r="H522" s="114"/>
      <c r="I522" s="114"/>
      <c r="J522" s="114"/>
      <c r="K522" s="114"/>
      <c r="L522" s="114"/>
      <c r="M522" s="114"/>
      <c r="N522" s="114"/>
      <c r="O522" s="114"/>
      <c r="P522" s="114"/>
      <c r="Q522" s="114"/>
      <c r="R522" s="114"/>
      <c r="S522" s="114"/>
      <c r="T522" s="114"/>
      <c r="U522" s="114"/>
      <c r="V522" s="114"/>
      <c r="W522" s="114"/>
      <c r="X522" s="114"/>
      <c r="Y522" s="114"/>
      <c r="Z522" s="114"/>
      <c r="AA522" s="114"/>
      <c r="AB522" s="114"/>
    </row>
    <row r="523" spans="1:28" ht="13.2">
      <c r="A523" s="114"/>
      <c r="B523" s="114"/>
      <c r="C523" s="114"/>
      <c r="D523" s="114"/>
      <c r="E523" s="114"/>
      <c r="F523" s="114"/>
      <c r="G523" s="114"/>
      <c r="H523" s="114"/>
      <c r="I523" s="114"/>
      <c r="J523" s="114"/>
      <c r="K523" s="114"/>
      <c r="L523" s="114"/>
      <c r="M523" s="114"/>
      <c r="N523" s="114"/>
      <c r="O523" s="114"/>
      <c r="P523" s="114"/>
      <c r="Q523" s="114"/>
      <c r="R523" s="114"/>
      <c r="S523" s="114"/>
      <c r="T523" s="114"/>
      <c r="U523" s="114"/>
      <c r="V523" s="114"/>
      <c r="W523" s="114"/>
      <c r="X523" s="114"/>
      <c r="Y523" s="114"/>
      <c r="Z523" s="114"/>
      <c r="AA523" s="114"/>
      <c r="AB523" s="114"/>
    </row>
    <row r="524" spans="1:28" ht="13.2">
      <c r="A524" s="114"/>
      <c r="B524" s="114"/>
      <c r="C524" s="114"/>
      <c r="D524" s="114"/>
      <c r="E524" s="114"/>
      <c r="F524" s="114"/>
      <c r="G524" s="114"/>
      <c r="H524" s="114"/>
      <c r="I524" s="114"/>
      <c r="J524" s="114"/>
      <c r="K524" s="114"/>
      <c r="L524" s="114"/>
      <c r="M524" s="114"/>
      <c r="N524" s="114"/>
      <c r="O524" s="114"/>
      <c r="P524" s="114"/>
      <c r="Q524" s="114"/>
      <c r="R524" s="114"/>
      <c r="S524" s="114"/>
      <c r="T524" s="114"/>
      <c r="U524" s="114"/>
      <c r="V524" s="114"/>
      <c r="W524" s="114"/>
      <c r="X524" s="114"/>
      <c r="Y524" s="114"/>
      <c r="Z524" s="114"/>
      <c r="AA524" s="114"/>
      <c r="AB524" s="114"/>
    </row>
    <row r="525" spans="1:28" ht="13.2">
      <c r="A525" s="114"/>
      <c r="B525" s="114"/>
      <c r="C525" s="114"/>
      <c r="D525" s="114"/>
      <c r="E525" s="114"/>
      <c r="F525" s="114"/>
      <c r="G525" s="114"/>
      <c r="H525" s="114"/>
      <c r="I525" s="114"/>
      <c r="J525" s="114"/>
      <c r="K525" s="114"/>
      <c r="L525" s="114"/>
      <c r="M525" s="114"/>
      <c r="N525" s="114"/>
      <c r="O525" s="114"/>
      <c r="P525" s="114"/>
      <c r="Q525" s="114"/>
      <c r="R525" s="114"/>
      <c r="S525" s="114"/>
      <c r="T525" s="114"/>
      <c r="U525" s="114"/>
      <c r="V525" s="114"/>
      <c r="W525" s="114"/>
      <c r="X525" s="114"/>
      <c r="Y525" s="114"/>
      <c r="Z525" s="114"/>
      <c r="AA525" s="114"/>
      <c r="AB525" s="114"/>
    </row>
    <row r="526" spans="1:28" ht="13.2">
      <c r="A526" s="114"/>
      <c r="B526" s="114"/>
      <c r="C526" s="114"/>
      <c r="D526" s="114"/>
      <c r="E526" s="114"/>
      <c r="F526" s="114"/>
      <c r="G526" s="114"/>
      <c r="H526" s="114"/>
      <c r="I526" s="114"/>
      <c r="J526" s="114"/>
      <c r="K526" s="114"/>
      <c r="L526" s="114"/>
      <c r="M526" s="114"/>
      <c r="N526" s="114"/>
      <c r="O526" s="114"/>
      <c r="P526" s="114"/>
      <c r="Q526" s="114"/>
      <c r="R526" s="114"/>
      <c r="S526" s="114"/>
      <c r="T526" s="114"/>
      <c r="U526" s="114"/>
      <c r="V526" s="114"/>
      <c r="W526" s="114"/>
      <c r="X526" s="114"/>
      <c r="Y526" s="114"/>
      <c r="Z526" s="114"/>
      <c r="AA526" s="114"/>
      <c r="AB526" s="114"/>
    </row>
    <row r="527" spans="1:28" ht="13.2">
      <c r="A527" s="114"/>
      <c r="B527" s="114"/>
      <c r="C527" s="114"/>
      <c r="D527" s="114"/>
      <c r="E527" s="114"/>
      <c r="F527" s="114"/>
      <c r="G527" s="114"/>
      <c r="H527" s="114"/>
      <c r="I527" s="114"/>
      <c r="J527" s="114"/>
      <c r="K527" s="114"/>
      <c r="L527" s="114"/>
      <c r="M527" s="114"/>
      <c r="N527" s="114"/>
      <c r="O527" s="114"/>
      <c r="P527" s="114"/>
      <c r="Q527" s="114"/>
      <c r="R527" s="114"/>
      <c r="S527" s="114"/>
      <c r="T527" s="114"/>
      <c r="U527" s="114"/>
      <c r="V527" s="114"/>
      <c r="W527" s="114"/>
      <c r="X527" s="114"/>
      <c r="Y527" s="114"/>
      <c r="Z527" s="114"/>
      <c r="AA527" s="114"/>
      <c r="AB527" s="114"/>
    </row>
    <row r="528" spans="1:28" ht="13.2">
      <c r="A528" s="114"/>
      <c r="B528" s="114"/>
      <c r="C528" s="114"/>
      <c r="D528" s="114"/>
      <c r="E528" s="114"/>
      <c r="F528" s="114"/>
      <c r="G528" s="114"/>
      <c r="H528" s="114"/>
      <c r="I528" s="114"/>
      <c r="J528" s="114"/>
      <c r="K528" s="114"/>
      <c r="L528" s="114"/>
      <c r="M528" s="114"/>
      <c r="N528" s="114"/>
      <c r="O528" s="114"/>
      <c r="P528" s="114"/>
      <c r="Q528" s="114"/>
      <c r="R528" s="114"/>
      <c r="S528" s="114"/>
      <c r="T528" s="114"/>
      <c r="U528" s="114"/>
      <c r="V528" s="114"/>
      <c r="W528" s="114"/>
      <c r="X528" s="114"/>
      <c r="Y528" s="114"/>
      <c r="Z528" s="114"/>
      <c r="AA528" s="114"/>
      <c r="AB528" s="114"/>
    </row>
    <row r="529" spans="1:28" ht="13.2">
      <c r="A529" s="114"/>
      <c r="B529" s="114"/>
      <c r="C529" s="114"/>
      <c r="D529" s="114"/>
      <c r="E529" s="114"/>
      <c r="F529" s="114"/>
      <c r="G529" s="114"/>
      <c r="H529" s="114"/>
      <c r="I529" s="114"/>
      <c r="J529" s="114"/>
      <c r="K529" s="114"/>
      <c r="L529" s="114"/>
      <c r="M529" s="114"/>
      <c r="N529" s="114"/>
      <c r="O529" s="114"/>
      <c r="P529" s="114"/>
      <c r="Q529" s="114"/>
      <c r="R529" s="114"/>
      <c r="S529" s="114"/>
      <c r="T529" s="114"/>
      <c r="U529" s="114"/>
      <c r="V529" s="114"/>
      <c r="W529" s="114"/>
      <c r="X529" s="114"/>
      <c r="Y529" s="114"/>
      <c r="Z529" s="114"/>
      <c r="AA529" s="114"/>
      <c r="AB529" s="114"/>
    </row>
    <row r="530" spans="1:28" ht="13.2">
      <c r="A530" s="114"/>
      <c r="B530" s="114"/>
      <c r="C530" s="114"/>
      <c r="D530" s="114"/>
      <c r="E530" s="114"/>
      <c r="F530" s="114"/>
      <c r="G530" s="114"/>
      <c r="H530" s="114"/>
      <c r="I530" s="114"/>
      <c r="J530" s="114"/>
      <c r="K530" s="114"/>
      <c r="L530" s="114"/>
      <c r="M530" s="114"/>
      <c r="N530" s="114"/>
      <c r="O530" s="114"/>
      <c r="P530" s="114"/>
      <c r="Q530" s="114"/>
      <c r="R530" s="114"/>
      <c r="S530" s="114"/>
      <c r="T530" s="114"/>
      <c r="U530" s="114"/>
      <c r="V530" s="114"/>
      <c r="W530" s="114"/>
      <c r="X530" s="114"/>
      <c r="Y530" s="114"/>
      <c r="Z530" s="114"/>
      <c r="AA530" s="114"/>
      <c r="AB530" s="114"/>
    </row>
    <row r="531" spans="1:28" ht="13.2">
      <c r="A531" s="114"/>
      <c r="B531" s="114"/>
      <c r="C531" s="114"/>
      <c r="D531" s="114"/>
      <c r="E531" s="114"/>
      <c r="F531" s="114"/>
      <c r="G531" s="114"/>
      <c r="H531" s="114"/>
      <c r="I531" s="114"/>
      <c r="J531" s="114"/>
      <c r="K531" s="114"/>
      <c r="L531" s="114"/>
      <c r="M531" s="114"/>
      <c r="N531" s="114"/>
      <c r="O531" s="114"/>
      <c r="P531" s="114"/>
      <c r="Q531" s="114"/>
      <c r="R531" s="114"/>
      <c r="S531" s="114"/>
      <c r="T531" s="114"/>
      <c r="U531" s="114"/>
      <c r="V531" s="114"/>
      <c r="W531" s="114"/>
      <c r="X531" s="114"/>
      <c r="Y531" s="114"/>
      <c r="Z531" s="114"/>
      <c r="AA531" s="114"/>
      <c r="AB531" s="114"/>
    </row>
    <row r="532" spans="1:28" ht="13.2">
      <c r="A532" s="114"/>
      <c r="B532" s="114"/>
      <c r="C532" s="114"/>
      <c r="D532" s="114"/>
      <c r="E532" s="114"/>
      <c r="F532" s="114"/>
      <c r="G532" s="114"/>
      <c r="H532" s="114"/>
      <c r="I532" s="114"/>
      <c r="J532" s="114"/>
      <c r="K532" s="114"/>
      <c r="L532" s="114"/>
      <c r="M532" s="114"/>
      <c r="N532" s="114"/>
      <c r="O532" s="114"/>
      <c r="P532" s="114"/>
      <c r="Q532" s="114"/>
      <c r="R532" s="114"/>
      <c r="S532" s="114"/>
      <c r="T532" s="114"/>
      <c r="U532" s="114"/>
      <c r="V532" s="114"/>
      <c r="W532" s="114"/>
      <c r="X532" s="114"/>
      <c r="Y532" s="114"/>
      <c r="Z532" s="114"/>
      <c r="AA532" s="114"/>
      <c r="AB532" s="114"/>
    </row>
    <row r="533" spans="1:28" ht="13.2">
      <c r="A533" s="114"/>
      <c r="B533" s="114"/>
      <c r="C533" s="114"/>
      <c r="D533" s="114"/>
      <c r="E533" s="114"/>
      <c r="F533" s="114"/>
      <c r="G533" s="114"/>
      <c r="H533" s="114"/>
      <c r="I533" s="114"/>
      <c r="J533" s="114"/>
      <c r="K533" s="114"/>
      <c r="L533" s="114"/>
      <c r="M533" s="114"/>
      <c r="N533" s="114"/>
      <c r="O533" s="114"/>
      <c r="P533" s="114"/>
      <c r="Q533" s="114"/>
      <c r="R533" s="114"/>
      <c r="S533" s="114"/>
      <c r="T533" s="114"/>
      <c r="U533" s="114"/>
      <c r="V533" s="114"/>
      <c r="W533" s="114"/>
      <c r="X533" s="114"/>
      <c r="Y533" s="114"/>
      <c r="Z533" s="114"/>
      <c r="AA533" s="114"/>
      <c r="AB533" s="114"/>
    </row>
    <row r="534" spans="1:28" ht="13.2">
      <c r="A534" s="114"/>
      <c r="B534" s="114"/>
      <c r="C534" s="114"/>
      <c r="D534" s="114"/>
      <c r="E534" s="114"/>
      <c r="F534" s="114"/>
      <c r="G534" s="114"/>
      <c r="H534" s="114"/>
      <c r="I534" s="114"/>
      <c r="J534" s="114"/>
      <c r="K534" s="114"/>
      <c r="L534" s="114"/>
      <c r="M534" s="114"/>
      <c r="N534" s="114"/>
      <c r="O534" s="114"/>
      <c r="P534" s="114"/>
      <c r="Q534" s="114"/>
      <c r="R534" s="114"/>
      <c r="S534" s="114"/>
      <c r="T534" s="114"/>
      <c r="U534" s="114"/>
      <c r="V534" s="114"/>
      <c r="W534" s="114"/>
      <c r="X534" s="114"/>
      <c r="Y534" s="114"/>
      <c r="Z534" s="114"/>
      <c r="AA534" s="114"/>
      <c r="AB534" s="114"/>
    </row>
    <row r="535" spans="1:28" ht="13.2">
      <c r="A535" s="114"/>
      <c r="B535" s="114"/>
      <c r="C535" s="114"/>
      <c r="D535" s="114"/>
      <c r="E535" s="114"/>
      <c r="F535" s="114"/>
      <c r="G535" s="114"/>
      <c r="H535" s="114"/>
      <c r="I535" s="114"/>
      <c r="J535" s="114"/>
      <c r="K535" s="114"/>
      <c r="L535" s="114"/>
      <c r="M535" s="114"/>
      <c r="N535" s="114"/>
      <c r="O535" s="114"/>
      <c r="P535" s="114"/>
      <c r="Q535" s="114"/>
      <c r="R535" s="114"/>
      <c r="S535" s="114"/>
      <c r="T535" s="114"/>
      <c r="U535" s="114"/>
      <c r="V535" s="114"/>
      <c r="W535" s="114"/>
      <c r="X535" s="114"/>
      <c r="Y535" s="114"/>
      <c r="Z535" s="114"/>
      <c r="AA535" s="114"/>
      <c r="AB535" s="114"/>
    </row>
    <row r="536" spans="1:28" ht="13.2">
      <c r="A536" s="114"/>
      <c r="B536" s="114"/>
      <c r="C536" s="114"/>
      <c r="D536" s="114"/>
      <c r="E536" s="114"/>
      <c r="F536" s="114"/>
      <c r="G536" s="114"/>
      <c r="H536" s="114"/>
      <c r="I536" s="114"/>
      <c r="J536" s="114"/>
      <c r="K536" s="114"/>
      <c r="L536" s="114"/>
      <c r="M536" s="114"/>
      <c r="N536" s="114"/>
      <c r="O536" s="114"/>
      <c r="P536" s="114"/>
      <c r="Q536" s="114"/>
      <c r="R536" s="114"/>
      <c r="S536" s="114"/>
      <c r="T536" s="114"/>
      <c r="U536" s="114"/>
      <c r="V536" s="114"/>
      <c r="W536" s="114"/>
      <c r="X536" s="114"/>
      <c r="Y536" s="114"/>
      <c r="Z536" s="114"/>
      <c r="AA536" s="114"/>
      <c r="AB536" s="114"/>
    </row>
    <row r="537" spans="1:28" ht="13.2">
      <c r="A537" s="114"/>
      <c r="B537" s="114"/>
      <c r="C537" s="114"/>
      <c r="D537" s="114"/>
      <c r="E537" s="114"/>
      <c r="F537" s="114"/>
      <c r="G537" s="114"/>
      <c r="H537" s="114"/>
      <c r="I537" s="114"/>
      <c r="J537" s="114"/>
      <c r="K537" s="114"/>
      <c r="L537" s="114"/>
      <c r="M537" s="114"/>
      <c r="N537" s="114"/>
      <c r="O537" s="114"/>
      <c r="P537" s="114"/>
      <c r="Q537" s="114"/>
      <c r="R537" s="114"/>
      <c r="S537" s="114"/>
      <c r="T537" s="114"/>
      <c r="U537" s="114"/>
      <c r="V537" s="114"/>
      <c r="W537" s="114"/>
      <c r="X537" s="114"/>
      <c r="Y537" s="114"/>
      <c r="Z537" s="114"/>
      <c r="AA537" s="114"/>
      <c r="AB537" s="114"/>
    </row>
    <row r="538" spans="1:28" ht="13.2">
      <c r="A538" s="114"/>
      <c r="B538" s="114"/>
      <c r="C538" s="114"/>
      <c r="D538" s="114"/>
      <c r="E538" s="114"/>
      <c r="F538" s="114"/>
      <c r="G538" s="114"/>
      <c r="H538" s="114"/>
      <c r="I538" s="114"/>
      <c r="J538" s="114"/>
      <c r="K538" s="114"/>
      <c r="L538" s="114"/>
      <c r="M538" s="114"/>
      <c r="N538" s="114"/>
      <c r="O538" s="114"/>
      <c r="P538" s="114"/>
      <c r="Q538" s="114"/>
      <c r="R538" s="114"/>
      <c r="S538" s="114"/>
      <c r="T538" s="114"/>
      <c r="U538" s="114"/>
      <c r="V538" s="114"/>
      <c r="W538" s="114"/>
      <c r="X538" s="114"/>
      <c r="Y538" s="114"/>
      <c r="Z538" s="114"/>
      <c r="AA538" s="114"/>
      <c r="AB538" s="114"/>
    </row>
    <row r="539" spans="1:28" ht="13.2">
      <c r="A539" s="114"/>
      <c r="B539" s="114"/>
      <c r="C539" s="114"/>
      <c r="D539" s="114"/>
      <c r="E539" s="114"/>
      <c r="F539" s="114"/>
      <c r="G539" s="114"/>
      <c r="H539" s="114"/>
      <c r="I539" s="114"/>
      <c r="J539" s="114"/>
      <c r="K539" s="114"/>
      <c r="L539" s="114"/>
      <c r="M539" s="114"/>
      <c r="N539" s="114"/>
      <c r="O539" s="114"/>
      <c r="P539" s="114"/>
      <c r="Q539" s="114"/>
      <c r="R539" s="114"/>
      <c r="S539" s="114"/>
      <c r="T539" s="114"/>
      <c r="U539" s="114"/>
      <c r="V539" s="114"/>
      <c r="W539" s="114"/>
      <c r="X539" s="114"/>
      <c r="Y539" s="114"/>
      <c r="Z539" s="114"/>
      <c r="AA539" s="114"/>
      <c r="AB539" s="114"/>
    </row>
    <row r="540" spans="1:28" ht="13.2">
      <c r="A540" s="114"/>
      <c r="B540" s="114"/>
      <c r="C540" s="114"/>
      <c r="D540" s="114"/>
      <c r="E540" s="114"/>
      <c r="F540" s="114"/>
      <c r="G540" s="114"/>
      <c r="H540" s="114"/>
      <c r="I540" s="114"/>
      <c r="J540" s="114"/>
      <c r="K540" s="114"/>
      <c r="L540" s="114"/>
      <c r="M540" s="114"/>
      <c r="N540" s="114"/>
      <c r="O540" s="114"/>
      <c r="P540" s="114"/>
      <c r="Q540" s="114"/>
      <c r="R540" s="114"/>
      <c r="S540" s="114"/>
      <c r="T540" s="114"/>
      <c r="U540" s="114"/>
      <c r="V540" s="114"/>
      <c r="W540" s="114"/>
      <c r="X540" s="114"/>
      <c r="Y540" s="114"/>
      <c r="Z540" s="114"/>
      <c r="AA540" s="114"/>
      <c r="AB540" s="114"/>
    </row>
    <row r="541" spans="1:28" ht="13.2">
      <c r="A541" s="114"/>
      <c r="B541" s="114"/>
      <c r="C541" s="114"/>
      <c r="D541" s="114"/>
      <c r="E541" s="114"/>
      <c r="F541" s="114"/>
      <c r="G541" s="114"/>
      <c r="H541" s="114"/>
      <c r="I541" s="114"/>
      <c r="J541" s="114"/>
      <c r="K541" s="114"/>
      <c r="L541" s="114"/>
      <c r="M541" s="114"/>
      <c r="N541" s="114"/>
      <c r="O541" s="114"/>
      <c r="P541" s="114"/>
      <c r="Q541" s="114"/>
      <c r="R541" s="114"/>
      <c r="S541" s="114"/>
      <c r="T541" s="114"/>
      <c r="U541" s="114"/>
      <c r="V541" s="114"/>
      <c r="W541" s="114"/>
      <c r="X541" s="114"/>
      <c r="Y541" s="114"/>
      <c r="Z541" s="114"/>
      <c r="AA541" s="114"/>
      <c r="AB541" s="114"/>
    </row>
    <row r="542" spans="1:28" ht="13.2">
      <c r="A542" s="114"/>
      <c r="B542" s="114"/>
      <c r="C542" s="114"/>
      <c r="D542" s="114"/>
      <c r="E542" s="114"/>
      <c r="F542" s="114"/>
      <c r="G542" s="114"/>
      <c r="H542" s="114"/>
      <c r="I542" s="114"/>
      <c r="J542" s="114"/>
      <c r="K542" s="114"/>
      <c r="L542" s="114"/>
      <c r="M542" s="114"/>
      <c r="N542" s="114"/>
      <c r="O542" s="114"/>
      <c r="P542" s="114"/>
      <c r="Q542" s="114"/>
      <c r="R542" s="114"/>
      <c r="S542" s="114"/>
      <c r="T542" s="114"/>
      <c r="U542" s="114"/>
      <c r="V542" s="114"/>
      <c r="W542" s="114"/>
      <c r="X542" s="114"/>
      <c r="Y542" s="114"/>
      <c r="Z542" s="114"/>
      <c r="AA542" s="114"/>
      <c r="AB542" s="114"/>
    </row>
    <row r="543" spans="1:28" ht="13.2">
      <c r="A543" s="114"/>
      <c r="B543" s="114"/>
      <c r="C543" s="114"/>
      <c r="D543" s="114"/>
      <c r="E543" s="114"/>
      <c r="F543" s="114"/>
      <c r="G543" s="114"/>
      <c r="H543" s="114"/>
      <c r="I543" s="114"/>
      <c r="J543" s="114"/>
      <c r="K543" s="114"/>
      <c r="L543" s="114"/>
      <c r="M543" s="114"/>
      <c r="N543" s="114"/>
      <c r="O543" s="114"/>
      <c r="P543" s="114"/>
      <c r="Q543" s="114"/>
      <c r="R543" s="114"/>
      <c r="S543" s="114"/>
      <c r="T543" s="114"/>
      <c r="U543" s="114"/>
      <c r="V543" s="114"/>
      <c r="W543" s="114"/>
      <c r="X543" s="114"/>
      <c r="Y543" s="114"/>
      <c r="Z543" s="114"/>
      <c r="AA543" s="114"/>
      <c r="AB543" s="114"/>
    </row>
    <row r="544" spans="1:28" ht="13.2">
      <c r="A544" s="114"/>
      <c r="B544" s="114"/>
      <c r="C544" s="114"/>
      <c r="D544" s="114"/>
      <c r="E544" s="114"/>
      <c r="F544" s="114"/>
      <c r="G544" s="114"/>
      <c r="H544" s="114"/>
      <c r="I544" s="114"/>
      <c r="J544" s="114"/>
      <c r="K544" s="114"/>
      <c r="L544" s="114"/>
      <c r="M544" s="114"/>
      <c r="N544" s="114"/>
      <c r="O544" s="114"/>
      <c r="P544" s="114"/>
      <c r="Q544" s="114"/>
      <c r="R544" s="114"/>
      <c r="S544" s="114"/>
      <c r="T544" s="114"/>
      <c r="U544" s="114"/>
      <c r="V544" s="114"/>
      <c r="W544" s="114"/>
      <c r="X544" s="114"/>
      <c r="Y544" s="114"/>
      <c r="Z544" s="114"/>
      <c r="AA544" s="114"/>
      <c r="AB544" s="114"/>
    </row>
    <row r="545" spans="1:28" ht="13.2">
      <c r="A545" s="114"/>
      <c r="B545" s="114"/>
      <c r="C545" s="114"/>
      <c r="D545" s="114"/>
      <c r="E545" s="114"/>
      <c r="F545" s="114"/>
      <c r="G545" s="114"/>
      <c r="H545" s="114"/>
      <c r="I545" s="114"/>
      <c r="J545" s="114"/>
      <c r="K545" s="114"/>
      <c r="L545" s="114"/>
      <c r="M545" s="114"/>
      <c r="N545" s="114"/>
      <c r="O545" s="114"/>
      <c r="P545" s="114"/>
      <c r="Q545" s="114"/>
      <c r="R545" s="114"/>
      <c r="S545" s="114"/>
      <c r="T545" s="114"/>
      <c r="U545" s="114"/>
      <c r="V545" s="114"/>
      <c r="W545" s="114"/>
      <c r="X545" s="114"/>
      <c r="Y545" s="114"/>
      <c r="Z545" s="114"/>
      <c r="AA545" s="114"/>
      <c r="AB545" s="114"/>
    </row>
    <row r="546" spans="1:28" ht="13.2">
      <c r="A546" s="114"/>
      <c r="B546" s="114"/>
      <c r="C546" s="114"/>
      <c r="D546" s="114"/>
      <c r="E546" s="114"/>
      <c r="F546" s="114"/>
      <c r="G546" s="114"/>
      <c r="H546" s="114"/>
      <c r="I546" s="114"/>
      <c r="J546" s="114"/>
      <c r="K546" s="114"/>
      <c r="L546" s="114"/>
      <c r="M546" s="114"/>
      <c r="N546" s="114"/>
      <c r="O546" s="114"/>
      <c r="P546" s="114"/>
      <c r="Q546" s="114"/>
      <c r="R546" s="114"/>
      <c r="S546" s="114"/>
      <c r="T546" s="114"/>
      <c r="U546" s="114"/>
      <c r="V546" s="114"/>
      <c r="W546" s="114"/>
      <c r="X546" s="114"/>
      <c r="Y546" s="114"/>
      <c r="Z546" s="114"/>
      <c r="AA546" s="114"/>
      <c r="AB546" s="114"/>
    </row>
    <row r="547" spans="1:28" ht="13.2">
      <c r="A547" s="114"/>
      <c r="B547" s="114"/>
      <c r="C547" s="114"/>
      <c r="D547" s="114"/>
      <c r="E547" s="114"/>
      <c r="F547" s="114"/>
      <c r="G547" s="114"/>
      <c r="H547" s="114"/>
      <c r="I547" s="114"/>
      <c r="J547" s="114"/>
      <c r="K547" s="114"/>
      <c r="L547" s="114"/>
      <c r="M547" s="114"/>
      <c r="N547" s="114"/>
      <c r="O547" s="114"/>
      <c r="P547" s="114"/>
      <c r="Q547" s="114"/>
      <c r="R547" s="114"/>
      <c r="S547" s="114"/>
      <c r="T547" s="114"/>
      <c r="U547" s="114"/>
      <c r="V547" s="114"/>
      <c r="W547" s="114"/>
      <c r="X547" s="114"/>
      <c r="Y547" s="114"/>
      <c r="Z547" s="114"/>
      <c r="AA547" s="114"/>
      <c r="AB547" s="114"/>
    </row>
    <row r="548" spans="1:28" ht="13.2">
      <c r="A548" s="114"/>
      <c r="B548" s="114"/>
      <c r="C548" s="114"/>
      <c r="D548" s="114"/>
      <c r="E548" s="114"/>
      <c r="F548" s="114"/>
      <c r="G548" s="114"/>
      <c r="H548" s="114"/>
      <c r="I548" s="114"/>
      <c r="J548" s="114"/>
      <c r="K548" s="114"/>
      <c r="L548" s="114"/>
      <c r="M548" s="114"/>
      <c r="N548" s="114"/>
      <c r="O548" s="114"/>
      <c r="P548" s="114"/>
      <c r="Q548" s="114"/>
      <c r="R548" s="114"/>
      <c r="S548" s="114"/>
      <c r="T548" s="114"/>
      <c r="U548" s="114"/>
      <c r="V548" s="114"/>
      <c r="W548" s="114"/>
      <c r="X548" s="114"/>
      <c r="Y548" s="114"/>
      <c r="Z548" s="114"/>
      <c r="AA548" s="114"/>
      <c r="AB548" s="114"/>
    </row>
    <row r="549" spans="1:28" ht="13.2">
      <c r="A549" s="114"/>
      <c r="B549" s="114"/>
      <c r="C549" s="114"/>
      <c r="D549" s="114"/>
      <c r="E549" s="114"/>
      <c r="F549" s="114"/>
      <c r="G549" s="114"/>
      <c r="H549" s="114"/>
      <c r="I549" s="114"/>
      <c r="J549" s="114"/>
      <c r="K549" s="114"/>
      <c r="L549" s="114"/>
      <c r="M549" s="114"/>
      <c r="N549" s="114"/>
      <c r="O549" s="114"/>
      <c r="P549" s="114"/>
      <c r="Q549" s="114"/>
      <c r="R549" s="114"/>
      <c r="S549" s="114"/>
      <c r="T549" s="114"/>
      <c r="U549" s="114"/>
      <c r="V549" s="114"/>
      <c r="W549" s="114"/>
      <c r="X549" s="114"/>
      <c r="Y549" s="114"/>
      <c r="Z549" s="114"/>
      <c r="AA549" s="114"/>
      <c r="AB549" s="114"/>
    </row>
    <row r="550" spans="1:28" ht="13.2">
      <c r="A550" s="114"/>
      <c r="B550" s="114"/>
      <c r="C550" s="114"/>
      <c r="D550" s="114"/>
      <c r="E550" s="114"/>
      <c r="F550" s="114"/>
      <c r="G550" s="114"/>
      <c r="H550" s="114"/>
      <c r="I550" s="114"/>
      <c r="J550" s="114"/>
      <c r="K550" s="114"/>
      <c r="L550" s="114"/>
      <c r="M550" s="114"/>
      <c r="N550" s="114"/>
      <c r="O550" s="114"/>
      <c r="P550" s="114"/>
      <c r="Q550" s="114"/>
      <c r="R550" s="114"/>
      <c r="S550" s="114"/>
      <c r="T550" s="114"/>
      <c r="U550" s="114"/>
      <c r="V550" s="114"/>
      <c r="W550" s="114"/>
      <c r="X550" s="114"/>
      <c r="Y550" s="114"/>
      <c r="Z550" s="114"/>
      <c r="AA550" s="114"/>
      <c r="AB550" s="114"/>
    </row>
    <row r="551" spans="1:28" ht="13.2">
      <c r="A551" s="114"/>
      <c r="B551" s="114"/>
      <c r="C551" s="114"/>
      <c r="D551" s="114"/>
      <c r="E551" s="114"/>
      <c r="F551" s="114"/>
      <c r="G551" s="114"/>
      <c r="H551" s="114"/>
      <c r="I551" s="114"/>
      <c r="J551" s="114"/>
      <c r="K551" s="114"/>
      <c r="L551" s="114"/>
      <c r="M551" s="114"/>
      <c r="N551" s="114"/>
      <c r="O551" s="114"/>
      <c r="P551" s="114"/>
      <c r="Q551" s="114"/>
      <c r="R551" s="114"/>
      <c r="S551" s="114"/>
      <c r="T551" s="114"/>
      <c r="U551" s="114"/>
      <c r="V551" s="114"/>
      <c r="W551" s="114"/>
      <c r="X551" s="114"/>
      <c r="Y551" s="114"/>
      <c r="Z551" s="114"/>
      <c r="AA551" s="114"/>
      <c r="AB551" s="114"/>
    </row>
    <row r="552" spans="1:28" ht="13.2">
      <c r="A552" s="114"/>
      <c r="B552" s="114"/>
      <c r="C552" s="114"/>
      <c r="D552" s="114"/>
      <c r="E552" s="114"/>
      <c r="F552" s="114"/>
      <c r="G552" s="114"/>
      <c r="H552" s="114"/>
      <c r="I552" s="114"/>
      <c r="J552" s="114"/>
      <c r="K552" s="114"/>
      <c r="L552" s="114"/>
      <c r="M552" s="114"/>
      <c r="N552" s="114"/>
      <c r="O552" s="114"/>
      <c r="P552" s="114"/>
      <c r="Q552" s="114"/>
      <c r="R552" s="114"/>
      <c r="S552" s="114"/>
      <c r="T552" s="114"/>
      <c r="U552" s="114"/>
      <c r="V552" s="114"/>
      <c r="W552" s="114"/>
      <c r="X552" s="114"/>
      <c r="Y552" s="114"/>
      <c r="Z552" s="114"/>
      <c r="AA552" s="114"/>
      <c r="AB552" s="114"/>
    </row>
    <row r="553" spans="1:28" ht="13.2">
      <c r="A553" s="114"/>
      <c r="B553" s="114"/>
      <c r="C553" s="114"/>
      <c r="D553" s="114"/>
      <c r="E553" s="114"/>
      <c r="F553" s="114"/>
      <c r="G553" s="114"/>
      <c r="H553" s="114"/>
      <c r="I553" s="114"/>
      <c r="J553" s="114"/>
      <c r="K553" s="114"/>
      <c r="L553" s="114"/>
      <c r="M553" s="114"/>
      <c r="N553" s="114"/>
      <c r="O553" s="114"/>
      <c r="P553" s="114"/>
      <c r="Q553" s="114"/>
      <c r="R553" s="114"/>
      <c r="S553" s="114"/>
      <c r="T553" s="114"/>
      <c r="U553" s="114"/>
      <c r="V553" s="114"/>
      <c r="W553" s="114"/>
      <c r="X553" s="114"/>
      <c r="Y553" s="114"/>
      <c r="Z553" s="114"/>
      <c r="AA553" s="114"/>
      <c r="AB553" s="114"/>
    </row>
    <row r="554" spans="1:28" ht="13.2">
      <c r="A554" s="114"/>
      <c r="B554" s="114"/>
      <c r="C554" s="114"/>
      <c r="D554" s="114"/>
      <c r="E554" s="114"/>
      <c r="F554" s="114"/>
      <c r="G554" s="114"/>
      <c r="H554" s="114"/>
      <c r="I554" s="114"/>
      <c r="J554" s="114"/>
      <c r="K554" s="114"/>
      <c r="L554" s="114"/>
      <c r="M554" s="114"/>
      <c r="N554" s="114"/>
      <c r="O554" s="114"/>
      <c r="P554" s="114"/>
      <c r="Q554" s="114"/>
      <c r="R554" s="114"/>
      <c r="S554" s="114"/>
      <c r="T554" s="114"/>
      <c r="U554" s="114"/>
      <c r="V554" s="114"/>
      <c r="W554" s="114"/>
      <c r="X554" s="114"/>
      <c r="Y554" s="114"/>
      <c r="Z554" s="114"/>
      <c r="AA554" s="114"/>
      <c r="AB554" s="114"/>
    </row>
    <row r="555" spans="1:28" ht="13.2">
      <c r="A555" s="114"/>
      <c r="B555" s="114"/>
      <c r="C555" s="114"/>
      <c r="D555" s="114"/>
      <c r="E555" s="114"/>
      <c r="F555" s="114"/>
      <c r="G555" s="114"/>
      <c r="H555" s="114"/>
      <c r="I555" s="114"/>
      <c r="J555" s="114"/>
      <c r="K555" s="114"/>
      <c r="L555" s="114"/>
      <c r="M555" s="114"/>
      <c r="N555" s="114"/>
      <c r="O555" s="114"/>
      <c r="P555" s="114"/>
      <c r="Q555" s="114"/>
      <c r="R555" s="114"/>
      <c r="S555" s="114"/>
      <c r="T555" s="114"/>
      <c r="U555" s="114"/>
      <c r="V555" s="114"/>
      <c r="W555" s="114"/>
      <c r="X555" s="114"/>
      <c r="Y555" s="114"/>
      <c r="Z555" s="114"/>
      <c r="AA555" s="114"/>
      <c r="AB555" s="114"/>
    </row>
    <row r="556" spans="1:28" ht="13.2">
      <c r="A556" s="114"/>
      <c r="B556" s="114"/>
      <c r="C556" s="114"/>
      <c r="D556" s="114"/>
      <c r="E556" s="114"/>
      <c r="F556" s="114"/>
      <c r="G556" s="114"/>
      <c r="H556" s="114"/>
      <c r="I556" s="114"/>
      <c r="J556" s="114"/>
      <c r="K556" s="114"/>
      <c r="L556" s="114"/>
      <c r="M556" s="114"/>
      <c r="N556" s="114"/>
      <c r="O556" s="114"/>
      <c r="P556" s="114"/>
      <c r="Q556" s="114"/>
      <c r="R556" s="114"/>
      <c r="S556" s="114"/>
      <c r="T556" s="114"/>
      <c r="U556" s="114"/>
      <c r="V556" s="114"/>
      <c r="W556" s="114"/>
      <c r="X556" s="114"/>
      <c r="Y556" s="114"/>
      <c r="Z556" s="114"/>
      <c r="AA556" s="114"/>
      <c r="AB556" s="114"/>
    </row>
    <row r="557" spans="1:28" ht="13.2">
      <c r="A557" s="114"/>
      <c r="B557" s="114"/>
      <c r="C557" s="114"/>
      <c r="D557" s="114"/>
      <c r="E557" s="114"/>
      <c r="F557" s="114"/>
      <c r="G557" s="114"/>
      <c r="H557" s="114"/>
      <c r="I557" s="114"/>
      <c r="J557" s="114"/>
      <c r="K557" s="114"/>
      <c r="L557" s="114"/>
      <c r="M557" s="114"/>
      <c r="N557" s="114"/>
      <c r="O557" s="114"/>
      <c r="P557" s="114"/>
      <c r="Q557" s="114"/>
      <c r="R557" s="114"/>
      <c r="S557" s="114"/>
      <c r="T557" s="114"/>
      <c r="U557" s="114"/>
      <c r="V557" s="114"/>
      <c r="W557" s="114"/>
      <c r="X557" s="114"/>
      <c r="Y557" s="114"/>
      <c r="Z557" s="114"/>
      <c r="AA557" s="114"/>
      <c r="AB557" s="114"/>
    </row>
    <row r="558" spans="1:28" ht="13.2">
      <c r="A558" s="114"/>
      <c r="B558" s="114"/>
      <c r="C558" s="114"/>
      <c r="D558" s="114"/>
      <c r="E558" s="114"/>
      <c r="F558" s="114"/>
      <c r="G558" s="114"/>
      <c r="H558" s="114"/>
      <c r="I558" s="114"/>
      <c r="J558" s="114"/>
      <c r="K558" s="114"/>
      <c r="L558" s="114"/>
      <c r="M558" s="114"/>
      <c r="N558" s="114"/>
      <c r="O558" s="114"/>
      <c r="P558" s="114"/>
      <c r="Q558" s="114"/>
      <c r="R558" s="114"/>
      <c r="S558" s="114"/>
      <c r="T558" s="114"/>
      <c r="U558" s="114"/>
      <c r="V558" s="114"/>
      <c r="W558" s="114"/>
      <c r="X558" s="114"/>
      <c r="Y558" s="114"/>
      <c r="Z558" s="114"/>
      <c r="AA558" s="114"/>
      <c r="AB558" s="114"/>
    </row>
    <row r="559" spans="1:28" ht="13.2">
      <c r="A559" s="114"/>
      <c r="B559" s="114"/>
      <c r="C559" s="114"/>
      <c r="D559" s="114"/>
      <c r="E559" s="114"/>
      <c r="F559" s="114"/>
      <c r="G559" s="114"/>
      <c r="H559" s="114"/>
      <c r="I559" s="114"/>
      <c r="J559" s="114"/>
      <c r="K559" s="114"/>
      <c r="L559" s="114"/>
      <c r="M559" s="114"/>
      <c r="N559" s="114"/>
      <c r="O559" s="114"/>
      <c r="P559" s="114"/>
      <c r="Q559" s="114"/>
      <c r="R559" s="114"/>
      <c r="S559" s="114"/>
      <c r="T559" s="114"/>
      <c r="U559" s="114"/>
      <c r="V559" s="114"/>
      <c r="W559" s="114"/>
      <c r="X559" s="114"/>
      <c r="Y559" s="114"/>
      <c r="Z559" s="114"/>
      <c r="AA559" s="114"/>
      <c r="AB559" s="114"/>
    </row>
    <row r="560" spans="1:28" ht="13.2">
      <c r="A560" s="114"/>
      <c r="B560" s="114"/>
      <c r="C560" s="114"/>
      <c r="D560" s="114"/>
      <c r="E560" s="114"/>
      <c r="F560" s="114"/>
      <c r="G560" s="114"/>
      <c r="H560" s="114"/>
      <c r="I560" s="114"/>
      <c r="J560" s="114"/>
      <c r="K560" s="114"/>
      <c r="L560" s="114"/>
      <c r="M560" s="114"/>
      <c r="N560" s="114"/>
      <c r="O560" s="114"/>
      <c r="P560" s="114"/>
      <c r="Q560" s="114"/>
      <c r="R560" s="114"/>
      <c r="S560" s="114"/>
      <c r="T560" s="114"/>
      <c r="U560" s="114"/>
      <c r="V560" s="114"/>
      <c r="W560" s="114"/>
      <c r="X560" s="114"/>
      <c r="Y560" s="114"/>
      <c r="Z560" s="114"/>
      <c r="AA560" s="114"/>
      <c r="AB560" s="114"/>
    </row>
    <row r="561" spans="1:28" ht="13.2">
      <c r="A561" s="114"/>
      <c r="B561" s="114"/>
      <c r="C561" s="114"/>
      <c r="D561" s="114"/>
      <c r="E561" s="114"/>
      <c r="F561" s="114"/>
      <c r="G561" s="114"/>
      <c r="H561" s="114"/>
      <c r="I561" s="114"/>
      <c r="J561" s="114"/>
      <c r="K561" s="114"/>
      <c r="L561" s="114"/>
      <c r="M561" s="114"/>
      <c r="N561" s="114"/>
      <c r="O561" s="114"/>
      <c r="P561" s="114"/>
      <c r="Q561" s="114"/>
      <c r="R561" s="114"/>
      <c r="S561" s="114"/>
      <c r="T561" s="114"/>
      <c r="U561" s="114"/>
      <c r="V561" s="114"/>
      <c r="W561" s="114"/>
      <c r="X561" s="114"/>
      <c r="Y561" s="114"/>
      <c r="Z561" s="114"/>
      <c r="AA561" s="114"/>
      <c r="AB561" s="114"/>
    </row>
    <row r="562" spans="1:28" ht="13.2">
      <c r="A562" s="114"/>
      <c r="B562" s="114"/>
      <c r="C562" s="114"/>
      <c r="D562" s="114"/>
      <c r="E562" s="114"/>
      <c r="F562" s="114"/>
      <c r="G562" s="114"/>
      <c r="H562" s="114"/>
      <c r="I562" s="114"/>
      <c r="J562" s="114"/>
      <c r="K562" s="114"/>
      <c r="L562" s="114"/>
      <c r="M562" s="114"/>
      <c r="N562" s="114"/>
      <c r="O562" s="114"/>
      <c r="P562" s="114"/>
      <c r="Q562" s="114"/>
      <c r="R562" s="114"/>
      <c r="S562" s="114"/>
      <c r="T562" s="114"/>
      <c r="U562" s="114"/>
      <c r="V562" s="114"/>
      <c r="W562" s="114"/>
      <c r="X562" s="114"/>
      <c r="Y562" s="114"/>
      <c r="Z562" s="114"/>
      <c r="AA562" s="114"/>
      <c r="AB562" s="114"/>
    </row>
    <row r="563" spans="1:28" ht="13.2">
      <c r="A563" s="114"/>
      <c r="B563" s="114"/>
      <c r="C563" s="114"/>
      <c r="D563" s="114"/>
      <c r="E563" s="114"/>
      <c r="F563" s="114"/>
      <c r="G563" s="114"/>
      <c r="H563" s="114"/>
      <c r="I563" s="114"/>
      <c r="J563" s="114"/>
      <c r="K563" s="114"/>
      <c r="L563" s="114"/>
      <c r="M563" s="114"/>
      <c r="N563" s="114"/>
      <c r="O563" s="114"/>
      <c r="P563" s="114"/>
      <c r="Q563" s="114"/>
      <c r="R563" s="114"/>
      <c r="S563" s="114"/>
      <c r="T563" s="114"/>
      <c r="U563" s="114"/>
      <c r="V563" s="114"/>
      <c r="W563" s="114"/>
      <c r="X563" s="114"/>
      <c r="Y563" s="114"/>
      <c r="Z563" s="114"/>
      <c r="AA563" s="114"/>
      <c r="AB563" s="114"/>
    </row>
    <row r="564" spans="1:28" ht="13.2">
      <c r="A564" s="114"/>
      <c r="B564" s="114"/>
      <c r="C564" s="114"/>
      <c r="D564" s="114"/>
      <c r="E564" s="114"/>
      <c r="F564" s="114"/>
      <c r="G564" s="114"/>
      <c r="H564" s="114"/>
      <c r="I564" s="114"/>
      <c r="J564" s="114"/>
      <c r="K564" s="114"/>
      <c r="L564" s="114"/>
      <c r="M564" s="114"/>
      <c r="N564" s="114"/>
      <c r="O564" s="114"/>
      <c r="P564" s="114"/>
      <c r="Q564" s="114"/>
      <c r="R564" s="114"/>
      <c r="S564" s="114"/>
      <c r="T564" s="114"/>
      <c r="U564" s="114"/>
      <c r="V564" s="114"/>
      <c r="W564" s="114"/>
      <c r="X564" s="114"/>
      <c r="Y564" s="114"/>
      <c r="Z564" s="114"/>
      <c r="AA564" s="114"/>
      <c r="AB564" s="114"/>
    </row>
    <row r="565" spans="1:28" ht="13.2">
      <c r="A565" s="114"/>
      <c r="B565" s="114"/>
      <c r="C565" s="114"/>
      <c r="D565" s="114"/>
      <c r="E565" s="114"/>
      <c r="F565" s="114"/>
      <c r="G565" s="114"/>
      <c r="H565" s="114"/>
      <c r="I565" s="114"/>
      <c r="J565" s="114"/>
      <c r="K565" s="114"/>
      <c r="L565" s="114"/>
      <c r="M565" s="114"/>
      <c r="N565" s="114"/>
      <c r="O565" s="114"/>
      <c r="P565" s="114"/>
      <c r="Q565" s="114"/>
      <c r="R565" s="114"/>
      <c r="S565" s="114"/>
      <c r="T565" s="114"/>
      <c r="U565" s="114"/>
      <c r="V565" s="114"/>
      <c r="W565" s="114"/>
      <c r="X565" s="114"/>
      <c r="Y565" s="114"/>
      <c r="Z565" s="114"/>
      <c r="AA565" s="114"/>
      <c r="AB565" s="114"/>
    </row>
    <row r="566" spans="1:28" ht="13.2">
      <c r="A566" s="114"/>
      <c r="B566" s="114"/>
      <c r="C566" s="114"/>
      <c r="D566" s="114"/>
      <c r="E566" s="114"/>
      <c r="F566" s="114"/>
      <c r="G566" s="114"/>
      <c r="H566" s="114"/>
      <c r="I566" s="114"/>
      <c r="J566" s="114"/>
      <c r="K566" s="114"/>
      <c r="L566" s="114"/>
      <c r="M566" s="114"/>
      <c r="N566" s="114"/>
      <c r="O566" s="114"/>
      <c r="P566" s="114"/>
      <c r="Q566" s="114"/>
      <c r="R566" s="114"/>
      <c r="S566" s="114"/>
      <c r="T566" s="114"/>
      <c r="U566" s="114"/>
      <c r="V566" s="114"/>
      <c r="W566" s="114"/>
      <c r="X566" s="114"/>
      <c r="Y566" s="114"/>
      <c r="Z566" s="114"/>
      <c r="AA566" s="114"/>
      <c r="AB566" s="114"/>
    </row>
    <row r="567" spans="1:28" ht="13.2">
      <c r="A567" s="114"/>
      <c r="B567" s="114"/>
      <c r="C567" s="114"/>
      <c r="D567" s="114"/>
      <c r="E567" s="114"/>
      <c r="F567" s="114"/>
      <c r="G567" s="114"/>
      <c r="H567" s="114"/>
      <c r="I567" s="114"/>
      <c r="J567" s="114"/>
      <c r="K567" s="114"/>
      <c r="L567" s="114"/>
      <c r="M567" s="114"/>
      <c r="N567" s="114"/>
      <c r="O567" s="114"/>
      <c r="P567" s="114"/>
      <c r="Q567" s="114"/>
      <c r="R567" s="114"/>
      <c r="S567" s="114"/>
      <c r="T567" s="114"/>
      <c r="U567" s="114"/>
      <c r="V567" s="114"/>
      <c r="W567" s="114"/>
      <c r="X567" s="114"/>
      <c r="Y567" s="114"/>
      <c r="Z567" s="114"/>
      <c r="AA567" s="114"/>
      <c r="AB567" s="114"/>
    </row>
    <row r="568" spans="1:28" ht="13.2">
      <c r="A568" s="114"/>
      <c r="B568" s="114"/>
      <c r="C568" s="114"/>
      <c r="D568" s="114"/>
      <c r="E568" s="114"/>
      <c r="F568" s="114"/>
      <c r="G568" s="114"/>
      <c r="H568" s="114"/>
      <c r="I568" s="114"/>
      <c r="J568" s="114"/>
      <c r="K568" s="114"/>
      <c r="L568" s="114"/>
      <c r="M568" s="114"/>
      <c r="N568" s="114"/>
      <c r="O568" s="114"/>
      <c r="P568" s="114"/>
      <c r="Q568" s="114"/>
      <c r="R568" s="114"/>
      <c r="S568" s="114"/>
      <c r="T568" s="114"/>
      <c r="U568" s="114"/>
      <c r="V568" s="114"/>
      <c r="W568" s="114"/>
      <c r="X568" s="114"/>
      <c r="Y568" s="114"/>
      <c r="Z568" s="114"/>
      <c r="AA568" s="114"/>
      <c r="AB568" s="114"/>
    </row>
    <row r="569" spans="1:28" ht="13.2">
      <c r="A569" s="114"/>
      <c r="B569" s="114"/>
      <c r="C569" s="114"/>
      <c r="D569" s="114"/>
      <c r="E569" s="114"/>
      <c r="F569" s="114"/>
      <c r="G569" s="114"/>
      <c r="H569" s="114"/>
      <c r="I569" s="114"/>
      <c r="J569" s="114"/>
      <c r="K569" s="114"/>
      <c r="L569" s="114"/>
      <c r="M569" s="114"/>
      <c r="N569" s="114"/>
      <c r="O569" s="114"/>
      <c r="P569" s="114"/>
      <c r="Q569" s="114"/>
      <c r="R569" s="114"/>
      <c r="S569" s="114"/>
      <c r="T569" s="114"/>
      <c r="U569" s="114"/>
      <c r="V569" s="114"/>
      <c r="W569" s="114"/>
      <c r="X569" s="114"/>
      <c r="Y569" s="114"/>
      <c r="Z569" s="114"/>
      <c r="AA569" s="114"/>
      <c r="AB569" s="114"/>
    </row>
    <row r="570" spans="1:28" ht="13.2">
      <c r="A570" s="114"/>
      <c r="B570" s="114"/>
      <c r="C570" s="114"/>
      <c r="D570" s="114"/>
      <c r="E570" s="114"/>
      <c r="F570" s="114"/>
      <c r="G570" s="114"/>
      <c r="H570" s="114"/>
      <c r="I570" s="114"/>
      <c r="J570" s="114"/>
      <c r="K570" s="114"/>
      <c r="L570" s="114"/>
      <c r="M570" s="114"/>
      <c r="N570" s="114"/>
      <c r="O570" s="114"/>
      <c r="P570" s="114"/>
      <c r="Q570" s="114"/>
      <c r="R570" s="114"/>
      <c r="S570" s="114"/>
      <c r="T570" s="114"/>
      <c r="U570" s="114"/>
      <c r="V570" s="114"/>
      <c r="W570" s="114"/>
      <c r="X570" s="114"/>
      <c r="Y570" s="114"/>
      <c r="Z570" s="114"/>
      <c r="AA570" s="114"/>
      <c r="AB570" s="114"/>
    </row>
    <row r="571" spans="1:28" ht="13.2">
      <c r="A571" s="114"/>
      <c r="B571" s="114"/>
      <c r="C571" s="114"/>
      <c r="D571" s="114"/>
      <c r="E571" s="114"/>
      <c r="F571" s="114"/>
      <c r="G571" s="114"/>
      <c r="H571" s="114"/>
      <c r="I571" s="114"/>
      <c r="J571" s="114"/>
      <c r="K571" s="114"/>
      <c r="L571" s="114"/>
      <c r="M571" s="114"/>
      <c r="N571" s="114"/>
      <c r="O571" s="114"/>
      <c r="P571" s="114"/>
      <c r="Q571" s="114"/>
      <c r="R571" s="114"/>
      <c r="S571" s="114"/>
      <c r="T571" s="114"/>
      <c r="U571" s="114"/>
      <c r="V571" s="114"/>
      <c r="W571" s="114"/>
      <c r="X571" s="114"/>
      <c r="Y571" s="114"/>
      <c r="Z571" s="114"/>
      <c r="AA571" s="114"/>
      <c r="AB571" s="114"/>
    </row>
    <row r="572" spans="1:28" ht="13.2">
      <c r="A572" s="114"/>
      <c r="B572" s="114"/>
      <c r="C572" s="114"/>
      <c r="D572" s="114"/>
      <c r="E572" s="114"/>
      <c r="F572" s="114"/>
      <c r="G572" s="114"/>
      <c r="H572" s="114"/>
      <c r="I572" s="114"/>
      <c r="J572" s="114"/>
      <c r="K572" s="114"/>
      <c r="L572" s="114"/>
      <c r="M572" s="114"/>
      <c r="N572" s="114"/>
      <c r="O572" s="114"/>
      <c r="P572" s="114"/>
      <c r="Q572" s="114"/>
      <c r="R572" s="114"/>
      <c r="S572" s="114"/>
      <c r="T572" s="114"/>
      <c r="U572" s="114"/>
      <c r="V572" s="114"/>
      <c r="W572" s="114"/>
      <c r="X572" s="114"/>
      <c r="Y572" s="114"/>
      <c r="Z572" s="114"/>
      <c r="AA572" s="114"/>
      <c r="AB572" s="114"/>
    </row>
    <row r="573" spans="1:28" ht="13.2">
      <c r="A573" s="114"/>
      <c r="B573" s="114"/>
      <c r="C573" s="114"/>
      <c r="D573" s="114"/>
      <c r="E573" s="114"/>
      <c r="F573" s="114"/>
      <c r="G573" s="114"/>
      <c r="H573" s="114"/>
      <c r="I573" s="114"/>
      <c r="J573" s="114"/>
      <c r="K573" s="114"/>
      <c r="L573" s="114"/>
      <c r="M573" s="114"/>
      <c r="N573" s="114"/>
      <c r="O573" s="114"/>
      <c r="P573" s="114"/>
      <c r="Q573" s="114"/>
      <c r="R573" s="114"/>
      <c r="S573" s="114"/>
      <c r="T573" s="114"/>
      <c r="U573" s="114"/>
      <c r="V573" s="114"/>
      <c r="W573" s="114"/>
      <c r="X573" s="114"/>
      <c r="Y573" s="114"/>
      <c r="Z573" s="114"/>
      <c r="AA573" s="114"/>
      <c r="AB573" s="114"/>
    </row>
    <row r="574" spans="1:28" ht="13.2">
      <c r="A574" s="114"/>
      <c r="B574" s="114"/>
      <c r="C574" s="114"/>
      <c r="D574" s="114"/>
      <c r="E574" s="114"/>
      <c r="F574" s="114"/>
      <c r="G574" s="114"/>
      <c r="H574" s="114"/>
      <c r="I574" s="114"/>
      <c r="J574" s="114"/>
      <c r="K574" s="114"/>
      <c r="L574" s="114"/>
      <c r="M574" s="114"/>
      <c r="N574" s="114"/>
      <c r="O574" s="114"/>
      <c r="P574" s="114"/>
      <c r="Q574" s="114"/>
      <c r="R574" s="114"/>
      <c r="S574" s="114"/>
      <c r="T574" s="114"/>
      <c r="U574" s="114"/>
      <c r="V574" s="114"/>
      <c r="W574" s="114"/>
      <c r="X574" s="114"/>
      <c r="Y574" s="114"/>
      <c r="Z574" s="114"/>
      <c r="AA574" s="114"/>
      <c r="AB574" s="114"/>
    </row>
    <row r="575" spans="1:28" ht="13.2">
      <c r="A575" s="114"/>
      <c r="B575" s="114"/>
      <c r="C575" s="114"/>
      <c r="D575" s="114"/>
      <c r="E575" s="114"/>
      <c r="F575" s="114"/>
      <c r="G575" s="114"/>
      <c r="H575" s="114"/>
      <c r="I575" s="114"/>
      <c r="J575" s="114"/>
      <c r="K575" s="114"/>
      <c r="L575" s="114"/>
      <c r="M575" s="114"/>
      <c r="N575" s="114"/>
      <c r="O575" s="114"/>
      <c r="P575" s="114"/>
      <c r="Q575" s="114"/>
      <c r="R575" s="114"/>
      <c r="S575" s="114"/>
      <c r="T575" s="114"/>
      <c r="U575" s="114"/>
      <c r="V575" s="114"/>
      <c r="W575" s="114"/>
      <c r="X575" s="114"/>
      <c r="Y575" s="114"/>
      <c r="Z575" s="114"/>
      <c r="AA575" s="114"/>
      <c r="AB575" s="114"/>
    </row>
    <row r="576" spans="1:28" ht="13.2">
      <c r="A576" s="114"/>
      <c r="B576" s="114"/>
      <c r="C576" s="114"/>
      <c r="D576" s="114"/>
      <c r="E576" s="114"/>
      <c r="F576" s="114"/>
      <c r="G576" s="114"/>
      <c r="H576" s="114"/>
      <c r="I576" s="114"/>
      <c r="J576" s="114"/>
      <c r="K576" s="114"/>
      <c r="L576" s="114"/>
      <c r="M576" s="114"/>
      <c r="N576" s="114"/>
      <c r="O576" s="114"/>
      <c r="P576" s="114"/>
      <c r="Q576" s="114"/>
      <c r="R576" s="114"/>
      <c r="S576" s="114"/>
      <c r="T576" s="114"/>
      <c r="U576" s="114"/>
      <c r="V576" s="114"/>
      <c r="W576" s="114"/>
      <c r="X576" s="114"/>
      <c r="Y576" s="114"/>
      <c r="Z576" s="114"/>
      <c r="AA576" s="114"/>
      <c r="AB576" s="114"/>
    </row>
    <row r="577" spans="1:28" ht="13.2">
      <c r="A577" s="114"/>
      <c r="B577" s="114"/>
      <c r="C577" s="114"/>
      <c r="D577" s="114"/>
      <c r="E577" s="114"/>
      <c r="F577" s="114"/>
      <c r="G577" s="114"/>
      <c r="H577" s="114"/>
      <c r="I577" s="114"/>
      <c r="J577" s="114"/>
      <c r="K577" s="114"/>
      <c r="L577" s="114"/>
      <c r="M577" s="114"/>
      <c r="N577" s="114"/>
      <c r="O577" s="114"/>
      <c r="P577" s="114"/>
      <c r="Q577" s="114"/>
      <c r="R577" s="114"/>
      <c r="S577" s="114"/>
      <c r="T577" s="114"/>
      <c r="U577" s="114"/>
      <c r="V577" s="114"/>
      <c r="W577" s="114"/>
      <c r="X577" s="114"/>
      <c r="Y577" s="114"/>
      <c r="Z577" s="114"/>
      <c r="AA577" s="114"/>
      <c r="AB577" s="114"/>
    </row>
    <row r="578" spans="1:28" ht="13.2">
      <c r="A578" s="114"/>
      <c r="B578" s="114"/>
      <c r="C578" s="114"/>
      <c r="D578" s="114"/>
      <c r="E578" s="114"/>
      <c r="F578" s="114"/>
      <c r="G578" s="114"/>
      <c r="H578" s="114"/>
      <c r="I578" s="114"/>
      <c r="J578" s="114"/>
      <c r="K578" s="114"/>
      <c r="L578" s="114"/>
      <c r="M578" s="114"/>
      <c r="N578" s="114"/>
      <c r="O578" s="114"/>
      <c r="P578" s="114"/>
      <c r="Q578" s="114"/>
      <c r="R578" s="114"/>
      <c r="S578" s="114"/>
      <c r="T578" s="114"/>
      <c r="U578" s="114"/>
      <c r="V578" s="114"/>
      <c r="W578" s="114"/>
      <c r="X578" s="114"/>
      <c r="Y578" s="114"/>
      <c r="Z578" s="114"/>
      <c r="AA578" s="114"/>
      <c r="AB578" s="114"/>
    </row>
    <row r="579" spans="1:28" ht="13.2">
      <c r="A579" s="114"/>
      <c r="B579" s="114"/>
      <c r="C579" s="114"/>
      <c r="D579" s="114"/>
      <c r="E579" s="114"/>
      <c r="F579" s="114"/>
      <c r="G579" s="114"/>
      <c r="H579" s="114"/>
      <c r="I579" s="114"/>
      <c r="J579" s="114"/>
      <c r="K579" s="114"/>
      <c r="L579" s="114"/>
      <c r="M579" s="114"/>
      <c r="N579" s="114"/>
      <c r="O579" s="114"/>
      <c r="P579" s="114"/>
      <c r="Q579" s="114"/>
      <c r="R579" s="114"/>
      <c r="S579" s="114"/>
      <c r="T579" s="114"/>
      <c r="U579" s="114"/>
      <c r="V579" s="114"/>
      <c r="W579" s="114"/>
      <c r="X579" s="114"/>
      <c r="Y579" s="114"/>
      <c r="Z579" s="114"/>
      <c r="AA579" s="114"/>
      <c r="AB579" s="114"/>
    </row>
    <row r="580" spans="1:28" ht="13.2">
      <c r="A580" s="114"/>
      <c r="B580" s="114"/>
      <c r="C580" s="114"/>
      <c r="D580" s="114"/>
      <c r="E580" s="114"/>
      <c r="F580" s="114"/>
      <c r="G580" s="114"/>
      <c r="H580" s="114"/>
      <c r="I580" s="114"/>
      <c r="J580" s="114"/>
      <c r="K580" s="114"/>
      <c r="L580" s="114"/>
      <c r="M580" s="114"/>
      <c r="N580" s="114"/>
      <c r="O580" s="114"/>
      <c r="P580" s="114"/>
      <c r="Q580" s="114"/>
      <c r="R580" s="114"/>
      <c r="S580" s="114"/>
      <c r="T580" s="114"/>
      <c r="U580" s="114"/>
      <c r="V580" s="114"/>
      <c r="W580" s="114"/>
      <c r="X580" s="114"/>
      <c r="Y580" s="114"/>
      <c r="Z580" s="114"/>
      <c r="AA580" s="114"/>
      <c r="AB580" s="114"/>
    </row>
    <row r="581" spans="1:28" ht="13.2">
      <c r="A581" s="114"/>
      <c r="B581" s="114"/>
      <c r="C581" s="114"/>
      <c r="D581" s="114"/>
      <c r="E581" s="114"/>
      <c r="F581" s="114"/>
      <c r="G581" s="114"/>
      <c r="H581" s="114"/>
      <c r="I581" s="114"/>
      <c r="J581" s="114"/>
      <c r="K581" s="114"/>
      <c r="L581" s="114"/>
      <c r="M581" s="114"/>
      <c r="N581" s="114"/>
      <c r="O581" s="114"/>
      <c r="P581" s="114"/>
      <c r="Q581" s="114"/>
      <c r="R581" s="114"/>
      <c r="S581" s="114"/>
      <c r="T581" s="114"/>
      <c r="U581" s="114"/>
      <c r="V581" s="114"/>
      <c r="W581" s="114"/>
      <c r="X581" s="114"/>
      <c r="Y581" s="114"/>
      <c r="Z581" s="114"/>
      <c r="AA581" s="114"/>
      <c r="AB581" s="114"/>
    </row>
    <row r="582" spans="1:28" ht="13.2">
      <c r="A582" s="114"/>
      <c r="B582" s="114"/>
      <c r="C582" s="114"/>
      <c r="D582" s="114"/>
      <c r="E582" s="114"/>
      <c r="F582" s="114"/>
      <c r="G582" s="114"/>
      <c r="H582" s="114"/>
      <c r="I582" s="114"/>
      <c r="J582" s="114"/>
      <c r="K582" s="114"/>
      <c r="L582" s="114"/>
      <c r="M582" s="114"/>
      <c r="N582" s="114"/>
      <c r="O582" s="114"/>
      <c r="P582" s="114"/>
      <c r="Q582" s="114"/>
      <c r="R582" s="114"/>
      <c r="S582" s="114"/>
      <c r="T582" s="114"/>
      <c r="U582" s="114"/>
      <c r="V582" s="114"/>
      <c r="W582" s="114"/>
      <c r="X582" s="114"/>
      <c r="Y582" s="114"/>
      <c r="Z582" s="114"/>
      <c r="AA582" s="114"/>
      <c r="AB582" s="114"/>
    </row>
    <row r="583" spans="1:28" ht="13.2">
      <c r="A583" s="114"/>
      <c r="B583" s="114"/>
      <c r="C583" s="114"/>
      <c r="D583" s="114"/>
      <c r="E583" s="114"/>
      <c r="F583" s="114"/>
      <c r="G583" s="114"/>
      <c r="H583" s="114"/>
      <c r="I583" s="114"/>
      <c r="J583" s="114"/>
      <c r="K583" s="114"/>
      <c r="L583" s="114"/>
      <c r="M583" s="114"/>
      <c r="N583" s="114"/>
      <c r="O583" s="114"/>
      <c r="P583" s="114"/>
      <c r="Q583" s="114"/>
      <c r="R583" s="114"/>
      <c r="S583" s="114"/>
      <c r="T583" s="114"/>
      <c r="U583" s="114"/>
      <c r="V583" s="114"/>
      <c r="W583" s="114"/>
      <c r="X583" s="114"/>
      <c r="Y583" s="114"/>
      <c r="Z583" s="114"/>
      <c r="AA583" s="114"/>
      <c r="AB583" s="114"/>
    </row>
    <row r="584" spans="1:28" ht="13.2">
      <c r="A584" s="114"/>
      <c r="B584" s="114"/>
      <c r="C584" s="114"/>
      <c r="D584" s="114"/>
      <c r="E584" s="114"/>
      <c r="F584" s="114"/>
      <c r="G584" s="114"/>
      <c r="H584" s="114"/>
      <c r="I584" s="114"/>
      <c r="J584" s="114"/>
      <c r="K584" s="114"/>
      <c r="L584" s="114"/>
      <c r="M584" s="114"/>
      <c r="N584" s="114"/>
      <c r="O584" s="114"/>
      <c r="P584" s="114"/>
      <c r="Q584" s="114"/>
      <c r="R584" s="114"/>
      <c r="S584" s="114"/>
      <c r="T584" s="114"/>
      <c r="U584" s="114"/>
      <c r="V584" s="114"/>
      <c r="W584" s="114"/>
      <c r="X584" s="114"/>
      <c r="Y584" s="114"/>
      <c r="Z584" s="114"/>
      <c r="AA584" s="114"/>
      <c r="AB584" s="114"/>
    </row>
    <row r="585" spans="1:28" ht="13.2">
      <c r="A585" s="114"/>
      <c r="B585" s="114"/>
      <c r="C585" s="114"/>
      <c r="D585" s="114"/>
      <c r="E585" s="114"/>
      <c r="F585" s="114"/>
      <c r="G585" s="114"/>
      <c r="H585" s="114"/>
      <c r="I585" s="114"/>
      <c r="J585" s="114"/>
      <c r="K585" s="114"/>
      <c r="L585" s="114"/>
      <c r="M585" s="114"/>
      <c r="N585" s="114"/>
      <c r="O585" s="114"/>
      <c r="P585" s="114"/>
      <c r="Q585" s="114"/>
      <c r="R585" s="114"/>
      <c r="S585" s="114"/>
      <c r="T585" s="114"/>
      <c r="U585" s="114"/>
      <c r="V585" s="114"/>
      <c r="W585" s="114"/>
      <c r="X585" s="114"/>
      <c r="Y585" s="114"/>
      <c r="Z585" s="114"/>
      <c r="AA585" s="114"/>
      <c r="AB585" s="114"/>
    </row>
    <row r="586" spans="1:28" ht="13.2">
      <c r="A586" s="114"/>
      <c r="B586" s="114"/>
      <c r="C586" s="114"/>
      <c r="D586" s="114"/>
      <c r="E586" s="114"/>
      <c r="F586" s="114"/>
      <c r="G586" s="114"/>
      <c r="H586" s="114"/>
      <c r="I586" s="114"/>
      <c r="J586" s="114"/>
      <c r="K586" s="114"/>
      <c r="L586" s="114"/>
      <c r="M586" s="114"/>
      <c r="N586" s="114"/>
      <c r="O586" s="114"/>
      <c r="P586" s="114"/>
      <c r="Q586" s="114"/>
      <c r="R586" s="114"/>
      <c r="S586" s="114"/>
      <c r="T586" s="114"/>
      <c r="U586" s="114"/>
      <c r="V586" s="114"/>
      <c r="W586" s="114"/>
      <c r="X586" s="114"/>
      <c r="Y586" s="114"/>
      <c r="Z586" s="114"/>
      <c r="AA586" s="114"/>
      <c r="AB586" s="114"/>
    </row>
    <row r="587" spans="1:28" ht="13.2">
      <c r="A587" s="114"/>
      <c r="B587" s="114"/>
      <c r="C587" s="114"/>
      <c r="D587" s="114"/>
      <c r="E587" s="114"/>
      <c r="F587" s="114"/>
      <c r="G587" s="114"/>
      <c r="H587" s="114"/>
      <c r="I587" s="114"/>
      <c r="J587" s="114"/>
      <c r="K587" s="114"/>
      <c r="L587" s="114"/>
      <c r="M587" s="114"/>
      <c r="N587" s="114"/>
      <c r="O587" s="114"/>
      <c r="P587" s="114"/>
      <c r="Q587" s="114"/>
      <c r="R587" s="114"/>
      <c r="S587" s="114"/>
      <c r="T587" s="114"/>
      <c r="U587" s="114"/>
      <c r="V587" s="114"/>
      <c r="W587" s="114"/>
      <c r="X587" s="114"/>
      <c r="Y587" s="114"/>
      <c r="Z587" s="114"/>
      <c r="AA587" s="114"/>
      <c r="AB587" s="114"/>
    </row>
    <row r="588" spans="1:28" ht="13.2">
      <c r="A588" s="114"/>
      <c r="B588" s="114"/>
      <c r="C588" s="114"/>
      <c r="D588" s="114"/>
      <c r="E588" s="114"/>
      <c r="F588" s="114"/>
      <c r="G588" s="114"/>
      <c r="H588" s="114"/>
      <c r="I588" s="114"/>
      <c r="J588" s="114"/>
      <c r="K588" s="114"/>
      <c r="L588" s="114"/>
      <c r="M588" s="114"/>
      <c r="N588" s="114"/>
      <c r="O588" s="114"/>
      <c r="P588" s="114"/>
      <c r="Q588" s="114"/>
      <c r="R588" s="114"/>
      <c r="S588" s="114"/>
      <c r="T588" s="114"/>
      <c r="U588" s="114"/>
      <c r="V588" s="114"/>
      <c r="W588" s="114"/>
      <c r="X588" s="114"/>
      <c r="Y588" s="114"/>
      <c r="Z588" s="114"/>
      <c r="AA588" s="114"/>
      <c r="AB588" s="114"/>
    </row>
    <row r="589" spans="1:28" ht="13.2">
      <c r="A589" s="114"/>
      <c r="B589" s="114"/>
      <c r="C589" s="114"/>
      <c r="D589" s="114"/>
      <c r="E589" s="114"/>
      <c r="F589" s="114"/>
      <c r="G589" s="114"/>
      <c r="H589" s="114"/>
      <c r="I589" s="114"/>
      <c r="J589" s="114"/>
      <c r="K589" s="114"/>
      <c r="L589" s="114"/>
      <c r="M589" s="114"/>
      <c r="N589" s="114"/>
      <c r="O589" s="114"/>
      <c r="P589" s="114"/>
      <c r="Q589" s="114"/>
      <c r="R589" s="114"/>
      <c r="S589" s="114"/>
      <c r="T589" s="114"/>
      <c r="U589" s="114"/>
      <c r="V589" s="114"/>
      <c r="W589" s="114"/>
      <c r="X589" s="114"/>
      <c r="Y589" s="114"/>
      <c r="Z589" s="114"/>
      <c r="AA589" s="114"/>
      <c r="AB589" s="114"/>
    </row>
    <row r="590" spans="1:28" ht="13.2">
      <c r="A590" s="114"/>
      <c r="B590" s="114"/>
      <c r="C590" s="114"/>
      <c r="D590" s="114"/>
      <c r="E590" s="114"/>
      <c r="F590" s="114"/>
      <c r="G590" s="114"/>
      <c r="H590" s="114"/>
      <c r="I590" s="114"/>
      <c r="J590" s="114"/>
      <c r="K590" s="114"/>
      <c r="L590" s="114"/>
      <c r="M590" s="114"/>
      <c r="N590" s="114"/>
      <c r="O590" s="114"/>
      <c r="P590" s="114"/>
      <c r="Q590" s="114"/>
      <c r="R590" s="114"/>
      <c r="S590" s="114"/>
      <c r="T590" s="114"/>
      <c r="U590" s="114"/>
      <c r="V590" s="114"/>
      <c r="W590" s="114"/>
      <c r="X590" s="114"/>
      <c r="Y590" s="114"/>
      <c r="Z590" s="114"/>
      <c r="AA590" s="114"/>
      <c r="AB590" s="114"/>
    </row>
    <row r="591" spans="1:28" ht="13.2">
      <c r="A591" s="114"/>
      <c r="B591" s="114"/>
      <c r="C591" s="114"/>
      <c r="D591" s="114"/>
      <c r="E591" s="114"/>
      <c r="F591" s="114"/>
      <c r="G591" s="114"/>
      <c r="H591" s="114"/>
      <c r="I591" s="114"/>
      <c r="J591" s="114"/>
      <c r="K591" s="114"/>
      <c r="L591" s="114"/>
      <c r="M591" s="114"/>
      <c r="N591" s="114"/>
      <c r="O591" s="114"/>
      <c r="P591" s="114"/>
      <c r="Q591" s="114"/>
      <c r="R591" s="114"/>
      <c r="S591" s="114"/>
      <c r="T591" s="114"/>
      <c r="U591" s="114"/>
      <c r="V591" s="114"/>
      <c r="W591" s="114"/>
      <c r="X591" s="114"/>
      <c r="Y591" s="114"/>
      <c r="Z591" s="114"/>
      <c r="AA591" s="114"/>
      <c r="AB591" s="114"/>
    </row>
    <row r="592" spans="1:28" ht="13.2">
      <c r="A592" s="114"/>
      <c r="B592" s="114"/>
      <c r="C592" s="114"/>
      <c r="D592" s="114"/>
      <c r="E592" s="114"/>
      <c r="F592" s="114"/>
      <c r="G592" s="114"/>
      <c r="H592" s="114"/>
      <c r="I592" s="114"/>
      <c r="J592" s="114"/>
      <c r="K592" s="114"/>
      <c r="L592" s="114"/>
      <c r="M592" s="114"/>
      <c r="N592" s="114"/>
      <c r="O592" s="114"/>
      <c r="P592" s="114"/>
      <c r="Q592" s="114"/>
      <c r="R592" s="114"/>
      <c r="S592" s="114"/>
      <c r="T592" s="114"/>
      <c r="U592" s="114"/>
      <c r="V592" s="114"/>
      <c r="W592" s="114"/>
      <c r="X592" s="114"/>
      <c r="Y592" s="114"/>
      <c r="Z592" s="114"/>
      <c r="AA592" s="114"/>
      <c r="AB592" s="114"/>
    </row>
    <row r="593" spans="1:28" ht="13.2">
      <c r="A593" s="114"/>
      <c r="B593" s="114"/>
      <c r="C593" s="114"/>
      <c r="D593" s="114"/>
      <c r="E593" s="114"/>
      <c r="F593" s="114"/>
      <c r="G593" s="114"/>
      <c r="H593" s="114"/>
      <c r="I593" s="114"/>
      <c r="J593" s="114"/>
      <c r="K593" s="114"/>
      <c r="L593" s="114"/>
      <c r="M593" s="114"/>
      <c r="N593" s="114"/>
      <c r="O593" s="114"/>
      <c r="P593" s="114"/>
      <c r="Q593" s="114"/>
      <c r="R593" s="114"/>
      <c r="S593" s="114"/>
      <c r="T593" s="114"/>
      <c r="U593" s="114"/>
      <c r="V593" s="114"/>
      <c r="W593" s="114"/>
      <c r="X593" s="114"/>
      <c r="Y593" s="114"/>
      <c r="Z593" s="114"/>
      <c r="AA593" s="114"/>
      <c r="AB593" s="114"/>
    </row>
    <row r="594" spans="1:28" ht="13.2">
      <c r="A594" s="114"/>
      <c r="B594" s="114"/>
      <c r="C594" s="114"/>
      <c r="D594" s="114"/>
      <c r="E594" s="114"/>
      <c r="F594" s="114"/>
      <c r="G594" s="114"/>
      <c r="H594" s="114"/>
      <c r="I594" s="114"/>
      <c r="J594" s="114"/>
      <c r="K594" s="114"/>
      <c r="L594" s="114"/>
      <c r="M594" s="114"/>
      <c r="N594" s="114"/>
      <c r="O594" s="114"/>
      <c r="P594" s="114"/>
      <c r="Q594" s="114"/>
      <c r="R594" s="114"/>
      <c r="S594" s="114"/>
      <c r="T594" s="114"/>
      <c r="U594" s="114"/>
      <c r="V594" s="114"/>
      <c r="W594" s="114"/>
      <c r="X594" s="114"/>
      <c r="Y594" s="114"/>
      <c r="Z594" s="114"/>
      <c r="AA594" s="114"/>
      <c r="AB594" s="114"/>
    </row>
    <row r="595" spans="1:28" ht="13.2">
      <c r="A595" s="114"/>
      <c r="B595" s="114"/>
      <c r="C595" s="114"/>
      <c r="D595" s="114"/>
      <c r="E595" s="114"/>
      <c r="F595" s="114"/>
      <c r="G595" s="114"/>
      <c r="H595" s="114"/>
      <c r="I595" s="114"/>
      <c r="J595" s="114"/>
      <c r="K595" s="114"/>
      <c r="L595" s="114"/>
      <c r="M595" s="114"/>
      <c r="N595" s="114"/>
      <c r="O595" s="114"/>
      <c r="P595" s="114"/>
      <c r="Q595" s="114"/>
      <c r="R595" s="114"/>
      <c r="S595" s="114"/>
      <c r="T595" s="114"/>
      <c r="U595" s="114"/>
      <c r="V595" s="114"/>
      <c r="W595" s="114"/>
      <c r="X595" s="114"/>
      <c r="Y595" s="114"/>
      <c r="Z595" s="114"/>
      <c r="AA595" s="114"/>
      <c r="AB595" s="114"/>
    </row>
    <row r="596" spans="1:28" ht="13.2">
      <c r="A596" s="114"/>
      <c r="B596" s="114"/>
      <c r="C596" s="114"/>
      <c r="D596" s="114"/>
      <c r="E596" s="114"/>
      <c r="F596" s="114"/>
      <c r="G596" s="114"/>
      <c r="H596" s="114"/>
      <c r="I596" s="114"/>
      <c r="J596" s="114"/>
      <c r="K596" s="114"/>
      <c r="L596" s="114"/>
      <c r="M596" s="114"/>
      <c r="N596" s="114"/>
      <c r="O596" s="114"/>
      <c r="P596" s="114"/>
      <c r="Q596" s="114"/>
      <c r="R596" s="114"/>
      <c r="S596" s="114"/>
      <c r="T596" s="114"/>
      <c r="U596" s="114"/>
      <c r="V596" s="114"/>
      <c r="W596" s="114"/>
      <c r="X596" s="114"/>
      <c r="Y596" s="114"/>
      <c r="Z596" s="114"/>
      <c r="AA596" s="114"/>
      <c r="AB596" s="114"/>
    </row>
    <row r="597" spans="1:28" ht="13.2">
      <c r="A597" s="114"/>
      <c r="B597" s="114"/>
      <c r="C597" s="114"/>
      <c r="D597" s="114"/>
      <c r="E597" s="114"/>
      <c r="F597" s="114"/>
      <c r="G597" s="114"/>
      <c r="H597" s="114"/>
      <c r="I597" s="114"/>
      <c r="J597" s="114"/>
      <c r="K597" s="114"/>
      <c r="L597" s="114"/>
      <c r="M597" s="114"/>
      <c r="N597" s="114"/>
      <c r="O597" s="114"/>
      <c r="P597" s="114"/>
      <c r="Q597" s="114"/>
      <c r="R597" s="114"/>
      <c r="S597" s="114"/>
      <c r="T597" s="114"/>
      <c r="U597" s="114"/>
      <c r="V597" s="114"/>
      <c r="W597" s="114"/>
      <c r="X597" s="114"/>
      <c r="Y597" s="114"/>
      <c r="Z597" s="114"/>
      <c r="AA597" s="114"/>
      <c r="AB597" s="114"/>
    </row>
    <row r="598" spans="1:28" ht="13.2">
      <c r="A598" s="114"/>
      <c r="B598" s="114"/>
      <c r="C598" s="114"/>
      <c r="D598" s="114"/>
      <c r="E598" s="114"/>
      <c r="F598" s="114"/>
      <c r="G598" s="114"/>
      <c r="H598" s="114"/>
      <c r="I598" s="114"/>
      <c r="J598" s="114"/>
      <c r="K598" s="114"/>
      <c r="L598" s="114"/>
      <c r="M598" s="114"/>
      <c r="N598" s="114"/>
      <c r="O598" s="114"/>
      <c r="P598" s="114"/>
      <c r="Q598" s="114"/>
      <c r="R598" s="114"/>
      <c r="S598" s="114"/>
      <c r="T598" s="114"/>
      <c r="U598" s="114"/>
      <c r="V598" s="114"/>
      <c r="W598" s="114"/>
      <c r="X598" s="114"/>
      <c r="Y598" s="114"/>
      <c r="Z598" s="114"/>
      <c r="AA598" s="114"/>
      <c r="AB598" s="114"/>
    </row>
    <row r="599" spans="1:28" ht="13.2">
      <c r="A599" s="114"/>
      <c r="B599" s="114"/>
      <c r="C599" s="114"/>
      <c r="D599" s="114"/>
      <c r="E599" s="114"/>
      <c r="F599" s="114"/>
      <c r="G599" s="114"/>
      <c r="H599" s="114"/>
      <c r="I599" s="114"/>
      <c r="J599" s="114"/>
      <c r="K599" s="114"/>
      <c r="L599" s="114"/>
      <c r="M599" s="114"/>
      <c r="N599" s="114"/>
      <c r="O599" s="114"/>
      <c r="P599" s="114"/>
      <c r="Q599" s="114"/>
      <c r="R599" s="114"/>
      <c r="S599" s="114"/>
      <c r="T599" s="114"/>
      <c r="U599" s="114"/>
      <c r="V599" s="114"/>
      <c r="W599" s="114"/>
      <c r="X599" s="114"/>
      <c r="Y599" s="114"/>
      <c r="Z599" s="114"/>
      <c r="AA599" s="114"/>
      <c r="AB599" s="114"/>
    </row>
    <row r="600" spans="1:28" ht="13.2">
      <c r="A600" s="114"/>
      <c r="B600" s="114"/>
      <c r="C600" s="114"/>
      <c r="D600" s="114"/>
      <c r="E600" s="114"/>
      <c r="F600" s="114"/>
      <c r="G600" s="114"/>
      <c r="H600" s="114"/>
      <c r="I600" s="114"/>
      <c r="J600" s="114"/>
      <c r="K600" s="114"/>
      <c r="L600" s="114"/>
      <c r="M600" s="114"/>
      <c r="N600" s="114"/>
      <c r="O600" s="114"/>
      <c r="P600" s="114"/>
      <c r="Q600" s="114"/>
      <c r="R600" s="114"/>
      <c r="S600" s="114"/>
      <c r="T600" s="114"/>
      <c r="U600" s="114"/>
      <c r="V600" s="114"/>
      <c r="W600" s="114"/>
      <c r="X600" s="114"/>
      <c r="Y600" s="114"/>
      <c r="Z600" s="114"/>
      <c r="AA600" s="114"/>
      <c r="AB600" s="114"/>
    </row>
    <row r="601" spans="1:28" ht="13.2">
      <c r="A601" s="114"/>
      <c r="B601" s="114"/>
      <c r="C601" s="114"/>
      <c r="D601" s="114"/>
      <c r="E601" s="114"/>
      <c r="F601" s="114"/>
      <c r="G601" s="114"/>
      <c r="H601" s="114"/>
      <c r="I601" s="114"/>
      <c r="J601" s="114"/>
      <c r="K601" s="114"/>
      <c r="L601" s="114"/>
      <c r="M601" s="114"/>
      <c r="N601" s="114"/>
      <c r="O601" s="114"/>
      <c r="P601" s="114"/>
      <c r="Q601" s="114"/>
      <c r="R601" s="114"/>
      <c r="S601" s="114"/>
      <c r="T601" s="114"/>
      <c r="U601" s="114"/>
      <c r="V601" s="114"/>
      <c r="W601" s="114"/>
      <c r="X601" s="114"/>
      <c r="Y601" s="114"/>
      <c r="Z601" s="114"/>
      <c r="AA601" s="114"/>
      <c r="AB601" s="114"/>
    </row>
    <row r="602" spans="1:28" ht="13.2">
      <c r="A602" s="114"/>
      <c r="B602" s="114"/>
      <c r="C602" s="114"/>
      <c r="D602" s="114"/>
      <c r="E602" s="114"/>
      <c r="F602" s="114"/>
      <c r="G602" s="114"/>
      <c r="H602" s="114"/>
      <c r="I602" s="114"/>
      <c r="J602" s="114"/>
      <c r="K602" s="114"/>
      <c r="L602" s="114"/>
      <c r="M602" s="114"/>
      <c r="N602" s="114"/>
      <c r="O602" s="114"/>
      <c r="P602" s="114"/>
      <c r="Q602" s="114"/>
      <c r="R602" s="114"/>
      <c r="S602" s="114"/>
      <c r="T602" s="114"/>
      <c r="U602" s="114"/>
      <c r="V602" s="114"/>
      <c r="W602" s="114"/>
      <c r="X602" s="114"/>
      <c r="Y602" s="114"/>
      <c r="Z602" s="114"/>
      <c r="AA602" s="114"/>
      <c r="AB602" s="114"/>
    </row>
    <row r="603" spans="1:28" ht="13.2">
      <c r="A603" s="114"/>
      <c r="B603" s="114"/>
      <c r="C603" s="114"/>
      <c r="D603" s="114"/>
      <c r="E603" s="114"/>
      <c r="F603" s="114"/>
      <c r="G603" s="114"/>
      <c r="H603" s="114"/>
      <c r="I603" s="114"/>
      <c r="J603" s="114"/>
      <c r="K603" s="114"/>
      <c r="L603" s="114"/>
      <c r="M603" s="114"/>
      <c r="N603" s="114"/>
      <c r="O603" s="114"/>
      <c r="P603" s="114"/>
      <c r="Q603" s="114"/>
      <c r="R603" s="114"/>
      <c r="S603" s="114"/>
      <c r="T603" s="114"/>
      <c r="U603" s="114"/>
      <c r="V603" s="114"/>
      <c r="W603" s="114"/>
      <c r="X603" s="114"/>
      <c r="Y603" s="114"/>
      <c r="Z603" s="114"/>
      <c r="AA603" s="114"/>
      <c r="AB603" s="114"/>
    </row>
    <row r="604" spans="1:28" ht="13.2">
      <c r="A604" s="114"/>
      <c r="B604" s="114"/>
      <c r="C604" s="114"/>
      <c r="D604" s="114"/>
      <c r="E604" s="114"/>
      <c r="F604" s="114"/>
      <c r="G604" s="114"/>
      <c r="H604" s="114"/>
      <c r="I604" s="114"/>
      <c r="J604" s="114"/>
      <c r="K604" s="114"/>
      <c r="L604" s="114"/>
      <c r="M604" s="114"/>
      <c r="N604" s="114"/>
      <c r="O604" s="114"/>
      <c r="P604" s="114"/>
      <c r="Q604" s="114"/>
      <c r="R604" s="114"/>
      <c r="S604" s="114"/>
      <c r="T604" s="114"/>
      <c r="U604" s="114"/>
      <c r="V604" s="114"/>
      <c r="W604" s="114"/>
      <c r="X604" s="114"/>
      <c r="Y604" s="114"/>
      <c r="Z604" s="114"/>
      <c r="AA604" s="114"/>
      <c r="AB604" s="114"/>
    </row>
    <row r="605" spans="1:28" ht="13.2">
      <c r="A605" s="114"/>
      <c r="B605" s="114"/>
      <c r="C605" s="114"/>
      <c r="D605" s="114"/>
      <c r="E605" s="114"/>
      <c r="F605" s="114"/>
      <c r="G605" s="114"/>
      <c r="H605" s="114"/>
      <c r="I605" s="114"/>
      <c r="J605" s="114"/>
      <c r="K605" s="114"/>
      <c r="L605" s="114"/>
      <c r="M605" s="114"/>
      <c r="N605" s="114"/>
      <c r="O605" s="114"/>
      <c r="P605" s="114"/>
      <c r="Q605" s="114"/>
      <c r="R605" s="114"/>
      <c r="S605" s="114"/>
      <c r="T605" s="114"/>
      <c r="U605" s="114"/>
      <c r="V605" s="114"/>
      <c r="W605" s="114"/>
      <c r="X605" s="114"/>
      <c r="Y605" s="114"/>
      <c r="Z605" s="114"/>
      <c r="AA605" s="114"/>
      <c r="AB605" s="114"/>
    </row>
    <row r="606" spans="1:28" ht="13.2">
      <c r="A606" s="114"/>
      <c r="B606" s="114"/>
      <c r="C606" s="114"/>
      <c r="D606" s="114"/>
      <c r="E606" s="114"/>
      <c r="F606" s="114"/>
      <c r="G606" s="114"/>
      <c r="H606" s="114"/>
      <c r="I606" s="114"/>
      <c r="J606" s="114"/>
      <c r="K606" s="114"/>
      <c r="L606" s="114"/>
      <c r="M606" s="114"/>
      <c r="N606" s="114"/>
      <c r="O606" s="114"/>
      <c r="P606" s="114"/>
      <c r="Q606" s="114"/>
      <c r="R606" s="114"/>
      <c r="S606" s="114"/>
      <c r="T606" s="114"/>
      <c r="U606" s="114"/>
      <c r="V606" s="114"/>
      <c r="W606" s="114"/>
      <c r="X606" s="114"/>
      <c r="Y606" s="114"/>
      <c r="Z606" s="114"/>
      <c r="AA606" s="114"/>
      <c r="AB606" s="114"/>
    </row>
    <row r="607" spans="1:28" ht="13.2">
      <c r="A607" s="114"/>
      <c r="B607" s="114"/>
      <c r="C607" s="114"/>
      <c r="D607" s="114"/>
      <c r="E607" s="114"/>
      <c r="F607" s="114"/>
      <c r="G607" s="114"/>
      <c r="H607" s="114"/>
      <c r="I607" s="114"/>
      <c r="J607" s="114"/>
      <c r="K607" s="114"/>
      <c r="L607" s="114"/>
      <c r="M607" s="114"/>
      <c r="N607" s="114"/>
      <c r="O607" s="114"/>
      <c r="P607" s="114"/>
      <c r="Q607" s="114"/>
      <c r="R607" s="114"/>
      <c r="S607" s="114"/>
      <c r="T607" s="114"/>
      <c r="U607" s="114"/>
      <c r="V607" s="114"/>
      <c r="W607" s="114"/>
      <c r="X607" s="114"/>
      <c r="Y607" s="114"/>
      <c r="Z607" s="114"/>
      <c r="AA607" s="114"/>
      <c r="AB607" s="114"/>
    </row>
    <row r="608" spans="1:28" ht="13.2">
      <c r="A608" s="114"/>
      <c r="B608" s="114"/>
      <c r="C608" s="114"/>
      <c r="D608" s="114"/>
      <c r="E608" s="114"/>
      <c r="F608" s="114"/>
      <c r="G608" s="114"/>
      <c r="H608" s="114"/>
      <c r="I608" s="114"/>
      <c r="J608" s="114"/>
      <c r="K608" s="114"/>
      <c r="L608" s="114"/>
      <c r="M608" s="114"/>
      <c r="N608" s="114"/>
      <c r="O608" s="114"/>
      <c r="P608" s="114"/>
      <c r="Q608" s="114"/>
      <c r="R608" s="114"/>
      <c r="S608" s="114"/>
      <c r="T608" s="114"/>
      <c r="U608" s="114"/>
      <c r="V608" s="114"/>
      <c r="W608" s="114"/>
      <c r="X608" s="114"/>
      <c r="Y608" s="114"/>
      <c r="Z608" s="114"/>
      <c r="AA608" s="114"/>
      <c r="AB608" s="114"/>
    </row>
    <row r="609" spans="1:28" ht="13.2">
      <c r="A609" s="114"/>
      <c r="B609" s="114"/>
      <c r="C609" s="114"/>
      <c r="D609" s="114"/>
      <c r="E609" s="114"/>
      <c r="F609" s="114"/>
      <c r="G609" s="114"/>
      <c r="H609" s="114"/>
      <c r="I609" s="114"/>
      <c r="J609" s="114"/>
      <c r="K609" s="114"/>
      <c r="L609" s="114"/>
      <c r="M609" s="114"/>
      <c r="N609" s="114"/>
      <c r="O609" s="114"/>
      <c r="P609" s="114"/>
      <c r="Q609" s="114"/>
      <c r="R609" s="114"/>
      <c r="S609" s="114"/>
      <c r="T609" s="114"/>
      <c r="U609" s="114"/>
      <c r="V609" s="114"/>
      <c r="W609" s="114"/>
      <c r="X609" s="114"/>
      <c r="Y609" s="114"/>
      <c r="Z609" s="114"/>
      <c r="AA609" s="114"/>
      <c r="AB609" s="114"/>
    </row>
    <row r="610" spans="1:28" ht="13.2">
      <c r="A610" s="114"/>
      <c r="B610" s="114"/>
      <c r="C610" s="114"/>
      <c r="D610" s="114"/>
      <c r="E610" s="114"/>
      <c r="F610" s="114"/>
      <c r="G610" s="114"/>
      <c r="H610" s="114"/>
      <c r="I610" s="114"/>
      <c r="J610" s="114"/>
      <c r="K610" s="114"/>
      <c r="L610" s="114"/>
      <c r="M610" s="114"/>
      <c r="N610" s="114"/>
      <c r="O610" s="114"/>
      <c r="P610" s="114"/>
      <c r="Q610" s="114"/>
      <c r="R610" s="114"/>
      <c r="S610" s="114"/>
      <c r="T610" s="114"/>
      <c r="U610" s="114"/>
      <c r="V610" s="114"/>
      <c r="W610" s="114"/>
      <c r="X610" s="114"/>
      <c r="Y610" s="114"/>
      <c r="Z610" s="114"/>
      <c r="AA610" s="114"/>
      <c r="AB610" s="114"/>
    </row>
    <row r="611" spans="1:28" ht="13.2">
      <c r="A611" s="114"/>
      <c r="B611" s="114"/>
      <c r="C611" s="114"/>
      <c r="D611" s="114"/>
      <c r="E611" s="114"/>
      <c r="F611" s="114"/>
      <c r="G611" s="114"/>
      <c r="H611" s="114"/>
      <c r="I611" s="114"/>
      <c r="J611" s="114"/>
      <c r="K611" s="114"/>
      <c r="L611" s="114"/>
      <c r="M611" s="114"/>
      <c r="N611" s="114"/>
      <c r="O611" s="114"/>
      <c r="P611" s="114"/>
      <c r="Q611" s="114"/>
      <c r="R611" s="114"/>
      <c r="S611" s="114"/>
      <c r="T611" s="114"/>
      <c r="U611" s="114"/>
      <c r="V611" s="114"/>
      <c r="W611" s="114"/>
      <c r="X611" s="114"/>
      <c r="Y611" s="114"/>
      <c r="Z611" s="114"/>
      <c r="AA611" s="114"/>
      <c r="AB611" s="114"/>
    </row>
    <row r="612" spans="1:28" ht="13.2">
      <c r="A612" s="114"/>
      <c r="B612" s="114"/>
      <c r="C612" s="114"/>
      <c r="D612" s="114"/>
      <c r="E612" s="114"/>
      <c r="F612" s="114"/>
      <c r="G612" s="114"/>
      <c r="H612" s="114"/>
      <c r="I612" s="114"/>
      <c r="J612" s="114"/>
      <c r="K612" s="114"/>
      <c r="L612" s="114"/>
      <c r="M612" s="114"/>
      <c r="N612" s="114"/>
      <c r="O612" s="114"/>
      <c r="P612" s="114"/>
      <c r="Q612" s="114"/>
      <c r="R612" s="114"/>
      <c r="S612" s="114"/>
      <c r="T612" s="114"/>
      <c r="U612" s="114"/>
      <c r="V612" s="114"/>
      <c r="W612" s="114"/>
      <c r="X612" s="114"/>
      <c r="Y612" s="114"/>
      <c r="Z612" s="114"/>
      <c r="AA612" s="114"/>
      <c r="AB612" s="114"/>
    </row>
    <row r="613" spans="1:28" ht="13.2">
      <c r="A613" s="114"/>
      <c r="B613" s="114"/>
      <c r="C613" s="114"/>
      <c r="D613" s="114"/>
      <c r="E613" s="114"/>
      <c r="F613" s="114"/>
      <c r="G613" s="114"/>
      <c r="H613" s="114"/>
      <c r="I613" s="114"/>
      <c r="J613" s="114"/>
      <c r="K613" s="114"/>
      <c r="L613" s="114"/>
      <c r="M613" s="114"/>
      <c r="N613" s="114"/>
      <c r="O613" s="114"/>
      <c r="P613" s="114"/>
      <c r="Q613" s="114"/>
      <c r="R613" s="114"/>
      <c r="S613" s="114"/>
      <c r="T613" s="114"/>
      <c r="U613" s="114"/>
      <c r="V613" s="114"/>
      <c r="W613" s="114"/>
      <c r="X613" s="114"/>
      <c r="Y613" s="114"/>
      <c r="Z613" s="114"/>
      <c r="AA613" s="114"/>
      <c r="AB613" s="114"/>
    </row>
    <row r="614" spans="1:28" ht="13.2">
      <c r="A614" s="114"/>
      <c r="B614" s="114"/>
      <c r="C614" s="114"/>
      <c r="D614" s="114"/>
      <c r="E614" s="114"/>
      <c r="F614" s="114"/>
      <c r="G614" s="114"/>
      <c r="H614" s="114"/>
      <c r="I614" s="114"/>
      <c r="J614" s="114"/>
      <c r="K614" s="114"/>
      <c r="L614" s="114"/>
      <c r="M614" s="114"/>
      <c r="N614" s="114"/>
      <c r="O614" s="114"/>
      <c r="P614" s="114"/>
      <c r="Q614" s="114"/>
      <c r="R614" s="114"/>
      <c r="S614" s="114"/>
      <c r="T614" s="114"/>
      <c r="U614" s="114"/>
      <c r="V614" s="114"/>
      <c r="W614" s="114"/>
      <c r="X614" s="114"/>
      <c r="Y614" s="114"/>
      <c r="Z614" s="114"/>
      <c r="AA614" s="114"/>
      <c r="AB614" s="114"/>
    </row>
    <row r="615" spans="1:28" ht="13.2">
      <c r="A615" s="114"/>
      <c r="B615" s="114"/>
      <c r="C615" s="114"/>
      <c r="D615" s="114"/>
      <c r="E615" s="114"/>
      <c r="F615" s="114"/>
      <c r="G615" s="114"/>
      <c r="H615" s="114"/>
      <c r="I615" s="114"/>
      <c r="J615" s="114"/>
      <c r="K615" s="114"/>
      <c r="L615" s="114"/>
      <c r="M615" s="114"/>
      <c r="N615" s="114"/>
      <c r="O615" s="114"/>
      <c r="P615" s="114"/>
      <c r="Q615" s="114"/>
      <c r="R615" s="114"/>
      <c r="S615" s="114"/>
      <c r="T615" s="114"/>
      <c r="U615" s="114"/>
      <c r="V615" s="114"/>
      <c r="W615" s="114"/>
      <c r="X615" s="114"/>
      <c r="Y615" s="114"/>
      <c r="Z615" s="114"/>
      <c r="AA615" s="114"/>
      <c r="AB615" s="114"/>
    </row>
    <row r="616" spans="1:28" ht="13.2">
      <c r="A616" s="114"/>
      <c r="B616" s="114"/>
      <c r="C616" s="114"/>
      <c r="D616" s="114"/>
      <c r="E616" s="114"/>
      <c r="F616" s="114"/>
      <c r="G616" s="114"/>
      <c r="H616" s="114"/>
      <c r="I616" s="114"/>
      <c r="J616" s="114"/>
      <c r="K616" s="114"/>
      <c r="L616" s="114"/>
      <c r="M616" s="114"/>
      <c r="N616" s="114"/>
      <c r="O616" s="114"/>
      <c r="P616" s="114"/>
      <c r="Q616" s="114"/>
      <c r="R616" s="114"/>
      <c r="S616" s="114"/>
      <c r="T616" s="114"/>
      <c r="U616" s="114"/>
      <c r="V616" s="114"/>
      <c r="W616" s="114"/>
      <c r="X616" s="114"/>
      <c r="Y616" s="114"/>
      <c r="Z616" s="114"/>
      <c r="AA616" s="114"/>
      <c r="AB616" s="114"/>
    </row>
    <row r="617" spans="1:28" ht="13.2">
      <c r="A617" s="114"/>
      <c r="B617" s="114"/>
      <c r="C617" s="114"/>
      <c r="D617" s="114"/>
      <c r="E617" s="114"/>
      <c r="F617" s="114"/>
      <c r="G617" s="114"/>
      <c r="H617" s="114"/>
      <c r="I617" s="114"/>
      <c r="J617" s="114"/>
      <c r="K617" s="114"/>
      <c r="L617" s="114"/>
      <c r="M617" s="114"/>
      <c r="N617" s="114"/>
      <c r="O617" s="114"/>
      <c r="P617" s="114"/>
      <c r="Q617" s="114"/>
      <c r="R617" s="114"/>
      <c r="S617" s="114"/>
      <c r="T617" s="114"/>
      <c r="U617" s="114"/>
      <c r="V617" s="114"/>
      <c r="W617" s="114"/>
      <c r="X617" s="114"/>
      <c r="Y617" s="114"/>
      <c r="Z617" s="114"/>
      <c r="AA617" s="114"/>
      <c r="AB617" s="114"/>
    </row>
    <row r="618" spans="1:28" ht="13.2">
      <c r="A618" s="114"/>
      <c r="B618" s="114"/>
      <c r="C618" s="114"/>
      <c r="D618" s="114"/>
      <c r="E618" s="114"/>
      <c r="F618" s="114"/>
      <c r="G618" s="114"/>
      <c r="H618" s="114"/>
      <c r="I618" s="114"/>
      <c r="J618" s="114"/>
      <c r="K618" s="114"/>
      <c r="L618" s="114"/>
      <c r="M618" s="114"/>
      <c r="N618" s="114"/>
      <c r="O618" s="114"/>
      <c r="P618" s="114"/>
      <c r="Q618" s="114"/>
      <c r="R618" s="114"/>
      <c r="S618" s="114"/>
      <c r="T618" s="114"/>
      <c r="U618" s="114"/>
      <c r="V618" s="114"/>
      <c r="W618" s="114"/>
      <c r="X618" s="114"/>
      <c r="Y618" s="114"/>
      <c r="Z618" s="114"/>
      <c r="AA618" s="114"/>
      <c r="AB618" s="114"/>
    </row>
    <row r="619" spans="1:28" ht="13.2">
      <c r="A619" s="114"/>
      <c r="B619" s="114"/>
      <c r="C619" s="114"/>
      <c r="D619" s="114"/>
      <c r="E619" s="114"/>
      <c r="F619" s="114"/>
      <c r="G619" s="114"/>
      <c r="H619" s="114"/>
      <c r="I619" s="114"/>
      <c r="J619" s="114"/>
      <c r="K619" s="114"/>
      <c r="L619" s="114"/>
      <c r="M619" s="114"/>
      <c r="N619" s="114"/>
      <c r="O619" s="114"/>
      <c r="P619" s="114"/>
      <c r="Q619" s="114"/>
      <c r="R619" s="114"/>
      <c r="S619" s="114"/>
      <c r="T619" s="114"/>
      <c r="U619" s="114"/>
      <c r="V619" s="114"/>
      <c r="W619" s="114"/>
      <c r="X619" s="114"/>
      <c r="Y619" s="114"/>
      <c r="Z619" s="114"/>
      <c r="AA619" s="114"/>
      <c r="AB619" s="114"/>
    </row>
    <row r="620" spans="1:28" ht="13.2">
      <c r="A620" s="114"/>
      <c r="B620" s="114"/>
      <c r="C620" s="114"/>
      <c r="D620" s="114"/>
      <c r="E620" s="114"/>
      <c r="F620" s="114"/>
      <c r="G620" s="114"/>
      <c r="H620" s="114"/>
      <c r="I620" s="114"/>
      <c r="J620" s="114"/>
      <c r="K620" s="114"/>
      <c r="L620" s="114"/>
      <c r="M620" s="114"/>
      <c r="N620" s="114"/>
      <c r="O620" s="114"/>
      <c r="P620" s="114"/>
      <c r="Q620" s="114"/>
      <c r="R620" s="114"/>
      <c r="S620" s="114"/>
      <c r="T620" s="114"/>
      <c r="U620" s="114"/>
      <c r="V620" s="114"/>
      <c r="W620" s="114"/>
      <c r="X620" s="114"/>
      <c r="Y620" s="114"/>
      <c r="Z620" s="114"/>
      <c r="AA620" s="114"/>
      <c r="AB620" s="114"/>
    </row>
    <row r="621" spans="1:28" ht="13.2">
      <c r="A621" s="114"/>
      <c r="B621" s="114"/>
      <c r="C621" s="114"/>
      <c r="D621" s="114"/>
      <c r="E621" s="114"/>
      <c r="F621" s="114"/>
      <c r="G621" s="114"/>
      <c r="H621" s="114"/>
      <c r="I621" s="114"/>
      <c r="J621" s="114"/>
      <c r="K621" s="114"/>
      <c r="L621" s="114"/>
      <c r="M621" s="114"/>
      <c r="N621" s="114"/>
      <c r="O621" s="114"/>
      <c r="P621" s="114"/>
      <c r="Q621" s="114"/>
      <c r="R621" s="114"/>
      <c r="S621" s="114"/>
      <c r="T621" s="114"/>
      <c r="U621" s="114"/>
      <c r="V621" s="114"/>
      <c r="W621" s="114"/>
      <c r="X621" s="114"/>
      <c r="Y621" s="114"/>
      <c r="Z621" s="114"/>
      <c r="AA621" s="114"/>
      <c r="AB621" s="114"/>
    </row>
    <row r="622" spans="1:28" ht="13.2">
      <c r="A622" s="114"/>
      <c r="B622" s="114"/>
      <c r="C622" s="114"/>
      <c r="D622" s="114"/>
      <c r="E622" s="114"/>
      <c r="F622" s="114"/>
      <c r="G622" s="114"/>
      <c r="H622" s="114"/>
      <c r="I622" s="114"/>
      <c r="J622" s="114"/>
      <c r="K622" s="114"/>
      <c r="L622" s="114"/>
      <c r="M622" s="114"/>
      <c r="N622" s="114"/>
      <c r="O622" s="114"/>
      <c r="P622" s="114"/>
      <c r="Q622" s="114"/>
      <c r="R622" s="114"/>
      <c r="S622" s="114"/>
      <c r="T622" s="114"/>
      <c r="U622" s="114"/>
      <c r="V622" s="114"/>
      <c r="W622" s="114"/>
      <c r="X622" s="114"/>
      <c r="Y622" s="114"/>
      <c r="Z622" s="114"/>
      <c r="AA622" s="114"/>
      <c r="AB622" s="114"/>
    </row>
    <row r="623" spans="1:28" ht="13.2">
      <c r="A623" s="114"/>
      <c r="B623" s="114"/>
      <c r="C623" s="114"/>
      <c r="D623" s="114"/>
      <c r="E623" s="114"/>
      <c r="F623" s="114"/>
      <c r="G623" s="114"/>
      <c r="H623" s="114"/>
      <c r="I623" s="114"/>
      <c r="J623" s="114"/>
      <c r="K623" s="114"/>
      <c r="L623" s="114"/>
      <c r="M623" s="114"/>
      <c r="N623" s="114"/>
      <c r="O623" s="114"/>
      <c r="P623" s="114"/>
      <c r="Q623" s="114"/>
      <c r="R623" s="114"/>
      <c r="S623" s="114"/>
      <c r="T623" s="114"/>
      <c r="U623" s="114"/>
      <c r="V623" s="114"/>
      <c r="W623" s="114"/>
      <c r="X623" s="114"/>
      <c r="Y623" s="114"/>
      <c r="Z623" s="114"/>
      <c r="AA623" s="114"/>
      <c r="AB623" s="114"/>
    </row>
    <row r="624" spans="1:28" ht="13.2">
      <c r="A624" s="114"/>
      <c r="B624" s="114"/>
      <c r="C624" s="114"/>
      <c r="D624" s="114"/>
      <c r="E624" s="114"/>
      <c r="F624" s="114"/>
      <c r="G624" s="114"/>
      <c r="H624" s="114"/>
      <c r="I624" s="114"/>
      <c r="J624" s="114"/>
      <c r="K624" s="114"/>
      <c r="L624" s="114"/>
      <c r="M624" s="114"/>
      <c r="N624" s="114"/>
      <c r="O624" s="114"/>
      <c r="P624" s="114"/>
      <c r="Q624" s="114"/>
      <c r="R624" s="114"/>
      <c r="S624" s="114"/>
      <c r="T624" s="114"/>
      <c r="U624" s="114"/>
      <c r="V624" s="114"/>
      <c r="W624" s="114"/>
      <c r="X624" s="114"/>
      <c r="Y624" s="114"/>
      <c r="Z624" s="114"/>
      <c r="AA624" s="114"/>
      <c r="AB624" s="114"/>
    </row>
    <row r="625" spans="1:28" ht="13.2">
      <c r="A625" s="114"/>
      <c r="B625" s="114"/>
      <c r="C625" s="114"/>
      <c r="D625" s="114"/>
      <c r="E625" s="114"/>
      <c r="F625" s="114"/>
      <c r="G625" s="114"/>
      <c r="H625" s="114"/>
      <c r="I625" s="114"/>
      <c r="J625" s="114"/>
      <c r="K625" s="114"/>
      <c r="L625" s="114"/>
      <c r="M625" s="114"/>
      <c r="N625" s="114"/>
      <c r="O625" s="114"/>
      <c r="P625" s="114"/>
      <c r="Q625" s="114"/>
      <c r="R625" s="114"/>
      <c r="S625" s="114"/>
      <c r="T625" s="114"/>
      <c r="U625" s="114"/>
      <c r="V625" s="114"/>
      <c r="W625" s="114"/>
      <c r="X625" s="114"/>
      <c r="Y625" s="114"/>
      <c r="Z625" s="114"/>
      <c r="AA625" s="114"/>
      <c r="AB625" s="114"/>
    </row>
    <row r="626" spans="1:28" ht="13.2">
      <c r="A626" s="114"/>
      <c r="B626" s="114"/>
      <c r="C626" s="114"/>
      <c r="D626" s="114"/>
      <c r="E626" s="114"/>
      <c r="F626" s="114"/>
      <c r="G626" s="114"/>
      <c r="H626" s="114"/>
      <c r="I626" s="114"/>
      <c r="J626" s="114"/>
      <c r="K626" s="114"/>
      <c r="L626" s="114"/>
      <c r="M626" s="114"/>
      <c r="N626" s="114"/>
      <c r="O626" s="114"/>
      <c r="P626" s="114"/>
      <c r="Q626" s="114"/>
      <c r="R626" s="114"/>
      <c r="S626" s="114"/>
      <c r="T626" s="114"/>
      <c r="U626" s="114"/>
      <c r="V626" s="114"/>
      <c r="W626" s="114"/>
      <c r="X626" s="114"/>
      <c r="Y626" s="114"/>
      <c r="Z626" s="114"/>
      <c r="AA626" s="114"/>
      <c r="AB626" s="114"/>
    </row>
    <row r="627" spans="1:28" ht="13.2">
      <c r="A627" s="114"/>
      <c r="B627" s="114"/>
      <c r="C627" s="114"/>
      <c r="D627" s="114"/>
      <c r="E627" s="114"/>
      <c r="F627" s="114"/>
      <c r="G627" s="114"/>
      <c r="H627" s="114"/>
      <c r="I627" s="114"/>
      <c r="J627" s="114"/>
      <c r="K627" s="114"/>
      <c r="L627" s="114"/>
      <c r="M627" s="114"/>
      <c r="N627" s="114"/>
      <c r="O627" s="114"/>
      <c r="P627" s="114"/>
      <c r="Q627" s="114"/>
      <c r="R627" s="114"/>
      <c r="S627" s="114"/>
      <c r="T627" s="114"/>
      <c r="U627" s="114"/>
      <c r="V627" s="114"/>
      <c r="W627" s="114"/>
      <c r="X627" s="114"/>
      <c r="Y627" s="114"/>
      <c r="Z627" s="114"/>
      <c r="AA627" s="114"/>
      <c r="AB627" s="114"/>
    </row>
    <row r="628" spans="1:28" ht="13.2">
      <c r="A628" s="114"/>
      <c r="B628" s="114"/>
      <c r="C628" s="114"/>
      <c r="D628" s="114"/>
      <c r="E628" s="114"/>
      <c r="F628" s="114"/>
      <c r="G628" s="114"/>
      <c r="H628" s="114"/>
      <c r="I628" s="114"/>
      <c r="J628" s="114"/>
      <c r="K628" s="114"/>
      <c r="L628" s="114"/>
      <c r="M628" s="114"/>
      <c r="N628" s="114"/>
      <c r="O628" s="114"/>
      <c r="P628" s="114"/>
      <c r="Q628" s="114"/>
      <c r="R628" s="114"/>
      <c r="S628" s="114"/>
      <c r="T628" s="114"/>
      <c r="U628" s="114"/>
      <c r="V628" s="114"/>
      <c r="W628" s="114"/>
      <c r="X628" s="114"/>
      <c r="Y628" s="114"/>
      <c r="Z628" s="114"/>
      <c r="AA628" s="114"/>
      <c r="AB628" s="114"/>
    </row>
    <row r="629" spans="1:28" ht="13.2">
      <c r="A629" s="114"/>
      <c r="B629" s="114"/>
      <c r="C629" s="114"/>
      <c r="D629" s="114"/>
      <c r="E629" s="114"/>
      <c r="F629" s="114"/>
      <c r="G629" s="114"/>
      <c r="H629" s="114"/>
      <c r="I629" s="114"/>
      <c r="J629" s="114"/>
      <c r="K629" s="114"/>
      <c r="L629" s="114"/>
      <c r="M629" s="114"/>
      <c r="N629" s="114"/>
      <c r="O629" s="114"/>
      <c r="P629" s="114"/>
      <c r="Q629" s="114"/>
      <c r="R629" s="114"/>
      <c r="S629" s="114"/>
      <c r="T629" s="114"/>
      <c r="U629" s="114"/>
      <c r="V629" s="114"/>
      <c r="W629" s="114"/>
      <c r="X629" s="114"/>
      <c r="Y629" s="114"/>
      <c r="Z629" s="114"/>
      <c r="AA629" s="114"/>
      <c r="AB629" s="114"/>
    </row>
    <row r="630" spans="1:28" ht="13.2">
      <c r="A630" s="114"/>
      <c r="B630" s="114"/>
      <c r="C630" s="114"/>
      <c r="D630" s="114"/>
      <c r="E630" s="114"/>
      <c r="F630" s="114"/>
      <c r="G630" s="114"/>
      <c r="H630" s="114"/>
      <c r="I630" s="114"/>
      <c r="J630" s="114"/>
      <c r="K630" s="114"/>
      <c r="L630" s="114"/>
      <c r="M630" s="114"/>
      <c r="N630" s="114"/>
      <c r="O630" s="114"/>
      <c r="P630" s="114"/>
      <c r="Q630" s="114"/>
      <c r="R630" s="114"/>
      <c r="S630" s="114"/>
      <c r="T630" s="114"/>
      <c r="U630" s="114"/>
      <c r="V630" s="114"/>
      <c r="W630" s="114"/>
      <c r="X630" s="114"/>
      <c r="Y630" s="114"/>
      <c r="Z630" s="114"/>
      <c r="AA630" s="114"/>
      <c r="AB630" s="114"/>
    </row>
    <row r="631" spans="1:28" ht="13.2">
      <c r="A631" s="114"/>
      <c r="B631" s="114"/>
      <c r="C631" s="114"/>
      <c r="D631" s="114"/>
      <c r="E631" s="114"/>
      <c r="F631" s="114"/>
      <c r="G631" s="114"/>
      <c r="H631" s="114"/>
      <c r="I631" s="114"/>
      <c r="J631" s="114"/>
      <c r="K631" s="114"/>
      <c r="L631" s="114"/>
      <c r="M631" s="114"/>
      <c r="N631" s="114"/>
      <c r="O631" s="114"/>
      <c r="P631" s="114"/>
      <c r="Q631" s="114"/>
      <c r="R631" s="114"/>
      <c r="S631" s="114"/>
      <c r="T631" s="114"/>
      <c r="U631" s="114"/>
      <c r="V631" s="114"/>
      <c r="W631" s="114"/>
      <c r="X631" s="114"/>
      <c r="Y631" s="114"/>
      <c r="Z631" s="114"/>
      <c r="AA631" s="114"/>
      <c r="AB631" s="114"/>
    </row>
    <row r="632" spans="1:28" ht="13.2">
      <c r="A632" s="114"/>
      <c r="B632" s="114"/>
      <c r="C632" s="114"/>
      <c r="D632" s="114"/>
      <c r="E632" s="114"/>
      <c r="F632" s="114"/>
      <c r="G632" s="114"/>
      <c r="H632" s="114"/>
      <c r="I632" s="114"/>
      <c r="J632" s="114"/>
      <c r="K632" s="114"/>
      <c r="L632" s="114"/>
      <c r="M632" s="114"/>
      <c r="N632" s="114"/>
      <c r="O632" s="114"/>
      <c r="P632" s="114"/>
      <c r="Q632" s="114"/>
      <c r="R632" s="114"/>
      <c r="S632" s="114"/>
      <c r="T632" s="114"/>
      <c r="U632" s="114"/>
      <c r="V632" s="114"/>
      <c r="W632" s="114"/>
      <c r="X632" s="114"/>
      <c r="Y632" s="114"/>
      <c r="Z632" s="114"/>
      <c r="AA632" s="114"/>
      <c r="AB632" s="114"/>
    </row>
    <row r="633" spans="1:28" ht="13.2">
      <c r="A633" s="114"/>
      <c r="B633" s="114"/>
      <c r="C633" s="114"/>
      <c r="D633" s="114"/>
      <c r="E633" s="114"/>
      <c r="F633" s="114"/>
      <c r="G633" s="114"/>
      <c r="H633" s="114"/>
      <c r="I633" s="114"/>
      <c r="J633" s="114"/>
      <c r="K633" s="114"/>
      <c r="L633" s="114"/>
      <c r="M633" s="114"/>
      <c r="N633" s="114"/>
      <c r="O633" s="114"/>
      <c r="P633" s="114"/>
      <c r="Q633" s="114"/>
      <c r="R633" s="114"/>
      <c r="S633" s="114"/>
      <c r="T633" s="114"/>
      <c r="U633" s="114"/>
      <c r="V633" s="114"/>
      <c r="W633" s="114"/>
      <c r="X633" s="114"/>
      <c r="Y633" s="114"/>
      <c r="Z633" s="114"/>
      <c r="AA633" s="114"/>
      <c r="AB633" s="114"/>
    </row>
    <row r="634" spans="1:28" ht="13.2">
      <c r="A634" s="114"/>
      <c r="B634" s="114"/>
      <c r="C634" s="114"/>
      <c r="D634" s="114"/>
      <c r="E634" s="114"/>
      <c r="F634" s="114"/>
      <c r="G634" s="114"/>
      <c r="H634" s="114"/>
      <c r="I634" s="114"/>
      <c r="J634" s="114"/>
      <c r="K634" s="114"/>
      <c r="L634" s="114"/>
      <c r="M634" s="114"/>
      <c r="N634" s="114"/>
      <c r="O634" s="114"/>
      <c r="P634" s="114"/>
      <c r="Q634" s="114"/>
      <c r="R634" s="114"/>
      <c r="S634" s="114"/>
      <c r="T634" s="114"/>
      <c r="U634" s="114"/>
      <c r="V634" s="114"/>
      <c r="W634" s="114"/>
      <c r="X634" s="114"/>
      <c r="Y634" s="114"/>
      <c r="Z634" s="114"/>
      <c r="AA634" s="114"/>
      <c r="AB634" s="114"/>
    </row>
    <row r="635" spans="1:28" ht="13.2">
      <c r="A635" s="114"/>
      <c r="B635" s="114"/>
      <c r="C635" s="114"/>
      <c r="D635" s="114"/>
      <c r="E635" s="114"/>
      <c r="F635" s="114"/>
      <c r="G635" s="114"/>
      <c r="H635" s="114"/>
      <c r="I635" s="114"/>
      <c r="J635" s="114"/>
      <c r="K635" s="114"/>
      <c r="L635" s="114"/>
      <c r="M635" s="114"/>
      <c r="N635" s="114"/>
      <c r="O635" s="114"/>
      <c r="P635" s="114"/>
      <c r="Q635" s="114"/>
      <c r="R635" s="114"/>
      <c r="S635" s="114"/>
      <c r="T635" s="114"/>
      <c r="U635" s="114"/>
      <c r="V635" s="114"/>
      <c r="W635" s="114"/>
      <c r="X635" s="114"/>
      <c r="Y635" s="114"/>
      <c r="Z635" s="114"/>
      <c r="AA635" s="114"/>
      <c r="AB635" s="114"/>
    </row>
    <row r="636" spans="1:28" ht="13.2">
      <c r="A636" s="114"/>
      <c r="B636" s="114"/>
      <c r="C636" s="114"/>
      <c r="D636" s="114"/>
      <c r="E636" s="114"/>
      <c r="F636" s="114"/>
      <c r="G636" s="114"/>
      <c r="H636" s="114"/>
      <c r="I636" s="114"/>
      <c r="J636" s="114"/>
      <c r="K636" s="114"/>
      <c r="L636" s="114"/>
      <c r="M636" s="114"/>
      <c r="N636" s="114"/>
      <c r="O636" s="114"/>
      <c r="P636" s="114"/>
      <c r="Q636" s="114"/>
      <c r="R636" s="114"/>
      <c r="S636" s="114"/>
      <c r="T636" s="114"/>
      <c r="U636" s="114"/>
      <c r="V636" s="114"/>
      <c r="W636" s="114"/>
      <c r="X636" s="114"/>
      <c r="Y636" s="114"/>
      <c r="Z636" s="114"/>
      <c r="AA636" s="114"/>
      <c r="AB636" s="114"/>
    </row>
    <row r="637" spans="1:28" ht="13.2">
      <c r="A637" s="114"/>
      <c r="B637" s="114"/>
      <c r="C637" s="114"/>
      <c r="D637" s="114"/>
      <c r="E637" s="114"/>
      <c r="F637" s="114"/>
      <c r="G637" s="114"/>
      <c r="H637" s="114"/>
      <c r="I637" s="114"/>
      <c r="J637" s="114"/>
      <c r="K637" s="114"/>
      <c r="L637" s="114"/>
      <c r="M637" s="114"/>
      <c r="N637" s="114"/>
      <c r="O637" s="114"/>
      <c r="P637" s="114"/>
      <c r="Q637" s="114"/>
      <c r="R637" s="114"/>
      <c r="S637" s="114"/>
      <c r="T637" s="114"/>
      <c r="U637" s="114"/>
      <c r="V637" s="114"/>
      <c r="W637" s="114"/>
      <c r="X637" s="114"/>
      <c r="Y637" s="114"/>
      <c r="Z637" s="114"/>
      <c r="AA637" s="114"/>
      <c r="AB637" s="114"/>
    </row>
    <row r="638" spans="1:28" ht="13.2">
      <c r="A638" s="114"/>
      <c r="B638" s="114"/>
      <c r="C638" s="114"/>
      <c r="D638" s="114"/>
      <c r="E638" s="114"/>
      <c r="F638" s="114"/>
      <c r="G638" s="114"/>
      <c r="H638" s="114"/>
      <c r="I638" s="114"/>
      <c r="J638" s="114"/>
      <c r="K638" s="114"/>
      <c r="L638" s="114"/>
      <c r="M638" s="114"/>
      <c r="N638" s="114"/>
      <c r="O638" s="114"/>
      <c r="P638" s="114"/>
      <c r="Q638" s="114"/>
      <c r="R638" s="114"/>
      <c r="S638" s="114"/>
      <c r="T638" s="114"/>
      <c r="U638" s="114"/>
      <c r="V638" s="114"/>
      <c r="W638" s="114"/>
      <c r="X638" s="114"/>
      <c r="Y638" s="114"/>
      <c r="Z638" s="114"/>
      <c r="AA638" s="114"/>
      <c r="AB638" s="114"/>
    </row>
    <row r="639" spans="1:28" ht="13.2">
      <c r="A639" s="114"/>
      <c r="B639" s="114"/>
      <c r="C639" s="114"/>
      <c r="D639" s="114"/>
      <c r="E639" s="114"/>
      <c r="F639" s="114"/>
      <c r="G639" s="114"/>
      <c r="H639" s="114"/>
      <c r="I639" s="114"/>
      <c r="J639" s="114"/>
      <c r="K639" s="114"/>
      <c r="L639" s="114"/>
      <c r="M639" s="114"/>
      <c r="N639" s="114"/>
      <c r="O639" s="114"/>
      <c r="P639" s="114"/>
      <c r="Q639" s="114"/>
      <c r="R639" s="114"/>
      <c r="S639" s="114"/>
      <c r="T639" s="114"/>
      <c r="U639" s="114"/>
      <c r="V639" s="114"/>
      <c r="W639" s="114"/>
      <c r="X639" s="114"/>
      <c r="Y639" s="114"/>
      <c r="Z639" s="114"/>
      <c r="AA639" s="114"/>
      <c r="AB639" s="114"/>
    </row>
    <row r="640" spans="1:28" ht="13.2">
      <c r="A640" s="114"/>
      <c r="B640" s="114"/>
      <c r="C640" s="114"/>
      <c r="D640" s="114"/>
      <c r="E640" s="114"/>
      <c r="F640" s="114"/>
      <c r="G640" s="114"/>
      <c r="H640" s="114"/>
      <c r="I640" s="114"/>
      <c r="J640" s="114"/>
      <c r="K640" s="114"/>
      <c r="L640" s="114"/>
      <c r="M640" s="114"/>
      <c r="N640" s="114"/>
      <c r="O640" s="114"/>
      <c r="P640" s="114"/>
      <c r="Q640" s="114"/>
      <c r="R640" s="114"/>
      <c r="S640" s="114"/>
      <c r="T640" s="114"/>
      <c r="U640" s="114"/>
      <c r="V640" s="114"/>
      <c r="W640" s="114"/>
      <c r="X640" s="114"/>
      <c r="Y640" s="114"/>
      <c r="Z640" s="114"/>
      <c r="AA640" s="114"/>
      <c r="AB640" s="114"/>
    </row>
    <row r="641" spans="1:28" ht="13.2">
      <c r="A641" s="114"/>
      <c r="B641" s="114"/>
      <c r="C641" s="114"/>
      <c r="D641" s="114"/>
      <c r="E641" s="114"/>
      <c r="F641" s="114"/>
      <c r="G641" s="114"/>
      <c r="H641" s="114"/>
      <c r="I641" s="114"/>
      <c r="J641" s="114"/>
      <c r="K641" s="114"/>
      <c r="L641" s="114"/>
      <c r="M641" s="114"/>
      <c r="N641" s="114"/>
      <c r="O641" s="114"/>
      <c r="P641" s="114"/>
      <c r="Q641" s="114"/>
      <c r="R641" s="114"/>
      <c r="S641" s="114"/>
      <c r="T641" s="114"/>
      <c r="U641" s="114"/>
      <c r="V641" s="114"/>
      <c r="W641" s="114"/>
      <c r="X641" s="114"/>
      <c r="Y641" s="114"/>
      <c r="Z641" s="114"/>
      <c r="AA641" s="114"/>
      <c r="AB641" s="114"/>
    </row>
    <row r="642" spans="1:28" ht="13.2">
      <c r="A642" s="114"/>
      <c r="B642" s="114"/>
      <c r="C642" s="114"/>
      <c r="D642" s="114"/>
      <c r="E642" s="114"/>
      <c r="F642" s="114"/>
      <c r="G642" s="114"/>
      <c r="H642" s="114"/>
      <c r="I642" s="114"/>
      <c r="J642" s="114"/>
      <c r="K642" s="114"/>
      <c r="L642" s="114"/>
      <c r="M642" s="114"/>
      <c r="N642" s="114"/>
      <c r="O642" s="114"/>
      <c r="P642" s="114"/>
      <c r="Q642" s="114"/>
      <c r="R642" s="114"/>
      <c r="S642" s="114"/>
      <c r="T642" s="114"/>
      <c r="U642" s="114"/>
      <c r="V642" s="114"/>
      <c r="W642" s="114"/>
      <c r="X642" s="114"/>
      <c r="Y642" s="114"/>
      <c r="Z642" s="114"/>
      <c r="AA642" s="114"/>
      <c r="AB642" s="114"/>
    </row>
    <row r="643" spans="1:28" ht="13.2">
      <c r="A643" s="114"/>
      <c r="B643" s="114"/>
      <c r="C643" s="114"/>
      <c r="D643" s="114"/>
      <c r="E643" s="114"/>
      <c r="F643" s="114"/>
      <c r="G643" s="114"/>
      <c r="H643" s="114"/>
      <c r="I643" s="114"/>
      <c r="J643" s="114"/>
      <c r="K643" s="114"/>
      <c r="L643" s="114"/>
      <c r="M643" s="114"/>
      <c r="N643" s="114"/>
      <c r="O643" s="114"/>
      <c r="P643" s="114"/>
      <c r="Q643" s="114"/>
      <c r="R643" s="114"/>
      <c r="S643" s="114"/>
      <c r="T643" s="114"/>
      <c r="U643" s="114"/>
      <c r="V643" s="114"/>
      <c r="W643" s="114"/>
      <c r="X643" s="114"/>
      <c r="Y643" s="114"/>
      <c r="Z643" s="114"/>
      <c r="AA643" s="114"/>
      <c r="AB643" s="114"/>
    </row>
    <row r="644" spans="1:28" ht="13.2">
      <c r="A644" s="114"/>
      <c r="B644" s="114"/>
      <c r="C644" s="114"/>
      <c r="D644" s="114"/>
      <c r="E644" s="114"/>
      <c r="F644" s="114"/>
      <c r="G644" s="114"/>
      <c r="H644" s="114"/>
      <c r="I644" s="114"/>
      <c r="J644" s="114"/>
      <c r="K644" s="114"/>
      <c r="L644" s="114"/>
      <c r="M644" s="114"/>
      <c r="N644" s="114"/>
      <c r="O644" s="114"/>
      <c r="P644" s="114"/>
      <c r="Q644" s="114"/>
      <c r="R644" s="114"/>
      <c r="S644" s="114"/>
      <c r="T644" s="114"/>
      <c r="U644" s="114"/>
      <c r="V644" s="114"/>
      <c r="W644" s="114"/>
      <c r="X644" s="114"/>
      <c r="Y644" s="114"/>
      <c r="Z644" s="114"/>
      <c r="AA644" s="114"/>
      <c r="AB644" s="114"/>
    </row>
    <row r="645" spans="1:28" ht="13.2">
      <c r="A645" s="114"/>
      <c r="B645" s="114"/>
      <c r="C645" s="114"/>
      <c r="D645" s="114"/>
      <c r="E645" s="114"/>
      <c r="F645" s="114"/>
      <c r="G645" s="114"/>
      <c r="H645" s="114"/>
      <c r="I645" s="114"/>
      <c r="J645" s="114"/>
      <c r="K645" s="114"/>
      <c r="L645" s="114"/>
      <c r="M645" s="114"/>
      <c r="N645" s="114"/>
      <c r="O645" s="114"/>
      <c r="P645" s="114"/>
      <c r="Q645" s="114"/>
      <c r="R645" s="114"/>
      <c r="S645" s="114"/>
      <c r="T645" s="114"/>
      <c r="U645" s="114"/>
      <c r="V645" s="114"/>
      <c r="W645" s="114"/>
      <c r="X645" s="114"/>
      <c r="Y645" s="114"/>
      <c r="Z645" s="114"/>
      <c r="AA645" s="114"/>
      <c r="AB645" s="114"/>
    </row>
    <row r="646" spans="1:28" ht="13.2">
      <c r="A646" s="114"/>
      <c r="B646" s="114"/>
      <c r="C646" s="114"/>
      <c r="D646" s="114"/>
      <c r="E646" s="114"/>
      <c r="F646" s="114"/>
      <c r="G646" s="114"/>
      <c r="H646" s="114"/>
      <c r="I646" s="114"/>
      <c r="J646" s="114"/>
      <c r="K646" s="114"/>
      <c r="L646" s="114"/>
      <c r="M646" s="114"/>
      <c r="N646" s="114"/>
      <c r="O646" s="114"/>
      <c r="P646" s="114"/>
      <c r="Q646" s="114"/>
      <c r="R646" s="114"/>
      <c r="S646" s="114"/>
      <c r="T646" s="114"/>
      <c r="U646" s="114"/>
      <c r="V646" s="114"/>
      <c r="W646" s="114"/>
      <c r="X646" s="114"/>
      <c r="Y646" s="114"/>
      <c r="Z646" s="114"/>
      <c r="AA646" s="114"/>
      <c r="AB646" s="114"/>
    </row>
    <row r="647" spans="1:28" ht="13.2">
      <c r="A647" s="114"/>
      <c r="B647" s="114"/>
      <c r="C647" s="114"/>
      <c r="D647" s="114"/>
      <c r="E647" s="114"/>
      <c r="F647" s="114"/>
      <c r="G647" s="114"/>
      <c r="H647" s="114"/>
      <c r="I647" s="114"/>
      <c r="J647" s="114"/>
      <c r="K647" s="114"/>
      <c r="L647" s="114"/>
      <c r="M647" s="114"/>
      <c r="N647" s="114"/>
      <c r="O647" s="114"/>
      <c r="P647" s="114"/>
      <c r="Q647" s="114"/>
      <c r="R647" s="114"/>
      <c r="S647" s="114"/>
      <c r="T647" s="114"/>
      <c r="U647" s="114"/>
      <c r="V647" s="114"/>
      <c r="W647" s="114"/>
      <c r="X647" s="114"/>
      <c r="Y647" s="114"/>
      <c r="Z647" s="114"/>
      <c r="AA647" s="114"/>
      <c r="AB647" s="114"/>
    </row>
    <row r="648" spans="1:28" ht="13.2">
      <c r="A648" s="114"/>
      <c r="B648" s="114"/>
      <c r="C648" s="114"/>
      <c r="D648" s="114"/>
      <c r="E648" s="114"/>
      <c r="F648" s="114"/>
      <c r="G648" s="114"/>
      <c r="H648" s="114"/>
      <c r="I648" s="114"/>
      <c r="J648" s="114"/>
      <c r="K648" s="114"/>
      <c r="L648" s="114"/>
      <c r="M648" s="114"/>
      <c r="N648" s="114"/>
      <c r="O648" s="114"/>
      <c r="P648" s="114"/>
      <c r="Q648" s="114"/>
      <c r="R648" s="114"/>
      <c r="S648" s="114"/>
      <c r="T648" s="114"/>
      <c r="U648" s="114"/>
      <c r="V648" s="114"/>
      <c r="W648" s="114"/>
      <c r="X648" s="114"/>
      <c r="Y648" s="114"/>
      <c r="Z648" s="114"/>
      <c r="AA648" s="114"/>
      <c r="AB648" s="114"/>
    </row>
    <row r="649" spans="1:28" ht="13.2">
      <c r="A649" s="114"/>
      <c r="B649" s="114"/>
      <c r="C649" s="114"/>
      <c r="D649" s="114"/>
      <c r="E649" s="114"/>
      <c r="F649" s="114"/>
      <c r="G649" s="114"/>
      <c r="H649" s="114"/>
      <c r="I649" s="114"/>
      <c r="J649" s="114"/>
      <c r="K649" s="114"/>
      <c r="L649" s="114"/>
      <c r="M649" s="114"/>
      <c r="N649" s="114"/>
      <c r="O649" s="114"/>
      <c r="P649" s="114"/>
      <c r="Q649" s="114"/>
      <c r="R649" s="114"/>
      <c r="S649" s="114"/>
      <c r="T649" s="114"/>
      <c r="U649" s="114"/>
      <c r="V649" s="114"/>
      <c r="W649" s="114"/>
      <c r="X649" s="114"/>
      <c r="Y649" s="114"/>
      <c r="Z649" s="114"/>
      <c r="AA649" s="114"/>
      <c r="AB649" s="114"/>
    </row>
    <row r="650" spans="1:28" ht="13.2">
      <c r="A650" s="114"/>
      <c r="B650" s="114"/>
      <c r="C650" s="114"/>
      <c r="D650" s="114"/>
      <c r="E650" s="114"/>
      <c r="F650" s="114"/>
      <c r="G650" s="114"/>
      <c r="H650" s="114"/>
      <c r="I650" s="114"/>
      <c r="J650" s="114"/>
      <c r="K650" s="114"/>
      <c r="L650" s="114"/>
      <c r="M650" s="114"/>
      <c r="N650" s="114"/>
      <c r="O650" s="114"/>
      <c r="P650" s="114"/>
      <c r="Q650" s="114"/>
      <c r="R650" s="114"/>
      <c r="S650" s="114"/>
      <c r="T650" s="114"/>
      <c r="U650" s="114"/>
      <c r="V650" s="114"/>
      <c r="W650" s="114"/>
      <c r="X650" s="114"/>
      <c r="Y650" s="114"/>
      <c r="Z650" s="114"/>
      <c r="AA650" s="114"/>
      <c r="AB650" s="114"/>
    </row>
    <row r="651" spans="1:28" ht="13.2">
      <c r="A651" s="114"/>
      <c r="B651" s="114"/>
      <c r="C651" s="114"/>
      <c r="D651" s="114"/>
      <c r="E651" s="114"/>
      <c r="F651" s="114"/>
      <c r="G651" s="114"/>
      <c r="H651" s="114"/>
      <c r="I651" s="114"/>
      <c r="J651" s="114"/>
      <c r="K651" s="114"/>
      <c r="L651" s="114"/>
      <c r="M651" s="114"/>
      <c r="N651" s="114"/>
      <c r="O651" s="114"/>
      <c r="P651" s="114"/>
      <c r="Q651" s="114"/>
      <c r="R651" s="114"/>
      <c r="S651" s="114"/>
      <c r="T651" s="114"/>
      <c r="U651" s="114"/>
      <c r="V651" s="114"/>
      <c r="W651" s="114"/>
      <c r="X651" s="114"/>
      <c r="Y651" s="114"/>
      <c r="Z651" s="114"/>
      <c r="AA651" s="114"/>
      <c r="AB651" s="114"/>
    </row>
    <row r="652" spans="1:28" ht="13.2">
      <c r="A652" s="114"/>
      <c r="B652" s="114"/>
      <c r="C652" s="114"/>
      <c r="D652" s="114"/>
      <c r="E652" s="114"/>
      <c r="F652" s="114"/>
      <c r="G652" s="114"/>
      <c r="H652" s="114"/>
      <c r="I652" s="114"/>
      <c r="J652" s="114"/>
      <c r="K652" s="114"/>
      <c r="L652" s="114"/>
      <c r="M652" s="114"/>
      <c r="N652" s="114"/>
      <c r="O652" s="114"/>
      <c r="P652" s="114"/>
      <c r="Q652" s="114"/>
      <c r="R652" s="114"/>
      <c r="S652" s="114"/>
      <c r="T652" s="114"/>
      <c r="U652" s="114"/>
      <c r="V652" s="114"/>
      <c r="W652" s="114"/>
      <c r="X652" s="114"/>
      <c r="Y652" s="114"/>
      <c r="Z652" s="114"/>
      <c r="AA652" s="114"/>
      <c r="AB652" s="114"/>
    </row>
    <row r="653" spans="1:28" ht="13.2">
      <c r="A653" s="114"/>
      <c r="B653" s="114"/>
      <c r="C653" s="114"/>
      <c r="D653" s="114"/>
      <c r="E653" s="114"/>
      <c r="F653" s="114"/>
      <c r="G653" s="114"/>
      <c r="H653" s="114"/>
      <c r="I653" s="114"/>
      <c r="J653" s="114"/>
      <c r="K653" s="114"/>
      <c r="L653" s="114"/>
      <c r="M653" s="114"/>
      <c r="N653" s="114"/>
      <c r="O653" s="114"/>
      <c r="P653" s="114"/>
      <c r="Q653" s="114"/>
      <c r="R653" s="114"/>
      <c r="S653" s="114"/>
      <c r="T653" s="114"/>
      <c r="U653" s="114"/>
      <c r="V653" s="114"/>
      <c r="W653" s="114"/>
      <c r="X653" s="114"/>
      <c r="Y653" s="114"/>
      <c r="Z653" s="114"/>
      <c r="AA653" s="114"/>
      <c r="AB653" s="114"/>
    </row>
    <row r="654" spans="1:28" ht="13.2">
      <c r="A654" s="114"/>
      <c r="B654" s="114"/>
      <c r="C654" s="114"/>
      <c r="D654" s="114"/>
      <c r="E654" s="114"/>
      <c r="F654" s="114"/>
      <c r="G654" s="114"/>
      <c r="H654" s="114"/>
      <c r="I654" s="114"/>
      <c r="J654" s="114"/>
      <c r="K654" s="114"/>
      <c r="L654" s="114"/>
      <c r="M654" s="114"/>
      <c r="N654" s="114"/>
      <c r="O654" s="114"/>
      <c r="P654" s="114"/>
      <c r="Q654" s="114"/>
      <c r="R654" s="114"/>
      <c r="S654" s="114"/>
      <c r="T654" s="114"/>
      <c r="U654" s="114"/>
      <c r="V654" s="114"/>
      <c r="W654" s="114"/>
      <c r="X654" s="114"/>
      <c r="Y654" s="114"/>
      <c r="Z654" s="114"/>
      <c r="AA654" s="114"/>
      <c r="AB654" s="114"/>
    </row>
    <row r="655" spans="1:28" ht="13.2">
      <c r="A655" s="114"/>
      <c r="B655" s="114"/>
      <c r="C655" s="114"/>
      <c r="D655" s="114"/>
      <c r="E655" s="114"/>
      <c r="F655" s="114"/>
      <c r="G655" s="114"/>
      <c r="H655" s="114"/>
      <c r="I655" s="114"/>
      <c r="J655" s="114"/>
      <c r="K655" s="114"/>
      <c r="L655" s="114"/>
      <c r="M655" s="114"/>
      <c r="N655" s="114"/>
      <c r="O655" s="114"/>
      <c r="P655" s="114"/>
      <c r="Q655" s="114"/>
      <c r="R655" s="114"/>
      <c r="S655" s="114"/>
      <c r="T655" s="114"/>
      <c r="U655" s="114"/>
      <c r="V655" s="114"/>
      <c r="W655" s="114"/>
      <c r="X655" s="114"/>
      <c r="Y655" s="114"/>
      <c r="Z655" s="114"/>
      <c r="AA655" s="114"/>
      <c r="AB655" s="114"/>
    </row>
    <row r="656" spans="1:28" ht="13.2">
      <c r="A656" s="114"/>
      <c r="B656" s="114"/>
      <c r="C656" s="114"/>
      <c r="D656" s="114"/>
      <c r="E656" s="114"/>
      <c r="F656" s="114"/>
      <c r="G656" s="114"/>
      <c r="H656" s="114"/>
      <c r="I656" s="114"/>
      <c r="J656" s="114"/>
      <c r="K656" s="114"/>
      <c r="L656" s="114"/>
      <c r="M656" s="114"/>
      <c r="N656" s="114"/>
      <c r="O656" s="114"/>
      <c r="P656" s="114"/>
      <c r="Q656" s="114"/>
      <c r="R656" s="114"/>
      <c r="S656" s="114"/>
      <c r="T656" s="114"/>
      <c r="U656" s="114"/>
      <c r="V656" s="114"/>
      <c r="W656" s="114"/>
      <c r="X656" s="114"/>
      <c r="Y656" s="114"/>
      <c r="Z656" s="114"/>
      <c r="AA656" s="114"/>
      <c r="AB656" s="114"/>
    </row>
    <row r="657" spans="1:28" ht="13.2">
      <c r="A657" s="114"/>
      <c r="B657" s="114"/>
      <c r="C657" s="114"/>
      <c r="D657" s="114"/>
      <c r="E657" s="114"/>
      <c r="F657" s="114"/>
      <c r="G657" s="114"/>
      <c r="H657" s="114"/>
      <c r="I657" s="114"/>
      <c r="J657" s="114"/>
      <c r="K657" s="114"/>
      <c r="L657" s="114"/>
      <c r="M657" s="114"/>
      <c r="N657" s="114"/>
      <c r="O657" s="114"/>
      <c r="P657" s="114"/>
      <c r="Q657" s="114"/>
      <c r="R657" s="114"/>
      <c r="S657" s="114"/>
      <c r="T657" s="114"/>
      <c r="U657" s="114"/>
      <c r="V657" s="114"/>
      <c r="W657" s="114"/>
      <c r="X657" s="114"/>
      <c r="Y657" s="114"/>
      <c r="Z657" s="114"/>
      <c r="AA657" s="114"/>
      <c r="AB657" s="114"/>
    </row>
    <row r="658" spans="1:28" ht="13.2">
      <c r="A658" s="114"/>
      <c r="B658" s="114"/>
      <c r="C658" s="114"/>
      <c r="D658" s="114"/>
      <c r="E658" s="114"/>
      <c r="F658" s="114"/>
      <c r="G658" s="114"/>
      <c r="H658" s="114"/>
      <c r="I658" s="114"/>
      <c r="J658" s="114"/>
      <c r="K658" s="114"/>
      <c r="L658" s="114"/>
      <c r="M658" s="114"/>
      <c r="N658" s="114"/>
      <c r="O658" s="114"/>
      <c r="P658" s="114"/>
      <c r="Q658" s="114"/>
      <c r="R658" s="114"/>
      <c r="S658" s="114"/>
      <c r="T658" s="114"/>
      <c r="U658" s="114"/>
      <c r="V658" s="114"/>
      <c r="W658" s="114"/>
      <c r="X658" s="114"/>
      <c r="Y658" s="114"/>
      <c r="Z658" s="114"/>
      <c r="AA658" s="114"/>
      <c r="AB658" s="114"/>
    </row>
    <row r="659" spans="1:28" ht="13.2">
      <c r="A659" s="114"/>
      <c r="B659" s="114"/>
      <c r="C659" s="114"/>
      <c r="D659" s="114"/>
      <c r="E659" s="114"/>
      <c r="F659" s="114"/>
      <c r="G659" s="114"/>
      <c r="H659" s="114"/>
      <c r="I659" s="114"/>
      <c r="J659" s="114"/>
      <c r="K659" s="114"/>
      <c r="L659" s="114"/>
      <c r="M659" s="114"/>
      <c r="N659" s="114"/>
      <c r="O659" s="114"/>
      <c r="P659" s="114"/>
      <c r="Q659" s="114"/>
      <c r="R659" s="114"/>
      <c r="S659" s="114"/>
      <c r="T659" s="114"/>
      <c r="U659" s="114"/>
      <c r="V659" s="114"/>
      <c r="W659" s="114"/>
      <c r="X659" s="114"/>
      <c r="Y659" s="114"/>
      <c r="Z659" s="114"/>
      <c r="AA659" s="114"/>
      <c r="AB659" s="114"/>
    </row>
    <row r="660" spans="1:28" ht="13.2">
      <c r="A660" s="114"/>
      <c r="B660" s="114"/>
      <c r="C660" s="114"/>
      <c r="D660" s="114"/>
      <c r="E660" s="114"/>
      <c r="F660" s="114"/>
      <c r="G660" s="114"/>
      <c r="H660" s="114"/>
      <c r="I660" s="114"/>
      <c r="J660" s="114"/>
      <c r="K660" s="114"/>
      <c r="L660" s="114"/>
      <c r="M660" s="114"/>
      <c r="N660" s="114"/>
      <c r="O660" s="114"/>
      <c r="P660" s="114"/>
      <c r="Q660" s="114"/>
      <c r="R660" s="114"/>
      <c r="S660" s="114"/>
      <c r="T660" s="114"/>
      <c r="U660" s="114"/>
      <c r="V660" s="114"/>
      <c r="W660" s="114"/>
      <c r="X660" s="114"/>
      <c r="Y660" s="114"/>
      <c r="Z660" s="114"/>
      <c r="AA660" s="114"/>
      <c r="AB660" s="114"/>
    </row>
    <row r="661" spans="1:28" ht="13.2">
      <c r="A661" s="114"/>
      <c r="B661" s="114"/>
      <c r="C661" s="114"/>
      <c r="D661" s="114"/>
      <c r="E661" s="114"/>
      <c r="F661" s="114"/>
      <c r="G661" s="114"/>
      <c r="H661" s="114"/>
      <c r="I661" s="114"/>
      <c r="J661" s="114"/>
      <c r="K661" s="114"/>
      <c r="L661" s="114"/>
      <c r="M661" s="114"/>
      <c r="N661" s="114"/>
      <c r="O661" s="114"/>
      <c r="P661" s="114"/>
      <c r="Q661" s="114"/>
      <c r="R661" s="114"/>
      <c r="S661" s="114"/>
      <c r="T661" s="114"/>
      <c r="U661" s="114"/>
      <c r="V661" s="114"/>
      <c r="W661" s="114"/>
      <c r="X661" s="114"/>
      <c r="Y661" s="114"/>
      <c r="Z661" s="114"/>
      <c r="AA661" s="114"/>
      <c r="AB661" s="114"/>
    </row>
    <row r="662" spans="1:28" ht="13.2">
      <c r="A662" s="114"/>
      <c r="B662" s="114"/>
      <c r="C662" s="114"/>
      <c r="D662" s="114"/>
      <c r="E662" s="114"/>
      <c r="F662" s="114"/>
      <c r="G662" s="114"/>
      <c r="H662" s="114"/>
      <c r="I662" s="114"/>
      <c r="J662" s="114"/>
      <c r="K662" s="114"/>
      <c r="L662" s="114"/>
      <c r="M662" s="114"/>
      <c r="N662" s="114"/>
      <c r="O662" s="114"/>
      <c r="P662" s="114"/>
      <c r="Q662" s="114"/>
      <c r="R662" s="114"/>
      <c r="S662" s="114"/>
      <c r="T662" s="114"/>
      <c r="U662" s="114"/>
      <c r="V662" s="114"/>
      <c r="W662" s="114"/>
      <c r="X662" s="114"/>
      <c r="Y662" s="114"/>
      <c r="Z662" s="114"/>
      <c r="AA662" s="114"/>
      <c r="AB662" s="114"/>
    </row>
    <row r="663" spans="1:28" ht="13.2">
      <c r="A663" s="114"/>
      <c r="B663" s="114"/>
      <c r="C663" s="114"/>
      <c r="D663" s="114"/>
      <c r="E663" s="114"/>
      <c r="F663" s="114"/>
      <c r="G663" s="114"/>
      <c r="H663" s="114"/>
      <c r="I663" s="114"/>
      <c r="J663" s="114"/>
      <c r="K663" s="114"/>
      <c r="L663" s="114"/>
      <c r="M663" s="114"/>
      <c r="N663" s="114"/>
      <c r="O663" s="114"/>
      <c r="P663" s="114"/>
      <c r="Q663" s="114"/>
      <c r="R663" s="114"/>
      <c r="S663" s="114"/>
      <c r="T663" s="114"/>
      <c r="U663" s="114"/>
      <c r="V663" s="114"/>
      <c r="W663" s="114"/>
      <c r="X663" s="114"/>
      <c r="Y663" s="114"/>
      <c r="Z663" s="114"/>
      <c r="AA663" s="114"/>
      <c r="AB663" s="114"/>
    </row>
    <row r="664" spans="1:28" ht="13.2">
      <c r="A664" s="114"/>
      <c r="B664" s="114"/>
      <c r="C664" s="114"/>
      <c r="D664" s="114"/>
      <c r="E664" s="114"/>
      <c r="F664" s="114"/>
      <c r="G664" s="114"/>
      <c r="H664" s="114"/>
      <c r="I664" s="114"/>
      <c r="J664" s="114"/>
      <c r="K664" s="114"/>
      <c r="L664" s="114"/>
      <c r="M664" s="114"/>
      <c r="N664" s="114"/>
      <c r="O664" s="114"/>
      <c r="P664" s="114"/>
      <c r="Q664" s="114"/>
      <c r="R664" s="114"/>
      <c r="S664" s="114"/>
      <c r="T664" s="114"/>
      <c r="U664" s="114"/>
      <c r="V664" s="114"/>
      <c r="W664" s="114"/>
      <c r="X664" s="114"/>
      <c r="Y664" s="114"/>
      <c r="Z664" s="114"/>
      <c r="AA664" s="114"/>
      <c r="AB664" s="114"/>
    </row>
    <row r="665" spans="1:28" ht="13.2">
      <c r="A665" s="114"/>
      <c r="B665" s="114"/>
      <c r="C665" s="114"/>
      <c r="D665" s="114"/>
      <c r="E665" s="114"/>
      <c r="F665" s="114"/>
      <c r="G665" s="114"/>
      <c r="H665" s="114"/>
      <c r="I665" s="114"/>
      <c r="J665" s="114"/>
      <c r="K665" s="114"/>
      <c r="L665" s="114"/>
      <c r="M665" s="114"/>
      <c r="N665" s="114"/>
      <c r="O665" s="114"/>
      <c r="P665" s="114"/>
      <c r="Q665" s="114"/>
      <c r="R665" s="114"/>
      <c r="S665" s="114"/>
      <c r="T665" s="114"/>
      <c r="U665" s="114"/>
      <c r="V665" s="114"/>
      <c r="W665" s="114"/>
      <c r="X665" s="114"/>
      <c r="Y665" s="114"/>
      <c r="Z665" s="114"/>
      <c r="AA665" s="114"/>
      <c r="AB665" s="114"/>
    </row>
    <row r="666" spans="1:28" ht="13.2">
      <c r="A666" s="114"/>
      <c r="B666" s="114"/>
      <c r="C666" s="114"/>
      <c r="D666" s="114"/>
      <c r="E666" s="114"/>
      <c r="F666" s="114"/>
      <c r="G666" s="114"/>
      <c r="H666" s="114"/>
      <c r="I666" s="114"/>
      <c r="J666" s="114"/>
      <c r="K666" s="114"/>
      <c r="L666" s="114"/>
      <c r="M666" s="114"/>
      <c r="N666" s="114"/>
      <c r="O666" s="114"/>
      <c r="P666" s="114"/>
      <c r="Q666" s="114"/>
      <c r="R666" s="114"/>
      <c r="S666" s="114"/>
      <c r="T666" s="114"/>
      <c r="U666" s="114"/>
      <c r="V666" s="114"/>
      <c r="W666" s="114"/>
      <c r="X666" s="114"/>
      <c r="Y666" s="114"/>
      <c r="Z666" s="114"/>
      <c r="AA666" s="114"/>
      <c r="AB666" s="114"/>
    </row>
    <row r="667" spans="1:28" ht="13.2">
      <c r="A667" s="114"/>
      <c r="B667" s="114"/>
      <c r="C667" s="114"/>
      <c r="D667" s="114"/>
      <c r="E667" s="114"/>
      <c r="F667" s="114"/>
      <c r="G667" s="114"/>
      <c r="H667" s="114"/>
      <c r="I667" s="114"/>
      <c r="J667" s="114"/>
      <c r="K667" s="114"/>
      <c r="L667" s="114"/>
      <c r="M667" s="114"/>
      <c r="N667" s="114"/>
      <c r="O667" s="114"/>
      <c r="P667" s="114"/>
      <c r="Q667" s="114"/>
      <c r="R667" s="114"/>
      <c r="S667" s="114"/>
      <c r="T667" s="114"/>
      <c r="U667" s="114"/>
      <c r="V667" s="114"/>
      <c r="W667" s="114"/>
      <c r="X667" s="114"/>
      <c r="Y667" s="114"/>
      <c r="Z667" s="114"/>
      <c r="AA667" s="114"/>
      <c r="AB667" s="114"/>
    </row>
    <row r="668" spans="1:28" ht="13.2">
      <c r="A668" s="114"/>
      <c r="B668" s="114"/>
      <c r="C668" s="114"/>
      <c r="D668" s="114"/>
      <c r="E668" s="114"/>
      <c r="F668" s="114"/>
      <c r="G668" s="114"/>
      <c r="H668" s="114"/>
      <c r="I668" s="114"/>
      <c r="J668" s="114"/>
      <c r="K668" s="114"/>
      <c r="L668" s="114"/>
      <c r="M668" s="114"/>
      <c r="N668" s="114"/>
      <c r="O668" s="114"/>
      <c r="P668" s="114"/>
      <c r="Q668" s="114"/>
      <c r="R668" s="114"/>
      <c r="S668" s="114"/>
      <c r="T668" s="114"/>
      <c r="U668" s="114"/>
      <c r="V668" s="114"/>
      <c r="W668" s="114"/>
      <c r="X668" s="114"/>
      <c r="Y668" s="114"/>
      <c r="Z668" s="114"/>
      <c r="AA668" s="114"/>
      <c r="AB668" s="114"/>
    </row>
    <row r="669" spans="1:28" ht="13.2">
      <c r="A669" s="114"/>
      <c r="B669" s="114"/>
      <c r="C669" s="114"/>
      <c r="D669" s="114"/>
      <c r="E669" s="114"/>
      <c r="F669" s="114"/>
      <c r="G669" s="114"/>
      <c r="H669" s="114"/>
      <c r="I669" s="114"/>
      <c r="J669" s="114"/>
      <c r="K669" s="114"/>
      <c r="L669" s="114"/>
      <c r="M669" s="114"/>
      <c r="N669" s="114"/>
      <c r="O669" s="114"/>
      <c r="P669" s="114"/>
      <c r="Q669" s="114"/>
      <c r="R669" s="114"/>
      <c r="S669" s="114"/>
      <c r="T669" s="114"/>
      <c r="U669" s="114"/>
      <c r="V669" s="114"/>
      <c r="W669" s="114"/>
      <c r="X669" s="114"/>
      <c r="Y669" s="114"/>
      <c r="Z669" s="114"/>
      <c r="AA669" s="114"/>
      <c r="AB669" s="114"/>
    </row>
    <row r="670" spans="1:28" ht="13.2">
      <c r="A670" s="114"/>
      <c r="B670" s="114"/>
      <c r="C670" s="114"/>
      <c r="D670" s="114"/>
      <c r="E670" s="114"/>
      <c r="F670" s="114"/>
      <c r="G670" s="114"/>
      <c r="H670" s="114"/>
      <c r="I670" s="114"/>
      <c r="J670" s="114"/>
      <c r="K670" s="114"/>
      <c r="L670" s="114"/>
      <c r="M670" s="114"/>
      <c r="N670" s="114"/>
      <c r="O670" s="114"/>
      <c r="P670" s="114"/>
      <c r="Q670" s="114"/>
      <c r="R670" s="114"/>
      <c r="S670" s="114"/>
      <c r="T670" s="114"/>
      <c r="U670" s="114"/>
      <c r="V670" s="114"/>
      <c r="W670" s="114"/>
      <c r="X670" s="114"/>
      <c r="Y670" s="114"/>
      <c r="Z670" s="114"/>
      <c r="AA670" s="114"/>
      <c r="AB670" s="114"/>
    </row>
    <row r="671" spans="1:28" ht="13.2">
      <c r="A671" s="114"/>
      <c r="B671" s="114"/>
      <c r="C671" s="114"/>
      <c r="D671" s="114"/>
      <c r="E671" s="114"/>
      <c r="F671" s="114"/>
      <c r="G671" s="114"/>
      <c r="H671" s="114"/>
      <c r="I671" s="114"/>
      <c r="J671" s="114"/>
      <c r="K671" s="114"/>
      <c r="L671" s="114"/>
      <c r="M671" s="114"/>
      <c r="N671" s="114"/>
      <c r="O671" s="114"/>
      <c r="P671" s="114"/>
      <c r="Q671" s="114"/>
      <c r="R671" s="114"/>
      <c r="S671" s="114"/>
      <c r="T671" s="114"/>
      <c r="U671" s="114"/>
      <c r="V671" s="114"/>
      <c r="W671" s="114"/>
      <c r="X671" s="114"/>
      <c r="Y671" s="114"/>
      <c r="Z671" s="114"/>
      <c r="AA671" s="114"/>
      <c r="AB671" s="114"/>
    </row>
    <row r="672" spans="1:28" ht="13.2">
      <c r="A672" s="114"/>
      <c r="B672" s="114"/>
      <c r="C672" s="114"/>
      <c r="D672" s="114"/>
      <c r="E672" s="114"/>
      <c r="F672" s="114"/>
      <c r="G672" s="114"/>
      <c r="H672" s="114"/>
      <c r="I672" s="114"/>
      <c r="J672" s="114"/>
      <c r="K672" s="114"/>
      <c r="L672" s="114"/>
      <c r="M672" s="114"/>
      <c r="N672" s="114"/>
      <c r="O672" s="114"/>
      <c r="P672" s="114"/>
      <c r="Q672" s="114"/>
      <c r="R672" s="114"/>
      <c r="S672" s="114"/>
      <c r="T672" s="114"/>
      <c r="U672" s="114"/>
      <c r="V672" s="114"/>
      <c r="W672" s="114"/>
      <c r="X672" s="114"/>
      <c r="Y672" s="114"/>
      <c r="Z672" s="114"/>
      <c r="AA672" s="114"/>
      <c r="AB672" s="114"/>
    </row>
    <row r="673" spans="1:28" ht="13.2">
      <c r="A673" s="114"/>
      <c r="B673" s="114"/>
      <c r="C673" s="114"/>
      <c r="D673" s="114"/>
      <c r="E673" s="114"/>
      <c r="F673" s="114"/>
      <c r="G673" s="114"/>
      <c r="H673" s="114"/>
      <c r="I673" s="114"/>
      <c r="J673" s="114"/>
      <c r="K673" s="114"/>
      <c r="L673" s="114"/>
      <c r="M673" s="114"/>
      <c r="N673" s="114"/>
      <c r="O673" s="114"/>
      <c r="P673" s="114"/>
      <c r="Q673" s="114"/>
      <c r="R673" s="114"/>
      <c r="S673" s="114"/>
      <c r="T673" s="114"/>
      <c r="U673" s="114"/>
      <c r="V673" s="114"/>
      <c r="W673" s="114"/>
      <c r="X673" s="114"/>
      <c r="Y673" s="114"/>
      <c r="Z673" s="114"/>
      <c r="AA673" s="114"/>
      <c r="AB673" s="114"/>
    </row>
    <row r="674" spans="1:28" ht="13.2">
      <c r="A674" s="114"/>
      <c r="B674" s="114"/>
      <c r="C674" s="114"/>
      <c r="D674" s="114"/>
      <c r="E674" s="114"/>
      <c r="F674" s="114"/>
      <c r="G674" s="114"/>
      <c r="H674" s="114"/>
      <c r="I674" s="114"/>
      <c r="J674" s="114"/>
      <c r="K674" s="114"/>
      <c r="L674" s="114"/>
      <c r="M674" s="114"/>
      <c r="N674" s="114"/>
      <c r="O674" s="114"/>
      <c r="P674" s="114"/>
      <c r="Q674" s="114"/>
      <c r="R674" s="114"/>
      <c r="S674" s="114"/>
      <c r="T674" s="114"/>
      <c r="U674" s="114"/>
      <c r="V674" s="114"/>
      <c r="W674" s="114"/>
      <c r="X674" s="114"/>
      <c r="Y674" s="114"/>
      <c r="Z674" s="114"/>
      <c r="AA674" s="114"/>
      <c r="AB674" s="114"/>
    </row>
    <row r="675" spans="1:28" ht="13.2">
      <c r="A675" s="114"/>
      <c r="B675" s="114"/>
      <c r="C675" s="114"/>
      <c r="D675" s="114"/>
      <c r="E675" s="114"/>
      <c r="F675" s="114"/>
      <c r="G675" s="114"/>
      <c r="H675" s="114"/>
      <c r="I675" s="114"/>
      <c r="J675" s="114"/>
      <c r="K675" s="114"/>
      <c r="L675" s="114"/>
      <c r="M675" s="114"/>
      <c r="N675" s="114"/>
      <c r="O675" s="114"/>
      <c r="P675" s="114"/>
      <c r="Q675" s="114"/>
      <c r="R675" s="114"/>
      <c r="S675" s="114"/>
      <c r="T675" s="114"/>
      <c r="U675" s="114"/>
      <c r="V675" s="114"/>
      <c r="W675" s="114"/>
      <c r="X675" s="114"/>
      <c r="Y675" s="114"/>
      <c r="Z675" s="114"/>
      <c r="AA675" s="114"/>
      <c r="AB675" s="114"/>
    </row>
    <row r="676" spans="1:28" ht="13.2">
      <c r="A676" s="114"/>
      <c r="B676" s="114"/>
      <c r="C676" s="114"/>
      <c r="D676" s="114"/>
      <c r="E676" s="114"/>
      <c r="F676" s="114"/>
      <c r="G676" s="114"/>
      <c r="H676" s="114"/>
      <c r="I676" s="114"/>
      <c r="J676" s="114"/>
      <c r="K676" s="114"/>
      <c r="L676" s="114"/>
      <c r="M676" s="114"/>
      <c r="N676" s="114"/>
      <c r="O676" s="114"/>
      <c r="P676" s="114"/>
      <c r="Q676" s="114"/>
      <c r="R676" s="114"/>
      <c r="S676" s="114"/>
      <c r="T676" s="114"/>
      <c r="U676" s="114"/>
      <c r="V676" s="114"/>
      <c r="W676" s="114"/>
      <c r="X676" s="114"/>
      <c r="Y676" s="114"/>
      <c r="Z676" s="114"/>
      <c r="AA676" s="114"/>
      <c r="AB676" s="114"/>
    </row>
    <row r="677" spans="1:28" ht="13.2">
      <c r="A677" s="114"/>
      <c r="B677" s="114"/>
      <c r="C677" s="114"/>
      <c r="D677" s="114"/>
      <c r="E677" s="114"/>
      <c r="F677" s="114"/>
      <c r="G677" s="114"/>
      <c r="H677" s="114"/>
      <c r="I677" s="114"/>
      <c r="J677" s="114"/>
      <c r="K677" s="114"/>
      <c r="L677" s="114"/>
      <c r="M677" s="114"/>
      <c r="N677" s="114"/>
      <c r="O677" s="114"/>
      <c r="P677" s="114"/>
      <c r="Q677" s="114"/>
      <c r="R677" s="114"/>
      <c r="S677" s="114"/>
      <c r="T677" s="114"/>
      <c r="U677" s="114"/>
      <c r="V677" s="114"/>
      <c r="W677" s="114"/>
      <c r="X677" s="114"/>
      <c r="Y677" s="114"/>
      <c r="Z677" s="114"/>
      <c r="AA677" s="114"/>
      <c r="AB677" s="114"/>
    </row>
    <row r="678" spans="1:28" ht="13.2">
      <c r="A678" s="114"/>
      <c r="B678" s="114"/>
      <c r="C678" s="114"/>
      <c r="D678" s="114"/>
      <c r="E678" s="114"/>
      <c r="F678" s="114"/>
      <c r="G678" s="114"/>
      <c r="H678" s="114"/>
      <c r="I678" s="114"/>
      <c r="J678" s="114"/>
      <c r="K678" s="114"/>
      <c r="L678" s="114"/>
      <c r="M678" s="114"/>
      <c r="N678" s="114"/>
      <c r="O678" s="114"/>
      <c r="P678" s="114"/>
      <c r="Q678" s="114"/>
      <c r="R678" s="114"/>
      <c r="S678" s="114"/>
      <c r="T678" s="114"/>
      <c r="U678" s="114"/>
      <c r="V678" s="114"/>
      <c r="W678" s="114"/>
      <c r="X678" s="114"/>
      <c r="Y678" s="114"/>
      <c r="Z678" s="114"/>
      <c r="AA678" s="114"/>
      <c r="AB678" s="114"/>
    </row>
    <row r="679" spans="1:28" ht="13.2">
      <c r="A679" s="114"/>
      <c r="B679" s="114"/>
      <c r="C679" s="114"/>
      <c r="D679" s="114"/>
      <c r="E679" s="114"/>
      <c r="F679" s="114"/>
      <c r="G679" s="114"/>
      <c r="H679" s="114"/>
      <c r="I679" s="114"/>
      <c r="J679" s="114"/>
      <c r="K679" s="114"/>
      <c r="L679" s="114"/>
      <c r="M679" s="114"/>
      <c r="N679" s="114"/>
      <c r="O679" s="114"/>
      <c r="P679" s="114"/>
      <c r="Q679" s="114"/>
      <c r="R679" s="114"/>
      <c r="S679" s="114"/>
      <c r="T679" s="114"/>
      <c r="U679" s="114"/>
      <c r="V679" s="114"/>
      <c r="W679" s="114"/>
      <c r="X679" s="114"/>
      <c r="Y679" s="114"/>
      <c r="Z679" s="114"/>
      <c r="AA679" s="114"/>
      <c r="AB679" s="114"/>
    </row>
    <row r="680" spans="1:28" ht="13.2">
      <c r="A680" s="114"/>
      <c r="B680" s="114"/>
      <c r="C680" s="114"/>
      <c r="D680" s="114"/>
      <c r="E680" s="114"/>
      <c r="F680" s="114"/>
      <c r="G680" s="114"/>
      <c r="H680" s="114"/>
      <c r="I680" s="114"/>
      <c r="J680" s="114"/>
      <c r="K680" s="114"/>
      <c r="L680" s="114"/>
      <c r="M680" s="114"/>
      <c r="N680" s="114"/>
      <c r="O680" s="114"/>
      <c r="P680" s="114"/>
      <c r="Q680" s="114"/>
      <c r="R680" s="114"/>
      <c r="S680" s="114"/>
      <c r="T680" s="114"/>
      <c r="U680" s="114"/>
      <c r="V680" s="114"/>
      <c r="W680" s="114"/>
      <c r="X680" s="114"/>
      <c r="Y680" s="114"/>
      <c r="Z680" s="114"/>
      <c r="AA680" s="114"/>
      <c r="AB680" s="114"/>
    </row>
    <row r="681" spans="1:28" ht="13.2">
      <c r="A681" s="114"/>
      <c r="B681" s="114"/>
      <c r="C681" s="114"/>
      <c r="D681" s="114"/>
      <c r="E681" s="114"/>
      <c r="F681" s="114"/>
      <c r="G681" s="114"/>
      <c r="H681" s="114"/>
      <c r="I681" s="114"/>
      <c r="J681" s="114"/>
      <c r="K681" s="114"/>
      <c r="L681" s="114"/>
      <c r="M681" s="114"/>
      <c r="N681" s="114"/>
      <c r="O681" s="114"/>
      <c r="P681" s="114"/>
      <c r="Q681" s="114"/>
      <c r="R681" s="114"/>
      <c r="S681" s="114"/>
      <c r="T681" s="114"/>
      <c r="U681" s="114"/>
      <c r="V681" s="114"/>
      <c r="W681" s="114"/>
      <c r="X681" s="114"/>
      <c r="Y681" s="114"/>
      <c r="Z681" s="114"/>
      <c r="AA681" s="114"/>
      <c r="AB681" s="114"/>
    </row>
    <row r="682" spans="1:28" ht="13.2">
      <c r="A682" s="114"/>
      <c r="B682" s="114"/>
      <c r="C682" s="114"/>
      <c r="D682" s="114"/>
      <c r="E682" s="114"/>
      <c r="F682" s="114"/>
      <c r="G682" s="114"/>
      <c r="H682" s="114"/>
      <c r="I682" s="114"/>
      <c r="J682" s="114"/>
      <c r="K682" s="114"/>
      <c r="L682" s="114"/>
      <c r="M682" s="114"/>
      <c r="N682" s="114"/>
      <c r="O682" s="114"/>
      <c r="P682" s="114"/>
      <c r="Q682" s="114"/>
      <c r="R682" s="114"/>
      <c r="S682" s="114"/>
      <c r="T682" s="114"/>
      <c r="U682" s="114"/>
      <c r="V682" s="114"/>
      <c r="W682" s="114"/>
      <c r="X682" s="114"/>
      <c r="Y682" s="114"/>
      <c r="Z682" s="114"/>
      <c r="AA682" s="114"/>
      <c r="AB682" s="114"/>
    </row>
    <row r="683" spans="1:28" ht="13.2">
      <c r="A683" s="114"/>
      <c r="B683" s="114"/>
      <c r="C683" s="114"/>
      <c r="D683" s="114"/>
      <c r="E683" s="114"/>
      <c r="F683" s="114"/>
      <c r="G683" s="114"/>
      <c r="H683" s="114"/>
      <c r="I683" s="114"/>
      <c r="J683" s="114"/>
      <c r="K683" s="114"/>
      <c r="L683" s="114"/>
      <c r="M683" s="114"/>
      <c r="N683" s="114"/>
      <c r="O683" s="114"/>
      <c r="P683" s="114"/>
      <c r="Q683" s="114"/>
      <c r="R683" s="114"/>
      <c r="S683" s="114"/>
      <c r="T683" s="114"/>
      <c r="U683" s="114"/>
      <c r="V683" s="114"/>
      <c r="W683" s="114"/>
      <c r="X683" s="114"/>
      <c r="Y683" s="114"/>
      <c r="Z683" s="114"/>
      <c r="AA683" s="114"/>
      <c r="AB683" s="114"/>
    </row>
    <row r="684" spans="1:28" ht="13.2">
      <c r="A684" s="114"/>
      <c r="B684" s="114"/>
      <c r="C684" s="114"/>
      <c r="D684" s="114"/>
      <c r="E684" s="114"/>
      <c r="F684" s="114"/>
      <c r="G684" s="114"/>
      <c r="H684" s="114"/>
      <c r="I684" s="114"/>
      <c r="J684" s="114"/>
      <c r="K684" s="114"/>
      <c r="L684" s="114"/>
      <c r="M684" s="114"/>
      <c r="N684" s="114"/>
      <c r="O684" s="114"/>
      <c r="P684" s="114"/>
      <c r="Q684" s="114"/>
      <c r="R684" s="114"/>
      <c r="S684" s="114"/>
      <c r="T684" s="114"/>
      <c r="U684" s="114"/>
      <c r="V684" s="114"/>
      <c r="W684" s="114"/>
      <c r="X684" s="114"/>
      <c r="Y684" s="114"/>
      <c r="Z684" s="114"/>
      <c r="AA684" s="114"/>
      <c r="AB684" s="114"/>
    </row>
    <row r="685" spans="1:28" ht="13.2">
      <c r="A685" s="114"/>
      <c r="B685" s="114"/>
      <c r="C685" s="114"/>
      <c r="D685" s="114"/>
      <c r="E685" s="114"/>
      <c r="F685" s="114"/>
      <c r="G685" s="114"/>
      <c r="H685" s="114"/>
      <c r="I685" s="114"/>
      <c r="J685" s="114"/>
      <c r="K685" s="114"/>
      <c r="L685" s="114"/>
      <c r="M685" s="114"/>
      <c r="N685" s="114"/>
      <c r="O685" s="114"/>
      <c r="P685" s="114"/>
      <c r="Q685" s="114"/>
      <c r="R685" s="114"/>
      <c r="S685" s="114"/>
      <c r="T685" s="114"/>
      <c r="U685" s="114"/>
      <c r="V685" s="114"/>
      <c r="W685" s="114"/>
      <c r="X685" s="114"/>
      <c r="Y685" s="114"/>
      <c r="Z685" s="114"/>
      <c r="AA685" s="114"/>
      <c r="AB685" s="114"/>
    </row>
    <row r="686" spans="1:28" ht="13.2">
      <c r="A686" s="114"/>
      <c r="B686" s="114"/>
      <c r="C686" s="114"/>
      <c r="D686" s="114"/>
      <c r="E686" s="114"/>
      <c r="F686" s="114"/>
      <c r="G686" s="114"/>
      <c r="H686" s="114"/>
      <c r="I686" s="114"/>
      <c r="J686" s="114"/>
      <c r="K686" s="114"/>
      <c r="L686" s="114"/>
      <c r="M686" s="114"/>
      <c r="N686" s="114"/>
      <c r="O686" s="114"/>
      <c r="P686" s="114"/>
      <c r="Q686" s="114"/>
      <c r="R686" s="114"/>
      <c r="S686" s="114"/>
      <c r="T686" s="114"/>
      <c r="U686" s="114"/>
      <c r="V686" s="114"/>
      <c r="W686" s="114"/>
      <c r="X686" s="114"/>
      <c r="Y686" s="114"/>
      <c r="Z686" s="114"/>
      <c r="AA686" s="114"/>
      <c r="AB686" s="114"/>
    </row>
    <row r="687" spans="1:28" ht="13.2">
      <c r="A687" s="114"/>
      <c r="B687" s="114"/>
      <c r="C687" s="114"/>
      <c r="D687" s="114"/>
      <c r="E687" s="114"/>
      <c r="F687" s="114"/>
      <c r="G687" s="114"/>
      <c r="H687" s="114"/>
      <c r="I687" s="114"/>
      <c r="J687" s="114"/>
      <c r="K687" s="114"/>
      <c r="L687" s="114"/>
      <c r="M687" s="114"/>
      <c r="N687" s="114"/>
      <c r="O687" s="114"/>
      <c r="P687" s="114"/>
      <c r="Q687" s="114"/>
      <c r="R687" s="114"/>
      <c r="S687" s="114"/>
      <c r="T687" s="114"/>
      <c r="U687" s="114"/>
      <c r="V687" s="114"/>
      <c r="W687" s="114"/>
      <c r="X687" s="114"/>
      <c r="Y687" s="114"/>
      <c r="Z687" s="114"/>
      <c r="AA687" s="114"/>
      <c r="AB687" s="114"/>
    </row>
    <row r="688" spans="1:28" ht="13.2">
      <c r="A688" s="114"/>
      <c r="B688" s="114"/>
      <c r="C688" s="114"/>
      <c r="D688" s="114"/>
      <c r="E688" s="114"/>
      <c r="F688" s="114"/>
      <c r="G688" s="114"/>
      <c r="H688" s="114"/>
      <c r="I688" s="114"/>
      <c r="J688" s="114"/>
      <c r="K688" s="114"/>
      <c r="L688" s="114"/>
      <c r="M688" s="114"/>
      <c r="N688" s="114"/>
      <c r="O688" s="114"/>
      <c r="P688" s="114"/>
      <c r="Q688" s="114"/>
      <c r="R688" s="114"/>
      <c r="S688" s="114"/>
      <c r="T688" s="114"/>
      <c r="U688" s="114"/>
      <c r="V688" s="114"/>
      <c r="W688" s="114"/>
      <c r="X688" s="114"/>
      <c r="Y688" s="114"/>
      <c r="Z688" s="114"/>
      <c r="AA688" s="114"/>
      <c r="AB688" s="114"/>
    </row>
    <row r="689" spans="1:28" ht="13.2">
      <c r="A689" s="114"/>
      <c r="B689" s="114"/>
      <c r="C689" s="114"/>
      <c r="D689" s="114"/>
      <c r="E689" s="114"/>
      <c r="F689" s="114"/>
      <c r="G689" s="114"/>
      <c r="H689" s="114"/>
      <c r="I689" s="114"/>
      <c r="J689" s="114"/>
      <c r="K689" s="114"/>
      <c r="L689" s="114"/>
      <c r="M689" s="114"/>
      <c r="N689" s="114"/>
      <c r="O689" s="114"/>
      <c r="P689" s="114"/>
      <c r="Q689" s="114"/>
      <c r="R689" s="114"/>
      <c r="S689" s="114"/>
      <c r="T689" s="114"/>
      <c r="U689" s="114"/>
      <c r="V689" s="114"/>
      <c r="W689" s="114"/>
      <c r="X689" s="114"/>
      <c r="Y689" s="114"/>
      <c r="Z689" s="114"/>
      <c r="AA689" s="114"/>
      <c r="AB689" s="114"/>
    </row>
    <row r="690" spans="1:28" ht="13.2">
      <c r="A690" s="114"/>
      <c r="B690" s="114"/>
      <c r="C690" s="114"/>
      <c r="D690" s="114"/>
      <c r="E690" s="114"/>
      <c r="F690" s="114"/>
      <c r="G690" s="114"/>
      <c r="H690" s="114"/>
      <c r="I690" s="114"/>
      <c r="J690" s="114"/>
      <c r="K690" s="114"/>
      <c r="L690" s="114"/>
      <c r="M690" s="114"/>
      <c r="N690" s="114"/>
      <c r="O690" s="114"/>
      <c r="P690" s="114"/>
      <c r="Q690" s="114"/>
      <c r="R690" s="114"/>
      <c r="S690" s="114"/>
      <c r="T690" s="114"/>
      <c r="U690" s="114"/>
      <c r="V690" s="114"/>
      <c r="W690" s="114"/>
      <c r="X690" s="114"/>
      <c r="Y690" s="114"/>
      <c r="Z690" s="114"/>
      <c r="AA690" s="114"/>
      <c r="AB690" s="114"/>
    </row>
    <row r="691" spans="1:28" ht="13.2">
      <c r="A691" s="114"/>
      <c r="B691" s="114"/>
      <c r="C691" s="114"/>
      <c r="D691" s="114"/>
      <c r="E691" s="114"/>
      <c r="F691" s="114"/>
      <c r="G691" s="114"/>
      <c r="H691" s="114"/>
      <c r="I691" s="114"/>
      <c r="J691" s="114"/>
      <c r="K691" s="114"/>
      <c r="L691" s="114"/>
      <c r="M691" s="114"/>
      <c r="N691" s="114"/>
      <c r="O691" s="114"/>
      <c r="P691" s="114"/>
      <c r="Q691" s="114"/>
      <c r="R691" s="114"/>
      <c r="S691" s="114"/>
      <c r="T691" s="114"/>
      <c r="U691" s="114"/>
      <c r="V691" s="114"/>
      <c r="W691" s="114"/>
      <c r="X691" s="114"/>
      <c r="Y691" s="114"/>
      <c r="Z691" s="114"/>
      <c r="AA691" s="114"/>
      <c r="AB691" s="114"/>
    </row>
    <row r="692" spans="1:28" ht="13.2">
      <c r="A692" s="114"/>
      <c r="B692" s="114"/>
      <c r="C692" s="114"/>
      <c r="D692" s="114"/>
      <c r="E692" s="114"/>
      <c r="F692" s="114"/>
      <c r="G692" s="114"/>
      <c r="H692" s="114"/>
      <c r="I692" s="114"/>
      <c r="J692" s="114"/>
      <c r="K692" s="114"/>
      <c r="L692" s="114"/>
      <c r="M692" s="114"/>
      <c r="N692" s="114"/>
      <c r="O692" s="114"/>
      <c r="P692" s="114"/>
      <c r="Q692" s="114"/>
      <c r="R692" s="114"/>
      <c r="S692" s="114"/>
      <c r="T692" s="114"/>
      <c r="U692" s="114"/>
      <c r="V692" s="114"/>
      <c r="W692" s="114"/>
      <c r="X692" s="114"/>
      <c r="Y692" s="114"/>
      <c r="Z692" s="114"/>
      <c r="AA692" s="114"/>
      <c r="AB692" s="114"/>
    </row>
    <row r="693" spans="1:28" ht="13.2">
      <c r="A693" s="114"/>
      <c r="B693" s="114"/>
      <c r="C693" s="114"/>
      <c r="D693" s="114"/>
      <c r="E693" s="114"/>
      <c r="F693" s="114"/>
      <c r="G693" s="114"/>
      <c r="H693" s="114"/>
      <c r="I693" s="114"/>
      <c r="J693" s="114"/>
      <c r="K693" s="114"/>
      <c r="L693" s="114"/>
      <c r="M693" s="114"/>
      <c r="N693" s="114"/>
      <c r="O693" s="114"/>
      <c r="P693" s="114"/>
      <c r="Q693" s="114"/>
      <c r="R693" s="114"/>
      <c r="S693" s="114"/>
      <c r="T693" s="114"/>
      <c r="U693" s="114"/>
      <c r="V693" s="114"/>
      <c r="W693" s="114"/>
      <c r="X693" s="114"/>
      <c r="Y693" s="114"/>
      <c r="Z693" s="114"/>
      <c r="AA693" s="114"/>
      <c r="AB693" s="114"/>
    </row>
    <row r="694" spans="1:28" ht="13.2">
      <c r="A694" s="114"/>
      <c r="B694" s="114"/>
      <c r="C694" s="114"/>
      <c r="D694" s="114"/>
      <c r="E694" s="114"/>
      <c r="F694" s="114"/>
      <c r="G694" s="114"/>
      <c r="H694" s="114"/>
      <c r="I694" s="114"/>
      <c r="J694" s="114"/>
      <c r="K694" s="114"/>
      <c r="L694" s="114"/>
      <c r="M694" s="114"/>
      <c r="N694" s="114"/>
      <c r="O694" s="114"/>
      <c r="P694" s="114"/>
      <c r="Q694" s="114"/>
      <c r="R694" s="114"/>
      <c r="S694" s="114"/>
      <c r="T694" s="114"/>
      <c r="U694" s="114"/>
      <c r="V694" s="114"/>
      <c r="W694" s="114"/>
      <c r="X694" s="114"/>
      <c r="Y694" s="114"/>
      <c r="Z694" s="114"/>
      <c r="AA694" s="114"/>
      <c r="AB694" s="114"/>
    </row>
    <row r="695" spans="1:28" ht="13.2">
      <c r="A695" s="114"/>
      <c r="B695" s="114"/>
      <c r="C695" s="114"/>
      <c r="D695" s="114"/>
      <c r="E695" s="114"/>
      <c r="F695" s="114"/>
      <c r="G695" s="114"/>
      <c r="H695" s="114"/>
      <c r="I695" s="114"/>
      <c r="J695" s="114"/>
      <c r="K695" s="114"/>
      <c r="L695" s="114"/>
      <c r="M695" s="114"/>
      <c r="N695" s="114"/>
      <c r="O695" s="114"/>
      <c r="P695" s="114"/>
      <c r="Q695" s="114"/>
      <c r="R695" s="114"/>
      <c r="S695" s="114"/>
      <c r="T695" s="114"/>
      <c r="U695" s="114"/>
      <c r="V695" s="114"/>
      <c r="W695" s="114"/>
      <c r="X695" s="114"/>
      <c r="Y695" s="114"/>
      <c r="Z695" s="114"/>
      <c r="AA695" s="114"/>
      <c r="AB695" s="114"/>
    </row>
    <row r="696" spans="1:28" ht="13.2">
      <c r="A696" s="114"/>
      <c r="B696" s="114"/>
      <c r="C696" s="114"/>
      <c r="D696" s="114"/>
      <c r="E696" s="114"/>
      <c r="F696" s="114"/>
      <c r="G696" s="114"/>
      <c r="H696" s="114"/>
      <c r="I696" s="114"/>
      <c r="J696" s="114"/>
      <c r="K696" s="114"/>
      <c r="L696" s="114"/>
      <c r="M696" s="114"/>
      <c r="N696" s="114"/>
      <c r="O696" s="114"/>
      <c r="P696" s="114"/>
      <c r="Q696" s="114"/>
      <c r="R696" s="114"/>
      <c r="S696" s="114"/>
      <c r="T696" s="114"/>
      <c r="U696" s="114"/>
      <c r="V696" s="114"/>
      <c r="W696" s="114"/>
      <c r="X696" s="114"/>
      <c r="Y696" s="114"/>
      <c r="Z696" s="114"/>
      <c r="AA696" s="114"/>
      <c r="AB696" s="114"/>
    </row>
    <row r="697" spans="1:28" ht="13.2">
      <c r="A697" s="114"/>
      <c r="B697" s="114"/>
      <c r="C697" s="114"/>
      <c r="D697" s="114"/>
      <c r="E697" s="114"/>
      <c r="F697" s="114"/>
      <c r="G697" s="114"/>
      <c r="H697" s="114"/>
      <c r="I697" s="114"/>
      <c r="J697" s="114"/>
      <c r="K697" s="114"/>
      <c r="L697" s="114"/>
      <c r="M697" s="114"/>
      <c r="N697" s="114"/>
      <c r="O697" s="114"/>
      <c r="P697" s="114"/>
      <c r="Q697" s="114"/>
      <c r="R697" s="114"/>
      <c r="S697" s="114"/>
      <c r="T697" s="114"/>
      <c r="U697" s="114"/>
      <c r="V697" s="114"/>
      <c r="W697" s="114"/>
      <c r="X697" s="114"/>
      <c r="Y697" s="114"/>
      <c r="Z697" s="114"/>
      <c r="AA697" s="114"/>
      <c r="AB697" s="114"/>
    </row>
    <row r="698" spans="1:28" ht="13.2">
      <c r="A698" s="114"/>
      <c r="B698" s="114"/>
      <c r="C698" s="114"/>
      <c r="D698" s="114"/>
      <c r="E698" s="114"/>
      <c r="F698" s="114"/>
      <c r="G698" s="114"/>
      <c r="H698" s="114"/>
      <c r="I698" s="114"/>
      <c r="J698" s="114"/>
      <c r="K698" s="114"/>
      <c r="L698" s="114"/>
      <c r="M698" s="114"/>
      <c r="N698" s="114"/>
      <c r="O698" s="114"/>
      <c r="P698" s="114"/>
      <c r="Q698" s="114"/>
      <c r="R698" s="114"/>
      <c r="S698" s="114"/>
      <c r="T698" s="114"/>
      <c r="U698" s="114"/>
      <c r="V698" s="114"/>
      <c r="W698" s="114"/>
      <c r="X698" s="114"/>
      <c r="Y698" s="114"/>
      <c r="Z698" s="114"/>
      <c r="AA698" s="114"/>
      <c r="AB698" s="114"/>
    </row>
    <row r="699" spans="1:28" ht="13.2">
      <c r="A699" s="114"/>
      <c r="B699" s="114"/>
      <c r="C699" s="114"/>
      <c r="D699" s="114"/>
      <c r="E699" s="114"/>
      <c r="F699" s="114"/>
      <c r="G699" s="114"/>
      <c r="H699" s="114"/>
      <c r="I699" s="114"/>
      <c r="J699" s="114"/>
      <c r="K699" s="114"/>
      <c r="L699" s="114"/>
      <c r="M699" s="114"/>
      <c r="N699" s="114"/>
      <c r="O699" s="114"/>
      <c r="P699" s="114"/>
      <c r="Q699" s="114"/>
      <c r="R699" s="114"/>
      <c r="S699" s="114"/>
      <c r="T699" s="114"/>
      <c r="U699" s="114"/>
      <c r="V699" s="114"/>
      <c r="W699" s="114"/>
      <c r="X699" s="114"/>
      <c r="Y699" s="114"/>
      <c r="Z699" s="114"/>
      <c r="AA699" s="114"/>
      <c r="AB699" s="114"/>
    </row>
    <row r="700" spans="1:28" ht="13.2">
      <c r="A700" s="114"/>
      <c r="B700" s="114"/>
      <c r="C700" s="114"/>
      <c r="D700" s="114"/>
      <c r="E700" s="114"/>
      <c r="F700" s="114"/>
      <c r="G700" s="114"/>
      <c r="H700" s="114"/>
      <c r="I700" s="114"/>
      <c r="J700" s="114"/>
      <c r="K700" s="114"/>
      <c r="L700" s="114"/>
      <c r="M700" s="114"/>
      <c r="N700" s="114"/>
      <c r="O700" s="114"/>
      <c r="P700" s="114"/>
      <c r="Q700" s="114"/>
      <c r="R700" s="114"/>
      <c r="S700" s="114"/>
      <c r="T700" s="114"/>
      <c r="U700" s="114"/>
      <c r="V700" s="114"/>
      <c r="W700" s="114"/>
      <c r="X700" s="114"/>
      <c r="Y700" s="114"/>
      <c r="Z700" s="114"/>
      <c r="AA700" s="114"/>
      <c r="AB700" s="114"/>
    </row>
    <row r="701" spans="1:28" ht="13.2">
      <c r="A701" s="114"/>
      <c r="B701" s="114"/>
      <c r="C701" s="114"/>
      <c r="D701" s="114"/>
      <c r="E701" s="114"/>
      <c r="F701" s="114"/>
      <c r="G701" s="114"/>
      <c r="H701" s="114"/>
      <c r="I701" s="114"/>
      <c r="J701" s="114"/>
      <c r="K701" s="114"/>
      <c r="L701" s="114"/>
      <c r="M701" s="114"/>
      <c r="N701" s="114"/>
      <c r="O701" s="114"/>
      <c r="P701" s="114"/>
      <c r="Q701" s="114"/>
      <c r="R701" s="114"/>
      <c r="S701" s="114"/>
      <c r="T701" s="114"/>
      <c r="U701" s="114"/>
      <c r="V701" s="114"/>
      <c r="W701" s="114"/>
      <c r="X701" s="114"/>
      <c r="Y701" s="114"/>
      <c r="Z701" s="114"/>
      <c r="AA701" s="114"/>
      <c r="AB701" s="114"/>
    </row>
    <row r="702" spans="1:28" ht="13.2">
      <c r="A702" s="114"/>
      <c r="B702" s="114"/>
      <c r="C702" s="114"/>
      <c r="D702" s="114"/>
      <c r="E702" s="114"/>
      <c r="F702" s="114"/>
      <c r="G702" s="114"/>
      <c r="H702" s="114"/>
      <c r="I702" s="114"/>
      <c r="J702" s="114"/>
      <c r="K702" s="114"/>
      <c r="L702" s="114"/>
      <c r="M702" s="114"/>
      <c r="N702" s="114"/>
      <c r="O702" s="114"/>
      <c r="P702" s="114"/>
      <c r="Q702" s="114"/>
      <c r="R702" s="114"/>
      <c r="S702" s="114"/>
      <c r="T702" s="114"/>
      <c r="U702" s="114"/>
      <c r="V702" s="114"/>
      <c r="W702" s="114"/>
      <c r="X702" s="114"/>
      <c r="Y702" s="114"/>
      <c r="Z702" s="114"/>
      <c r="AA702" s="114"/>
      <c r="AB702" s="114"/>
    </row>
    <row r="703" spans="1:28" ht="13.2">
      <c r="A703" s="114"/>
      <c r="B703" s="114"/>
      <c r="C703" s="114"/>
      <c r="D703" s="114"/>
      <c r="E703" s="114"/>
      <c r="F703" s="114"/>
      <c r="G703" s="114"/>
      <c r="H703" s="114"/>
      <c r="I703" s="114"/>
      <c r="J703" s="114"/>
      <c r="K703" s="114"/>
      <c r="L703" s="114"/>
      <c r="M703" s="114"/>
      <c r="N703" s="114"/>
      <c r="O703" s="114"/>
      <c r="P703" s="114"/>
      <c r="Q703" s="114"/>
      <c r="R703" s="114"/>
      <c r="S703" s="114"/>
      <c r="T703" s="114"/>
      <c r="U703" s="114"/>
      <c r="V703" s="114"/>
      <c r="W703" s="114"/>
      <c r="X703" s="114"/>
      <c r="Y703" s="114"/>
      <c r="Z703" s="114"/>
      <c r="AA703" s="114"/>
      <c r="AB703" s="114"/>
    </row>
    <row r="704" spans="1:28" ht="13.2">
      <c r="A704" s="114"/>
      <c r="B704" s="114"/>
      <c r="C704" s="114"/>
      <c r="D704" s="114"/>
      <c r="E704" s="114"/>
      <c r="F704" s="114"/>
      <c r="G704" s="114"/>
      <c r="H704" s="114"/>
      <c r="I704" s="114"/>
      <c r="J704" s="114"/>
      <c r="K704" s="114"/>
      <c r="L704" s="114"/>
      <c r="M704" s="114"/>
      <c r="N704" s="114"/>
      <c r="O704" s="114"/>
      <c r="P704" s="114"/>
      <c r="Q704" s="114"/>
      <c r="R704" s="114"/>
      <c r="S704" s="114"/>
      <c r="T704" s="114"/>
      <c r="U704" s="114"/>
      <c r="V704" s="114"/>
      <c r="W704" s="114"/>
      <c r="X704" s="114"/>
      <c r="Y704" s="114"/>
      <c r="Z704" s="114"/>
      <c r="AA704" s="114"/>
      <c r="AB704" s="114"/>
    </row>
    <row r="705" spans="1:28" ht="13.2">
      <c r="A705" s="114"/>
      <c r="B705" s="114"/>
      <c r="C705" s="114"/>
      <c r="D705" s="114"/>
      <c r="E705" s="114"/>
      <c r="F705" s="114"/>
      <c r="G705" s="114"/>
      <c r="H705" s="114"/>
      <c r="I705" s="114"/>
      <c r="J705" s="114"/>
      <c r="K705" s="114"/>
      <c r="L705" s="114"/>
      <c r="M705" s="114"/>
      <c r="N705" s="114"/>
      <c r="O705" s="114"/>
      <c r="P705" s="114"/>
      <c r="Q705" s="114"/>
      <c r="R705" s="114"/>
      <c r="S705" s="114"/>
      <c r="T705" s="114"/>
      <c r="U705" s="114"/>
      <c r="V705" s="114"/>
      <c r="W705" s="114"/>
      <c r="X705" s="114"/>
      <c r="Y705" s="114"/>
      <c r="Z705" s="114"/>
      <c r="AA705" s="114"/>
      <c r="AB705" s="114"/>
    </row>
    <row r="706" spans="1:28" ht="13.2">
      <c r="A706" s="114"/>
      <c r="B706" s="114"/>
      <c r="C706" s="114"/>
      <c r="D706" s="114"/>
      <c r="E706" s="114"/>
      <c r="F706" s="114"/>
      <c r="G706" s="114"/>
      <c r="H706" s="114"/>
      <c r="I706" s="114"/>
      <c r="J706" s="114"/>
      <c r="K706" s="114"/>
      <c r="L706" s="114"/>
      <c r="M706" s="114"/>
      <c r="N706" s="114"/>
      <c r="O706" s="114"/>
      <c r="P706" s="114"/>
      <c r="Q706" s="114"/>
      <c r="R706" s="114"/>
      <c r="S706" s="114"/>
      <c r="T706" s="114"/>
      <c r="U706" s="114"/>
      <c r="V706" s="114"/>
      <c r="W706" s="114"/>
      <c r="X706" s="114"/>
      <c r="Y706" s="114"/>
      <c r="Z706" s="114"/>
      <c r="AA706" s="114"/>
      <c r="AB706" s="114"/>
    </row>
    <row r="707" spans="1:28" ht="13.2">
      <c r="A707" s="114"/>
      <c r="B707" s="114"/>
      <c r="C707" s="114"/>
      <c r="D707" s="114"/>
      <c r="E707" s="114"/>
      <c r="F707" s="114"/>
      <c r="G707" s="114"/>
      <c r="H707" s="114"/>
      <c r="I707" s="114"/>
      <c r="J707" s="114"/>
      <c r="K707" s="114"/>
      <c r="L707" s="114"/>
      <c r="M707" s="114"/>
      <c r="N707" s="114"/>
      <c r="O707" s="114"/>
      <c r="P707" s="114"/>
      <c r="Q707" s="114"/>
      <c r="R707" s="114"/>
      <c r="S707" s="114"/>
      <c r="T707" s="114"/>
      <c r="U707" s="114"/>
      <c r="V707" s="114"/>
      <c r="W707" s="114"/>
      <c r="X707" s="114"/>
      <c r="Y707" s="114"/>
      <c r="Z707" s="114"/>
      <c r="AA707" s="114"/>
      <c r="AB707" s="114"/>
    </row>
    <row r="708" spans="1:28" ht="13.2">
      <c r="A708" s="114"/>
      <c r="B708" s="114"/>
      <c r="C708" s="114"/>
      <c r="D708" s="114"/>
      <c r="E708" s="114"/>
      <c r="F708" s="114"/>
      <c r="G708" s="114"/>
      <c r="H708" s="114"/>
      <c r="I708" s="114"/>
      <c r="J708" s="114"/>
      <c r="K708" s="114"/>
      <c r="L708" s="114"/>
      <c r="M708" s="114"/>
      <c r="N708" s="114"/>
      <c r="O708" s="114"/>
      <c r="P708" s="114"/>
      <c r="Q708" s="114"/>
      <c r="R708" s="114"/>
      <c r="S708" s="114"/>
      <c r="T708" s="114"/>
      <c r="U708" s="114"/>
      <c r="V708" s="114"/>
      <c r="W708" s="114"/>
      <c r="X708" s="114"/>
      <c r="Y708" s="114"/>
      <c r="Z708" s="114"/>
      <c r="AA708" s="114"/>
      <c r="AB708" s="114"/>
    </row>
    <row r="709" spans="1:28" ht="13.2">
      <c r="A709" s="114"/>
      <c r="B709" s="114"/>
      <c r="C709" s="114"/>
      <c r="D709" s="114"/>
      <c r="E709" s="114"/>
      <c r="F709" s="114"/>
      <c r="G709" s="114"/>
      <c r="H709" s="114"/>
      <c r="I709" s="114"/>
      <c r="J709" s="114"/>
      <c r="K709" s="114"/>
      <c r="L709" s="114"/>
      <c r="M709" s="114"/>
      <c r="N709" s="114"/>
      <c r="O709" s="114"/>
      <c r="P709" s="114"/>
      <c r="Q709" s="114"/>
      <c r="R709" s="114"/>
      <c r="S709" s="114"/>
      <c r="T709" s="114"/>
      <c r="U709" s="114"/>
      <c r="V709" s="114"/>
      <c r="W709" s="114"/>
      <c r="X709" s="114"/>
      <c r="Y709" s="114"/>
      <c r="Z709" s="114"/>
      <c r="AA709" s="114"/>
      <c r="AB709" s="114"/>
    </row>
    <row r="710" spans="1:28" ht="13.2">
      <c r="A710" s="114"/>
      <c r="B710" s="114"/>
      <c r="C710" s="114"/>
      <c r="D710" s="114"/>
      <c r="E710" s="114"/>
      <c r="F710" s="114"/>
      <c r="G710" s="114"/>
      <c r="H710" s="114"/>
      <c r="I710" s="114"/>
      <c r="J710" s="114"/>
      <c r="K710" s="114"/>
      <c r="L710" s="114"/>
      <c r="M710" s="114"/>
      <c r="N710" s="114"/>
      <c r="O710" s="114"/>
      <c r="P710" s="114"/>
      <c r="Q710" s="114"/>
      <c r="R710" s="114"/>
      <c r="S710" s="114"/>
      <c r="T710" s="114"/>
      <c r="U710" s="114"/>
      <c r="V710" s="114"/>
      <c r="W710" s="114"/>
      <c r="X710" s="114"/>
      <c r="Y710" s="114"/>
      <c r="Z710" s="114"/>
      <c r="AA710" s="114"/>
      <c r="AB710" s="114"/>
    </row>
    <row r="711" spans="1:28" ht="13.2">
      <c r="A711" s="114"/>
      <c r="B711" s="114"/>
      <c r="C711" s="114"/>
      <c r="D711" s="114"/>
      <c r="E711" s="114"/>
      <c r="F711" s="114"/>
      <c r="G711" s="114"/>
      <c r="H711" s="114"/>
      <c r="I711" s="114"/>
      <c r="J711" s="114"/>
      <c r="K711" s="114"/>
      <c r="L711" s="114"/>
      <c r="M711" s="114"/>
      <c r="N711" s="114"/>
      <c r="O711" s="114"/>
      <c r="P711" s="114"/>
      <c r="Q711" s="114"/>
      <c r="R711" s="114"/>
      <c r="S711" s="114"/>
      <c r="T711" s="114"/>
      <c r="U711" s="114"/>
      <c r="V711" s="114"/>
      <c r="W711" s="114"/>
      <c r="X711" s="114"/>
      <c r="Y711" s="114"/>
      <c r="Z711" s="114"/>
      <c r="AA711" s="114"/>
      <c r="AB711" s="114"/>
    </row>
    <row r="712" spans="1:28" ht="13.2">
      <c r="A712" s="114"/>
      <c r="B712" s="114"/>
      <c r="C712" s="114"/>
      <c r="D712" s="114"/>
      <c r="E712" s="114"/>
      <c r="F712" s="114"/>
      <c r="G712" s="114"/>
      <c r="H712" s="114"/>
      <c r="I712" s="114"/>
      <c r="J712" s="114"/>
      <c r="K712" s="114"/>
      <c r="L712" s="114"/>
      <c r="M712" s="114"/>
      <c r="N712" s="114"/>
      <c r="O712" s="114"/>
      <c r="P712" s="114"/>
      <c r="Q712" s="114"/>
      <c r="R712" s="114"/>
      <c r="S712" s="114"/>
      <c r="T712" s="114"/>
      <c r="U712" s="114"/>
      <c r="V712" s="114"/>
      <c r="W712" s="114"/>
      <c r="X712" s="114"/>
      <c r="Y712" s="114"/>
      <c r="Z712" s="114"/>
      <c r="AA712" s="114"/>
      <c r="AB712" s="114"/>
    </row>
    <row r="713" spans="1:28" ht="13.2">
      <c r="A713" s="114"/>
      <c r="B713" s="114"/>
      <c r="C713" s="114"/>
      <c r="D713" s="114"/>
      <c r="E713" s="114"/>
      <c r="F713" s="114"/>
      <c r="G713" s="114"/>
      <c r="H713" s="114"/>
      <c r="I713" s="114"/>
      <c r="J713" s="114"/>
      <c r="K713" s="114"/>
      <c r="L713" s="114"/>
      <c r="M713" s="114"/>
      <c r="N713" s="114"/>
      <c r="O713" s="114"/>
      <c r="P713" s="114"/>
      <c r="Q713" s="114"/>
      <c r="R713" s="114"/>
      <c r="S713" s="114"/>
      <c r="T713" s="114"/>
      <c r="U713" s="114"/>
      <c r="V713" s="114"/>
      <c r="W713" s="114"/>
      <c r="X713" s="114"/>
      <c r="Y713" s="114"/>
      <c r="Z713" s="114"/>
      <c r="AA713" s="114"/>
      <c r="AB713" s="114"/>
    </row>
    <row r="714" spans="1:28" ht="13.2">
      <c r="A714" s="114"/>
      <c r="B714" s="114"/>
      <c r="C714" s="114"/>
      <c r="D714" s="114"/>
      <c r="E714" s="114"/>
      <c r="F714" s="114"/>
      <c r="G714" s="114"/>
      <c r="H714" s="114"/>
      <c r="I714" s="114"/>
      <c r="J714" s="114"/>
      <c r="K714" s="114"/>
      <c r="L714" s="114"/>
      <c r="M714" s="114"/>
      <c r="N714" s="114"/>
      <c r="O714" s="114"/>
      <c r="P714" s="114"/>
      <c r="Q714" s="114"/>
      <c r="R714" s="114"/>
      <c r="S714" s="114"/>
      <c r="T714" s="114"/>
      <c r="U714" s="114"/>
      <c r="V714" s="114"/>
      <c r="W714" s="114"/>
      <c r="X714" s="114"/>
      <c r="Y714" s="114"/>
      <c r="Z714" s="114"/>
      <c r="AA714" s="114"/>
      <c r="AB714" s="114"/>
    </row>
    <row r="715" spans="1:28" ht="13.2">
      <c r="A715" s="114"/>
      <c r="B715" s="114"/>
      <c r="C715" s="114"/>
      <c r="D715" s="114"/>
      <c r="E715" s="114"/>
      <c r="F715" s="114"/>
      <c r="G715" s="114"/>
      <c r="H715" s="114"/>
      <c r="I715" s="114"/>
      <c r="J715" s="114"/>
      <c r="K715" s="114"/>
      <c r="L715" s="114"/>
      <c r="M715" s="114"/>
      <c r="N715" s="114"/>
      <c r="O715" s="114"/>
      <c r="P715" s="114"/>
      <c r="Q715" s="114"/>
      <c r="R715" s="114"/>
      <c r="S715" s="114"/>
      <c r="T715" s="114"/>
      <c r="U715" s="114"/>
      <c r="V715" s="114"/>
      <c r="W715" s="114"/>
      <c r="X715" s="114"/>
      <c r="Y715" s="114"/>
      <c r="Z715" s="114"/>
      <c r="AA715" s="114"/>
      <c r="AB715" s="114"/>
    </row>
    <row r="716" spans="1:28" ht="13.2">
      <c r="A716" s="114"/>
      <c r="B716" s="114"/>
      <c r="C716" s="114"/>
      <c r="D716" s="114"/>
      <c r="E716" s="114"/>
      <c r="F716" s="114"/>
      <c r="G716" s="114"/>
      <c r="H716" s="114"/>
      <c r="I716" s="114"/>
      <c r="J716" s="114"/>
      <c r="K716" s="114"/>
      <c r="L716" s="114"/>
      <c r="M716" s="114"/>
      <c r="N716" s="114"/>
      <c r="O716" s="114"/>
      <c r="P716" s="114"/>
      <c r="Q716" s="114"/>
      <c r="R716" s="114"/>
      <c r="S716" s="114"/>
      <c r="T716" s="114"/>
      <c r="U716" s="114"/>
      <c r="V716" s="114"/>
      <c r="W716" s="114"/>
      <c r="X716" s="114"/>
      <c r="Y716" s="114"/>
      <c r="Z716" s="114"/>
      <c r="AA716" s="114"/>
      <c r="AB716" s="114"/>
    </row>
    <row r="717" spans="1:28" ht="13.2">
      <c r="A717" s="114"/>
      <c r="B717" s="114"/>
      <c r="C717" s="114"/>
      <c r="D717" s="114"/>
      <c r="E717" s="114"/>
      <c r="F717" s="114"/>
      <c r="G717" s="114"/>
      <c r="H717" s="114"/>
      <c r="I717" s="114"/>
      <c r="J717" s="114"/>
      <c r="K717" s="114"/>
      <c r="L717" s="114"/>
      <c r="M717" s="114"/>
      <c r="N717" s="114"/>
      <c r="O717" s="114"/>
      <c r="P717" s="114"/>
      <c r="Q717" s="114"/>
      <c r="R717" s="114"/>
      <c r="S717" s="114"/>
      <c r="T717" s="114"/>
      <c r="U717" s="114"/>
      <c r="V717" s="114"/>
      <c r="W717" s="114"/>
      <c r="X717" s="114"/>
      <c r="Y717" s="114"/>
      <c r="Z717" s="114"/>
      <c r="AA717" s="114"/>
      <c r="AB717" s="114"/>
    </row>
    <row r="718" spans="1:28" ht="13.2">
      <c r="A718" s="114"/>
      <c r="B718" s="114"/>
      <c r="C718" s="114"/>
      <c r="D718" s="114"/>
      <c r="E718" s="114"/>
      <c r="F718" s="114"/>
      <c r="G718" s="114"/>
      <c r="H718" s="114"/>
      <c r="I718" s="114"/>
      <c r="J718" s="114"/>
      <c r="K718" s="114"/>
      <c r="L718" s="114"/>
      <c r="M718" s="114"/>
      <c r="N718" s="114"/>
      <c r="O718" s="114"/>
      <c r="P718" s="114"/>
      <c r="Q718" s="114"/>
      <c r="R718" s="114"/>
      <c r="S718" s="114"/>
      <c r="T718" s="114"/>
      <c r="U718" s="114"/>
      <c r="V718" s="114"/>
      <c r="W718" s="114"/>
      <c r="X718" s="114"/>
      <c r="Y718" s="114"/>
      <c r="Z718" s="114"/>
      <c r="AA718" s="114"/>
      <c r="AB718" s="114"/>
    </row>
    <row r="719" spans="1:28" ht="13.2">
      <c r="A719" s="114"/>
      <c r="B719" s="114"/>
      <c r="C719" s="114"/>
      <c r="D719" s="114"/>
      <c r="E719" s="114"/>
      <c r="F719" s="114"/>
      <c r="G719" s="114"/>
      <c r="H719" s="114"/>
      <c r="I719" s="114"/>
      <c r="J719" s="114"/>
      <c r="K719" s="114"/>
      <c r="L719" s="114"/>
      <c r="M719" s="114"/>
      <c r="N719" s="114"/>
      <c r="O719" s="114"/>
      <c r="P719" s="114"/>
      <c r="Q719" s="114"/>
      <c r="R719" s="114"/>
      <c r="S719" s="114"/>
      <c r="T719" s="114"/>
      <c r="U719" s="114"/>
      <c r="V719" s="114"/>
      <c r="W719" s="114"/>
      <c r="X719" s="114"/>
      <c r="Y719" s="114"/>
      <c r="Z719" s="114"/>
      <c r="AA719" s="114"/>
      <c r="AB719" s="114"/>
    </row>
    <row r="720" spans="1:28" ht="13.2">
      <c r="A720" s="114"/>
      <c r="B720" s="114"/>
      <c r="C720" s="114"/>
      <c r="D720" s="114"/>
      <c r="E720" s="114"/>
      <c r="F720" s="114"/>
      <c r="G720" s="114"/>
      <c r="H720" s="114"/>
      <c r="I720" s="114"/>
      <c r="J720" s="114"/>
      <c r="K720" s="114"/>
      <c r="L720" s="114"/>
      <c r="M720" s="114"/>
      <c r="N720" s="114"/>
      <c r="O720" s="114"/>
      <c r="P720" s="114"/>
      <c r="Q720" s="114"/>
      <c r="R720" s="114"/>
      <c r="S720" s="114"/>
      <c r="T720" s="114"/>
      <c r="U720" s="114"/>
      <c r="V720" s="114"/>
      <c r="W720" s="114"/>
      <c r="X720" s="114"/>
      <c r="Y720" s="114"/>
      <c r="Z720" s="114"/>
      <c r="AA720" s="114"/>
      <c r="AB720" s="114"/>
    </row>
    <row r="721" spans="1:28" ht="13.2">
      <c r="A721" s="114"/>
      <c r="B721" s="114"/>
      <c r="C721" s="114"/>
      <c r="D721" s="114"/>
      <c r="E721" s="114"/>
      <c r="F721" s="114"/>
      <c r="G721" s="114"/>
      <c r="H721" s="114"/>
      <c r="I721" s="114"/>
      <c r="J721" s="114"/>
      <c r="K721" s="114"/>
      <c r="L721" s="114"/>
      <c r="M721" s="114"/>
      <c r="N721" s="114"/>
      <c r="O721" s="114"/>
      <c r="P721" s="114"/>
      <c r="Q721" s="114"/>
      <c r="R721" s="114"/>
      <c r="S721" s="114"/>
      <c r="T721" s="114"/>
      <c r="U721" s="114"/>
      <c r="V721" s="114"/>
      <c r="W721" s="114"/>
      <c r="X721" s="114"/>
      <c r="Y721" s="114"/>
      <c r="Z721" s="114"/>
      <c r="AA721" s="114"/>
      <c r="AB721" s="114"/>
    </row>
    <row r="722" spans="1:28" ht="13.2">
      <c r="A722" s="114"/>
      <c r="B722" s="114"/>
      <c r="C722" s="114"/>
      <c r="D722" s="114"/>
      <c r="E722" s="114"/>
      <c r="F722" s="114"/>
      <c r="G722" s="114"/>
      <c r="H722" s="114"/>
      <c r="I722" s="114"/>
      <c r="J722" s="114"/>
      <c r="K722" s="114"/>
      <c r="L722" s="114"/>
      <c r="M722" s="114"/>
      <c r="N722" s="114"/>
      <c r="O722" s="114"/>
      <c r="P722" s="114"/>
      <c r="Q722" s="114"/>
      <c r="R722" s="114"/>
      <c r="S722" s="114"/>
      <c r="T722" s="114"/>
      <c r="U722" s="114"/>
      <c r="V722" s="114"/>
      <c r="W722" s="114"/>
      <c r="X722" s="114"/>
      <c r="Y722" s="114"/>
      <c r="Z722" s="114"/>
      <c r="AA722" s="114"/>
      <c r="AB722" s="114"/>
    </row>
    <row r="723" spans="1:28" ht="13.2">
      <c r="A723" s="114"/>
      <c r="B723" s="114"/>
      <c r="C723" s="114"/>
      <c r="D723" s="114"/>
      <c r="E723" s="114"/>
      <c r="F723" s="114"/>
      <c r="G723" s="114"/>
      <c r="H723" s="114"/>
      <c r="I723" s="114"/>
      <c r="J723" s="114"/>
      <c r="K723" s="114"/>
      <c r="L723" s="114"/>
      <c r="M723" s="114"/>
      <c r="N723" s="114"/>
      <c r="O723" s="114"/>
      <c r="P723" s="114"/>
      <c r="Q723" s="114"/>
      <c r="R723" s="114"/>
      <c r="S723" s="114"/>
      <c r="T723" s="114"/>
      <c r="U723" s="114"/>
      <c r="V723" s="114"/>
      <c r="W723" s="114"/>
      <c r="X723" s="114"/>
      <c r="Y723" s="114"/>
      <c r="Z723" s="114"/>
      <c r="AA723" s="114"/>
      <c r="AB723" s="114"/>
    </row>
    <row r="724" spans="1:28" ht="13.2">
      <c r="A724" s="114"/>
      <c r="B724" s="114"/>
      <c r="C724" s="114"/>
      <c r="D724" s="114"/>
      <c r="E724" s="114"/>
      <c r="F724" s="114"/>
      <c r="G724" s="114"/>
      <c r="H724" s="114"/>
      <c r="I724" s="114"/>
      <c r="J724" s="114"/>
      <c r="K724" s="114"/>
      <c r="L724" s="114"/>
      <c r="M724" s="114"/>
      <c r="N724" s="114"/>
      <c r="O724" s="114"/>
      <c r="P724" s="114"/>
      <c r="Q724" s="114"/>
      <c r="R724" s="114"/>
      <c r="S724" s="114"/>
      <c r="T724" s="114"/>
      <c r="U724" s="114"/>
      <c r="V724" s="114"/>
      <c r="W724" s="114"/>
      <c r="X724" s="114"/>
      <c r="Y724" s="114"/>
      <c r="Z724" s="114"/>
      <c r="AA724" s="114"/>
      <c r="AB724" s="114"/>
    </row>
    <row r="725" spans="1:28" ht="13.2">
      <c r="A725" s="114"/>
      <c r="B725" s="114"/>
      <c r="C725" s="114"/>
      <c r="D725" s="114"/>
      <c r="E725" s="114"/>
      <c r="F725" s="114"/>
      <c r="G725" s="114"/>
      <c r="H725" s="114"/>
      <c r="I725" s="114"/>
      <c r="J725" s="114"/>
      <c r="K725" s="114"/>
      <c r="L725" s="114"/>
      <c r="M725" s="114"/>
      <c r="N725" s="114"/>
      <c r="O725" s="114"/>
      <c r="P725" s="114"/>
      <c r="Q725" s="114"/>
      <c r="R725" s="114"/>
      <c r="S725" s="114"/>
      <c r="T725" s="114"/>
      <c r="U725" s="114"/>
      <c r="V725" s="114"/>
      <c r="W725" s="114"/>
      <c r="X725" s="114"/>
      <c r="Y725" s="114"/>
      <c r="Z725" s="114"/>
      <c r="AA725" s="114"/>
      <c r="AB725" s="114"/>
    </row>
    <row r="726" spans="1:28" ht="13.2">
      <c r="A726" s="114"/>
      <c r="B726" s="114"/>
      <c r="C726" s="114"/>
      <c r="D726" s="114"/>
      <c r="E726" s="114"/>
      <c r="F726" s="114"/>
      <c r="G726" s="114"/>
      <c r="H726" s="114"/>
      <c r="I726" s="114"/>
      <c r="J726" s="114"/>
      <c r="K726" s="114"/>
      <c r="L726" s="114"/>
      <c r="M726" s="114"/>
      <c r="N726" s="114"/>
      <c r="O726" s="114"/>
      <c r="P726" s="114"/>
      <c r="Q726" s="114"/>
      <c r="R726" s="114"/>
      <c r="S726" s="114"/>
      <c r="T726" s="114"/>
      <c r="U726" s="114"/>
      <c r="V726" s="114"/>
      <c r="W726" s="114"/>
      <c r="X726" s="114"/>
      <c r="Y726" s="114"/>
      <c r="Z726" s="114"/>
      <c r="AA726" s="114"/>
      <c r="AB726" s="114"/>
    </row>
    <row r="727" spans="1:28" ht="13.2">
      <c r="A727" s="114"/>
      <c r="B727" s="114"/>
      <c r="C727" s="114"/>
      <c r="D727" s="114"/>
      <c r="E727" s="114"/>
      <c r="F727" s="114"/>
      <c r="G727" s="114"/>
      <c r="H727" s="114"/>
      <c r="I727" s="114"/>
      <c r="J727" s="114"/>
      <c r="K727" s="114"/>
      <c r="L727" s="114"/>
      <c r="M727" s="114"/>
      <c r="N727" s="114"/>
      <c r="O727" s="114"/>
      <c r="P727" s="114"/>
      <c r="Q727" s="114"/>
      <c r="R727" s="114"/>
      <c r="S727" s="114"/>
      <c r="T727" s="114"/>
      <c r="U727" s="114"/>
      <c r="V727" s="114"/>
      <c r="W727" s="114"/>
      <c r="X727" s="114"/>
      <c r="Y727" s="114"/>
      <c r="Z727" s="114"/>
      <c r="AA727" s="114"/>
      <c r="AB727" s="114"/>
    </row>
    <row r="728" spans="1:28" ht="13.2">
      <c r="A728" s="114"/>
      <c r="B728" s="114"/>
      <c r="C728" s="114"/>
      <c r="D728" s="114"/>
      <c r="E728" s="114"/>
      <c r="F728" s="114"/>
      <c r="G728" s="114"/>
      <c r="H728" s="114"/>
      <c r="I728" s="114"/>
      <c r="J728" s="114"/>
      <c r="K728" s="114"/>
      <c r="L728" s="114"/>
      <c r="M728" s="114"/>
      <c r="N728" s="114"/>
      <c r="O728" s="114"/>
      <c r="P728" s="114"/>
      <c r="Q728" s="114"/>
      <c r="R728" s="114"/>
      <c r="S728" s="114"/>
      <c r="T728" s="114"/>
      <c r="U728" s="114"/>
      <c r="V728" s="114"/>
      <c r="W728" s="114"/>
      <c r="X728" s="114"/>
      <c r="Y728" s="114"/>
      <c r="Z728" s="114"/>
      <c r="AA728" s="114"/>
      <c r="AB728" s="114"/>
    </row>
    <row r="729" spans="1:28" ht="13.2">
      <c r="A729" s="114"/>
      <c r="B729" s="114"/>
      <c r="C729" s="114"/>
      <c r="D729" s="114"/>
      <c r="E729" s="114"/>
      <c r="F729" s="114"/>
      <c r="G729" s="114"/>
      <c r="H729" s="114"/>
      <c r="I729" s="114"/>
      <c r="J729" s="114"/>
      <c r="K729" s="114"/>
      <c r="L729" s="114"/>
      <c r="M729" s="114"/>
      <c r="N729" s="114"/>
      <c r="O729" s="114"/>
      <c r="P729" s="114"/>
      <c r="Q729" s="114"/>
      <c r="R729" s="114"/>
      <c r="S729" s="114"/>
      <c r="T729" s="114"/>
      <c r="U729" s="114"/>
      <c r="V729" s="114"/>
      <c r="W729" s="114"/>
      <c r="X729" s="114"/>
      <c r="Y729" s="114"/>
      <c r="Z729" s="114"/>
      <c r="AA729" s="114"/>
      <c r="AB729" s="114"/>
    </row>
    <row r="730" spans="1:28" ht="13.2">
      <c r="A730" s="114"/>
      <c r="B730" s="114"/>
      <c r="C730" s="114"/>
      <c r="D730" s="114"/>
      <c r="E730" s="114"/>
      <c r="F730" s="114"/>
      <c r="G730" s="114"/>
      <c r="H730" s="114"/>
      <c r="I730" s="114"/>
      <c r="J730" s="114"/>
      <c r="K730" s="114"/>
      <c r="L730" s="114"/>
      <c r="M730" s="114"/>
      <c r="N730" s="114"/>
      <c r="O730" s="114"/>
      <c r="P730" s="114"/>
      <c r="Q730" s="114"/>
      <c r="R730" s="114"/>
      <c r="S730" s="114"/>
      <c r="T730" s="114"/>
      <c r="U730" s="114"/>
      <c r="V730" s="114"/>
      <c r="W730" s="114"/>
      <c r="X730" s="114"/>
      <c r="Y730" s="114"/>
      <c r="Z730" s="114"/>
      <c r="AA730" s="114"/>
      <c r="AB730" s="114"/>
    </row>
    <row r="731" spans="1:28" ht="13.2">
      <c r="A731" s="114"/>
      <c r="B731" s="114"/>
      <c r="C731" s="114"/>
      <c r="D731" s="114"/>
      <c r="E731" s="114"/>
      <c r="F731" s="114"/>
      <c r="G731" s="114"/>
      <c r="H731" s="114"/>
      <c r="I731" s="114"/>
      <c r="J731" s="114"/>
      <c r="K731" s="114"/>
      <c r="L731" s="114"/>
      <c r="M731" s="114"/>
      <c r="N731" s="114"/>
      <c r="O731" s="114"/>
      <c r="P731" s="114"/>
      <c r="Q731" s="114"/>
      <c r="R731" s="114"/>
      <c r="S731" s="114"/>
      <c r="T731" s="114"/>
      <c r="U731" s="114"/>
      <c r="V731" s="114"/>
      <c r="W731" s="114"/>
      <c r="X731" s="114"/>
      <c r="Y731" s="114"/>
      <c r="Z731" s="114"/>
      <c r="AA731" s="114"/>
      <c r="AB731" s="114"/>
    </row>
    <row r="732" spans="1:28" ht="13.2">
      <c r="A732" s="114"/>
      <c r="B732" s="114"/>
      <c r="C732" s="114"/>
      <c r="D732" s="114"/>
      <c r="E732" s="114"/>
      <c r="F732" s="114"/>
      <c r="G732" s="114"/>
      <c r="H732" s="114"/>
      <c r="I732" s="114"/>
      <c r="J732" s="114"/>
      <c r="K732" s="114"/>
      <c r="L732" s="114"/>
      <c r="M732" s="114"/>
      <c r="N732" s="114"/>
      <c r="O732" s="114"/>
      <c r="P732" s="114"/>
      <c r="Q732" s="114"/>
      <c r="R732" s="114"/>
      <c r="S732" s="114"/>
      <c r="T732" s="114"/>
      <c r="U732" s="114"/>
      <c r="V732" s="114"/>
      <c r="W732" s="114"/>
      <c r="X732" s="114"/>
      <c r="Y732" s="114"/>
      <c r="Z732" s="114"/>
      <c r="AA732" s="114"/>
      <c r="AB732" s="114"/>
    </row>
    <row r="733" spans="1:28" ht="13.2">
      <c r="A733" s="114"/>
      <c r="B733" s="114"/>
      <c r="C733" s="114"/>
      <c r="D733" s="114"/>
      <c r="E733" s="114"/>
      <c r="F733" s="114"/>
      <c r="G733" s="114"/>
      <c r="H733" s="114"/>
      <c r="I733" s="114"/>
      <c r="J733" s="114"/>
      <c r="K733" s="114"/>
      <c r="L733" s="114"/>
      <c r="M733" s="114"/>
      <c r="N733" s="114"/>
      <c r="O733" s="114"/>
      <c r="P733" s="114"/>
      <c r="Q733" s="114"/>
      <c r="R733" s="114"/>
      <c r="S733" s="114"/>
      <c r="T733" s="114"/>
      <c r="U733" s="114"/>
      <c r="V733" s="114"/>
      <c r="W733" s="114"/>
      <c r="X733" s="114"/>
      <c r="Y733" s="114"/>
      <c r="Z733" s="114"/>
      <c r="AA733" s="114"/>
      <c r="AB733" s="114"/>
    </row>
    <row r="734" spans="1:28" ht="13.2">
      <c r="A734" s="114"/>
      <c r="B734" s="114"/>
      <c r="C734" s="114"/>
      <c r="D734" s="114"/>
      <c r="E734" s="114"/>
      <c r="F734" s="114"/>
      <c r="G734" s="114"/>
      <c r="H734" s="114"/>
      <c r="I734" s="114"/>
      <c r="J734" s="114"/>
      <c r="K734" s="114"/>
      <c r="L734" s="114"/>
      <c r="M734" s="114"/>
      <c r="N734" s="114"/>
      <c r="O734" s="114"/>
      <c r="P734" s="114"/>
      <c r="Q734" s="114"/>
      <c r="R734" s="114"/>
      <c r="S734" s="114"/>
      <c r="T734" s="114"/>
      <c r="U734" s="114"/>
      <c r="V734" s="114"/>
      <c r="W734" s="114"/>
      <c r="X734" s="114"/>
      <c r="Y734" s="114"/>
      <c r="Z734" s="114"/>
      <c r="AA734" s="114"/>
      <c r="AB734" s="114"/>
    </row>
    <row r="735" spans="1:28" ht="13.2">
      <c r="A735" s="114"/>
      <c r="B735" s="114"/>
      <c r="C735" s="114"/>
      <c r="D735" s="114"/>
      <c r="E735" s="114"/>
      <c r="F735" s="114"/>
      <c r="G735" s="114"/>
      <c r="H735" s="114"/>
      <c r="I735" s="114"/>
      <c r="J735" s="114"/>
      <c r="K735" s="114"/>
      <c r="L735" s="114"/>
      <c r="M735" s="114"/>
      <c r="N735" s="114"/>
      <c r="O735" s="114"/>
      <c r="P735" s="114"/>
      <c r="Q735" s="114"/>
      <c r="R735" s="114"/>
      <c r="S735" s="114"/>
      <c r="T735" s="114"/>
      <c r="U735" s="114"/>
      <c r="V735" s="114"/>
      <c r="W735" s="114"/>
      <c r="X735" s="114"/>
      <c r="Y735" s="114"/>
      <c r="Z735" s="114"/>
      <c r="AA735" s="114"/>
      <c r="AB735" s="114"/>
    </row>
    <row r="736" spans="1:28" ht="13.2">
      <c r="A736" s="114"/>
      <c r="B736" s="114"/>
      <c r="C736" s="114"/>
      <c r="D736" s="114"/>
      <c r="E736" s="114"/>
      <c r="F736" s="114"/>
      <c r="G736" s="114"/>
      <c r="H736" s="114"/>
      <c r="I736" s="114"/>
      <c r="J736" s="114"/>
      <c r="K736" s="114"/>
      <c r="L736" s="114"/>
      <c r="M736" s="114"/>
      <c r="N736" s="114"/>
      <c r="O736" s="114"/>
      <c r="P736" s="114"/>
      <c r="Q736" s="114"/>
      <c r="R736" s="114"/>
      <c r="S736" s="114"/>
      <c r="T736" s="114"/>
      <c r="U736" s="114"/>
      <c r="V736" s="114"/>
      <c r="W736" s="114"/>
      <c r="X736" s="114"/>
      <c r="Y736" s="114"/>
      <c r="Z736" s="114"/>
      <c r="AA736" s="114"/>
      <c r="AB736" s="114"/>
    </row>
    <row r="737" spans="1:28" ht="13.2">
      <c r="A737" s="114"/>
      <c r="B737" s="114"/>
      <c r="C737" s="114"/>
      <c r="D737" s="114"/>
      <c r="E737" s="114"/>
      <c r="F737" s="114"/>
      <c r="G737" s="114"/>
      <c r="H737" s="114"/>
      <c r="I737" s="114"/>
      <c r="J737" s="114"/>
      <c r="K737" s="114"/>
      <c r="L737" s="114"/>
      <c r="M737" s="114"/>
      <c r="N737" s="114"/>
      <c r="O737" s="114"/>
      <c r="P737" s="114"/>
      <c r="Q737" s="114"/>
      <c r="R737" s="114"/>
      <c r="S737" s="114"/>
      <c r="T737" s="114"/>
      <c r="U737" s="114"/>
      <c r="V737" s="114"/>
      <c r="W737" s="114"/>
      <c r="X737" s="114"/>
      <c r="Y737" s="114"/>
      <c r="Z737" s="114"/>
      <c r="AA737" s="114"/>
      <c r="AB737" s="114"/>
    </row>
    <row r="738" spans="1:28" ht="13.2">
      <c r="A738" s="114"/>
      <c r="B738" s="114"/>
      <c r="C738" s="114"/>
      <c r="D738" s="114"/>
      <c r="E738" s="114"/>
      <c r="F738" s="114"/>
      <c r="G738" s="114"/>
      <c r="H738" s="114"/>
      <c r="I738" s="114"/>
      <c r="J738" s="114"/>
      <c r="K738" s="114"/>
      <c r="L738" s="114"/>
      <c r="M738" s="114"/>
      <c r="N738" s="114"/>
      <c r="O738" s="114"/>
      <c r="P738" s="114"/>
      <c r="Q738" s="114"/>
      <c r="R738" s="114"/>
      <c r="S738" s="114"/>
      <c r="T738" s="114"/>
      <c r="U738" s="114"/>
      <c r="V738" s="114"/>
      <c r="W738" s="114"/>
      <c r="X738" s="114"/>
      <c r="Y738" s="114"/>
      <c r="Z738" s="114"/>
      <c r="AA738" s="114"/>
      <c r="AB738" s="114"/>
    </row>
    <row r="739" spans="1:28" ht="13.2">
      <c r="A739" s="114"/>
      <c r="B739" s="114"/>
      <c r="C739" s="114"/>
      <c r="D739" s="114"/>
      <c r="E739" s="114"/>
      <c r="F739" s="114"/>
      <c r="G739" s="114"/>
      <c r="H739" s="114"/>
      <c r="I739" s="114"/>
      <c r="J739" s="114"/>
      <c r="K739" s="114"/>
      <c r="L739" s="114"/>
      <c r="M739" s="114"/>
      <c r="N739" s="114"/>
      <c r="O739" s="114"/>
      <c r="P739" s="114"/>
      <c r="Q739" s="114"/>
      <c r="R739" s="114"/>
      <c r="S739" s="114"/>
      <c r="T739" s="114"/>
      <c r="U739" s="114"/>
      <c r="V739" s="114"/>
      <c r="W739" s="114"/>
      <c r="X739" s="114"/>
      <c r="Y739" s="114"/>
      <c r="Z739" s="114"/>
      <c r="AA739" s="114"/>
      <c r="AB739" s="114"/>
    </row>
    <row r="740" spans="1:28" ht="13.2">
      <c r="A740" s="114"/>
      <c r="B740" s="114"/>
      <c r="C740" s="114"/>
      <c r="D740" s="114"/>
      <c r="E740" s="114"/>
      <c r="F740" s="114"/>
      <c r="G740" s="114"/>
      <c r="H740" s="114"/>
      <c r="I740" s="114"/>
      <c r="J740" s="114"/>
      <c r="K740" s="114"/>
      <c r="L740" s="114"/>
      <c r="M740" s="114"/>
      <c r="N740" s="114"/>
      <c r="O740" s="114"/>
      <c r="P740" s="114"/>
      <c r="Q740" s="114"/>
      <c r="R740" s="114"/>
      <c r="S740" s="114"/>
      <c r="T740" s="114"/>
      <c r="U740" s="114"/>
      <c r="V740" s="114"/>
      <c r="W740" s="114"/>
      <c r="X740" s="114"/>
      <c r="Y740" s="114"/>
      <c r="Z740" s="114"/>
      <c r="AA740" s="114"/>
      <c r="AB740" s="114"/>
    </row>
    <row r="741" spans="1:28" ht="13.2">
      <c r="A741" s="114"/>
      <c r="B741" s="114"/>
      <c r="C741" s="114"/>
      <c r="D741" s="114"/>
      <c r="E741" s="114"/>
      <c r="F741" s="114"/>
      <c r="G741" s="114"/>
      <c r="H741" s="114"/>
      <c r="I741" s="114"/>
      <c r="J741" s="114"/>
      <c r="K741" s="114"/>
      <c r="L741" s="114"/>
      <c r="M741" s="114"/>
      <c r="N741" s="114"/>
      <c r="O741" s="114"/>
      <c r="P741" s="114"/>
      <c r="Q741" s="114"/>
      <c r="R741" s="114"/>
      <c r="S741" s="114"/>
      <c r="T741" s="114"/>
      <c r="U741" s="114"/>
      <c r="V741" s="114"/>
      <c r="W741" s="114"/>
      <c r="X741" s="114"/>
      <c r="Y741" s="114"/>
      <c r="Z741" s="114"/>
      <c r="AA741" s="114"/>
      <c r="AB741" s="114"/>
    </row>
    <row r="742" spans="1:28" ht="13.2">
      <c r="A742" s="114"/>
      <c r="B742" s="114"/>
      <c r="C742" s="114"/>
      <c r="D742" s="114"/>
      <c r="E742" s="114"/>
      <c r="F742" s="114"/>
      <c r="G742" s="114"/>
      <c r="H742" s="114"/>
      <c r="I742" s="114"/>
      <c r="J742" s="114"/>
      <c r="K742" s="114"/>
      <c r="L742" s="114"/>
      <c r="M742" s="114"/>
      <c r="N742" s="114"/>
      <c r="O742" s="114"/>
      <c r="P742" s="114"/>
      <c r="Q742" s="114"/>
      <c r="R742" s="114"/>
      <c r="S742" s="114"/>
      <c r="T742" s="114"/>
      <c r="U742" s="114"/>
      <c r="V742" s="114"/>
      <c r="W742" s="114"/>
      <c r="X742" s="114"/>
      <c r="Y742" s="114"/>
      <c r="Z742" s="114"/>
      <c r="AA742" s="114"/>
      <c r="AB742" s="114"/>
    </row>
    <row r="743" spans="1:28" ht="13.2">
      <c r="A743" s="114"/>
      <c r="B743" s="114"/>
      <c r="C743" s="114"/>
      <c r="D743" s="114"/>
      <c r="E743" s="114"/>
      <c r="F743" s="114"/>
      <c r="G743" s="114"/>
      <c r="H743" s="114"/>
      <c r="I743" s="114"/>
      <c r="J743" s="114"/>
      <c r="K743" s="114"/>
      <c r="L743" s="114"/>
      <c r="M743" s="114"/>
      <c r="N743" s="114"/>
      <c r="O743" s="114"/>
      <c r="P743" s="114"/>
      <c r="Q743" s="114"/>
      <c r="R743" s="114"/>
      <c r="S743" s="114"/>
      <c r="T743" s="114"/>
      <c r="U743" s="114"/>
      <c r="V743" s="114"/>
      <c r="W743" s="114"/>
      <c r="X743" s="114"/>
      <c r="Y743" s="114"/>
      <c r="Z743" s="114"/>
      <c r="AA743" s="114"/>
      <c r="AB743" s="114"/>
    </row>
    <row r="744" spans="1:28" ht="13.2">
      <c r="A744" s="114"/>
      <c r="B744" s="114"/>
      <c r="C744" s="114"/>
      <c r="D744" s="114"/>
      <c r="E744" s="114"/>
      <c r="F744" s="114"/>
      <c r="G744" s="114"/>
      <c r="H744" s="114"/>
      <c r="I744" s="114"/>
      <c r="J744" s="114"/>
      <c r="K744" s="114"/>
      <c r="L744" s="114"/>
      <c r="M744" s="114"/>
      <c r="N744" s="114"/>
      <c r="O744" s="114"/>
      <c r="P744" s="114"/>
      <c r="Q744" s="114"/>
      <c r="R744" s="114"/>
      <c r="S744" s="114"/>
      <c r="T744" s="114"/>
      <c r="U744" s="114"/>
      <c r="V744" s="114"/>
      <c r="W744" s="114"/>
      <c r="X744" s="114"/>
      <c r="Y744" s="114"/>
      <c r="Z744" s="114"/>
      <c r="AA744" s="114"/>
      <c r="AB744" s="114"/>
    </row>
    <row r="745" spans="1:28" ht="13.2">
      <c r="A745" s="114"/>
      <c r="B745" s="114"/>
      <c r="C745" s="114"/>
      <c r="D745" s="114"/>
      <c r="E745" s="114"/>
      <c r="F745" s="114"/>
      <c r="G745" s="114"/>
      <c r="H745" s="114"/>
      <c r="I745" s="114"/>
      <c r="J745" s="114"/>
      <c r="K745" s="114"/>
      <c r="L745" s="114"/>
      <c r="M745" s="114"/>
      <c r="N745" s="114"/>
      <c r="O745" s="114"/>
      <c r="P745" s="114"/>
      <c r="Q745" s="114"/>
      <c r="R745" s="114"/>
      <c r="S745" s="114"/>
      <c r="T745" s="114"/>
      <c r="U745" s="114"/>
      <c r="V745" s="114"/>
      <c r="W745" s="114"/>
      <c r="X745" s="114"/>
      <c r="Y745" s="114"/>
      <c r="Z745" s="114"/>
      <c r="AA745" s="114"/>
      <c r="AB745" s="114"/>
    </row>
    <row r="746" spans="1:28" ht="13.2">
      <c r="A746" s="114"/>
      <c r="B746" s="114"/>
      <c r="C746" s="114"/>
      <c r="D746" s="114"/>
      <c r="E746" s="114"/>
      <c r="F746" s="114"/>
      <c r="G746" s="114"/>
      <c r="H746" s="114"/>
      <c r="I746" s="114"/>
      <c r="J746" s="114"/>
      <c r="K746" s="114"/>
      <c r="L746" s="114"/>
      <c r="M746" s="114"/>
      <c r="N746" s="114"/>
      <c r="O746" s="114"/>
      <c r="P746" s="114"/>
      <c r="Q746" s="114"/>
      <c r="R746" s="114"/>
      <c r="S746" s="114"/>
      <c r="T746" s="114"/>
      <c r="U746" s="114"/>
      <c r="V746" s="114"/>
      <c r="W746" s="114"/>
      <c r="X746" s="114"/>
      <c r="Y746" s="114"/>
      <c r="Z746" s="114"/>
      <c r="AA746" s="114"/>
      <c r="AB746" s="114"/>
    </row>
    <row r="747" spans="1:28" ht="13.2">
      <c r="A747" s="114"/>
      <c r="B747" s="114"/>
      <c r="C747" s="114"/>
      <c r="D747" s="114"/>
      <c r="E747" s="114"/>
      <c r="F747" s="114"/>
      <c r="G747" s="114"/>
      <c r="H747" s="114"/>
      <c r="I747" s="114"/>
      <c r="J747" s="114"/>
      <c r="K747" s="114"/>
      <c r="L747" s="114"/>
      <c r="M747" s="114"/>
      <c r="N747" s="114"/>
      <c r="O747" s="114"/>
      <c r="P747" s="114"/>
      <c r="Q747" s="114"/>
      <c r="R747" s="114"/>
      <c r="S747" s="114"/>
      <c r="T747" s="114"/>
      <c r="U747" s="114"/>
      <c r="V747" s="114"/>
      <c r="W747" s="114"/>
      <c r="X747" s="114"/>
      <c r="Y747" s="114"/>
      <c r="Z747" s="114"/>
      <c r="AA747" s="114"/>
      <c r="AB747" s="114"/>
    </row>
    <row r="748" spans="1:28" ht="13.2">
      <c r="A748" s="114"/>
      <c r="B748" s="114"/>
      <c r="C748" s="114"/>
      <c r="D748" s="114"/>
      <c r="E748" s="114"/>
      <c r="F748" s="114"/>
      <c r="G748" s="114"/>
      <c r="H748" s="114"/>
      <c r="I748" s="114"/>
      <c r="J748" s="114"/>
      <c r="K748" s="114"/>
      <c r="L748" s="114"/>
      <c r="M748" s="114"/>
      <c r="N748" s="114"/>
      <c r="O748" s="114"/>
      <c r="P748" s="114"/>
      <c r="Q748" s="114"/>
      <c r="R748" s="114"/>
      <c r="S748" s="114"/>
      <c r="T748" s="114"/>
      <c r="U748" s="114"/>
      <c r="V748" s="114"/>
      <c r="W748" s="114"/>
      <c r="X748" s="114"/>
      <c r="Y748" s="114"/>
      <c r="Z748" s="114"/>
      <c r="AA748" s="114"/>
      <c r="AB748" s="114"/>
    </row>
    <row r="749" spans="1:28" ht="13.2">
      <c r="A749" s="114"/>
      <c r="B749" s="114"/>
      <c r="C749" s="114"/>
      <c r="D749" s="114"/>
      <c r="E749" s="114"/>
      <c r="F749" s="114"/>
      <c r="G749" s="114"/>
      <c r="H749" s="114"/>
      <c r="I749" s="114"/>
      <c r="J749" s="114"/>
      <c r="K749" s="114"/>
      <c r="L749" s="114"/>
      <c r="M749" s="114"/>
      <c r="N749" s="114"/>
      <c r="O749" s="114"/>
      <c r="P749" s="114"/>
      <c r="Q749" s="114"/>
      <c r="R749" s="114"/>
      <c r="S749" s="114"/>
      <c r="T749" s="114"/>
      <c r="U749" s="114"/>
      <c r="V749" s="114"/>
      <c r="W749" s="114"/>
      <c r="X749" s="114"/>
      <c r="Y749" s="114"/>
      <c r="Z749" s="114"/>
      <c r="AA749" s="114"/>
      <c r="AB749" s="114"/>
    </row>
    <row r="750" spans="1:28" ht="13.2">
      <c r="A750" s="114"/>
      <c r="B750" s="114"/>
      <c r="C750" s="114"/>
      <c r="D750" s="114"/>
      <c r="E750" s="114"/>
      <c r="F750" s="114"/>
      <c r="G750" s="114"/>
      <c r="H750" s="114"/>
      <c r="I750" s="114"/>
      <c r="J750" s="114"/>
      <c r="K750" s="114"/>
      <c r="L750" s="114"/>
      <c r="M750" s="114"/>
      <c r="N750" s="114"/>
      <c r="O750" s="114"/>
      <c r="P750" s="114"/>
      <c r="Q750" s="114"/>
      <c r="R750" s="114"/>
      <c r="S750" s="114"/>
      <c r="T750" s="114"/>
      <c r="U750" s="114"/>
      <c r="V750" s="114"/>
      <c r="W750" s="114"/>
      <c r="X750" s="114"/>
      <c r="Y750" s="114"/>
      <c r="Z750" s="114"/>
      <c r="AA750" s="114"/>
      <c r="AB750" s="114"/>
    </row>
    <row r="751" spans="1:28" ht="13.2">
      <c r="A751" s="114"/>
      <c r="B751" s="114"/>
      <c r="C751" s="114"/>
      <c r="D751" s="114"/>
      <c r="E751" s="114"/>
      <c r="F751" s="114"/>
      <c r="G751" s="114"/>
      <c r="H751" s="114"/>
      <c r="I751" s="114"/>
      <c r="J751" s="114"/>
      <c r="K751" s="114"/>
      <c r="L751" s="114"/>
      <c r="M751" s="114"/>
      <c r="N751" s="114"/>
      <c r="O751" s="114"/>
      <c r="P751" s="114"/>
      <c r="Q751" s="114"/>
      <c r="R751" s="114"/>
      <c r="S751" s="114"/>
      <c r="T751" s="114"/>
      <c r="U751" s="114"/>
      <c r="V751" s="114"/>
      <c r="W751" s="114"/>
      <c r="X751" s="114"/>
      <c r="Y751" s="114"/>
      <c r="Z751" s="114"/>
      <c r="AA751" s="114"/>
      <c r="AB751" s="114"/>
    </row>
    <row r="752" spans="1:28" ht="13.2">
      <c r="A752" s="114"/>
      <c r="B752" s="114"/>
      <c r="C752" s="114"/>
      <c r="D752" s="114"/>
      <c r="E752" s="114"/>
      <c r="F752" s="114"/>
      <c r="G752" s="114"/>
      <c r="H752" s="114"/>
      <c r="I752" s="114"/>
      <c r="J752" s="114"/>
      <c r="K752" s="114"/>
      <c r="L752" s="114"/>
      <c r="M752" s="114"/>
      <c r="N752" s="114"/>
      <c r="O752" s="114"/>
      <c r="P752" s="114"/>
      <c r="Q752" s="114"/>
      <c r="R752" s="114"/>
      <c r="S752" s="114"/>
      <c r="T752" s="114"/>
      <c r="U752" s="114"/>
      <c r="V752" s="114"/>
      <c r="W752" s="114"/>
      <c r="X752" s="114"/>
      <c r="Y752" s="114"/>
      <c r="Z752" s="114"/>
      <c r="AA752" s="114"/>
      <c r="AB752" s="114"/>
    </row>
    <row r="753" spans="1:28" ht="13.2">
      <c r="A753" s="114"/>
      <c r="B753" s="114"/>
      <c r="C753" s="114"/>
      <c r="D753" s="114"/>
      <c r="E753" s="114"/>
      <c r="F753" s="114"/>
      <c r="G753" s="114"/>
      <c r="H753" s="114"/>
      <c r="I753" s="114"/>
      <c r="J753" s="114"/>
      <c r="K753" s="114"/>
      <c r="L753" s="114"/>
      <c r="M753" s="114"/>
      <c r="N753" s="114"/>
      <c r="O753" s="114"/>
      <c r="P753" s="114"/>
      <c r="Q753" s="114"/>
      <c r="R753" s="114"/>
      <c r="S753" s="114"/>
      <c r="T753" s="114"/>
      <c r="U753" s="114"/>
      <c r="V753" s="114"/>
      <c r="W753" s="114"/>
      <c r="X753" s="114"/>
      <c r="Y753" s="114"/>
      <c r="Z753" s="114"/>
      <c r="AA753" s="114"/>
      <c r="AB753" s="114"/>
    </row>
    <row r="754" spans="1:28" ht="13.2">
      <c r="A754" s="114"/>
      <c r="B754" s="114"/>
      <c r="C754" s="114"/>
      <c r="D754" s="114"/>
      <c r="E754" s="114"/>
      <c r="F754" s="114"/>
      <c r="G754" s="114"/>
      <c r="H754" s="114"/>
      <c r="I754" s="114"/>
      <c r="J754" s="114"/>
      <c r="K754" s="114"/>
      <c r="L754" s="114"/>
      <c r="M754" s="114"/>
      <c r="N754" s="114"/>
      <c r="O754" s="114"/>
      <c r="P754" s="114"/>
      <c r="Q754" s="114"/>
      <c r="R754" s="114"/>
      <c r="S754" s="114"/>
      <c r="T754" s="114"/>
      <c r="U754" s="114"/>
      <c r="V754" s="114"/>
      <c r="W754" s="114"/>
      <c r="X754" s="114"/>
      <c r="Y754" s="114"/>
      <c r="Z754" s="114"/>
      <c r="AA754" s="114"/>
      <c r="AB754" s="114"/>
    </row>
    <row r="755" spans="1:28" ht="13.2">
      <c r="A755" s="114"/>
      <c r="B755" s="114"/>
      <c r="C755" s="114"/>
      <c r="D755" s="114"/>
      <c r="E755" s="114"/>
      <c r="F755" s="114"/>
      <c r="G755" s="114"/>
      <c r="H755" s="114"/>
      <c r="I755" s="114"/>
      <c r="J755" s="114"/>
      <c r="K755" s="114"/>
      <c r="L755" s="114"/>
      <c r="M755" s="114"/>
      <c r="N755" s="114"/>
      <c r="O755" s="114"/>
      <c r="P755" s="114"/>
      <c r="Q755" s="114"/>
      <c r="R755" s="114"/>
      <c r="S755" s="114"/>
      <c r="T755" s="114"/>
      <c r="U755" s="114"/>
      <c r="V755" s="114"/>
      <c r="W755" s="114"/>
      <c r="X755" s="114"/>
      <c r="Y755" s="114"/>
      <c r="Z755" s="114"/>
      <c r="AA755" s="114"/>
      <c r="AB755" s="114"/>
    </row>
    <row r="756" spans="1:28" ht="13.2">
      <c r="A756" s="114"/>
      <c r="B756" s="114"/>
      <c r="C756" s="114"/>
      <c r="D756" s="114"/>
      <c r="E756" s="114"/>
      <c r="F756" s="114"/>
      <c r="G756" s="114"/>
      <c r="H756" s="114"/>
      <c r="I756" s="114"/>
      <c r="J756" s="114"/>
      <c r="K756" s="114"/>
      <c r="L756" s="114"/>
      <c r="M756" s="114"/>
      <c r="N756" s="114"/>
      <c r="O756" s="114"/>
      <c r="P756" s="114"/>
      <c r="Q756" s="114"/>
      <c r="R756" s="114"/>
      <c r="S756" s="114"/>
      <c r="T756" s="114"/>
      <c r="U756" s="114"/>
      <c r="V756" s="114"/>
      <c r="W756" s="114"/>
      <c r="X756" s="114"/>
      <c r="Y756" s="114"/>
      <c r="Z756" s="114"/>
      <c r="AA756" s="114"/>
      <c r="AB756" s="114"/>
    </row>
    <row r="757" spans="1:28" ht="13.2">
      <c r="A757" s="114"/>
      <c r="B757" s="114"/>
      <c r="C757" s="114"/>
      <c r="D757" s="114"/>
      <c r="E757" s="114"/>
      <c r="F757" s="114"/>
      <c r="G757" s="114"/>
      <c r="H757" s="114"/>
      <c r="I757" s="114"/>
      <c r="J757" s="114"/>
      <c r="K757" s="114"/>
      <c r="L757" s="114"/>
      <c r="M757" s="114"/>
      <c r="N757" s="114"/>
      <c r="O757" s="114"/>
      <c r="P757" s="114"/>
      <c r="Q757" s="114"/>
      <c r="R757" s="114"/>
      <c r="S757" s="114"/>
      <c r="T757" s="114"/>
      <c r="U757" s="114"/>
      <c r="V757" s="114"/>
      <c r="W757" s="114"/>
      <c r="X757" s="114"/>
      <c r="Y757" s="114"/>
      <c r="Z757" s="114"/>
      <c r="AA757" s="114"/>
      <c r="AB757" s="114"/>
    </row>
    <row r="758" spans="1:28" ht="13.2">
      <c r="A758" s="114"/>
      <c r="B758" s="114"/>
      <c r="C758" s="114"/>
      <c r="D758" s="114"/>
      <c r="E758" s="114"/>
      <c r="F758" s="114"/>
      <c r="G758" s="114"/>
      <c r="H758" s="114"/>
      <c r="I758" s="114"/>
      <c r="J758" s="114"/>
      <c r="K758" s="114"/>
      <c r="L758" s="114"/>
      <c r="M758" s="114"/>
      <c r="N758" s="114"/>
      <c r="O758" s="114"/>
      <c r="P758" s="114"/>
      <c r="Q758" s="114"/>
      <c r="R758" s="114"/>
      <c r="S758" s="114"/>
      <c r="T758" s="114"/>
      <c r="U758" s="114"/>
      <c r="V758" s="114"/>
      <c r="W758" s="114"/>
      <c r="X758" s="114"/>
      <c r="Y758" s="114"/>
      <c r="Z758" s="114"/>
      <c r="AA758" s="114"/>
      <c r="AB758" s="114"/>
    </row>
    <row r="759" spans="1:28" ht="13.2">
      <c r="A759" s="114"/>
      <c r="B759" s="114"/>
      <c r="C759" s="114"/>
      <c r="D759" s="114"/>
      <c r="E759" s="114"/>
      <c r="F759" s="114"/>
      <c r="G759" s="114"/>
      <c r="H759" s="114"/>
      <c r="I759" s="114"/>
      <c r="J759" s="114"/>
      <c r="K759" s="114"/>
      <c r="L759" s="114"/>
      <c r="M759" s="114"/>
      <c r="N759" s="114"/>
      <c r="O759" s="114"/>
      <c r="P759" s="114"/>
      <c r="Q759" s="114"/>
      <c r="R759" s="114"/>
      <c r="S759" s="114"/>
      <c r="T759" s="114"/>
      <c r="U759" s="114"/>
      <c r="V759" s="114"/>
      <c r="W759" s="114"/>
      <c r="X759" s="114"/>
      <c r="Y759" s="114"/>
      <c r="Z759" s="114"/>
      <c r="AA759" s="114"/>
      <c r="AB759" s="114"/>
    </row>
    <row r="760" spans="1:28" ht="13.2">
      <c r="A760" s="114"/>
      <c r="B760" s="114"/>
      <c r="C760" s="114"/>
      <c r="D760" s="114"/>
      <c r="E760" s="114"/>
      <c r="F760" s="114"/>
      <c r="G760" s="114"/>
      <c r="H760" s="114"/>
      <c r="I760" s="114"/>
      <c r="J760" s="114"/>
      <c r="K760" s="114"/>
      <c r="L760" s="114"/>
      <c r="M760" s="114"/>
      <c r="N760" s="114"/>
      <c r="O760" s="114"/>
      <c r="P760" s="114"/>
      <c r="Q760" s="114"/>
      <c r="R760" s="114"/>
      <c r="S760" s="114"/>
      <c r="T760" s="114"/>
      <c r="U760" s="114"/>
      <c r="V760" s="114"/>
      <c r="W760" s="114"/>
      <c r="X760" s="114"/>
      <c r="Y760" s="114"/>
      <c r="Z760" s="114"/>
      <c r="AA760" s="114"/>
      <c r="AB760" s="114"/>
    </row>
    <row r="761" spans="1:28" ht="13.2">
      <c r="A761" s="114"/>
      <c r="B761" s="114"/>
      <c r="C761" s="114"/>
      <c r="D761" s="114"/>
      <c r="E761" s="114"/>
      <c r="F761" s="114"/>
      <c r="G761" s="114"/>
      <c r="H761" s="114"/>
      <c r="I761" s="114"/>
      <c r="J761" s="114"/>
      <c r="K761" s="114"/>
      <c r="L761" s="114"/>
      <c r="M761" s="114"/>
      <c r="N761" s="114"/>
      <c r="O761" s="114"/>
      <c r="P761" s="114"/>
      <c r="Q761" s="114"/>
      <c r="R761" s="114"/>
      <c r="S761" s="114"/>
      <c r="T761" s="114"/>
      <c r="U761" s="114"/>
      <c r="V761" s="114"/>
      <c r="W761" s="114"/>
      <c r="X761" s="114"/>
      <c r="Y761" s="114"/>
      <c r="Z761" s="114"/>
      <c r="AA761" s="114"/>
      <c r="AB761" s="114"/>
    </row>
    <row r="762" spans="1:28" ht="13.2">
      <c r="A762" s="114"/>
      <c r="B762" s="114"/>
      <c r="C762" s="114"/>
      <c r="D762" s="114"/>
      <c r="E762" s="114"/>
      <c r="F762" s="114"/>
      <c r="G762" s="114"/>
      <c r="H762" s="114"/>
      <c r="I762" s="114"/>
      <c r="J762" s="114"/>
      <c r="K762" s="114"/>
      <c r="L762" s="114"/>
      <c r="M762" s="114"/>
      <c r="N762" s="114"/>
      <c r="O762" s="114"/>
      <c r="P762" s="114"/>
      <c r="Q762" s="114"/>
      <c r="R762" s="114"/>
      <c r="S762" s="114"/>
      <c r="T762" s="114"/>
      <c r="U762" s="114"/>
      <c r="V762" s="114"/>
      <c r="W762" s="114"/>
      <c r="X762" s="114"/>
      <c r="Y762" s="114"/>
      <c r="Z762" s="114"/>
      <c r="AA762" s="114"/>
      <c r="AB762" s="114"/>
    </row>
    <row r="763" spans="1:28" ht="13.2">
      <c r="A763" s="114"/>
      <c r="B763" s="114"/>
      <c r="C763" s="114"/>
      <c r="D763" s="114"/>
      <c r="E763" s="114"/>
      <c r="F763" s="114"/>
      <c r="G763" s="114"/>
      <c r="H763" s="114"/>
      <c r="I763" s="114"/>
      <c r="J763" s="114"/>
      <c r="K763" s="114"/>
      <c r="L763" s="114"/>
      <c r="M763" s="114"/>
      <c r="N763" s="114"/>
      <c r="O763" s="114"/>
      <c r="P763" s="114"/>
      <c r="Q763" s="114"/>
      <c r="R763" s="114"/>
      <c r="S763" s="114"/>
      <c r="T763" s="114"/>
      <c r="U763" s="114"/>
      <c r="V763" s="114"/>
      <c r="W763" s="114"/>
      <c r="X763" s="114"/>
      <c r="Y763" s="114"/>
      <c r="Z763" s="114"/>
      <c r="AA763" s="114"/>
      <c r="AB763" s="114"/>
    </row>
    <row r="764" spans="1:28" ht="13.2">
      <c r="A764" s="114"/>
      <c r="B764" s="114"/>
      <c r="C764" s="114"/>
      <c r="D764" s="114"/>
      <c r="E764" s="114"/>
      <c r="F764" s="114"/>
      <c r="G764" s="114"/>
      <c r="H764" s="114"/>
      <c r="I764" s="114"/>
      <c r="J764" s="114"/>
      <c r="K764" s="114"/>
      <c r="L764" s="114"/>
      <c r="M764" s="114"/>
      <c r="N764" s="114"/>
      <c r="O764" s="114"/>
      <c r="P764" s="114"/>
      <c r="Q764" s="114"/>
      <c r="R764" s="114"/>
      <c r="S764" s="114"/>
      <c r="T764" s="114"/>
      <c r="U764" s="114"/>
      <c r="V764" s="114"/>
      <c r="W764" s="114"/>
      <c r="X764" s="114"/>
      <c r="Y764" s="114"/>
      <c r="Z764" s="114"/>
      <c r="AA764" s="114"/>
      <c r="AB764" s="114"/>
    </row>
    <row r="765" spans="1:28" ht="13.2">
      <c r="A765" s="114"/>
      <c r="B765" s="114"/>
      <c r="C765" s="114"/>
      <c r="D765" s="114"/>
      <c r="E765" s="114"/>
      <c r="F765" s="114"/>
      <c r="G765" s="114"/>
      <c r="H765" s="114"/>
      <c r="I765" s="114"/>
      <c r="J765" s="114"/>
      <c r="K765" s="114"/>
      <c r="L765" s="114"/>
      <c r="M765" s="114"/>
      <c r="N765" s="114"/>
      <c r="O765" s="114"/>
      <c r="P765" s="114"/>
      <c r="Q765" s="114"/>
      <c r="R765" s="114"/>
      <c r="S765" s="114"/>
      <c r="T765" s="114"/>
      <c r="U765" s="114"/>
      <c r="V765" s="114"/>
      <c r="W765" s="114"/>
      <c r="X765" s="114"/>
      <c r="Y765" s="114"/>
      <c r="Z765" s="114"/>
      <c r="AA765" s="114"/>
      <c r="AB765" s="114"/>
    </row>
    <row r="766" spans="1:28" ht="13.2">
      <c r="A766" s="114"/>
      <c r="B766" s="114"/>
      <c r="C766" s="114"/>
      <c r="D766" s="114"/>
      <c r="E766" s="114"/>
      <c r="F766" s="114"/>
      <c r="G766" s="114"/>
      <c r="H766" s="114"/>
      <c r="I766" s="114"/>
      <c r="J766" s="114"/>
      <c r="K766" s="114"/>
      <c r="L766" s="114"/>
      <c r="M766" s="114"/>
      <c r="N766" s="114"/>
      <c r="O766" s="114"/>
      <c r="P766" s="114"/>
      <c r="Q766" s="114"/>
      <c r="R766" s="114"/>
      <c r="S766" s="114"/>
      <c r="T766" s="114"/>
      <c r="U766" s="114"/>
      <c r="V766" s="114"/>
      <c r="W766" s="114"/>
      <c r="X766" s="114"/>
      <c r="Y766" s="114"/>
      <c r="Z766" s="114"/>
      <c r="AA766" s="114"/>
      <c r="AB766" s="114"/>
    </row>
    <row r="767" spans="1:28" ht="13.2">
      <c r="A767" s="114"/>
      <c r="B767" s="114"/>
      <c r="C767" s="114"/>
      <c r="D767" s="114"/>
      <c r="E767" s="114"/>
      <c r="F767" s="114"/>
      <c r="G767" s="114"/>
      <c r="H767" s="114"/>
      <c r="I767" s="114"/>
      <c r="J767" s="114"/>
      <c r="K767" s="114"/>
      <c r="L767" s="114"/>
      <c r="M767" s="114"/>
      <c r="N767" s="114"/>
      <c r="O767" s="114"/>
      <c r="P767" s="114"/>
      <c r="Q767" s="114"/>
      <c r="R767" s="114"/>
      <c r="S767" s="114"/>
      <c r="T767" s="114"/>
      <c r="U767" s="114"/>
      <c r="V767" s="114"/>
      <c r="W767" s="114"/>
      <c r="X767" s="114"/>
      <c r="Y767" s="114"/>
      <c r="Z767" s="114"/>
      <c r="AA767" s="114"/>
      <c r="AB767" s="114"/>
    </row>
    <row r="768" spans="1:28" ht="13.2">
      <c r="A768" s="114"/>
      <c r="B768" s="114"/>
      <c r="C768" s="114"/>
      <c r="D768" s="114"/>
      <c r="E768" s="114"/>
      <c r="F768" s="114"/>
      <c r="G768" s="114"/>
      <c r="H768" s="114"/>
      <c r="I768" s="114"/>
      <c r="J768" s="114"/>
      <c r="K768" s="114"/>
      <c r="L768" s="114"/>
      <c r="M768" s="114"/>
      <c r="N768" s="114"/>
      <c r="O768" s="114"/>
      <c r="P768" s="114"/>
      <c r="Q768" s="114"/>
      <c r="R768" s="114"/>
      <c r="S768" s="114"/>
      <c r="T768" s="114"/>
      <c r="U768" s="114"/>
      <c r="V768" s="114"/>
      <c r="W768" s="114"/>
      <c r="X768" s="114"/>
      <c r="Y768" s="114"/>
      <c r="Z768" s="114"/>
      <c r="AA768" s="114"/>
      <c r="AB768" s="114"/>
    </row>
    <row r="769" spans="1:28" ht="13.2">
      <c r="A769" s="114"/>
      <c r="B769" s="114"/>
      <c r="C769" s="114"/>
      <c r="D769" s="114"/>
      <c r="E769" s="114"/>
      <c r="F769" s="114"/>
      <c r="G769" s="114"/>
      <c r="H769" s="114"/>
      <c r="I769" s="114"/>
      <c r="J769" s="114"/>
      <c r="K769" s="114"/>
      <c r="L769" s="114"/>
      <c r="M769" s="114"/>
      <c r="N769" s="114"/>
      <c r="O769" s="114"/>
      <c r="P769" s="114"/>
      <c r="Q769" s="114"/>
      <c r="R769" s="114"/>
      <c r="S769" s="114"/>
      <c r="T769" s="114"/>
      <c r="U769" s="114"/>
      <c r="V769" s="114"/>
      <c r="W769" s="114"/>
      <c r="X769" s="114"/>
      <c r="Y769" s="114"/>
      <c r="Z769" s="114"/>
      <c r="AA769" s="114"/>
      <c r="AB769" s="114"/>
    </row>
    <row r="770" spans="1:28" ht="13.2">
      <c r="A770" s="114"/>
      <c r="B770" s="114"/>
      <c r="C770" s="114"/>
      <c r="D770" s="114"/>
      <c r="E770" s="114"/>
      <c r="F770" s="114"/>
      <c r="G770" s="114"/>
      <c r="H770" s="114"/>
      <c r="I770" s="114"/>
      <c r="J770" s="114"/>
      <c r="K770" s="114"/>
      <c r="L770" s="114"/>
      <c r="M770" s="114"/>
      <c r="N770" s="114"/>
      <c r="O770" s="114"/>
      <c r="P770" s="114"/>
      <c r="Q770" s="114"/>
      <c r="R770" s="114"/>
      <c r="S770" s="114"/>
      <c r="T770" s="114"/>
      <c r="U770" s="114"/>
      <c r="V770" s="114"/>
      <c r="W770" s="114"/>
      <c r="X770" s="114"/>
      <c r="Y770" s="114"/>
      <c r="Z770" s="114"/>
      <c r="AA770" s="114"/>
      <c r="AB770" s="114"/>
    </row>
    <row r="771" spans="1:28" ht="13.2">
      <c r="A771" s="114"/>
      <c r="B771" s="114"/>
      <c r="C771" s="114"/>
      <c r="D771" s="114"/>
      <c r="E771" s="114"/>
      <c r="F771" s="114"/>
      <c r="G771" s="114"/>
      <c r="H771" s="114"/>
      <c r="I771" s="114"/>
      <c r="J771" s="114"/>
      <c r="K771" s="114"/>
      <c r="L771" s="114"/>
      <c r="M771" s="114"/>
      <c r="N771" s="114"/>
      <c r="O771" s="114"/>
      <c r="P771" s="114"/>
      <c r="Q771" s="114"/>
      <c r="R771" s="114"/>
      <c r="S771" s="114"/>
      <c r="T771" s="114"/>
      <c r="U771" s="114"/>
      <c r="V771" s="114"/>
      <c r="W771" s="114"/>
      <c r="X771" s="114"/>
      <c r="Y771" s="114"/>
      <c r="Z771" s="114"/>
      <c r="AA771" s="114"/>
      <c r="AB771" s="114"/>
    </row>
    <row r="772" spans="1:28" ht="13.2">
      <c r="A772" s="114"/>
      <c r="B772" s="114"/>
      <c r="C772" s="114"/>
      <c r="D772" s="114"/>
      <c r="E772" s="114"/>
      <c r="F772" s="114"/>
      <c r="G772" s="114"/>
      <c r="H772" s="114"/>
      <c r="I772" s="114"/>
      <c r="J772" s="114"/>
      <c r="K772" s="114"/>
      <c r="L772" s="114"/>
      <c r="M772" s="114"/>
      <c r="N772" s="114"/>
      <c r="O772" s="114"/>
      <c r="P772" s="114"/>
      <c r="Q772" s="114"/>
      <c r="R772" s="114"/>
      <c r="S772" s="114"/>
      <c r="T772" s="114"/>
      <c r="U772" s="114"/>
      <c r="V772" s="114"/>
      <c r="W772" s="114"/>
      <c r="X772" s="114"/>
      <c r="Y772" s="114"/>
      <c r="Z772" s="114"/>
      <c r="AA772" s="114"/>
      <c r="AB772" s="114"/>
    </row>
    <row r="773" spans="1:28" ht="13.2">
      <c r="A773" s="114"/>
      <c r="B773" s="114"/>
      <c r="C773" s="114"/>
      <c r="D773" s="114"/>
      <c r="E773" s="114"/>
      <c r="F773" s="114"/>
      <c r="G773" s="114"/>
      <c r="H773" s="114"/>
      <c r="I773" s="114"/>
      <c r="J773" s="114"/>
      <c r="K773" s="114"/>
      <c r="L773" s="114"/>
      <c r="M773" s="114"/>
      <c r="N773" s="114"/>
      <c r="O773" s="114"/>
      <c r="P773" s="114"/>
      <c r="Q773" s="114"/>
      <c r="R773" s="114"/>
      <c r="S773" s="114"/>
      <c r="T773" s="114"/>
      <c r="U773" s="114"/>
      <c r="V773" s="114"/>
      <c r="W773" s="114"/>
      <c r="X773" s="114"/>
      <c r="Y773" s="114"/>
      <c r="Z773" s="114"/>
      <c r="AA773" s="114"/>
      <c r="AB773" s="114"/>
    </row>
    <row r="774" spans="1:28" ht="13.2">
      <c r="A774" s="114"/>
      <c r="B774" s="114"/>
      <c r="C774" s="114"/>
      <c r="D774" s="114"/>
      <c r="E774" s="114"/>
      <c r="F774" s="114"/>
      <c r="G774" s="114"/>
      <c r="H774" s="114"/>
      <c r="I774" s="114"/>
      <c r="J774" s="114"/>
      <c r="K774" s="114"/>
      <c r="L774" s="114"/>
      <c r="M774" s="114"/>
      <c r="N774" s="114"/>
      <c r="O774" s="114"/>
      <c r="P774" s="114"/>
      <c r="Q774" s="114"/>
      <c r="R774" s="114"/>
      <c r="S774" s="114"/>
      <c r="T774" s="114"/>
      <c r="U774" s="114"/>
      <c r="V774" s="114"/>
      <c r="W774" s="114"/>
      <c r="X774" s="114"/>
      <c r="Y774" s="114"/>
      <c r="Z774" s="114"/>
      <c r="AA774" s="114"/>
      <c r="AB774" s="114"/>
    </row>
    <row r="775" spans="1:28" ht="13.2">
      <c r="A775" s="114"/>
      <c r="B775" s="114"/>
      <c r="C775" s="114"/>
      <c r="D775" s="114"/>
      <c r="E775" s="114"/>
      <c r="F775" s="114"/>
      <c r="G775" s="114"/>
      <c r="H775" s="114"/>
      <c r="I775" s="114"/>
      <c r="J775" s="114"/>
      <c r="K775" s="114"/>
      <c r="L775" s="114"/>
      <c r="M775" s="114"/>
      <c r="N775" s="114"/>
      <c r="O775" s="114"/>
      <c r="P775" s="114"/>
      <c r="Q775" s="114"/>
      <c r="R775" s="114"/>
      <c r="S775" s="114"/>
      <c r="T775" s="114"/>
      <c r="U775" s="114"/>
      <c r="V775" s="114"/>
      <c r="W775" s="114"/>
      <c r="X775" s="114"/>
      <c r="Y775" s="114"/>
      <c r="Z775" s="114"/>
      <c r="AA775" s="114"/>
      <c r="AB775" s="114"/>
    </row>
    <row r="776" spans="1:28" ht="13.2">
      <c r="A776" s="114"/>
      <c r="B776" s="114"/>
      <c r="C776" s="114"/>
      <c r="D776" s="114"/>
      <c r="E776" s="114"/>
      <c r="F776" s="114"/>
      <c r="G776" s="114"/>
      <c r="H776" s="114"/>
      <c r="I776" s="114"/>
      <c r="J776" s="114"/>
      <c r="K776" s="114"/>
      <c r="L776" s="114"/>
      <c r="M776" s="114"/>
      <c r="N776" s="114"/>
      <c r="O776" s="114"/>
      <c r="P776" s="114"/>
      <c r="Q776" s="114"/>
      <c r="R776" s="114"/>
      <c r="S776" s="114"/>
      <c r="T776" s="114"/>
      <c r="U776" s="114"/>
      <c r="V776" s="114"/>
      <c r="W776" s="114"/>
      <c r="X776" s="114"/>
      <c r="Y776" s="114"/>
      <c r="Z776" s="114"/>
      <c r="AA776" s="114"/>
      <c r="AB776" s="114"/>
    </row>
    <row r="777" spans="1:28" ht="13.2">
      <c r="A777" s="114"/>
      <c r="B777" s="114"/>
      <c r="C777" s="114"/>
      <c r="D777" s="114"/>
      <c r="E777" s="114"/>
      <c r="F777" s="114"/>
      <c r="G777" s="114"/>
      <c r="H777" s="114"/>
      <c r="I777" s="114"/>
      <c r="J777" s="114"/>
      <c r="K777" s="114"/>
      <c r="L777" s="114"/>
      <c r="M777" s="114"/>
      <c r="N777" s="114"/>
      <c r="O777" s="114"/>
      <c r="P777" s="114"/>
      <c r="Q777" s="114"/>
      <c r="R777" s="114"/>
      <c r="S777" s="114"/>
      <c r="T777" s="114"/>
      <c r="U777" s="114"/>
      <c r="V777" s="114"/>
      <c r="W777" s="114"/>
      <c r="X777" s="114"/>
      <c r="Y777" s="114"/>
      <c r="Z777" s="114"/>
      <c r="AA777" s="114"/>
      <c r="AB777" s="114"/>
    </row>
    <row r="778" spans="1:28" ht="13.2">
      <c r="A778" s="114"/>
      <c r="B778" s="114"/>
      <c r="C778" s="114"/>
      <c r="D778" s="114"/>
      <c r="E778" s="114"/>
      <c r="F778" s="114"/>
      <c r="G778" s="114"/>
      <c r="H778" s="114"/>
      <c r="I778" s="114"/>
      <c r="J778" s="114"/>
      <c r="K778" s="114"/>
      <c r="L778" s="114"/>
      <c r="M778" s="114"/>
      <c r="N778" s="114"/>
      <c r="O778" s="114"/>
      <c r="P778" s="114"/>
      <c r="Q778" s="114"/>
      <c r="R778" s="114"/>
      <c r="S778" s="114"/>
      <c r="T778" s="114"/>
      <c r="U778" s="114"/>
      <c r="V778" s="114"/>
      <c r="W778" s="114"/>
      <c r="X778" s="114"/>
      <c r="Y778" s="114"/>
      <c r="Z778" s="114"/>
      <c r="AA778" s="114"/>
      <c r="AB778" s="114"/>
    </row>
    <row r="779" spans="1:28" ht="13.2">
      <c r="A779" s="114"/>
      <c r="B779" s="114"/>
      <c r="C779" s="114"/>
      <c r="D779" s="114"/>
      <c r="E779" s="114"/>
      <c r="F779" s="114"/>
      <c r="G779" s="114"/>
      <c r="H779" s="114"/>
      <c r="I779" s="114"/>
      <c r="J779" s="114"/>
      <c r="K779" s="114"/>
      <c r="L779" s="114"/>
      <c r="M779" s="114"/>
      <c r="N779" s="114"/>
      <c r="O779" s="114"/>
      <c r="P779" s="114"/>
      <c r="Q779" s="114"/>
      <c r="R779" s="114"/>
      <c r="S779" s="114"/>
      <c r="T779" s="114"/>
      <c r="U779" s="114"/>
      <c r="V779" s="114"/>
      <c r="W779" s="114"/>
      <c r="X779" s="114"/>
      <c r="Y779" s="114"/>
      <c r="Z779" s="114"/>
      <c r="AA779" s="114"/>
      <c r="AB779" s="114"/>
    </row>
    <row r="780" spans="1:28" ht="13.2">
      <c r="A780" s="114"/>
      <c r="B780" s="114"/>
      <c r="C780" s="114"/>
      <c r="D780" s="114"/>
      <c r="E780" s="114"/>
      <c r="F780" s="114"/>
      <c r="G780" s="114"/>
      <c r="H780" s="114"/>
      <c r="I780" s="114"/>
      <c r="J780" s="114"/>
      <c r="K780" s="114"/>
      <c r="L780" s="114"/>
      <c r="M780" s="114"/>
      <c r="N780" s="114"/>
      <c r="O780" s="114"/>
      <c r="P780" s="114"/>
      <c r="Q780" s="114"/>
      <c r="R780" s="114"/>
      <c r="S780" s="114"/>
      <c r="T780" s="114"/>
      <c r="U780" s="114"/>
      <c r="V780" s="114"/>
      <c r="W780" s="114"/>
      <c r="X780" s="114"/>
      <c r="Y780" s="114"/>
      <c r="Z780" s="114"/>
      <c r="AA780" s="114"/>
      <c r="AB780" s="114"/>
    </row>
    <row r="781" spans="1:28" ht="13.2">
      <c r="A781" s="114"/>
      <c r="B781" s="114"/>
      <c r="C781" s="114"/>
      <c r="D781" s="114"/>
      <c r="E781" s="114"/>
      <c r="F781" s="114"/>
      <c r="G781" s="114"/>
      <c r="H781" s="114"/>
      <c r="I781" s="114"/>
      <c r="J781" s="114"/>
      <c r="K781" s="114"/>
      <c r="L781" s="114"/>
      <c r="M781" s="114"/>
      <c r="N781" s="114"/>
      <c r="O781" s="114"/>
      <c r="P781" s="114"/>
      <c r="Q781" s="114"/>
      <c r="R781" s="114"/>
      <c r="S781" s="114"/>
      <c r="T781" s="114"/>
      <c r="U781" s="114"/>
      <c r="V781" s="114"/>
      <c r="W781" s="114"/>
      <c r="X781" s="114"/>
      <c r="Y781" s="114"/>
      <c r="Z781" s="114"/>
      <c r="AA781" s="114"/>
      <c r="AB781" s="114"/>
    </row>
    <row r="782" spans="1:28" ht="13.2">
      <c r="A782" s="114"/>
      <c r="B782" s="114"/>
      <c r="C782" s="114"/>
      <c r="D782" s="114"/>
      <c r="E782" s="114"/>
      <c r="F782" s="114"/>
      <c r="G782" s="114"/>
      <c r="H782" s="114"/>
      <c r="I782" s="114"/>
      <c r="J782" s="114"/>
      <c r="K782" s="114"/>
      <c r="L782" s="114"/>
      <c r="M782" s="114"/>
      <c r="N782" s="114"/>
      <c r="O782" s="114"/>
      <c r="P782" s="114"/>
      <c r="Q782" s="114"/>
      <c r="R782" s="114"/>
      <c r="S782" s="114"/>
      <c r="T782" s="114"/>
      <c r="U782" s="114"/>
      <c r="V782" s="114"/>
      <c r="W782" s="114"/>
      <c r="X782" s="114"/>
      <c r="Y782" s="114"/>
      <c r="Z782" s="114"/>
      <c r="AA782" s="114"/>
      <c r="AB782" s="114"/>
    </row>
    <row r="783" spans="1:28" ht="13.2">
      <c r="A783" s="114"/>
      <c r="B783" s="114"/>
      <c r="C783" s="114"/>
      <c r="D783" s="114"/>
      <c r="E783" s="114"/>
      <c r="F783" s="114"/>
      <c r="G783" s="114"/>
      <c r="H783" s="114"/>
      <c r="I783" s="114"/>
      <c r="J783" s="114"/>
      <c r="K783" s="114"/>
      <c r="L783" s="114"/>
      <c r="M783" s="114"/>
      <c r="N783" s="114"/>
      <c r="O783" s="114"/>
      <c r="P783" s="114"/>
      <c r="Q783" s="114"/>
      <c r="R783" s="114"/>
      <c r="S783" s="114"/>
      <c r="T783" s="114"/>
      <c r="U783" s="114"/>
      <c r="V783" s="114"/>
      <c r="W783" s="114"/>
      <c r="X783" s="114"/>
      <c r="Y783" s="114"/>
      <c r="Z783" s="114"/>
      <c r="AA783" s="114"/>
      <c r="AB783" s="114"/>
    </row>
    <row r="784" spans="1:28" ht="13.2">
      <c r="A784" s="114"/>
      <c r="B784" s="114"/>
      <c r="C784" s="114"/>
      <c r="D784" s="114"/>
      <c r="E784" s="114"/>
      <c r="F784" s="114"/>
      <c r="G784" s="114"/>
      <c r="H784" s="114"/>
      <c r="I784" s="114"/>
      <c r="J784" s="114"/>
      <c r="K784" s="114"/>
      <c r="L784" s="114"/>
      <c r="M784" s="114"/>
      <c r="N784" s="114"/>
      <c r="O784" s="114"/>
      <c r="P784" s="114"/>
      <c r="Q784" s="114"/>
      <c r="R784" s="114"/>
      <c r="S784" s="114"/>
      <c r="T784" s="114"/>
      <c r="U784" s="114"/>
      <c r="V784" s="114"/>
      <c r="W784" s="114"/>
      <c r="X784" s="114"/>
      <c r="Y784" s="114"/>
      <c r="Z784" s="114"/>
      <c r="AA784" s="114"/>
      <c r="AB784" s="114"/>
    </row>
    <row r="785" spans="1:28" ht="13.2">
      <c r="A785" s="114"/>
      <c r="B785" s="114"/>
      <c r="C785" s="114"/>
      <c r="D785" s="114"/>
      <c r="E785" s="114"/>
      <c r="F785" s="114"/>
      <c r="G785" s="114"/>
      <c r="H785" s="114"/>
      <c r="I785" s="114"/>
      <c r="J785" s="114"/>
      <c r="K785" s="114"/>
      <c r="L785" s="114"/>
      <c r="M785" s="114"/>
      <c r="N785" s="114"/>
      <c r="O785" s="114"/>
      <c r="P785" s="114"/>
      <c r="Q785" s="114"/>
      <c r="R785" s="114"/>
      <c r="S785" s="114"/>
      <c r="T785" s="114"/>
      <c r="U785" s="114"/>
      <c r="V785" s="114"/>
      <c r="W785" s="114"/>
      <c r="X785" s="114"/>
      <c r="Y785" s="114"/>
      <c r="Z785" s="114"/>
      <c r="AA785" s="114"/>
      <c r="AB785" s="114"/>
    </row>
    <row r="786" spans="1:28" ht="13.2">
      <c r="A786" s="114"/>
      <c r="B786" s="114"/>
      <c r="C786" s="114"/>
      <c r="D786" s="114"/>
      <c r="E786" s="114"/>
      <c r="F786" s="114"/>
      <c r="G786" s="114"/>
      <c r="H786" s="114"/>
      <c r="I786" s="114"/>
      <c r="J786" s="114"/>
      <c r="K786" s="114"/>
      <c r="L786" s="114"/>
      <c r="M786" s="114"/>
      <c r="N786" s="114"/>
      <c r="O786" s="114"/>
      <c r="P786" s="114"/>
      <c r="Q786" s="114"/>
      <c r="R786" s="114"/>
      <c r="S786" s="114"/>
      <c r="T786" s="114"/>
      <c r="U786" s="114"/>
      <c r="V786" s="114"/>
      <c r="W786" s="114"/>
      <c r="X786" s="114"/>
      <c r="Y786" s="114"/>
      <c r="Z786" s="114"/>
      <c r="AA786" s="114"/>
      <c r="AB786" s="114"/>
    </row>
    <row r="787" spans="1:28" ht="13.2">
      <c r="A787" s="114"/>
      <c r="B787" s="114"/>
      <c r="C787" s="114"/>
      <c r="D787" s="114"/>
      <c r="E787" s="114"/>
      <c r="F787" s="114"/>
      <c r="G787" s="114"/>
      <c r="H787" s="114"/>
      <c r="I787" s="114"/>
      <c r="J787" s="114"/>
      <c r="K787" s="114"/>
      <c r="L787" s="114"/>
      <c r="M787" s="114"/>
      <c r="N787" s="114"/>
      <c r="O787" s="114"/>
      <c r="P787" s="114"/>
      <c r="Q787" s="114"/>
      <c r="R787" s="114"/>
      <c r="S787" s="114"/>
      <c r="T787" s="114"/>
      <c r="U787" s="114"/>
      <c r="V787" s="114"/>
      <c r="W787" s="114"/>
      <c r="X787" s="114"/>
      <c r="Y787" s="114"/>
      <c r="Z787" s="114"/>
      <c r="AA787" s="114"/>
      <c r="AB787" s="114"/>
    </row>
    <row r="788" spans="1:28" ht="13.2">
      <c r="A788" s="114"/>
      <c r="B788" s="114"/>
      <c r="C788" s="114"/>
      <c r="D788" s="114"/>
      <c r="E788" s="114"/>
      <c r="F788" s="114"/>
      <c r="G788" s="114"/>
      <c r="H788" s="114"/>
      <c r="I788" s="114"/>
      <c r="J788" s="114"/>
      <c r="K788" s="114"/>
      <c r="L788" s="114"/>
      <c r="M788" s="114"/>
      <c r="N788" s="114"/>
      <c r="O788" s="114"/>
      <c r="P788" s="114"/>
      <c r="Q788" s="114"/>
      <c r="R788" s="114"/>
      <c r="S788" s="114"/>
      <c r="T788" s="114"/>
      <c r="U788" s="114"/>
      <c r="V788" s="114"/>
      <c r="W788" s="114"/>
      <c r="X788" s="114"/>
      <c r="Y788" s="114"/>
      <c r="Z788" s="114"/>
      <c r="AA788" s="114"/>
      <c r="AB788" s="114"/>
    </row>
    <row r="789" spans="1:28" ht="13.2">
      <c r="A789" s="114"/>
      <c r="B789" s="114"/>
      <c r="C789" s="114"/>
      <c r="D789" s="114"/>
      <c r="E789" s="114"/>
      <c r="F789" s="114"/>
      <c r="G789" s="114"/>
      <c r="H789" s="114"/>
      <c r="I789" s="114"/>
      <c r="J789" s="114"/>
      <c r="K789" s="114"/>
      <c r="L789" s="114"/>
      <c r="M789" s="114"/>
      <c r="N789" s="114"/>
      <c r="O789" s="114"/>
      <c r="P789" s="114"/>
      <c r="Q789" s="114"/>
      <c r="R789" s="114"/>
      <c r="S789" s="114"/>
      <c r="T789" s="114"/>
      <c r="U789" s="114"/>
      <c r="V789" s="114"/>
      <c r="W789" s="114"/>
      <c r="X789" s="114"/>
      <c r="Y789" s="114"/>
      <c r="Z789" s="114"/>
      <c r="AA789" s="114"/>
      <c r="AB789" s="114"/>
    </row>
    <row r="790" spans="1:28" ht="13.2">
      <c r="A790" s="114"/>
      <c r="B790" s="114"/>
      <c r="C790" s="114"/>
      <c r="D790" s="114"/>
      <c r="E790" s="114"/>
      <c r="F790" s="114"/>
      <c r="G790" s="114"/>
      <c r="H790" s="114"/>
      <c r="I790" s="114"/>
      <c r="J790" s="114"/>
      <c r="K790" s="114"/>
      <c r="L790" s="114"/>
      <c r="M790" s="114"/>
      <c r="N790" s="114"/>
      <c r="O790" s="114"/>
      <c r="P790" s="114"/>
      <c r="Q790" s="114"/>
      <c r="R790" s="114"/>
      <c r="S790" s="114"/>
      <c r="T790" s="114"/>
      <c r="U790" s="114"/>
      <c r="V790" s="114"/>
      <c r="W790" s="114"/>
      <c r="X790" s="114"/>
      <c r="Y790" s="114"/>
      <c r="Z790" s="114"/>
      <c r="AA790" s="114"/>
      <c r="AB790" s="114"/>
    </row>
    <row r="791" spans="1:28" ht="13.2">
      <c r="A791" s="114"/>
      <c r="B791" s="114"/>
      <c r="C791" s="114"/>
      <c r="D791" s="114"/>
      <c r="E791" s="114"/>
      <c r="F791" s="114"/>
      <c r="G791" s="114"/>
      <c r="H791" s="114"/>
      <c r="I791" s="114"/>
      <c r="J791" s="114"/>
      <c r="K791" s="114"/>
      <c r="L791" s="114"/>
      <c r="M791" s="114"/>
      <c r="N791" s="114"/>
      <c r="O791" s="114"/>
      <c r="P791" s="114"/>
      <c r="Q791" s="114"/>
      <c r="R791" s="114"/>
      <c r="S791" s="114"/>
      <c r="T791" s="114"/>
      <c r="U791" s="114"/>
      <c r="V791" s="114"/>
      <c r="W791" s="114"/>
      <c r="X791" s="114"/>
      <c r="Y791" s="114"/>
      <c r="Z791" s="114"/>
      <c r="AA791" s="114"/>
      <c r="AB791" s="114"/>
    </row>
    <row r="792" spans="1:28" ht="13.2">
      <c r="A792" s="114"/>
      <c r="B792" s="114"/>
      <c r="C792" s="114"/>
      <c r="D792" s="114"/>
      <c r="E792" s="114"/>
      <c r="F792" s="114"/>
      <c r="G792" s="114"/>
      <c r="H792" s="114"/>
      <c r="I792" s="114"/>
      <c r="J792" s="114"/>
      <c r="K792" s="114"/>
      <c r="L792" s="114"/>
      <c r="M792" s="114"/>
      <c r="N792" s="114"/>
      <c r="O792" s="114"/>
      <c r="P792" s="114"/>
      <c r="Q792" s="114"/>
      <c r="R792" s="114"/>
      <c r="S792" s="114"/>
      <c r="T792" s="114"/>
      <c r="U792" s="114"/>
      <c r="V792" s="114"/>
      <c r="W792" s="114"/>
      <c r="X792" s="114"/>
      <c r="Y792" s="114"/>
      <c r="Z792" s="114"/>
      <c r="AA792" s="114"/>
      <c r="AB792" s="114"/>
    </row>
    <row r="793" spans="1:28" ht="13.2">
      <c r="A793" s="114"/>
      <c r="B793" s="114"/>
      <c r="C793" s="114"/>
      <c r="D793" s="114"/>
      <c r="E793" s="114"/>
      <c r="F793" s="114"/>
      <c r="G793" s="114"/>
      <c r="H793" s="114"/>
      <c r="I793" s="114"/>
      <c r="J793" s="114"/>
      <c r="K793" s="114"/>
      <c r="L793" s="114"/>
      <c r="M793" s="114"/>
      <c r="N793" s="114"/>
      <c r="O793" s="114"/>
      <c r="P793" s="114"/>
      <c r="Q793" s="114"/>
      <c r="R793" s="114"/>
      <c r="S793" s="114"/>
      <c r="T793" s="114"/>
      <c r="U793" s="114"/>
      <c r="V793" s="114"/>
      <c r="W793" s="114"/>
      <c r="X793" s="114"/>
      <c r="Y793" s="114"/>
      <c r="Z793" s="114"/>
      <c r="AA793" s="114"/>
      <c r="AB793" s="114"/>
    </row>
    <row r="794" spans="1:28" ht="13.2">
      <c r="A794" s="114"/>
      <c r="B794" s="114"/>
      <c r="C794" s="114"/>
      <c r="D794" s="114"/>
      <c r="E794" s="114"/>
      <c r="F794" s="114"/>
      <c r="G794" s="114"/>
      <c r="H794" s="114"/>
      <c r="I794" s="114"/>
      <c r="J794" s="114"/>
      <c r="K794" s="114"/>
      <c r="L794" s="114"/>
      <c r="M794" s="114"/>
      <c r="N794" s="114"/>
      <c r="O794" s="114"/>
      <c r="P794" s="114"/>
      <c r="Q794" s="114"/>
      <c r="R794" s="114"/>
      <c r="S794" s="114"/>
      <c r="T794" s="114"/>
      <c r="U794" s="114"/>
      <c r="V794" s="114"/>
      <c r="W794" s="114"/>
      <c r="X794" s="114"/>
      <c r="Y794" s="114"/>
      <c r="Z794" s="114"/>
      <c r="AA794" s="114"/>
      <c r="AB794" s="114"/>
    </row>
    <row r="795" spans="1:28" ht="13.2">
      <c r="A795" s="114"/>
      <c r="B795" s="114"/>
      <c r="C795" s="114"/>
      <c r="D795" s="114"/>
      <c r="E795" s="114"/>
      <c r="F795" s="114"/>
      <c r="G795" s="114"/>
      <c r="H795" s="114"/>
      <c r="I795" s="114"/>
      <c r="J795" s="114"/>
      <c r="K795" s="114"/>
      <c r="L795" s="114"/>
      <c r="M795" s="114"/>
      <c r="N795" s="114"/>
      <c r="O795" s="114"/>
      <c r="P795" s="114"/>
      <c r="Q795" s="114"/>
      <c r="R795" s="114"/>
      <c r="S795" s="114"/>
      <c r="T795" s="114"/>
      <c r="U795" s="114"/>
      <c r="V795" s="114"/>
      <c r="W795" s="114"/>
      <c r="X795" s="114"/>
      <c r="Y795" s="114"/>
      <c r="Z795" s="114"/>
      <c r="AA795" s="114"/>
      <c r="AB795" s="114"/>
    </row>
    <row r="796" spans="1:28" ht="13.2">
      <c r="A796" s="114"/>
      <c r="B796" s="114"/>
      <c r="C796" s="114"/>
      <c r="D796" s="114"/>
      <c r="E796" s="114"/>
      <c r="F796" s="114"/>
      <c r="G796" s="114"/>
      <c r="H796" s="114"/>
      <c r="I796" s="114"/>
      <c r="J796" s="114"/>
      <c r="K796" s="114"/>
      <c r="L796" s="114"/>
      <c r="M796" s="114"/>
      <c r="N796" s="114"/>
      <c r="O796" s="114"/>
      <c r="P796" s="114"/>
      <c r="Q796" s="114"/>
      <c r="R796" s="114"/>
      <c r="S796" s="114"/>
      <c r="T796" s="114"/>
      <c r="U796" s="114"/>
      <c r="V796" s="114"/>
      <c r="W796" s="114"/>
      <c r="X796" s="114"/>
      <c r="Y796" s="114"/>
      <c r="Z796" s="114"/>
      <c r="AA796" s="114"/>
      <c r="AB796" s="114"/>
    </row>
    <row r="797" spans="1:28" ht="13.2">
      <c r="A797" s="114"/>
      <c r="B797" s="114"/>
      <c r="C797" s="114"/>
      <c r="D797" s="114"/>
      <c r="E797" s="114"/>
      <c r="F797" s="114"/>
      <c r="G797" s="114"/>
      <c r="H797" s="114"/>
      <c r="I797" s="114"/>
      <c r="J797" s="114"/>
      <c r="K797" s="114"/>
      <c r="L797" s="114"/>
      <c r="M797" s="114"/>
      <c r="N797" s="114"/>
      <c r="O797" s="114"/>
      <c r="P797" s="114"/>
      <c r="Q797" s="114"/>
      <c r="R797" s="114"/>
      <c r="S797" s="114"/>
      <c r="T797" s="114"/>
      <c r="U797" s="114"/>
      <c r="V797" s="114"/>
      <c r="W797" s="114"/>
      <c r="X797" s="114"/>
      <c r="Y797" s="114"/>
      <c r="Z797" s="114"/>
      <c r="AA797" s="114"/>
      <c r="AB797" s="114"/>
    </row>
    <row r="798" spans="1:28" ht="13.2">
      <c r="A798" s="114"/>
      <c r="B798" s="114"/>
      <c r="C798" s="114"/>
      <c r="D798" s="114"/>
      <c r="E798" s="114"/>
      <c r="F798" s="114"/>
      <c r="G798" s="114"/>
      <c r="H798" s="114"/>
      <c r="I798" s="114"/>
      <c r="J798" s="114"/>
      <c r="K798" s="114"/>
      <c r="L798" s="114"/>
      <c r="M798" s="114"/>
      <c r="N798" s="114"/>
      <c r="O798" s="114"/>
      <c r="P798" s="114"/>
      <c r="Q798" s="114"/>
      <c r="R798" s="114"/>
      <c r="S798" s="114"/>
      <c r="T798" s="114"/>
      <c r="U798" s="114"/>
      <c r="V798" s="114"/>
      <c r="W798" s="114"/>
      <c r="X798" s="114"/>
      <c r="Y798" s="114"/>
      <c r="Z798" s="114"/>
      <c r="AA798" s="114"/>
      <c r="AB798" s="114"/>
    </row>
    <row r="799" spans="1:28" ht="13.2">
      <c r="A799" s="114"/>
      <c r="B799" s="114"/>
      <c r="C799" s="114"/>
      <c r="D799" s="114"/>
      <c r="E799" s="114"/>
      <c r="F799" s="114"/>
      <c r="G799" s="114"/>
      <c r="H799" s="114"/>
      <c r="I799" s="114"/>
      <c r="J799" s="114"/>
      <c r="K799" s="114"/>
      <c r="L799" s="114"/>
      <c r="M799" s="114"/>
      <c r="N799" s="114"/>
      <c r="O799" s="114"/>
      <c r="P799" s="114"/>
      <c r="Q799" s="114"/>
      <c r="R799" s="114"/>
      <c r="S799" s="114"/>
      <c r="T799" s="114"/>
      <c r="U799" s="114"/>
      <c r="V799" s="114"/>
      <c r="W799" s="114"/>
      <c r="X799" s="114"/>
      <c r="Y799" s="114"/>
      <c r="Z799" s="114"/>
      <c r="AA799" s="114"/>
      <c r="AB799" s="114"/>
    </row>
    <row r="800" spans="1:28" ht="13.2">
      <c r="A800" s="114"/>
      <c r="B800" s="114"/>
      <c r="C800" s="114"/>
      <c r="D800" s="114"/>
      <c r="E800" s="114"/>
      <c r="F800" s="114"/>
      <c r="G800" s="114"/>
      <c r="H800" s="114"/>
      <c r="I800" s="114"/>
      <c r="J800" s="114"/>
      <c r="K800" s="114"/>
      <c r="L800" s="114"/>
      <c r="M800" s="114"/>
      <c r="N800" s="114"/>
      <c r="O800" s="114"/>
      <c r="P800" s="114"/>
      <c r="Q800" s="114"/>
      <c r="R800" s="114"/>
      <c r="S800" s="114"/>
      <c r="T800" s="114"/>
      <c r="U800" s="114"/>
      <c r="V800" s="114"/>
      <c r="W800" s="114"/>
      <c r="X800" s="114"/>
      <c r="Y800" s="114"/>
      <c r="Z800" s="114"/>
      <c r="AA800" s="114"/>
      <c r="AB800" s="114"/>
    </row>
    <row r="801" spans="1:28" ht="13.2">
      <c r="A801" s="114"/>
      <c r="B801" s="114"/>
      <c r="C801" s="114"/>
      <c r="D801" s="114"/>
      <c r="E801" s="114"/>
      <c r="F801" s="114"/>
      <c r="G801" s="114"/>
      <c r="H801" s="114"/>
      <c r="I801" s="114"/>
      <c r="J801" s="114"/>
      <c r="K801" s="114"/>
      <c r="L801" s="114"/>
      <c r="M801" s="114"/>
      <c r="N801" s="114"/>
      <c r="O801" s="114"/>
      <c r="P801" s="114"/>
      <c r="Q801" s="114"/>
      <c r="R801" s="114"/>
      <c r="S801" s="114"/>
      <c r="T801" s="114"/>
      <c r="U801" s="114"/>
      <c r="V801" s="114"/>
      <c r="W801" s="114"/>
      <c r="X801" s="114"/>
      <c r="Y801" s="114"/>
      <c r="Z801" s="114"/>
      <c r="AA801" s="114"/>
      <c r="AB801" s="114"/>
    </row>
    <row r="802" spans="1:28" ht="13.2">
      <c r="A802" s="114"/>
      <c r="B802" s="114"/>
      <c r="C802" s="114"/>
      <c r="D802" s="114"/>
      <c r="E802" s="114"/>
      <c r="F802" s="114"/>
      <c r="G802" s="114"/>
      <c r="H802" s="114"/>
      <c r="I802" s="114"/>
      <c r="J802" s="114"/>
      <c r="K802" s="114"/>
      <c r="L802" s="114"/>
      <c r="M802" s="114"/>
      <c r="N802" s="114"/>
      <c r="O802" s="114"/>
      <c r="P802" s="114"/>
      <c r="Q802" s="114"/>
      <c r="R802" s="114"/>
      <c r="S802" s="114"/>
      <c r="T802" s="114"/>
      <c r="U802" s="114"/>
      <c r="V802" s="114"/>
      <c r="W802" s="114"/>
      <c r="X802" s="114"/>
      <c r="Y802" s="114"/>
      <c r="Z802" s="114"/>
      <c r="AA802" s="114"/>
      <c r="AB802" s="114"/>
    </row>
    <row r="803" spans="1:28" ht="13.2">
      <c r="A803" s="114"/>
      <c r="B803" s="114"/>
      <c r="C803" s="114"/>
      <c r="D803" s="114"/>
      <c r="E803" s="114"/>
      <c r="F803" s="114"/>
      <c r="G803" s="114"/>
      <c r="H803" s="114"/>
      <c r="I803" s="114"/>
      <c r="J803" s="114"/>
      <c r="K803" s="114"/>
      <c r="L803" s="114"/>
      <c r="M803" s="114"/>
      <c r="N803" s="114"/>
      <c r="O803" s="114"/>
      <c r="P803" s="114"/>
      <c r="Q803" s="114"/>
      <c r="R803" s="114"/>
      <c r="S803" s="114"/>
      <c r="T803" s="114"/>
      <c r="U803" s="114"/>
      <c r="V803" s="114"/>
      <c r="W803" s="114"/>
      <c r="X803" s="114"/>
      <c r="Y803" s="114"/>
      <c r="Z803" s="114"/>
      <c r="AA803" s="114"/>
      <c r="AB803" s="114"/>
    </row>
    <row r="804" spans="1:28" ht="13.2">
      <c r="A804" s="114"/>
      <c r="B804" s="114"/>
      <c r="C804" s="114"/>
      <c r="D804" s="114"/>
      <c r="E804" s="114"/>
      <c r="F804" s="114"/>
      <c r="G804" s="114"/>
      <c r="H804" s="114"/>
      <c r="I804" s="114"/>
      <c r="J804" s="114"/>
      <c r="K804" s="114"/>
      <c r="L804" s="114"/>
      <c r="M804" s="114"/>
      <c r="N804" s="114"/>
      <c r="O804" s="114"/>
      <c r="P804" s="114"/>
      <c r="Q804" s="114"/>
      <c r="R804" s="114"/>
      <c r="S804" s="114"/>
      <c r="T804" s="114"/>
      <c r="U804" s="114"/>
      <c r="V804" s="114"/>
      <c r="W804" s="114"/>
      <c r="X804" s="114"/>
      <c r="Y804" s="114"/>
      <c r="Z804" s="114"/>
      <c r="AA804" s="114"/>
      <c r="AB804" s="114"/>
    </row>
    <row r="805" spans="1:28" ht="13.2">
      <c r="A805" s="114"/>
      <c r="B805" s="114"/>
      <c r="C805" s="114"/>
      <c r="D805" s="114"/>
      <c r="E805" s="114"/>
      <c r="F805" s="114"/>
      <c r="G805" s="114"/>
      <c r="H805" s="114"/>
      <c r="I805" s="114"/>
      <c r="J805" s="114"/>
      <c r="K805" s="114"/>
      <c r="L805" s="114"/>
      <c r="M805" s="114"/>
      <c r="N805" s="114"/>
      <c r="O805" s="114"/>
      <c r="P805" s="114"/>
      <c r="Q805" s="114"/>
      <c r="R805" s="114"/>
      <c r="S805" s="114"/>
      <c r="T805" s="114"/>
      <c r="U805" s="114"/>
      <c r="V805" s="114"/>
      <c r="W805" s="114"/>
      <c r="X805" s="114"/>
      <c r="Y805" s="114"/>
      <c r="Z805" s="114"/>
      <c r="AA805" s="114"/>
      <c r="AB805" s="114"/>
    </row>
    <row r="806" spans="1:28" ht="13.2">
      <c r="A806" s="114"/>
      <c r="B806" s="114"/>
      <c r="C806" s="114"/>
      <c r="D806" s="114"/>
      <c r="E806" s="114"/>
      <c r="F806" s="114"/>
      <c r="G806" s="114"/>
      <c r="H806" s="114"/>
      <c r="I806" s="114"/>
      <c r="J806" s="114"/>
      <c r="K806" s="114"/>
      <c r="L806" s="114"/>
      <c r="M806" s="114"/>
      <c r="N806" s="114"/>
      <c r="O806" s="114"/>
      <c r="P806" s="114"/>
      <c r="Q806" s="114"/>
      <c r="R806" s="114"/>
      <c r="S806" s="114"/>
      <c r="T806" s="114"/>
      <c r="U806" s="114"/>
      <c r="V806" s="114"/>
      <c r="W806" s="114"/>
      <c r="X806" s="114"/>
      <c r="Y806" s="114"/>
      <c r="Z806" s="114"/>
      <c r="AA806" s="114"/>
      <c r="AB806" s="114"/>
    </row>
    <row r="807" spans="1:28" ht="13.2">
      <c r="A807" s="114"/>
      <c r="B807" s="114"/>
      <c r="C807" s="114"/>
      <c r="D807" s="114"/>
      <c r="E807" s="114"/>
      <c r="F807" s="114"/>
      <c r="G807" s="114"/>
      <c r="H807" s="114"/>
      <c r="I807" s="114"/>
      <c r="J807" s="114"/>
      <c r="K807" s="114"/>
      <c r="L807" s="114"/>
      <c r="M807" s="114"/>
      <c r="N807" s="114"/>
      <c r="O807" s="114"/>
      <c r="P807" s="114"/>
      <c r="Q807" s="114"/>
      <c r="R807" s="114"/>
      <c r="S807" s="114"/>
      <c r="T807" s="114"/>
      <c r="U807" s="114"/>
      <c r="V807" s="114"/>
      <c r="W807" s="114"/>
      <c r="X807" s="114"/>
      <c r="Y807" s="114"/>
      <c r="Z807" s="114"/>
      <c r="AA807" s="114"/>
      <c r="AB807" s="114"/>
    </row>
    <row r="808" spans="1:28" ht="13.2">
      <c r="A808" s="114"/>
      <c r="B808" s="114"/>
      <c r="C808" s="114"/>
      <c r="D808" s="114"/>
      <c r="E808" s="114"/>
      <c r="F808" s="114"/>
      <c r="G808" s="114"/>
      <c r="H808" s="114"/>
      <c r="I808" s="114"/>
      <c r="J808" s="114"/>
      <c r="K808" s="114"/>
      <c r="L808" s="114"/>
      <c r="M808" s="114"/>
      <c r="N808" s="114"/>
      <c r="O808" s="114"/>
      <c r="P808" s="114"/>
      <c r="Q808" s="114"/>
      <c r="R808" s="114"/>
      <c r="S808" s="114"/>
      <c r="T808" s="114"/>
      <c r="U808" s="114"/>
      <c r="V808" s="114"/>
      <c r="W808" s="114"/>
      <c r="X808" s="114"/>
      <c r="Y808" s="114"/>
      <c r="Z808" s="114"/>
      <c r="AA808" s="114"/>
      <c r="AB808" s="114"/>
    </row>
    <row r="809" spans="1:28" ht="13.2">
      <c r="A809" s="114"/>
      <c r="B809" s="114"/>
      <c r="C809" s="114"/>
      <c r="D809" s="114"/>
      <c r="E809" s="114"/>
      <c r="F809" s="114"/>
      <c r="G809" s="114"/>
      <c r="H809" s="114"/>
      <c r="I809" s="114"/>
      <c r="J809" s="114"/>
      <c r="K809" s="114"/>
      <c r="L809" s="114"/>
      <c r="M809" s="114"/>
      <c r="N809" s="114"/>
      <c r="O809" s="114"/>
      <c r="P809" s="114"/>
      <c r="Q809" s="114"/>
      <c r="R809" s="114"/>
      <c r="S809" s="114"/>
      <c r="T809" s="114"/>
      <c r="U809" s="114"/>
      <c r="V809" s="114"/>
      <c r="W809" s="114"/>
      <c r="X809" s="114"/>
      <c r="Y809" s="114"/>
      <c r="Z809" s="114"/>
      <c r="AA809" s="114"/>
      <c r="AB809" s="114"/>
    </row>
    <row r="810" spans="1:28" ht="13.2">
      <c r="A810" s="114"/>
      <c r="B810" s="114"/>
      <c r="C810" s="114"/>
      <c r="D810" s="114"/>
      <c r="E810" s="114"/>
      <c r="F810" s="114"/>
      <c r="G810" s="114"/>
      <c r="H810" s="114"/>
      <c r="I810" s="114"/>
      <c r="J810" s="114"/>
      <c r="K810" s="114"/>
      <c r="L810" s="114"/>
      <c r="M810" s="114"/>
      <c r="N810" s="114"/>
      <c r="O810" s="114"/>
      <c r="P810" s="114"/>
      <c r="Q810" s="114"/>
      <c r="R810" s="114"/>
      <c r="S810" s="114"/>
      <c r="T810" s="114"/>
      <c r="U810" s="114"/>
      <c r="V810" s="114"/>
      <c r="W810" s="114"/>
      <c r="X810" s="114"/>
      <c r="Y810" s="114"/>
      <c r="Z810" s="114"/>
      <c r="AA810" s="114"/>
      <c r="AB810" s="114"/>
    </row>
    <row r="811" spans="1:28" ht="13.2">
      <c r="A811" s="114"/>
      <c r="B811" s="114"/>
      <c r="C811" s="114"/>
      <c r="D811" s="114"/>
      <c r="E811" s="114"/>
      <c r="F811" s="114"/>
      <c r="G811" s="114"/>
      <c r="H811" s="114"/>
      <c r="I811" s="114"/>
      <c r="J811" s="114"/>
      <c r="K811" s="114"/>
      <c r="L811" s="114"/>
      <c r="M811" s="114"/>
      <c r="N811" s="114"/>
      <c r="O811" s="114"/>
      <c r="P811" s="114"/>
      <c r="Q811" s="114"/>
      <c r="R811" s="114"/>
      <c r="S811" s="114"/>
      <c r="T811" s="114"/>
      <c r="U811" s="114"/>
      <c r="V811" s="114"/>
      <c r="W811" s="114"/>
      <c r="X811" s="114"/>
      <c r="Y811" s="114"/>
      <c r="Z811" s="114"/>
      <c r="AA811" s="114"/>
      <c r="AB811" s="114"/>
    </row>
    <row r="812" spans="1:28" ht="13.2">
      <c r="A812" s="114"/>
      <c r="B812" s="114"/>
      <c r="C812" s="114"/>
      <c r="D812" s="114"/>
      <c r="E812" s="114"/>
      <c r="F812" s="114"/>
      <c r="G812" s="114"/>
      <c r="H812" s="114"/>
      <c r="I812" s="114"/>
      <c r="J812" s="114"/>
      <c r="K812" s="114"/>
      <c r="L812" s="114"/>
      <c r="M812" s="114"/>
      <c r="N812" s="114"/>
      <c r="O812" s="114"/>
      <c r="P812" s="114"/>
      <c r="Q812" s="114"/>
      <c r="R812" s="114"/>
      <c r="S812" s="114"/>
      <c r="T812" s="114"/>
      <c r="U812" s="114"/>
      <c r="V812" s="114"/>
      <c r="W812" s="114"/>
      <c r="X812" s="114"/>
      <c r="Y812" s="114"/>
      <c r="Z812" s="114"/>
      <c r="AA812" s="114"/>
      <c r="AB812" s="114"/>
    </row>
    <row r="813" spans="1:28" ht="13.2">
      <c r="A813" s="114"/>
      <c r="B813" s="114"/>
      <c r="C813" s="114"/>
      <c r="D813" s="114"/>
      <c r="E813" s="114"/>
      <c r="F813" s="114"/>
      <c r="G813" s="114"/>
      <c r="H813" s="114"/>
      <c r="I813" s="114"/>
      <c r="J813" s="114"/>
      <c r="K813" s="114"/>
      <c r="L813" s="114"/>
      <c r="M813" s="114"/>
      <c r="N813" s="114"/>
      <c r="O813" s="114"/>
      <c r="P813" s="114"/>
      <c r="Q813" s="114"/>
      <c r="R813" s="114"/>
      <c r="S813" s="114"/>
      <c r="T813" s="114"/>
      <c r="U813" s="114"/>
      <c r="V813" s="114"/>
      <c r="W813" s="114"/>
      <c r="X813" s="114"/>
      <c r="Y813" s="114"/>
      <c r="Z813" s="114"/>
      <c r="AA813" s="114"/>
      <c r="AB813" s="114"/>
    </row>
    <row r="814" spans="1:28" ht="13.2">
      <c r="A814" s="114"/>
      <c r="B814" s="114"/>
      <c r="C814" s="114"/>
      <c r="D814" s="114"/>
      <c r="E814" s="114"/>
      <c r="F814" s="114"/>
      <c r="G814" s="114"/>
      <c r="H814" s="114"/>
      <c r="I814" s="114"/>
      <c r="J814" s="114"/>
      <c r="K814" s="114"/>
      <c r="L814" s="114"/>
      <c r="M814" s="114"/>
      <c r="N814" s="114"/>
      <c r="O814" s="114"/>
      <c r="P814" s="114"/>
      <c r="Q814" s="114"/>
      <c r="R814" s="114"/>
      <c r="S814" s="114"/>
      <c r="T814" s="114"/>
      <c r="U814" s="114"/>
      <c r="V814" s="114"/>
      <c r="W814" s="114"/>
      <c r="X814" s="114"/>
      <c r="Y814" s="114"/>
      <c r="Z814" s="114"/>
      <c r="AA814" s="114"/>
      <c r="AB814" s="114"/>
    </row>
    <row r="815" spans="1:28" ht="13.2">
      <c r="A815" s="114"/>
      <c r="B815" s="114"/>
      <c r="C815" s="114"/>
      <c r="D815" s="114"/>
      <c r="E815" s="114"/>
      <c r="F815" s="114"/>
      <c r="G815" s="114"/>
      <c r="H815" s="114"/>
      <c r="I815" s="114"/>
      <c r="J815" s="114"/>
      <c r="K815" s="114"/>
      <c r="L815" s="114"/>
      <c r="M815" s="114"/>
      <c r="N815" s="114"/>
      <c r="O815" s="114"/>
      <c r="P815" s="114"/>
      <c r="Q815" s="114"/>
      <c r="R815" s="114"/>
      <c r="S815" s="114"/>
      <c r="T815" s="114"/>
      <c r="U815" s="114"/>
      <c r="V815" s="114"/>
      <c r="W815" s="114"/>
      <c r="X815" s="114"/>
      <c r="Y815" s="114"/>
      <c r="Z815" s="114"/>
      <c r="AA815" s="114"/>
      <c r="AB815" s="114"/>
    </row>
    <row r="816" spans="1:28" ht="13.2">
      <c r="A816" s="114"/>
      <c r="B816" s="114"/>
      <c r="C816" s="114"/>
      <c r="D816" s="114"/>
      <c r="E816" s="114"/>
      <c r="F816" s="114"/>
      <c r="G816" s="114"/>
      <c r="H816" s="114"/>
      <c r="I816" s="114"/>
      <c r="J816" s="114"/>
      <c r="K816" s="114"/>
      <c r="L816" s="114"/>
      <c r="M816" s="114"/>
      <c r="N816" s="114"/>
      <c r="O816" s="114"/>
      <c r="P816" s="114"/>
      <c r="Q816" s="114"/>
      <c r="R816" s="114"/>
      <c r="S816" s="114"/>
      <c r="T816" s="114"/>
      <c r="U816" s="114"/>
      <c r="V816" s="114"/>
      <c r="W816" s="114"/>
      <c r="X816" s="114"/>
      <c r="Y816" s="114"/>
      <c r="Z816" s="114"/>
      <c r="AA816" s="114"/>
      <c r="AB816" s="114"/>
    </row>
    <row r="817" spans="1:28" ht="13.2">
      <c r="A817" s="114"/>
      <c r="B817" s="114"/>
      <c r="C817" s="114"/>
      <c r="D817" s="114"/>
      <c r="E817" s="114"/>
      <c r="F817" s="114"/>
      <c r="G817" s="114"/>
      <c r="H817" s="114"/>
      <c r="I817" s="114"/>
      <c r="J817" s="114"/>
      <c r="K817" s="114"/>
      <c r="L817" s="114"/>
      <c r="M817" s="114"/>
      <c r="N817" s="114"/>
      <c r="O817" s="114"/>
      <c r="P817" s="114"/>
      <c r="Q817" s="114"/>
      <c r="R817" s="114"/>
      <c r="S817" s="114"/>
      <c r="T817" s="114"/>
      <c r="U817" s="114"/>
      <c r="V817" s="114"/>
      <c r="W817" s="114"/>
      <c r="X817" s="114"/>
      <c r="Y817" s="114"/>
      <c r="Z817" s="114"/>
      <c r="AA817" s="114"/>
      <c r="AB817" s="114"/>
    </row>
    <row r="818" spans="1:28" ht="13.2">
      <c r="A818" s="114"/>
      <c r="B818" s="114"/>
      <c r="C818" s="114"/>
      <c r="D818" s="114"/>
      <c r="E818" s="114"/>
      <c r="F818" s="114"/>
      <c r="G818" s="114"/>
      <c r="H818" s="114"/>
      <c r="I818" s="114"/>
      <c r="J818" s="114"/>
      <c r="K818" s="114"/>
      <c r="L818" s="114"/>
      <c r="M818" s="114"/>
      <c r="N818" s="114"/>
      <c r="O818" s="114"/>
      <c r="P818" s="114"/>
      <c r="Q818" s="114"/>
      <c r="R818" s="114"/>
      <c r="S818" s="114"/>
      <c r="T818" s="114"/>
      <c r="U818" s="114"/>
      <c r="V818" s="114"/>
      <c r="W818" s="114"/>
      <c r="X818" s="114"/>
      <c r="Y818" s="114"/>
      <c r="Z818" s="114"/>
      <c r="AA818" s="114"/>
      <c r="AB818" s="114"/>
    </row>
    <row r="819" spans="1:28" ht="13.2">
      <c r="A819" s="114"/>
      <c r="B819" s="114"/>
      <c r="C819" s="114"/>
      <c r="D819" s="114"/>
      <c r="E819" s="114"/>
      <c r="F819" s="114"/>
      <c r="G819" s="114"/>
      <c r="H819" s="114"/>
      <c r="I819" s="114"/>
      <c r="J819" s="114"/>
      <c r="K819" s="114"/>
      <c r="L819" s="114"/>
      <c r="M819" s="114"/>
      <c r="N819" s="114"/>
      <c r="O819" s="114"/>
      <c r="P819" s="114"/>
      <c r="Q819" s="114"/>
      <c r="R819" s="114"/>
      <c r="S819" s="114"/>
      <c r="T819" s="114"/>
      <c r="U819" s="114"/>
      <c r="V819" s="114"/>
      <c r="W819" s="114"/>
      <c r="X819" s="114"/>
      <c r="Y819" s="114"/>
      <c r="Z819" s="114"/>
      <c r="AA819" s="114"/>
      <c r="AB819" s="114"/>
    </row>
    <row r="820" spans="1:28" ht="13.2">
      <c r="A820" s="114"/>
      <c r="B820" s="114"/>
      <c r="C820" s="114"/>
      <c r="D820" s="114"/>
      <c r="E820" s="114"/>
      <c r="F820" s="114"/>
      <c r="G820" s="114"/>
      <c r="H820" s="114"/>
      <c r="I820" s="114"/>
      <c r="J820" s="114"/>
      <c r="K820" s="114"/>
      <c r="L820" s="114"/>
      <c r="M820" s="114"/>
      <c r="N820" s="114"/>
      <c r="O820" s="114"/>
      <c r="P820" s="114"/>
      <c r="Q820" s="114"/>
      <c r="R820" s="114"/>
      <c r="S820" s="114"/>
      <c r="T820" s="114"/>
      <c r="U820" s="114"/>
      <c r="V820" s="114"/>
      <c r="W820" s="114"/>
      <c r="X820" s="114"/>
      <c r="Y820" s="114"/>
      <c r="Z820" s="114"/>
      <c r="AA820" s="114"/>
      <c r="AB820" s="114"/>
    </row>
    <row r="821" spans="1:28" ht="13.2">
      <c r="A821" s="114"/>
      <c r="B821" s="114"/>
      <c r="C821" s="114"/>
      <c r="D821" s="114"/>
      <c r="E821" s="114"/>
      <c r="F821" s="114"/>
      <c r="G821" s="114"/>
      <c r="H821" s="114"/>
      <c r="I821" s="114"/>
      <c r="J821" s="114"/>
      <c r="K821" s="114"/>
      <c r="L821" s="114"/>
      <c r="M821" s="114"/>
      <c r="N821" s="114"/>
      <c r="O821" s="114"/>
      <c r="P821" s="114"/>
      <c r="Q821" s="114"/>
      <c r="R821" s="114"/>
      <c r="S821" s="114"/>
      <c r="T821" s="114"/>
      <c r="U821" s="114"/>
      <c r="V821" s="114"/>
      <c r="W821" s="114"/>
      <c r="X821" s="114"/>
      <c r="Y821" s="114"/>
      <c r="Z821" s="114"/>
      <c r="AA821" s="114"/>
      <c r="AB821" s="114"/>
    </row>
    <row r="822" spans="1:28" ht="13.2">
      <c r="A822" s="114"/>
      <c r="B822" s="114"/>
      <c r="C822" s="114"/>
      <c r="D822" s="114"/>
      <c r="E822" s="114"/>
      <c r="F822" s="114"/>
      <c r="G822" s="114"/>
      <c r="H822" s="114"/>
      <c r="I822" s="114"/>
      <c r="J822" s="114"/>
      <c r="K822" s="114"/>
      <c r="L822" s="114"/>
      <c r="M822" s="114"/>
      <c r="N822" s="114"/>
      <c r="O822" s="114"/>
      <c r="P822" s="114"/>
      <c r="Q822" s="114"/>
      <c r="R822" s="114"/>
      <c r="S822" s="114"/>
      <c r="T822" s="114"/>
      <c r="U822" s="114"/>
      <c r="V822" s="114"/>
      <c r="W822" s="114"/>
      <c r="X822" s="114"/>
      <c r="Y822" s="114"/>
      <c r="Z822" s="114"/>
      <c r="AA822" s="114"/>
      <c r="AB822" s="114"/>
    </row>
    <row r="823" spans="1:28" ht="13.2">
      <c r="A823" s="114"/>
      <c r="B823" s="114"/>
      <c r="C823" s="114"/>
      <c r="D823" s="114"/>
      <c r="E823" s="114"/>
      <c r="F823" s="114"/>
      <c r="G823" s="114"/>
      <c r="H823" s="114"/>
      <c r="I823" s="114"/>
      <c r="J823" s="114"/>
      <c r="K823" s="114"/>
      <c r="L823" s="114"/>
      <c r="M823" s="114"/>
      <c r="N823" s="114"/>
      <c r="O823" s="114"/>
      <c r="P823" s="114"/>
      <c r="Q823" s="114"/>
      <c r="R823" s="114"/>
      <c r="S823" s="114"/>
      <c r="T823" s="114"/>
      <c r="U823" s="114"/>
      <c r="V823" s="114"/>
      <c r="W823" s="114"/>
      <c r="X823" s="114"/>
      <c r="Y823" s="114"/>
      <c r="Z823" s="114"/>
      <c r="AA823" s="114"/>
      <c r="AB823" s="114"/>
    </row>
    <row r="824" spans="1:28" ht="13.2">
      <c r="A824" s="114"/>
      <c r="B824" s="114"/>
      <c r="C824" s="114"/>
      <c r="D824" s="114"/>
      <c r="E824" s="114"/>
      <c r="F824" s="114"/>
      <c r="G824" s="114"/>
      <c r="H824" s="114"/>
      <c r="I824" s="114"/>
      <c r="J824" s="114"/>
      <c r="K824" s="114"/>
      <c r="L824" s="114"/>
      <c r="M824" s="114"/>
      <c r="N824" s="114"/>
      <c r="O824" s="114"/>
      <c r="P824" s="114"/>
      <c r="Q824" s="114"/>
      <c r="R824" s="114"/>
      <c r="S824" s="114"/>
      <c r="T824" s="114"/>
      <c r="U824" s="114"/>
      <c r="V824" s="114"/>
      <c r="W824" s="114"/>
      <c r="X824" s="114"/>
      <c r="Y824" s="114"/>
      <c r="Z824" s="114"/>
      <c r="AA824" s="114"/>
      <c r="AB824" s="114"/>
    </row>
    <row r="825" spans="1:28" ht="13.2">
      <c r="A825" s="114"/>
      <c r="B825" s="114"/>
      <c r="C825" s="114"/>
      <c r="D825" s="114"/>
      <c r="E825" s="114"/>
      <c r="F825" s="114"/>
      <c r="G825" s="114"/>
      <c r="H825" s="114"/>
      <c r="I825" s="114"/>
      <c r="J825" s="114"/>
      <c r="K825" s="114"/>
      <c r="L825" s="114"/>
      <c r="M825" s="114"/>
      <c r="N825" s="114"/>
      <c r="O825" s="114"/>
      <c r="P825" s="114"/>
      <c r="Q825" s="114"/>
      <c r="R825" s="114"/>
      <c r="S825" s="114"/>
      <c r="T825" s="114"/>
      <c r="U825" s="114"/>
      <c r="V825" s="114"/>
      <c r="W825" s="114"/>
      <c r="X825" s="114"/>
      <c r="Y825" s="114"/>
      <c r="Z825" s="114"/>
      <c r="AA825" s="114"/>
      <c r="AB825" s="114"/>
    </row>
    <row r="826" spans="1:28" ht="13.2">
      <c r="A826" s="114"/>
      <c r="B826" s="114"/>
      <c r="C826" s="114"/>
      <c r="D826" s="114"/>
      <c r="E826" s="114"/>
      <c r="F826" s="114"/>
      <c r="G826" s="114"/>
      <c r="H826" s="114"/>
      <c r="I826" s="114"/>
      <c r="J826" s="114"/>
      <c r="K826" s="114"/>
      <c r="L826" s="114"/>
      <c r="M826" s="114"/>
      <c r="N826" s="114"/>
      <c r="O826" s="114"/>
      <c r="P826" s="114"/>
      <c r="Q826" s="114"/>
      <c r="R826" s="114"/>
      <c r="S826" s="114"/>
      <c r="T826" s="114"/>
      <c r="U826" s="114"/>
      <c r="V826" s="114"/>
      <c r="W826" s="114"/>
      <c r="X826" s="114"/>
      <c r="Y826" s="114"/>
      <c r="Z826" s="114"/>
      <c r="AA826" s="114"/>
      <c r="AB826" s="114"/>
    </row>
    <row r="827" spans="1:28" ht="13.2">
      <c r="A827" s="114"/>
      <c r="B827" s="114"/>
      <c r="C827" s="114"/>
      <c r="D827" s="114"/>
      <c r="E827" s="114"/>
      <c r="F827" s="114"/>
      <c r="G827" s="114"/>
      <c r="H827" s="114"/>
      <c r="I827" s="114"/>
      <c r="J827" s="114"/>
      <c r="K827" s="114"/>
      <c r="L827" s="114"/>
      <c r="M827" s="114"/>
      <c r="N827" s="114"/>
      <c r="O827" s="114"/>
      <c r="P827" s="114"/>
      <c r="Q827" s="114"/>
      <c r="R827" s="114"/>
      <c r="S827" s="114"/>
      <c r="T827" s="114"/>
      <c r="U827" s="114"/>
      <c r="V827" s="114"/>
      <c r="W827" s="114"/>
      <c r="X827" s="114"/>
      <c r="Y827" s="114"/>
      <c r="Z827" s="114"/>
      <c r="AA827" s="114"/>
      <c r="AB827" s="114"/>
    </row>
    <row r="828" spans="1:28" ht="13.2">
      <c r="A828" s="114"/>
      <c r="B828" s="114"/>
      <c r="C828" s="114"/>
      <c r="D828" s="114"/>
      <c r="E828" s="114"/>
      <c r="F828" s="114"/>
      <c r="G828" s="114"/>
      <c r="H828" s="114"/>
      <c r="I828" s="114"/>
      <c r="J828" s="114"/>
      <c r="K828" s="114"/>
      <c r="L828" s="114"/>
      <c r="M828" s="114"/>
      <c r="N828" s="114"/>
      <c r="O828" s="114"/>
      <c r="P828" s="114"/>
      <c r="Q828" s="114"/>
      <c r="R828" s="114"/>
      <c r="S828" s="114"/>
      <c r="T828" s="114"/>
      <c r="U828" s="114"/>
      <c r="V828" s="114"/>
      <c r="W828" s="114"/>
      <c r="X828" s="114"/>
      <c r="Y828" s="114"/>
      <c r="Z828" s="114"/>
      <c r="AA828" s="114"/>
      <c r="AB828" s="114"/>
    </row>
    <row r="829" spans="1:28" ht="13.2">
      <c r="A829" s="114"/>
      <c r="B829" s="114"/>
      <c r="C829" s="114"/>
      <c r="D829" s="114"/>
      <c r="E829" s="114"/>
      <c r="F829" s="114"/>
      <c r="G829" s="114"/>
      <c r="H829" s="114"/>
      <c r="I829" s="114"/>
      <c r="J829" s="114"/>
      <c r="K829" s="114"/>
      <c r="L829" s="114"/>
      <c r="M829" s="114"/>
      <c r="N829" s="114"/>
      <c r="O829" s="114"/>
      <c r="P829" s="114"/>
      <c r="Q829" s="114"/>
      <c r="R829" s="114"/>
      <c r="S829" s="114"/>
      <c r="T829" s="114"/>
      <c r="U829" s="114"/>
      <c r="V829" s="114"/>
      <c r="W829" s="114"/>
      <c r="X829" s="114"/>
      <c r="Y829" s="114"/>
      <c r="Z829" s="114"/>
      <c r="AA829" s="114"/>
      <c r="AB829" s="114"/>
    </row>
    <row r="830" spans="1:28" ht="13.2">
      <c r="A830" s="114"/>
      <c r="B830" s="114"/>
      <c r="C830" s="114"/>
      <c r="D830" s="114"/>
      <c r="E830" s="114"/>
      <c r="F830" s="114"/>
      <c r="G830" s="114"/>
      <c r="H830" s="114"/>
      <c r="I830" s="114"/>
      <c r="J830" s="114"/>
      <c r="K830" s="114"/>
      <c r="L830" s="114"/>
      <c r="M830" s="114"/>
      <c r="N830" s="114"/>
      <c r="O830" s="114"/>
      <c r="P830" s="114"/>
      <c r="Q830" s="114"/>
      <c r="R830" s="114"/>
      <c r="S830" s="114"/>
      <c r="T830" s="114"/>
      <c r="U830" s="114"/>
      <c r="V830" s="114"/>
      <c r="W830" s="114"/>
      <c r="X830" s="114"/>
      <c r="Y830" s="114"/>
      <c r="Z830" s="114"/>
      <c r="AA830" s="114"/>
      <c r="AB830" s="114"/>
    </row>
    <row r="831" spans="1:28" ht="13.2">
      <c r="A831" s="114"/>
      <c r="B831" s="114"/>
      <c r="C831" s="114"/>
      <c r="D831" s="114"/>
      <c r="E831" s="114"/>
      <c r="F831" s="114"/>
      <c r="G831" s="114"/>
      <c r="H831" s="114"/>
      <c r="I831" s="114"/>
      <c r="J831" s="114"/>
      <c r="K831" s="114"/>
      <c r="L831" s="114"/>
      <c r="M831" s="114"/>
      <c r="N831" s="114"/>
      <c r="O831" s="114"/>
      <c r="P831" s="114"/>
      <c r="Q831" s="114"/>
      <c r="R831" s="114"/>
      <c r="S831" s="114"/>
      <c r="T831" s="114"/>
      <c r="U831" s="114"/>
      <c r="V831" s="114"/>
      <c r="W831" s="114"/>
      <c r="X831" s="114"/>
      <c r="Y831" s="114"/>
      <c r="Z831" s="114"/>
      <c r="AA831" s="114"/>
      <c r="AB831" s="114"/>
    </row>
    <row r="832" spans="1:28" ht="13.2">
      <c r="A832" s="114"/>
      <c r="B832" s="114"/>
      <c r="C832" s="114"/>
      <c r="D832" s="114"/>
      <c r="E832" s="114"/>
      <c r="F832" s="114"/>
      <c r="G832" s="114"/>
      <c r="H832" s="114"/>
      <c r="I832" s="114"/>
      <c r="J832" s="114"/>
      <c r="K832" s="114"/>
      <c r="L832" s="114"/>
      <c r="M832" s="114"/>
      <c r="N832" s="114"/>
      <c r="O832" s="114"/>
      <c r="P832" s="114"/>
      <c r="Q832" s="114"/>
      <c r="R832" s="114"/>
      <c r="S832" s="114"/>
      <c r="T832" s="114"/>
      <c r="U832" s="114"/>
      <c r="V832" s="114"/>
      <c r="W832" s="114"/>
      <c r="X832" s="114"/>
      <c r="Y832" s="114"/>
      <c r="Z832" s="114"/>
      <c r="AA832" s="114"/>
      <c r="AB832" s="114"/>
    </row>
    <row r="833" spans="1:28" ht="13.2">
      <c r="A833" s="114"/>
      <c r="B833" s="114"/>
      <c r="C833" s="114"/>
      <c r="D833" s="114"/>
      <c r="E833" s="114"/>
      <c r="F833" s="114"/>
      <c r="G833" s="114"/>
      <c r="H833" s="114"/>
      <c r="I833" s="114"/>
      <c r="J833" s="114"/>
      <c r="K833" s="114"/>
      <c r="L833" s="114"/>
      <c r="M833" s="114"/>
      <c r="N833" s="114"/>
      <c r="O833" s="114"/>
      <c r="P833" s="114"/>
      <c r="Q833" s="114"/>
      <c r="R833" s="114"/>
      <c r="S833" s="114"/>
      <c r="T833" s="114"/>
      <c r="U833" s="114"/>
      <c r="V833" s="114"/>
      <c r="W833" s="114"/>
      <c r="X833" s="114"/>
      <c r="Y833" s="114"/>
      <c r="Z833" s="114"/>
      <c r="AA833" s="114"/>
      <c r="AB833" s="114"/>
    </row>
    <row r="834" spans="1:28" ht="13.2">
      <c r="A834" s="114"/>
      <c r="B834" s="114"/>
      <c r="C834" s="114"/>
      <c r="D834" s="114"/>
      <c r="E834" s="114"/>
      <c r="F834" s="114"/>
      <c r="G834" s="114"/>
      <c r="H834" s="114"/>
      <c r="I834" s="114"/>
      <c r="J834" s="114"/>
      <c r="K834" s="114"/>
      <c r="L834" s="114"/>
      <c r="M834" s="114"/>
      <c r="N834" s="114"/>
      <c r="O834" s="114"/>
      <c r="P834" s="114"/>
      <c r="Q834" s="114"/>
      <c r="R834" s="114"/>
      <c r="S834" s="114"/>
      <c r="T834" s="114"/>
      <c r="U834" s="114"/>
      <c r="V834" s="114"/>
      <c r="W834" s="114"/>
      <c r="X834" s="114"/>
      <c r="Y834" s="114"/>
      <c r="Z834" s="114"/>
      <c r="AA834" s="114"/>
      <c r="AB834" s="114"/>
    </row>
    <row r="835" spans="1:28" ht="13.2">
      <c r="A835" s="114"/>
      <c r="B835" s="114"/>
      <c r="C835" s="114"/>
      <c r="D835" s="114"/>
      <c r="E835" s="114"/>
      <c r="F835" s="114"/>
      <c r="G835" s="114"/>
      <c r="H835" s="114"/>
      <c r="I835" s="114"/>
      <c r="J835" s="114"/>
      <c r="K835" s="114"/>
      <c r="L835" s="114"/>
      <c r="M835" s="114"/>
      <c r="N835" s="114"/>
      <c r="O835" s="114"/>
      <c r="P835" s="114"/>
      <c r="Q835" s="114"/>
      <c r="R835" s="114"/>
      <c r="S835" s="114"/>
      <c r="T835" s="114"/>
      <c r="U835" s="114"/>
      <c r="V835" s="114"/>
      <c r="W835" s="114"/>
      <c r="X835" s="114"/>
      <c r="Y835" s="114"/>
      <c r="Z835" s="114"/>
      <c r="AA835" s="114"/>
      <c r="AB835" s="114"/>
    </row>
    <row r="836" spans="1:28" ht="13.2">
      <c r="A836" s="114"/>
      <c r="B836" s="114"/>
      <c r="C836" s="114"/>
      <c r="D836" s="114"/>
      <c r="E836" s="114"/>
      <c r="F836" s="114"/>
      <c r="G836" s="114"/>
      <c r="H836" s="114"/>
      <c r="I836" s="114"/>
      <c r="J836" s="114"/>
      <c r="K836" s="114"/>
      <c r="L836" s="114"/>
      <c r="M836" s="114"/>
      <c r="N836" s="114"/>
      <c r="O836" s="114"/>
      <c r="P836" s="114"/>
      <c r="Q836" s="114"/>
      <c r="R836" s="114"/>
      <c r="S836" s="114"/>
      <c r="T836" s="114"/>
      <c r="U836" s="114"/>
      <c r="V836" s="114"/>
      <c r="W836" s="114"/>
      <c r="X836" s="114"/>
      <c r="Y836" s="114"/>
      <c r="Z836" s="114"/>
      <c r="AA836" s="114"/>
      <c r="AB836" s="114"/>
    </row>
    <row r="837" spans="1:28" ht="13.2">
      <c r="A837" s="114"/>
      <c r="B837" s="114"/>
      <c r="C837" s="114"/>
      <c r="D837" s="114"/>
      <c r="E837" s="114"/>
      <c r="F837" s="114"/>
      <c r="G837" s="114"/>
      <c r="H837" s="114"/>
      <c r="I837" s="114"/>
      <c r="J837" s="114"/>
      <c r="K837" s="114"/>
      <c r="L837" s="114"/>
      <c r="M837" s="114"/>
      <c r="N837" s="114"/>
      <c r="O837" s="114"/>
      <c r="P837" s="114"/>
      <c r="Q837" s="114"/>
      <c r="R837" s="114"/>
      <c r="S837" s="114"/>
      <c r="T837" s="114"/>
      <c r="U837" s="114"/>
      <c r="V837" s="114"/>
      <c r="W837" s="114"/>
      <c r="X837" s="114"/>
      <c r="Y837" s="114"/>
      <c r="Z837" s="114"/>
      <c r="AA837" s="114"/>
      <c r="AB837" s="114"/>
    </row>
    <row r="838" spans="1:28" ht="13.2">
      <c r="A838" s="114"/>
      <c r="B838" s="114"/>
      <c r="C838" s="114"/>
      <c r="D838" s="114"/>
      <c r="E838" s="114"/>
      <c r="F838" s="114"/>
      <c r="G838" s="114"/>
      <c r="H838" s="114"/>
      <c r="I838" s="114"/>
      <c r="J838" s="114"/>
      <c r="K838" s="114"/>
      <c r="L838" s="114"/>
      <c r="M838" s="114"/>
      <c r="N838" s="114"/>
      <c r="O838" s="114"/>
      <c r="P838" s="114"/>
      <c r="Q838" s="114"/>
      <c r="R838" s="114"/>
      <c r="S838" s="114"/>
      <c r="T838" s="114"/>
      <c r="U838" s="114"/>
      <c r="V838" s="114"/>
      <c r="W838" s="114"/>
      <c r="X838" s="114"/>
      <c r="Y838" s="114"/>
      <c r="Z838" s="114"/>
      <c r="AA838" s="114"/>
      <c r="AB838" s="114"/>
    </row>
    <row r="839" spans="1:28" ht="13.2">
      <c r="A839" s="114"/>
      <c r="B839" s="114"/>
      <c r="C839" s="114"/>
      <c r="D839" s="114"/>
      <c r="E839" s="114"/>
      <c r="F839" s="114"/>
      <c r="G839" s="114"/>
      <c r="H839" s="114"/>
      <c r="I839" s="114"/>
      <c r="J839" s="114"/>
      <c r="K839" s="114"/>
      <c r="L839" s="114"/>
      <c r="M839" s="114"/>
      <c r="N839" s="114"/>
      <c r="O839" s="114"/>
      <c r="P839" s="114"/>
      <c r="Q839" s="114"/>
      <c r="R839" s="114"/>
      <c r="S839" s="114"/>
      <c r="T839" s="114"/>
      <c r="U839" s="114"/>
      <c r="V839" s="114"/>
      <c r="W839" s="114"/>
      <c r="X839" s="114"/>
      <c r="Y839" s="114"/>
      <c r="Z839" s="114"/>
      <c r="AA839" s="114"/>
      <c r="AB839" s="114"/>
    </row>
    <row r="840" spans="1:28" ht="13.2">
      <c r="A840" s="114"/>
      <c r="B840" s="114"/>
      <c r="C840" s="114"/>
      <c r="D840" s="114"/>
      <c r="E840" s="114"/>
      <c r="F840" s="114"/>
      <c r="G840" s="114"/>
      <c r="H840" s="114"/>
      <c r="I840" s="114"/>
      <c r="J840" s="114"/>
      <c r="K840" s="114"/>
      <c r="L840" s="114"/>
      <c r="M840" s="114"/>
      <c r="N840" s="114"/>
      <c r="O840" s="114"/>
      <c r="P840" s="114"/>
      <c r="Q840" s="114"/>
      <c r="R840" s="114"/>
      <c r="S840" s="114"/>
      <c r="T840" s="114"/>
      <c r="U840" s="114"/>
      <c r="V840" s="114"/>
      <c r="W840" s="114"/>
      <c r="X840" s="114"/>
      <c r="Y840" s="114"/>
      <c r="Z840" s="114"/>
      <c r="AA840" s="114"/>
      <c r="AB840" s="114"/>
    </row>
    <row r="841" spans="1:28" ht="13.2">
      <c r="A841" s="114"/>
      <c r="B841" s="114"/>
      <c r="C841" s="114"/>
      <c r="D841" s="114"/>
      <c r="E841" s="114"/>
      <c r="F841" s="114"/>
      <c r="G841" s="114"/>
      <c r="H841" s="114"/>
      <c r="I841" s="114"/>
      <c r="J841" s="114"/>
      <c r="K841" s="114"/>
      <c r="L841" s="114"/>
      <c r="M841" s="114"/>
      <c r="N841" s="114"/>
      <c r="O841" s="114"/>
      <c r="P841" s="114"/>
      <c r="Q841" s="114"/>
      <c r="R841" s="114"/>
      <c r="S841" s="114"/>
      <c r="T841" s="114"/>
      <c r="U841" s="114"/>
      <c r="V841" s="114"/>
      <c r="W841" s="114"/>
      <c r="X841" s="114"/>
      <c r="Y841" s="114"/>
      <c r="Z841" s="114"/>
      <c r="AA841" s="114"/>
      <c r="AB841" s="114"/>
    </row>
    <row r="842" spans="1:28" ht="13.2">
      <c r="A842" s="114"/>
      <c r="B842" s="114"/>
      <c r="C842" s="114"/>
      <c r="D842" s="114"/>
      <c r="E842" s="114"/>
      <c r="F842" s="114"/>
      <c r="G842" s="114"/>
      <c r="H842" s="114"/>
      <c r="I842" s="114"/>
      <c r="J842" s="114"/>
      <c r="K842" s="114"/>
      <c r="L842" s="114"/>
      <c r="M842" s="114"/>
      <c r="N842" s="114"/>
      <c r="O842" s="114"/>
      <c r="P842" s="114"/>
      <c r="Q842" s="114"/>
      <c r="R842" s="114"/>
      <c r="S842" s="114"/>
      <c r="T842" s="114"/>
      <c r="U842" s="114"/>
      <c r="V842" s="114"/>
      <c r="W842" s="114"/>
      <c r="X842" s="114"/>
      <c r="Y842" s="114"/>
      <c r="Z842" s="114"/>
      <c r="AA842" s="114"/>
      <c r="AB842" s="114"/>
    </row>
    <row r="843" spans="1:28" ht="13.2">
      <c r="A843" s="114"/>
      <c r="B843" s="114"/>
      <c r="C843" s="114"/>
      <c r="D843" s="114"/>
      <c r="E843" s="114"/>
      <c r="F843" s="114"/>
      <c r="G843" s="114"/>
      <c r="H843" s="114"/>
      <c r="I843" s="114"/>
      <c r="J843" s="114"/>
      <c r="K843" s="114"/>
      <c r="L843" s="114"/>
      <c r="M843" s="114"/>
      <c r="N843" s="114"/>
      <c r="O843" s="114"/>
      <c r="P843" s="114"/>
      <c r="Q843" s="114"/>
      <c r="R843" s="114"/>
      <c r="S843" s="114"/>
      <c r="T843" s="114"/>
      <c r="U843" s="114"/>
      <c r="V843" s="114"/>
      <c r="W843" s="114"/>
      <c r="X843" s="114"/>
      <c r="Y843" s="114"/>
      <c r="Z843" s="114"/>
      <c r="AA843" s="114"/>
      <c r="AB843" s="114"/>
    </row>
    <row r="844" spans="1:28" ht="13.2">
      <c r="A844" s="114"/>
      <c r="B844" s="114"/>
      <c r="C844" s="114"/>
      <c r="D844" s="114"/>
      <c r="E844" s="114"/>
      <c r="F844" s="114"/>
      <c r="G844" s="114"/>
      <c r="H844" s="114"/>
      <c r="I844" s="114"/>
      <c r="J844" s="114"/>
      <c r="K844" s="114"/>
      <c r="L844" s="114"/>
      <c r="M844" s="114"/>
      <c r="N844" s="114"/>
      <c r="O844" s="114"/>
      <c r="P844" s="114"/>
      <c r="Q844" s="114"/>
      <c r="R844" s="114"/>
      <c r="S844" s="114"/>
      <c r="T844" s="114"/>
      <c r="U844" s="114"/>
      <c r="V844" s="114"/>
      <c r="W844" s="114"/>
      <c r="X844" s="114"/>
      <c r="Y844" s="114"/>
      <c r="Z844" s="114"/>
      <c r="AA844" s="114"/>
      <c r="AB844" s="114"/>
    </row>
    <row r="845" spans="1:28" ht="13.2">
      <c r="A845" s="114"/>
      <c r="B845" s="114"/>
      <c r="C845" s="114"/>
      <c r="D845" s="114"/>
      <c r="E845" s="114"/>
      <c r="F845" s="114"/>
      <c r="G845" s="114"/>
      <c r="H845" s="114"/>
      <c r="I845" s="114"/>
      <c r="J845" s="114"/>
      <c r="K845" s="114"/>
      <c r="L845" s="114"/>
      <c r="M845" s="114"/>
      <c r="N845" s="114"/>
      <c r="O845" s="114"/>
      <c r="P845" s="114"/>
      <c r="Q845" s="114"/>
      <c r="R845" s="114"/>
      <c r="S845" s="114"/>
      <c r="T845" s="114"/>
      <c r="U845" s="114"/>
      <c r="V845" s="114"/>
      <c r="W845" s="114"/>
      <c r="X845" s="114"/>
      <c r="Y845" s="114"/>
      <c r="Z845" s="114"/>
      <c r="AA845" s="114"/>
      <c r="AB845" s="114"/>
    </row>
    <row r="846" spans="1:28" ht="13.2">
      <c r="A846" s="114"/>
      <c r="B846" s="114"/>
      <c r="C846" s="114"/>
      <c r="D846" s="114"/>
      <c r="E846" s="114"/>
      <c r="F846" s="114"/>
      <c r="G846" s="114"/>
      <c r="H846" s="114"/>
      <c r="I846" s="114"/>
      <c r="J846" s="114"/>
      <c r="K846" s="114"/>
      <c r="L846" s="114"/>
      <c r="M846" s="114"/>
      <c r="N846" s="114"/>
      <c r="O846" s="114"/>
      <c r="P846" s="114"/>
      <c r="Q846" s="114"/>
      <c r="R846" s="114"/>
      <c r="S846" s="114"/>
      <c r="T846" s="114"/>
      <c r="U846" s="114"/>
      <c r="V846" s="114"/>
      <c r="W846" s="114"/>
      <c r="X846" s="114"/>
      <c r="Y846" s="114"/>
      <c r="Z846" s="114"/>
      <c r="AA846" s="114"/>
      <c r="AB846" s="114"/>
    </row>
    <row r="847" spans="1:28" ht="13.2">
      <c r="A847" s="114"/>
      <c r="B847" s="114"/>
      <c r="C847" s="114"/>
      <c r="D847" s="114"/>
      <c r="E847" s="114"/>
      <c r="F847" s="114"/>
      <c r="G847" s="114"/>
      <c r="H847" s="114"/>
      <c r="I847" s="114"/>
      <c r="J847" s="114"/>
      <c r="K847" s="114"/>
      <c r="L847" s="114"/>
      <c r="M847" s="114"/>
      <c r="N847" s="114"/>
      <c r="O847" s="114"/>
      <c r="P847" s="114"/>
      <c r="Q847" s="114"/>
      <c r="R847" s="114"/>
      <c r="S847" s="114"/>
      <c r="T847" s="114"/>
      <c r="U847" s="114"/>
      <c r="V847" s="114"/>
      <c r="W847" s="114"/>
      <c r="X847" s="114"/>
      <c r="Y847" s="114"/>
      <c r="Z847" s="114"/>
      <c r="AA847" s="114"/>
      <c r="AB847" s="114"/>
    </row>
    <row r="848" spans="1:28" ht="13.2">
      <c r="A848" s="114"/>
      <c r="B848" s="114"/>
      <c r="C848" s="114"/>
      <c r="D848" s="114"/>
      <c r="E848" s="114"/>
      <c r="F848" s="114"/>
      <c r="G848" s="114"/>
      <c r="H848" s="114"/>
      <c r="I848" s="114"/>
      <c r="J848" s="114"/>
      <c r="K848" s="114"/>
      <c r="L848" s="114"/>
      <c r="M848" s="114"/>
      <c r="N848" s="114"/>
      <c r="O848" s="114"/>
      <c r="P848" s="114"/>
      <c r="Q848" s="114"/>
      <c r="R848" s="114"/>
      <c r="S848" s="114"/>
      <c r="T848" s="114"/>
      <c r="U848" s="114"/>
      <c r="V848" s="114"/>
      <c r="W848" s="114"/>
      <c r="X848" s="114"/>
      <c r="Y848" s="114"/>
      <c r="Z848" s="114"/>
      <c r="AA848" s="114"/>
      <c r="AB848" s="114"/>
    </row>
    <row r="849" spans="1:28" ht="13.2">
      <c r="A849" s="114"/>
      <c r="B849" s="114"/>
      <c r="C849" s="114"/>
      <c r="D849" s="114"/>
      <c r="E849" s="114"/>
      <c r="F849" s="114"/>
      <c r="G849" s="114"/>
      <c r="H849" s="114"/>
      <c r="I849" s="114"/>
      <c r="J849" s="114"/>
      <c r="K849" s="114"/>
      <c r="L849" s="114"/>
      <c r="M849" s="114"/>
      <c r="N849" s="114"/>
      <c r="O849" s="114"/>
      <c r="P849" s="114"/>
      <c r="Q849" s="114"/>
      <c r="R849" s="114"/>
      <c r="S849" s="114"/>
      <c r="T849" s="114"/>
      <c r="U849" s="114"/>
      <c r="V849" s="114"/>
      <c r="W849" s="114"/>
      <c r="X849" s="114"/>
      <c r="Y849" s="114"/>
      <c r="Z849" s="114"/>
      <c r="AA849" s="114"/>
      <c r="AB849" s="114"/>
    </row>
    <row r="850" spans="1:28" ht="13.2">
      <c r="A850" s="114"/>
      <c r="B850" s="114"/>
      <c r="C850" s="114"/>
      <c r="D850" s="114"/>
      <c r="E850" s="114"/>
      <c r="F850" s="114"/>
      <c r="G850" s="114"/>
      <c r="H850" s="114"/>
      <c r="I850" s="114"/>
      <c r="J850" s="114"/>
      <c r="K850" s="114"/>
      <c r="L850" s="114"/>
      <c r="M850" s="114"/>
      <c r="N850" s="114"/>
      <c r="O850" s="114"/>
      <c r="P850" s="114"/>
      <c r="Q850" s="114"/>
      <c r="R850" s="114"/>
      <c r="S850" s="114"/>
      <c r="T850" s="114"/>
      <c r="U850" s="114"/>
      <c r="V850" s="114"/>
      <c r="W850" s="114"/>
      <c r="X850" s="114"/>
      <c r="Y850" s="114"/>
      <c r="Z850" s="114"/>
      <c r="AA850" s="114"/>
      <c r="AB850" s="114"/>
    </row>
    <row r="851" spans="1:28" ht="13.2">
      <c r="A851" s="114"/>
      <c r="B851" s="114"/>
      <c r="C851" s="114"/>
      <c r="D851" s="114"/>
      <c r="E851" s="114"/>
      <c r="F851" s="114"/>
      <c r="G851" s="114"/>
      <c r="H851" s="114"/>
      <c r="I851" s="114"/>
      <c r="J851" s="114"/>
      <c r="K851" s="114"/>
      <c r="L851" s="114"/>
      <c r="M851" s="114"/>
      <c r="N851" s="114"/>
      <c r="O851" s="114"/>
      <c r="P851" s="114"/>
      <c r="Q851" s="114"/>
      <c r="R851" s="114"/>
      <c r="S851" s="114"/>
      <c r="T851" s="114"/>
      <c r="U851" s="114"/>
      <c r="V851" s="114"/>
      <c r="W851" s="114"/>
      <c r="X851" s="114"/>
      <c r="Y851" s="114"/>
      <c r="Z851" s="114"/>
      <c r="AA851" s="114"/>
      <c r="AB851" s="114"/>
    </row>
    <row r="852" spans="1:28" ht="13.2">
      <c r="A852" s="114"/>
      <c r="B852" s="114"/>
      <c r="C852" s="114"/>
      <c r="D852" s="114"/>
      <c r="E852" s="114"/>
      <c r="F852" s="114"/>
      <c r="G852" s="114"/>
      <c r="H852" s="114"/>
      <c r="I852" s="114"/>
      <c r="J852" s="114"/>
      <c r="K852" s="114"/>
      <c r="L852" s="114"/>
      <c r="M852" s="114"/>
      <c r="N852" s="114"/>
      <c r="O852" s="114"/>
      <c r="P852" s="114"/>
      <c r="Q852" s="114"/>
      <c r="R852" s="114"/>
      <c r="S852" s="114"/>
      <c r="T852" s="114"/>
      <c r="U852" s="114"/>
      <c r="V852" s="114"/>
      <c r="W852" s="114"/>
      <c r="X852" s="114"/>
      <c r="Y852" s="114"/>
      <c r="Z852" s="114"/>
      <c r="AA852" s="114"/>
      <c r="AB852" s="114"/>
    </row>
    <row r="853" spans="1:28" ht="13.2">
      <c r="A853" s="114"/>
      <c r="B853" s="114"/>
      <c r="C853" s="114"/>
      <c r="D853" s="114"/>
      <c r="E853" s="114"/>
      <c r="F853" s="114"/>
      <c r="G853" s="114"/>
      <c r="H853" s="114"/>
      <c r="I853" s="114"/>
      <c r="J853" s="114"/>
      <c r="K853" s="114"/>
      <c r="L853" s="114"/>
      <c r="M853" s="114"/>
      <c r="N853" s="114"/>
      <c r="O853" s="114"/>
      <c r="P853" s="114"/>
      <c r="Q853" s="114"/>
      <c r="R853" s="114"/>
      <c r="S853" s="114"/>
      <c r="T853" s="114"/>
      <c r="U853" s="114"/>
      <c r="V853" s="114"/>
      <c r="W853" s="114"/>
      <c r="X853" s="114"/>
      <c r="Y853" s="114"/>
      <c r="Z853" s="114"/>
      <c r="AA853" s="114"/>
      <c r="AB853" s="114"/>
    </row>
    <row r="854" spans="1:28" ht="13.2">
      <c r="A854" s="114"/>
      <c r="B854" s="114"/>
      <c r="C854" s="114"/>
      <c r="D854" s="114"/>
      <c r="E854" s="114"/>
      <c r="F854" s="114"/>
      <c r="G854" s="114"/>
      <c r="H854" s="114"/>
      <c r="I854" s="114"/>
      <c r="J854" s="114"/>
      <c r="K854" s="114"/>
      <c r="L854" s="114"/>
      <c r="M854" s="114"/>
      <c r="N854" s="114"/>
      <c r="O854" s="114"/>
      <c r="P854" s="114"/>
      <c r="Q854" s="114"/>
      <c r="R854" s="114"/>
      <c r="S854" s="114"/>
      <c r="T854" s="114"/>
      <c r="U854" s="114"/>
      <c r="V854" s="114"/>
      <c r="W854" s="114"/>
      <c r="X854" s="114"/>
      <c r="Y854" s="114"/>
      <c r="Z854" s="114"/>
      <c r="AA854" s="114"/>
      <c r="AB854" s="114"/>
    </row>
    <row r="855" spans="1:28" ht="13.2">
      <c r="A855" s="114"/>
      <c r="B855" s="114"/>
      <c r="C855" s="114"/>
      <c r="D855" s="114"/>
      <c r="E855" s="114"/>
      <c r="F855" s="114"/>
      <c r="G855" s="114"/>
      <c r="H855" s="114"/>
      <c r="I855" s="114"/>
      <c r="J855" s="114"/>
      <c r="K855" s="114"/>
      <c r="L855" s="114"/>
      <c r="M855" s="114"/>
      <c r="N855" s="114"/>
      <c r="O855" s="114"/>
      <c r="P855" s="114"/>
      <c r="Q855" s="114"/>
      <c r="R855" s="114"/>
      <c r="S855" s="114"/>
      <c r="T855" s="114"/>
      <c r="U855" s="114"/>
      <c r="V855" s="114"/>
      <c r="W855" s="114"/>
      <c r="X855" s="114"/>
      <c r="Y855" s="114"/>
      <c r="Z855" s="114"/>
      <c r="AA855" s="114"/>
      <c r="AB855" s="114"/>
    </row>
    <row r="856" spans="1:28" ht="13.2">
      <c r="A856" s="114"/>
      <c r="B856" s="114"/>
      <c r="C856" s="114"/>
      <c r="D856" s="114"/>
      <c r="E856" s="114"/>
      <c r="F856" s="114"/>
      <c r="G856" s="114"/>
      <c r="H856" s="114"/>
      <c r="I856" s="114"/>
      <c r="J856" s="114"/>
      <c r="K856" s="114"/>
      <c r="L856" s="114"/>
      <c r="M856" s="114"/>
      <c r="N856" s="114"/>
      <c r="O856" s="114"/>
      <c r="P856" s="114"/>
      <c r="Q856" s="114"/>
      <c r="R856" s="114"/>
      <c r="S856" s="114"/>
      <c r="T856" s="114"/>
      <c r="U856" s="114"/>
      <c r="V856" s="114"/>
      <c r="W856" s="114"/>
      <c r="X856" s="114"/>
      <c r="Y856" s="114"/>
      <c r="Z856" s="114"/>
      <c r="AA856" s="114"/>
      <c r="AB856" s="114"/>
    </row>
    <row r="857" spans="1:28" ht="13.2">
      <c r="A857" s="114"/>
      <c r="B857" s="114"/>
      <c r="C857" s="114"/>
      <c r="D857" s="114"/>
      <c r="E857" s="114"/>
      <c r="F857" s="114"/>
      <c r="G857" s="114"/>
      <c r="H857" s="114"/>
      <c r="I857" s="114"/>
      <c r="J857" s="114"/>
      <c r="K857" s="114"/>
      <c r="L857" s="114"/>
      <c r="M857" s="114"/>
      <c r="N857" s="114"/>
      <c r="O857" s="114"/>
      <c r="P857" s="114"/>
      <c r="Q857" s="114"/>
      <c r="R857" s="114"/>
      <c r="S857" s="114"/>
      <c r="T857" s="114"/>
      <c r="U857" s="114"/>
      <c r="V857" s="114"/>
      <c r="W857" s="114"/>
      <c r="X857" s="114"/>
      <c r="Y857" s="114"/>
      <c r="Z857" s="114"/>
      <c r="AA857" s="114"/>
      <c r="AB857" s="114"/>
    </row>
    <row r="858" spans="1:28" ht="13.2">
      <c r="A858" s="114"/>
      <c r="B858" s="114"/>
      <c r="C858" s="114"/>
      <c r="D858" s="114"/>
      <c r="E858" s="114"/>
      <c r="F858" s="114"/>
      <c r="G858" s="114"/>
      <c r="H858" s="114"/>
      <c r="I858" s="114"/>
      <c r="J858" s="114"/>
      <c r="K858" s="114"/>
      <c r="L858" s="114"/>
      <c r="M858" s="114"/>
      <c r="N858" s="114"/>
      <c r="O858" s="114"/>
      <c r="P858" s="114"/>
      <c r="Q858" s="114"/>
      <c r="R858" s="114"/>
      <c r="S858" s="114"/>
      <c r="T858" s="114"/>
      <c r="U858" s="114"/>
      <c r="V858" s="114"/>
      <c r="W858" s="114"/>
      <c r="X858" s="114"/>
      <c r="Y858" s="114"/>
      <c r="Z858" s="114"/>
      <c r="AA858" s="114"/>
      <c r="AB858" s="114"/>
    </row>
    <row r="859" spans="1:28" ht="13.2">
      <c r="A859" s="114"/>
      <c r="B859" s="114"/>
      <c r="C859" s="114"/>
      <c r="D859" s="114"/>
      <c r="E859" s="114"/>
      <c r="F859" s="114"/>
      <c r="G859" s="114"/>
      <c r="H859" s="114"/>
      <c r="I859" s="114"/>
      <c r="J859" s="114"/>
      <c r="K859" s="114"/>
      <c r="L859" s="114"/>
      <c r="M859" s="114"/>
      <c r="N859" s="114"/>
      <c r="O859" s="114"/>
      <c r="P859" s="114"/>
      <c r="Q859" s="114"/>
      <c r="R859" s="114"/>
      <c r="S859" s="114"/>
      <c r="T859" s="114"/>
      <c r="U859" s="114"/>
      <c r="V859" s="114"/>
      <c r="W859" s="114"/>
      <c r="X859" s="114"/>
      <c r="Y859" s="114"/>
      <c r="Z859" s="114"/>
      <c r="AA859" s="114"/>
      <c r="AB859" s="114"/>
    </row>
    <row r="860" spans="1:28" ht="13.2">
      <c r="A860" s="114"/>
      <c r="B860" s="114"/>
      <c r="C860" s="114"/>
      <c r="D860" s="114"/>
      <c r="E860" s="114"/>
      <c r="F860" s="114"/>
      <c r="G860" s="114"/>
      <c r="H860" s="114"/>
      <c r="I860" s="114"/>
      <c r="J860" s="114"/>
      <c r="K860" s="114"/>
      <c r="L860" s="114"/>
      <c r="M860" s="114"/>
      <c r="N860" s="114"/>
      <c r="O860" s="114"/>
      <c r="P860" s="114"/>
      <c r="Q860" s="114"/>
      <c r="R860" s="114"/>
      <c r="S860" s="114"/>
      <c r="T860" s="114"/>
      <c r="U860" s="114"/>
      <c r="V860" s="114"/>
      <c r="W860" s="114"/>
      <c r="X860" s="114"/>
      <c r="Y860" s="114"/>
      <c r="Z860" s="114"/>
      <c r="AA860" s="114"/>
      <c r="AB860" s="114"/>
    </row>
    <row r="861" spans="1:28" ht="13.2">
      <c r="A861" s="114"/>
      <c r="B861" s="114"/>
      <c r="C861" s="114"/>
      <c r="D861" s="114"/>
      <c r="E861" s="114"/>
      <c r="F861" s="114"/>
      <c r="G861" s="114"/>
      <c r="H861" s="114"/>
      <c r="I861" s="114"/>
      <c r="J861" s="114"/>
      <c r="K861" s="114"/>
      <c r="L861" s="114"/>
      <c r="M861" s="114"/>
      <c r="N861" s="114"/>
      <c r="O861" s="114"/>
      <c r="P861" s="114"/>
      <c r="Q861" s="114"/>
      <c r="R861" s="114"/>
      <c r="S861" s="114"/>
      <c r="T861" s="114"/>
      <c r="U861" s="114"/>
      <c r="V861" s="114"/>
      <c r="W861" s="114"/>
      <c r="X861" s="114"/>
      <c r="Y861" s="114"/>
      <c r="Z861" s="114"/>
      <c r="AA861" s="114"/>
      <c r="AB861" s="114"/>
    </row>
    <row r="862" spans="1:28" ht="13.2">
      <c r="A862" s="114"/>
      <c r="B862" s="114"/>
      <c r="C862" s="114"/>
      <c r="D862" s="114"/>
      <c r="E862" s="114"/>
      <c r="F862" s="114"/>
      <c r="G862" s="114"/>
      <c r="H862" s="114"/>
      <c r="I862" s="114"/>
      <c r="J862" s="114"/>
      <c r="K862" s="114"/>
      <c r="L862" s="114"/>
      <c r="M862" s="114"/>
      <c r="N862" s="114"/>
      <c r="O862" s="114"/>
      <c r="P862" s="114"/>
      <c r="Q862" s="114"/>
      <c r="R862" s="114"/>
      <c r="S862" s="114"/>
      <c r="T862" s="114"/>
      <c r="U862" s="114"/>
      <c r="V862" s="114"/>
      <c r="W862" s="114"/>
      <c r="X862" s="114"/>
      <c r="Y862" s="114"/>
      <c r="Z862" s="114"/>
      <c r="AA862" s="114"/>
      <c r="AB862" s="114"/>
    </row>
    <row r="863" spans="1:28" ht="13.2">
      <c r="A863" s="114"/>
      <c r="B863" s="114"/>
      <c r="C863" s="114"/>
      <c r="D863" s="114"/>
      <c r="E863" s="114"/>
      <c r="F863" s="114"/>
      <c r="G863" s="114"/>
      <c r="H863" s="114"/>
      <c r="I863" s="114"/>
      <c r="J863" s="114"/>
      <c r="K863" s="114"/>
      <c r="L863" s="114"/>
      <c r="M863" s="114"/>
      <c r="N863" s="114"/>
      <c r="O863" s="114"/>
      <c r="P863" s="114"/>
      <c r="Q863" s="114"/>
      <c r="R863" s="114"/>
      <c r="S863" s="114"/>
      <c r="T863" s="114"/>
      <c r="U863" s="114"/>
      <c r="V863" s="114"/>
      <c r="W863" s="114"/>
      <c r="X863" s="114"/>
      <c r="Y863" s="114"/>
      <c r="Z863" s="114"/>
      <c r="AA863" s="114"/>
      <c r="AB863" s="114"/>
    </row>
    <row r="864" spans="1:28" ht="13.2">
      <c r="A864" s="114"/>
      <c r="B864" s="114"/>
      <c r="C864" s="114"/>
      <c r="D864" s="114"/>
      <c r="E864" s="114"/>
      <c r="F864" s="114"/>
      <c r="G864" s="114"/>
      <c r="H864" s="114"/>
      <c r="I864" s="114"/>
      <c r="J864" s="114"/>
      <c r="K864" s="114"/>
      <c r="L864" s="114"/>
      <c r="M864" s="114"/>
      <c r="N864" s="114"/>
      <c r="O864" s="114"/>
      <c r="P864" s="114"/>
      <c r="Q864" s="114"/>
      <c r="R864" s="114"/>
      <c r="S864" s="114"/>
      <c r="T864" s="114"/>
      <c r="U864" s="114"/>
      <c r="V864" s="114"/>
      <c r="W864" s="114"/>
      <c r="X864" s="114"/>
      <c r="Y864" s="114"/>
      <c r="Z864" s="114"/>
      <c r="AA864" s="114"/>
      <c r="AB864" s="114"/>
    </row>
    <row r="865" spans="1:28" ht="13.2">
      <c r="A865" s="114"/>
      <c r="B865" s="114"/>
      <c r="C865" s="114"/>
      <c r="D865" s="114"/>
      <c r="E865" s="114"/>
      <c r="F865" s="114"/>
      <c r="G865" s="114"/>
      <c r="H865" s="114"/>
      <c r="I865" s="114"/>
      <c r="J865" s="114"/>
      <c r="K865" s="114"/>
      <c r="L865" s="114"/>
      <c r="M865" s="114"/>
      <c r="N865" s="114"/>
      <c r="O865" s="114"/>
      <c r="P865" s="114"/>
      <c r="Q865" s="114"/>
      <c r="R865" s="114"/>
      <c r="S865" s="114"/>
      <c r="T865" s="114"/>
      <c r="U865" s="114"/>
      <c r="V865" s="114"/>
      <c r="W865" s="114"/>
      <c r="X865" s="114"/>
      <c r="Y865" s="114"/>
      <c r="Z865" s="114"/>
      <c r="AA865" s="114"/>
      <c r="AB865" s="114"/>
    </row>
    <row r="866" spans="1:28" ht="13.2">
      <c r="A866" s="114"/>
      <c r="B866" s="114"/>
      <c r="C866" s="114"/>
      <c r="D866" s="114"/>
      <c r="E866" s="114"/>
      <c r="F866" s="114"/>
      <c r="G866" s="114"/>
      <c r="H866" s="114"/>
      <c r="I866" s="114"/>
      <c r="J866" s="114"/>
      <c r="K866" s="114"/>
      <c r="L866" s="114"/>
      <c r="M866" s="114"/>
      <c r="N866" s="114"/>
      <c r="O866" s="114"/>
      <c r="P866" s="114"/>
      <c r="Q866" s="114"/>
      <c r="R866" s="114"/>
      <c r="S866" s="114"/>
      <c r="T866" s="114"/>
      <c r="U866" s="114"/>
      <c r="V866" s="114"/>
      <c r="W866" s="114"/>
      <c r="X866" s="114"/>
      <c r="Y866" s="114"/>
      <c r="Z866" s="114"/>
      <c r="AA866" s="114"/>
      <c r="AB866" s="114"/>
    </row>
    <row r="867" spans="1:28" ht="13.2">
      <c r="A867" s="114"/>
      <c r="B867" s="114"/>
      <c r="C867" s="114"/>
      <c r="D867" s="114"/>
      <c r="E867" s="114"/>
      <c r="F867" s="114"/>
      <c r="G867" s="114"/>
      <c r="H867" s="114"/>
      <c r="I867" s="114"/>
      <c r="J867" s="114"/>
      <c r="K867" s="114"/>
      <c r="L867" s="114"/>
      <c r="M867" s="114"/>
      <c r="N867" s="114"/>
      <c r="O867" s="114"/>
      <c r="P867" s="114"/>
      <c r="Q867" s="114"/>
      <c r="R867" s="114"/>
      <c r="S867" s="114"/>
      <c r="T867" s="114"/>
      <c r="U867" s="114"/>
      <c r="V867" s="114"/>
      <c r="W867" s="114"/>
      <c r="X867" s="114"/>
      <c r="Y867" s="114"/>
      <c r="Z867" s="114"/>
      <c r="AA867" s="114"/>
      <c r="AB867" s="114"/>
    </row>
    <row r="868" spans="1:28" ht="13.2">
      <c r="A868" s="114"/>
      <c r="B868" s="114"/>
      <c r="C868" s="114"/>
      <c r="D868" s="114"/>
      <c r="E868" s="114"/>
      <c r="F868" s="114"/>
      <c r="G868" s="114"/>
      <c r="H868" s="114"/>
      <c r="I868" s="114"/>
      <c r="J868" s="114"/>
      <c r="K868" s="114"/>
      <c r="L868" s="114"/>
      <c r="M868" s="114"/>
      <c r="N868" s="114"/>
      <c r="O868" s="114"/>
      <c r="P868" s="114"/>
      <c r="Q868" s="114"/>
      <c r="R868" s="114"/>
      <c r="S868" s="114"/>
      <c r="T868" s="114"/>
      <c r="U868" s="114"/>
      <c r="V868" s="114"/>
      <c r="W868" s="114"/>
      <c r="X868" s="114"/>
      <c r="Y868" s="114"/>
      <c r="Z868" s="114"/>
      <c r="AA868" s="114"/>
      <c r="AB868" s="114"/>
    </row>
    <row r="869" spans="1:28" ht="13.2">
      <c r="A869" s="114"/>
      <c r="B869" s="114"/>
      <c r="C869" s="114"/>
      <c r="D869" s="114"/>
      <c r="E869" s="114"/>
      <c r="F869" s="114"/>
      <c r="G869" s="114"/>
      <c r="H869" s="114"/>
      <c r="I869" s="114"/>
      <c r="J869" s="114"/>
      <c r="K869" s="114"/>
      <c r="L869" s="114"/>
      <c r="M869" s="114"/>
      <c r="N869" s="114"/>
      <c r="O869" s="114"/>
      <c r="P869" s="114"/>
      <c r="Q869" s="114"/>
      <c r="R869" s="114"/>
      <c r="S869" s="114"/>
      <c r="T869" s="114"/>
      <c r="U869" s="114"/>
      <c r="V869" s="114"/>
      <c r="W869" s="114"/>
      <c r="X869" s="114"/>
      <c r="Y869" s="114"/>
      <c r="Z869" s="114"/>
      <c r="AA869" s="114"/>
      <c r="AB869" s="114"/>
    </row>
    <row r="870" spans="1:28" ht="13.2">
      <c r="A870" s="114"/>
      <c r="B870" s="114"/>
      <c r="C870" s="114"/>
      <c r="D870" s="114"/>
      <c r="E870" s="114"/>
      <c r="F870" s="114"/>
      <c r="G870" s="114"/>
      <c r="H870" s="114"/>
      <c r="I870" s="114"/>
      <c r="J870" s="114"/>
      <c r="K870" s="114"/>
      <c r="L870" s="114"/>
      <c r="M870" s="114"/>
      <c r="N870" s="114"/>
      <c r="O870" s="114"/>
      <c r="P870" s="114"/>
      <c r="Q870" s="114"/>
      <c r="R870" s="114"/>
      <c r="S870" s="114"/>
      <c r="T870" s="114"/>
      <c r="U870" s="114"/>
      <c r="V870" s="114"/>
      <c r="W870" s="114"/>
      <c r="X870" s="114"/>
      <c r="Y870" s="114"/>
      <c r="Z870" s="114"/>
      <c r="AA870" s="114"/>
      <c r="AB870" s="114"/>
    </row>
    <row r="871" spans="1:28" ht="13.2">
      <c r="A871" s="114"/>
      <c r="B871" s="114"/>
      <c r="C871" s="114"/>
      <c r="D871" s="114"/>
      <c r="E871" s="114"/>
      <c r="F871" s="114"/>
      <c r="G871" s="114"/>
      <c r="H871" s="114"/>
      <c r="I871" s="114"/>
      <c r="J871" s="114"/>
      <c r="K871" s="114"/>
      <c r="L871" s="114"/>
      <c r="M871" s="114"/>
      <c r="N871" s="114"/>
      <c r="O871" s="114"/>
      <c r="P871" s="114"/>
      <c r="Q871" s="114"/>
      <c r="R871" s="114"/>
      <c r="S871" s="114"/>
      <c r="T871" s="114"/>
      <c r="U871" s="114"/>
      <c r="V871" s="114"/>
      <c r="W871" s="114"/>
      <c r="X871" s="114"/>
      <c r="Y871" s="114"/>
      <c r="Z871" s="114"/>
      <c r="AA871" s="114"/>
      <c r="AB871" s="114"/>
    </row>
    <row r="872" spans="1:28" ht="13.2">
      <c r="A872" s="114"/>
      <c r="B872" s="114"/>
      <c r="C872" s="114"/>
      <c r="D872" s="114"/>
      <c r="E872" s="114"/>
      <c r="F872" s="114"/>
      <c r="G872" s="114"/>
      <c r="H872" s="114"/>
      <c r="I872" s="114"/>
      <c r="J872" s="114"/>
      <c r="K872" s="114"/>
      <c r="L872" s="114"/>
      <c r="M872" s="114"/>
      <c r="N872" s="114"/>
      <c r="O872" s="114"/>
      <c r="P872" s="114"/>
      <c r="Q872" s="114"/>
      <c r="R872" s="114"/>
      <c r="S872" s="114"/>
      <c r="T872" s="114"/>
      <c r="U872" s="114"/>
      <c r="V872" s="114"/>
      <c r="W872" s="114"/>
      <c r="X872" s="114"/>
      <c r="Y872" s="114"/>
      <c r="Z872" s="114"/>
      <c r="AA872" s="114"/>
      <c r="AB872" s="114"/>
    </row>
    <row r="873" spans="1:28" ht="13.2">
      <c r="A873" s="114"/>
      <c r="B873" s="114"/>
      <c r="C873" s="114"/>
      <c r="D873" s="114"/>
      <c r="E873" s="114"/>
      <c r="F873" s="114"/>
      <c r="G873" s="114"/>
      <c r="H873" s="114"/>
      <c r="I873" s="114"/>
      <c r="J873" s="114"/>
      <c r="K873" s="114"/>
      <c r="L873" s="114"/>
      <c r="M873" s="114"/>
      <c r="N873" s="114"/>
      <c r="O873" s="114"/>
      <c r="P873" s="114"/>
      <c r="Q873" s="114"/>
      <c r="R873" s="114"/>
      <c r="S873" s="114"/>
      <c r="T873" s="114"/>
      <c r="U873" s="114"/>
      <c r="V873" s="114"/>
      <c r="W873" s="114"/>
      <c r="X873" s="114"/>
      <c r="Y873" s="114"/>
      <c r="Z873" s="114"/>
      <c r="AA873" s="114"/>
      <c r="AB873" s="114"/>
    </row>
    <row r="874" spans="1:28" ht="13.2">
      <c r="A874" s="114"/>
      <c r="B874" s="114"/>
      <c r="C874" s="114"/>
      <c r="D874" s="114"/>
      <c r="E874" s="114"/>
      <c r="F874" s="114"/>
      <c r="G874" s="114"/>
      <c r="H874" s="114"/>
      <c r="I874" s="114"/>
      <c r="J874" s="114"/>
      <c r="K874" s="114"/>
      <c r="L874" s="114"/>
      <c r="M874" s="114"/>
      <c r="N874" s="114"/>
      <c r="O874" s="114"/>
      <c r="P874" s="114"/>
      <c r="Q874" s="114"/>
      <c r="R874" s="114"/>
      <c r="S874" s="114"/>
      <c r="T874" s="114"/>
      <c r="U874" s="114"/>
      <c r="V874" s="114"/>
      <c r="W874" s="114"/>
      <c r="X874" s="114"/>
      <c r="Y874" s="114"/>
      <c r="Z874" s="114"/>
      <c r="AA874" s="114"/>
      <c r="AB874" s="114"/>
    </row>
    <row r="875" spans="1:28" ht="13.2">
      <c r="A875" s="114"/>
      <c r="B875" s="114"/>
      <c r="C875" s="114"/>
      <c r="D875" s="114"/>
      <c r="E875" s="114"/>
      <c r="F875" s="114"/>
      <c r="G875" s="114"/>
      <c r="H875" s="114"/>
      <c r="I875" s="114"/>
      <c r="J875" s="114"/>
      <c r="K875" s="114"/>
      <c r="L875" s="114"/>
      <c r="M875" s="114"/>
      <c r="N875" s="114"/>
      <c r="O875" s="114"/>
      <c r="P875" s="114"/>
      <c r="Q875" s="114"/>
      <c r="R875" s="114"/>
      <c r="S875" s="114"/>
      <c r="T875" s="114"/>
      <c r="U875" s="114"/>
      <c r="V875" s="114"/>
      <c r="W875" s="114"/>
      <c r="X875" s="114"/>
      <c r="Y875" s="114"/>
      <c r="Z875" s="114"/>
      <c r="AA875" s="114"/>
      <c r="AB875" s="114"/>
    </row>
    <row r="876" spans="1:28" ht="13.2">
      <c r="A876" s="114"/>
      <c r="B876" s="114"/>
      <c r="C876" s="114"/>
      <c r="D876" s="114"/>
      <c r="E876" s="114"/>
      <c r="F876" s="114"/>
      <c r="G876" s="114"/>
      <c r="H876" s="114"/>
      <c r="I876" s="114"/>
      <c r="J876" s="114"/>
      <c r="K876" s="114"/>
      <c r="L876" s="114"/>
      <c r="M876" s="114"/>
      <c r="N876" s="114"/>
      <c r="O876" s="114"/>
      <c r="P876" s="114"/>
      <c r="Q876" s="114"/>
      <c r="R876" s="114"/>
      <c r="S876" s="114"/>
      <c r="T876" s="114"/>
      <c r="U876" s="114"/>
      <c r="V876" s="114"/>
      <c r="W876" s="114"/>
      <c r="X876" s="114"/>
      <c r="Y876" s="114"/>
      <c r="Z876" s="114"/>
      <c r="AA876" s="114"/>
      <c r="AB876" s="114"/>
    </row>
    <row r="877" spans="1:28" ht="13.2">
      <c r="A877" s="114"/>
      <c r="B877" s="114"/>
      <c r="C877" s="114"/>
      <c r="D877" s="114"/>
      <c r="E877" s="114"/>
      <c r="F877" s="114"/>
      <c r="G877" s="114"/>
      <c r="H877" s="114"/>
      <c r="I877" s="114"/>
      <c r="J877" s="114"/>
      <c r="K877" s="114"/>
      <c r="L877" s="114"/>
      <c r="M877" s="114"/>
      <c r="N877" s="114"/>
      <c r="O877" s="114"/>
      <c r="P877" s="114"/>
      <c r="Q877" s="114"/>
      <c r="R877" s="114"/>
      <c r="S877" s="114"/>
      <c r="T877" s="114"/>
      <c r="U877" s="114"/>
      <c r="V877" s="114"/>
      <c r="W877" s="114"/>
      <c r="X877" s="114"/>
      <c r="Y877" s="114"/>
      <c r="Z877" s="114"/>
      <c r="AA877" s="114"/>
      <c r="AB877" s="114"/>
    </row>
    <row r="878" spans="1:28" ht="13.2">
      <c r="A878" s="114"/>
      <c r="B878" s="114"/>
      <c r="C878" s="114"/>
      <c r="D878" s="114"/>
      <c r="E878" s="114"/>
      <c r="F878" s="114"/>
      <c r="G878" s="114"/>
      <c r="H878" s="114"/>
      <c r="I878" s="114"/>
      <c r="J878" s="114"/>
      <c r="K878" s="114"/>
      <c r="L878" s="114"/>
      <c r="M878" s="114"/>
      <c r="N878" s="114"/>
      <c r="O878" s="114"/>
      <c r="P878" s="114"/>
      <c r="Q878" s="114"/>
      <c r="R878" s="114"/>
      <c r="S878" s="114"/>
      <c r="T878" s="114"/>
      <c r="U878" s="114"/>
      <c r="V878" s="114"/>
      <c r="W878" s="114"/>
      <c r="X878" s="114"/>
      <c r="Y878" s="114"/>
      <c r="Z878" s="114"/>
      <c r="AA878" s="114"/>
      <c r="AB878" s="114"/>
    </row>
    <row r="879" spans="1:28" ht="13.2">
      <c r="A879" s="114"/>
      <c r="B879" s="114"/>
      <c r="C879" s="114"/>
      <c r="D879" s="114"/>
      <c r="E879" s="114"/>
      <c r="F879" s="114"/>
      <c r="G879" s="114"/>
      <c r="H879" s="114"/>
      <c r="I879" s="114"/>
      <c r="J879" s="114"/>
      <c r="K879" s="114"/>
      <c r="L879" s="114"/>
      <c r="M879" s="114"/>
      <c r="N879" s="114"/>
      <c r="O879" s="114"/>
      <c r="P879" s="114"/>
      <c r="Q879" s="114"/>
      <c r="R879" s="114"/>
      <c r="S879" s="114"/>
      <c r="T879" s="114"/>
      <c r="U879" s="114"/>
      <c r="V879" s="114"/>
      <c r="W879" s="114"/>
      <c r="X879" s="114"/>
      <c r="Y879" s="114"/>
      <c r="Z879" s="114"/>
      <c r="AA879" s="114"/>
      <c r="AB879" s="114"/>
    </row>
    <row r="880" spans="1:28" ht="13.2">
      <c r="A880" s="114"/>
      <c r="B880" s="114"/>
      <c r="C880" s="114"/>
      <c r="D880" s="114"/>
      <c r="E880" s="114"/>
      <c r="F880" s="114"/>
      <c r="G880" s="114"/>
      <c r="H880" s="114"/>
      <c r="I880" s="114"/>
      <c r="J880" s="114"/>
      <c r="K880" s="114"/>
      <c r="L880" s="114"/>
      <c r="M880" s="114"/>
      <c r="N880" s="114"/>
      <c r="O880" s="114"/>
      <c r="P880" s="114"/>
      <c r="Q880" s="114"/>
      <c r="R880" s="114"/>
      <c r="S880" s="114"/>
      <c r="T880" s="114"/>
      <c r="U880" s="114"/>
      <c r="V880" s="114"/>
      <c r="W880" s="114"/>
      <c r="X880" s="114"/>
      <c r="Y880" s="114"/>
      <c r="Z880" s="114"/>
      <c r="AA880" s="114"/>
      <c r="AB880" s="114"/>
    </row>
    <row r="881" spans="1:28" ht="13.2">
      <c r="A881" s="114"/>
      <c r="B881" s="114"/>
      <c r="C881" s="114"/>
      <c r="D881" s="114"/>
      <c r="E881" s="114"/>
      <c r="F881" s="114"/>
      <c r="G881" s="114"/>
      <c r="H881" s="114"/>
      <c r="I881" s="114"/>
      <c r="J881" s="114"/>
      <c r="K881" s="114"/>
      <c r="L881" s="114"/>
      <c r="M881" s="114"/>
      <c r="N881" s="114"/>
      <c r="O881" s="114"/>
      <c r="P881" s="114"/>
      <c r="Q881" s="114"/>
      <c r="R881" s="114"/>
      <c r="S881" s="114"/>
      <c r="T881" s="114"/>
      <c r="U881" s="114"/>
      <c r="V881" s="114"/>
      <c r="W881" s="114"/>
      <c r="X881" s="114"/>
      <c r="Y881" s="114"/>
      <c r="Z881" s="114"/>
      <c r="AA881" s="114"/>
      <c r="AB881" s="114"/>
    </row>
    <row r="882" spans="1:28" ht="13.2">
      <c r="A882" s="114"/>
      <c r="B882" s="114"/>
      <c r="C882" s="114"/>
      <c r="D882" s="114"/>
      <c r="E882" s="114"/>
      <c r="F882" s="114"/>
      <c r="G882" s="114"/>
      <c r="H882" s="114"/>
      <c r="I882" s="114"/>
      <c r="J882" s="114"/>
      <c r="K882" s="114"/>
      <c r="L882" s="114"/>
      <c r="M882" s="114"/>
      <c r="N882" s="114"/>
      <c r="O882" s="114"/>
      <c r="P882" s="114"/>
      <c r="Q882" s="114"/>
      <c r="R882" s="114"/>
      <c r="S882" s="114"/>
      <c r="T882" s="114"/>
      <c r="U882" s="114"/>
      <c r="V882" s="114"/>
      <c r="W882" s="114"/>
      <c r="X882" s="114"/>
      <c r="Y882" s="114"/>
      <c r="Z882" s="114"/>
      <c r="AA882" s="114"/>
      <c r="AB882" s="114"/>
    </row>
    <row r="883" spans="1:28" ht="13.2">
      <c r="A883" s="114"/>
      <c r="B883" s="114"/>
      <c r="C883" s="114"/>
      <c r="D883" s="114"/>
      <c r="E883" s="114"/>
      <c r="F883" s="114"/>
      <c r="G883" s="114"/>
      <c r="H883" s="114"/>
      <c r="I883" s="114"/>
      <c r="J883" s="114"/>
      <c r="K883" s="114"/>
      <c r="L883" s="114"/>
      <c r="M883" s="114"/>
      <c r="N883" s="114"/>
      <c r="O883" s="114"/>
      <c r="P883" s="114"/>
      <c r="Q883" s="114"/>
      <c r="R883" s="114"/>
      <c r="S883" s="114"/>
      <c r="T883" s="114"/>
      <c r="U883" s="114"/>
      <c r="V883" s="114"/>
      <c r="W883" s="114"/>
      <c r="X883" s="114"/>
      <c r="Y883" s="114"/>
      <c r="Z883" s="114"/>
      <c r="AA883" s="114"/>
      <c r="AB883" s="114"/>
    </row>
    <row r="884" spans="1:28" ht="13.2">
      <c r="A884" s="114"/>
      <c r="B884" s="114"/>
      <c r="C884" s="114"/>
      <c r="D884" s="114"/>
      <c r="E884" s="114"/>
      <c r="F884" s="114"/>
      <c r="G884" s="114"/>
      <c r="H884" s="114"/>
      <c r="I884" s="114"/>
      <c r="J884" s="114"/>
      <c r="K884" s="114"/>
      <c r="L884" s="114"/>
      <c r="M884" s="114"/>
      <c r="N884" s="114"/>
      <c r="O884" s="114"/>
      <c r="P884" s="114"/>
      <c r="Q884" s="114"/>
      <c r="R884" s="114"/>
      <c r="S884" s="114"/>
      <c r="T884" s="114"/>
      <c r="U884" s="114"/>
      <c r="V884" s="114"/>
      <c r="W884" s="114"/>
      <c r="X884" s="114"/>
      <c r="Y884" s="114"/>
      <c r="Z884" s="114"/>
      <c r="AA884" s="114"/>
      <c r="AB884" s="114"/>
    </row>
    <row r="885" spans="1:28" ht="13.2">
      <c r="A885" s="114"/>
      <c r="B885" s="114"/>
      <c r="C885" s="114"/>
      <c r="D885" s="114"/>
      <c r="E885" s="114"/>
      <c r="F885" s="114"/>
      <c r="G885" s="114"/>
      <c r="H885" s="114"/>
      <c r="I885" s="114"/>
      <c r="J885" s="114"/>
      <c r="K885" s="114"/>
      <c r="L885" s="114"/>
      <c r="M885" s="114"/>
      <c r="N885" s="114"/>
      <c r="O885" s="114"/>
      <c r="P885" s="114"/>
      <c r="Q885" s="114"/>
      <c r="R885" s="114"/>
      <c r="S885" s="114"/>
      <c r="T885" s="114"/>
      <c r="U885" s="114"/>
      <c r="V885" s="114"/>
      <c r="W885" s="114"/>
      <c r="X885" s="114"/>
      <c r="Y885" s="114"/>
      <c r="Z885" s="114"/>
      <c r="AA885" s="114"/>
      <c r="AB885" s="114"/>
    </row>
    <row r="886" spans="1:28" ht="13.2">
      <c r="A886" s="114"/>
      <c r="B886" s="114"/>
      <c r="C886" s="114"/>
      <c r="D886" s="114"/>
      <c r="E886" s="114"/>
      <c r="F886" s="114"/>
      <c r="G886" s="114"/>
      <c r="H886" s="114"/>
      <c r="I886" s="114"/>
      <c r="J886" s="114"/>
      <c r="K886" s="114"/>
      <c r="L886" s="114"/>
      <c r="M886" s="114"/>
      <c r="N886" s="114"/>
      <c r="O886" s="114"/>
      <c r="P886" s="114"/>
      <c r="Q886" s="114"/>
      <c r="R886" s="114"/>
      <c r="S886" s="114"/>
      <c r="T886" s="114"/>
      <c r="U886" s="114"/>
      <c r="V886" s="114"/>
      <c r="W886" s="114"/>
      <c r="X886" s="114"/>
      <c r="Y886" s="114"/>
      <c r="Z886" s="114"/>
      <c r="AA886" s="114"/>
      <c r="AB886" s="114"/>
    </row>
    <row r="887" spans="1:28" ht="13.2">
      <c r="A887" s="114"/>
      <c r="B887" s="114"/>
      <c r="C887" s="114"/>
      <c r="D887" s="114"/>
      <c r="E887" s="114"/>
      <c r="F887" s="114"/>
      <c r="G887" s="114"/>
      <c r="H887" s="114"/>
      <c r="I887" s="114"/>
      <c r="J887" s="114"/>
      <c r="K887" s="114"/>
      <c r="L887" s="114"/>
      <c r="M887" s="114"/>
      <c r="N887" s="114"/>
      <c r="O887" s="114"/>
      <c r="P887" s="114"/>
      <c r="Q887" s="114"/>
      <c r="R887" s="114"/>
      <c r="S887" s="114"/>
      <c r="T887" s="114"/>
      <c r="U887" s="114"/>
      <c r="V887" s="114"/>
      <c r="W887" s="114"/>
      <c r="X887" s="114"/>
      <c r="Y887" s="114"/>
      <c r="Z887" s="114"/>
      <c r="AA887" s="114"/>
      <c r="AB887" s="114"/>
    </row>
    <row r="888" spans="1:28" ht="13.2">
      <c r="A888" s="114"/>
      <c r="B888" s="114"/>
      <c r="C888" s="114"/>
      <c r="D888" s="114"/>
      <c r="E888" s="114"/>
      <c r="F888" s="114"/>
      <c r="G888" s="114"/>
      <c r="H888" s="114"/>
      <c r="I888" s="114"/>
      <c r="J888" s="114"/>
      <c r="K888" s="114"/>
      <c r="L888" s="114"/>
      <c r="M888" s="114"/>
      <c r="N888" s="114"/>
      <c r="O888" s="114"/>
      <c r="P888" s="114"/>
      <c r="Q888" s="114"/>
      <c r="R888" s="114"/>
      <c r="S888" s="114"/>
      <c r="T888" s="114"/>
      <c r="U888" s="114"/>
      <c r="V888" s="114"/>
      <c r="W888" s="114"/>
      <c r="X888" s="114"/>
      <c r="Y888" s="114"/>
      <c r="Z888" s="114"/>
      <c r="AA888" s="114"/>
      <c r="AB888" s="114"/>
    </row>
    <row r="889" spans="1:28" ht="13.2">
      <c r="A889" s="114"/>
      <c r="B889" s="114"/>
      <c r="C889" s="114"/>
      <c r="D889" s="114"/>
      <c r="E889" s="114"/>
      <c r="F889" s="114"/>
      <c r="G889" s="114"/>
      <c r="H889" s="114"/>
      <c r="I889" s="114"/>
      <c r="J889" s="114"/>
      <c r="K889" s="114"/>
      <c r="L889" s="114"/>
      <c r="M889" s="114"/>
      <c r="N889" s="114"/>
      <c r="O889" s="114"/>
      <c r="P889" s="114"/>
      <c r="Q889" s="114"/>
      <c r="R889" s="114"/>
      <c r="S889" s="114"/>
      <c r="T889" s="114"/>
      <c r="U889" s="114"/>
      <c r="V889" s="114"/>
      <c r="W889" s="114"/>
      <c r="X889" s="114"/>
      <c r="Y889" s="114"/>
      <c r="Z889" s="114"/>
      <c r="AA889" s="114"/>
      <c r="AB889" s="114"/>
    </row>
    <row r="890" spans="1:28" ht="13.2">
      <c r="A890" s="114"/>
      <c r="B890" s="114"/>
      <c r="C890" s="114"/>
      <c r="D890" s="114"/>
      <c r="E890" s="114"/>
      <c r="F890" s="114"/>
      <c r="G890" s="114"/>
      <c r="H890" s="114"/>
      <c r="I890" s="114"/>
      <c r="J890" s="114"/>
      <c r="K890" s="114"/>
      <c r="L890" s="114"/>
      <c r="M890" s="114"/>
      <c r="N890" s="114"/>
      <c r="O890" s="114"/>
      <c r="P890" s="114"/>
      <c r="Q890" s="114"/>
      <c r="R890" s="114"/>
      <c r="S890" s="114"/>
      <c r="T890" s="114"/>
      <c r="U890" s="114"/>
      <c r="V890" s="114"/>
      <c r="W890" s="114"/>
      <c r="X890" s="114"/>
      <c r="Y890" s="114"/>
      <c r="Z890" s="114"/>
      <c r="AA890" s="114"/>
      <c r="AB890" s="114"/>
    </row>
    <row r="891" spans="1:28" ht="13.2">
      <c r="A891" s="114"/>
      <c r="B891" s="114"/>
      <c r="C891" s="114"/>
      <c r="D891" s="114"/>
      <c r="E891" s="114"/>
      <c r="F891" s="114"/>
      <c r="G891" s="114"/>
      <c r="H891" s="114"/>
      <c r="I891" s="114"/>
      <c r="J891" s="114"/>
      <c r="K891" s="114"/>
      <c r="L891" s="114"/>
      <c r="M891" s="114"/>
      <c r="N891" s="114"/>
      <c r="O891" s="114"/>
      <c r="P891" s="114"/>
      <c r="Q891" s="114"/>
      <c r="R891" s="114"/>
      <c r="S891" s="114"/>
      <c r="T891" s="114"/>
      <c r="U891" s="114"/>
      <c r="V891" s="114"/>
      <c r="W891" s="114"/>
      <c r="X891" s="114"/>
      <c r="Y891" s="114"/>
      <c r="Z891" s="114"/>
      <c r="AA891" s="114"/>
      <c r="AB891" s="114"/>
    </row>
    <row r="892" spans="1:28" ht="13.2">
      <c r="A892" s="114"/>
      <c r="B892" s="114"/>
      <c r="C892" s="114"/>
      <c r="D892" s="114"/>
      <c r="E892" s="114"/>
      <c r="F892" s="114"/>
      <c r="G892" s="114"/>
      <c r="H892" s="114"/>
      <c r="I892" s="114"/>
      <c r="J892" s="114"/>
      <c r="K892" s="114"/>
      <c r="L892" s="114"/>
      <c r="M892" s="114"/>
      <c r="N892" s="114"/>
      <c r="O892" s="114"/>
      <c r="P892" s="114"/>
      <c r="Q892" s="114"/>
      <c r="R892" s="114"/>
      <c r="S892" s="114"/>
      <c r="T892" s="114"/>
      <c r="U892" s="114"/>
      <c r="V892" s="114"/>
      <c r="W892" s="114"/>
      <c r="X892" s="114"/>
      <c r="Y892" s="114"/>
      <c r="Z892" s="114"/>
      <c r="AA892" s="114"/>
      <c r="AB892" s="114"/>
    </row>
    <row r="893" spans="1:28" ht="13.2">
      <c r="A893" s="114"/>
      <c r="B893" s="114"/>
      <c r="C893" s="114"/>
      <c r="D893" s="114"/>
      <c r="E893" s="114"/>
      <c r="F893" s="114"/>
      <c r="G893" s="114"/>
      <c r="H893" s="114"/>
      <c r="I893" s="114"/>
      <c r="J893" s="114"/>
      <c r="K893" s="114"/>
      <c r="L893" s="114"/>
      <c r="M893" s="114"/>
      <c r="N893" s="114"/>
      <c r="O893" s="114"/>
      <c r="P893" s="114"/>
      <c r="Q893" s="114"/>
      <c r="R893" s="114"/>
      <c r="S893" s="114"/>
      <c r="T893" s="114"/>
      <c r="U893" s="114"/>
      <c r="V893" s="114"/>
      <c r="W893" s="114"/>
      <c r="X893" s="114"/>
      <c r="Y893" s="114"/>
      <c r="Z893" s="114"/>
      <c r="AA893" s="114"/>
      <c r="AB893" s="114"/>
    </row>
    <row r="894" spans="1:28" ht="13.2">
      <c r="A894" s="114"/>
      <c r="B894" s="114"/>
      <c r="C894" s="114"/>
      <c r="D894" s="114"/>
      <c r="E894" s="114"/>
      <c r="F894" s="114"/>
      <c r="G894" s="114"/>
      <c r="H894" s="114"/>
      <c r="I894" s="114"/>
      <c r="J894" s="114"/>
      <c r="K894" s="114"/>
      <c r="L894" s="114"/>
      <c r="M894" s="114"/>
      <c r="N894" s="114"/>
      <c r="O894" s="114"/>
      <c r="P894" s="114"/>
      <c r="Q894" s="114"/>
      <c r="R894" s="114"/>
      <c r="S894" s="114"/>
      <c r="T894" s="114"/>
      <c r="U894" s="114"/>
      <c r="V894" s="114"/>
      <c r="W894" s="114"/>
      <c r="X894" s="114"/>
      <c r="Y894" s="114"/>
      <c r="Z894" s="114"/>
      <c r="AA894" s="114"/>
      <c r="AB894" s="114"/>
    </row>
    <row r="895" spans="1:28" ht="13.2">
      <c r="A895" s="114"/>
      <c r="B895" s="114"/>
      <c r="C895" s="114"/>
      <c r="D895" s="114"/>
      <c r="E895" s="114"/>
      <c r="F895" s="114"/>
      <c r="G895" s="114"/>
      <c r="H895" s="114"/>
      <c r="I895" s="114"/>
      <c r="J895" s="114"/>
      <c r="K895" s="114"/>
      <c r="L895" s="114"/>
      <c r="M895" s="114"/>
      <c r="N895" s="114"/>
      <c r="O895" s="114"/>
      <c r="P895" s="114"/>
      <c r="Q895" s="114"/>
      <c r="R895" s="114"/>
      <c r="S895" s="114"/>
      <c r="T895" s="114"/>
      <c r="U895" s="114"/>
      <c r="V895" s="114"/>
      <c r="W895" s="114"/>
      <c r="X895" s="114"/>
      <c r="Y895" s="114"/>
      <c r="Z895" s="114"/>
      <c r="AA895" s="114"/>
      <c r="AB895" s="114"/>
    </row>
    <row r="896" spans="1:28" ht="13.2">
      <c r="A896" s="114"/>
      <c r="B896" s="114"/>
      <c r="C896" s="114"/>
      <c r="D896" s="114"/>
      <c r="E896" s="114"/>
      <c r="F896" s="114"/>
      <c r="G896" s="114"/>
      <c r="H896" s="114"/>
      <c r="I896" s="114"/>
      <c r="J896" s="114"/>
      <c r="K896" s="114"/>
      <c r="L896" s="114"/>
      <c r="M896" s="114"/>
      <c r="N896" s="114"/>
      <c r="O896" s="114"/>
      <c r="P896" s="114"/>
      <c r="Q896" s="114"/>
      <c r="R896" s="114"/>
      <c r="S896" s="114"/>
      <c r="T896" s="114"/>
      <c r="U896" s="114"/>
      <c r="V896" s="114"/>
      <c r="W896" s="114"/>
      <c r="X896" s="114"/>
      <c r="Y896" s="114"/>
      <c r="Z896" s="114"/>
      <c r="AA896" s="114"/>
      <c r="AB896" s="114"/>
    </row>
    <row r="897" spans="1:28" ht="13.2">
      <c r="A897" s="114"/>
      <c r="B897" s="114"/>
      <c r="C897" s="114"/>
      <c r="D897" s="114"/>
      <c r="E897" s="114"/>
      <c r="F897" s="114"/>
      <c r="G897" s="114"/>
      <c r="H897" s="114"/>
      <c r="I897" s="114"/>
      <c r="J897" s="114"/>
      <c r="K897" s="114"/>
      <c r="L897" s="114"/>
      <c r="M897" s="114"/>
      <c r="N897" s="114"/>
      <c r="O897" s="114"/>
      <c r="P897" s="114"/>
      <c r="Q897" s="114"/>
      <c r="R897" s="114"/>
      <c r="S897" s="114"/>
      <c r="T897" s="114"/>
      <c r="U897" s="114"/>
      <c r="V897" s="114"/>
      <c r="W897" s="114"/>
      <c r="X897" s="114"/>
      <c r="Y897" s="114"/>
      <c r="Z897" s="114"/>
      <c r="AA897" s="114"/>
      <c r="AB897" s="114"/>
    </row>
    <row r="898" spans="1:28" ht="13.2">
      <c r="A898" s="114"/>
      <c r="B898" s="114"/>
      <c r="C898" s="114"/>
      <c r="D898" s="114"/>
      <c r="E898" s="114"/>
      <c r="F898" s="114"/>
      <c r="G898" s="114"/>
      <c r="H898" s="114"/>
      <c r="I898" s="114"/>
      <c r="J898" s="114"/>
      <c r="K898" s="114"/>
      <c r="L898" s="114"/>
      <c r="M898" s="114"/>
      <c r="N898" s="114"/>
      <c r="O898" s="114"/>
      <c r="P898" s="114"/>
      <c r="Q898" s="114"/>
      <c r="R898" s="114"/>
      <c r="S898" s="114"/>
      <c r="T898" s="114"/>
      <c r="U898" s="114"/>
      <c r="V898" s="114"/>
      <c r="W898" s="114"/>
      <c r="X898" s="114"/>
      <c r="Y898" s="114"/>
      <c r="Z898" s="114"/>
      <c r="AA898" s="114"/>
      <c r="AB898" s="114"/>
    </row>
    <row r="899" spans="1:28" ht="13.2">
      <c r="A899" s="114"/>
      <c r="B899" s="114"/>
      <c r="C899" s="114"/>
      <c r="D899" s="114"/>
      <c r="E899" s="114"/>
      <c r="F899" s="114"/>
      <c r="G899" s="114"/>
      <c r="H899" s="114"/>
      <c r="I899" s="114"/>
      <c r="J899" s="114"/>
      <c r="K899" s="114"/>
      <c r="L899" s="114"/>
      <c r="M899" s="114"/>
      <c r="N899" s="114"/>
      <c r="O899" s="114"/>
      <c r="P899" s="114"/>
      <c r="Q899" s="114"/>
      <c r="R899" s="114"/>
      <c r="S899" s="114"/>
      <c r="T899" s="114"/>
      <c r="U899" s="114"/>
      <c r="V899" s="114"/>
      <c r="W899" s="114"/>
      <c r="X899" s="114"/>
      <c r="Y899" s="114"/>
      <c r="Z899" s="114"/>
      <c r="AA899" s="114"/>
      <c r="AB899" s="114"/>
    </row>
    <row r="900" spans="1:28" ht="13.2">
      <c r="A900" s="114"/>
      <c r="B900" s="114"/>
      <c r="C900" s="114"/>
      <c r="D900" s="114"/>
      <c r="E900" s="114"/>
      <c r="F900" s="114"/>
      <c r="G900" s="114"/>
      <c r="H900" s="114"/>
      <c r="I900" s="114"/>
      <c r="J900" s="114"/>
      <c r="K900" s="114"/>
      <c r="L900" s="114"/>
      <c r="M900" s="114"/>
      <c r="N900" s="114"/>
      <c r="O900" s="114"/>
      <c r="P900" s="114"/>
      <c r="Q900" s="114"/>
      <c r="R900" s="114"/>
      <c r="S900" s="114"/>
      <c r="T900" s="114"/>
      <c r="U900" s="114"/>
      <c r="V900" s="114"/>
      <c r="W900" s="114"/>
      <c r="X900" s="114"/>
      <c r="Y900" s="114"/>
      <c r="Z900" s="114"/>
      <c r="AA900" s="114"/>
      <c r="AB900" s="114"/>
    </row>
    <row r="901" spans="1:28" ht="13.2">
      <c r="A901" s="114"/>
      <c r="B901" s="114"/>
      <c r="C901" s="114"/>
      <c r="D901" s="114"/>
      <c r="E901" s="114"/>
      <c r="F901" s="114"/>
      <c r="G901" s="114"/>
      <c r="H901" s="114"/>
      <c r="I901" s="114"/>
      <c r="J901" s="114"/>
      <c r="K901" s="114"/>
      <c r="L901" s="114"/>
      <c r="M901" s="114"/>
      <c r="N901" s="114"/>
      <c r="O901" s="114"/>
      <c r="P901" s="114"/>
      <c r="Q901" s="114"/>
      <c r="R901" s="114"/>
      <c r="S901" s="114"/>
      <c r="T901" s="114"/>
      <c r="U901" s="114"/>
      <c r="V901" s="114"/>
      <c r="W901" s="114"/>
      <c r="X901" s="114"/>
      <c r="Y901" s="114"/>
      <c r="Z901" s="114"/>
      <c r="AA901" s="114"/>
      <c r="AB901" s="114"/>
    </row>
    <row r="902" spans="1:28" ht="13.2">
      <c r="A902" s="114"/>
      <c r="B902" s="114"/>
      <c r="C902" s="114"/>
      <c r="D902" s="114"/>
      <c r="E902" s="114"/>
      <c r="F902" s="114"/>
      <c r="G902" s="114"/>
      <c r="H902" s="114"/>
      <c r="I902" s="114"/>
      <c r="J902" s="114"/>
      <c r="K902" s="114"/>
      <c r="L902" s="114"/>
      <c r="M902" s="114"/>
      <c r="N902" s="114"/>
      <c r="O902" s="114"/>
      <c r="P902" s="114"/>
      <c r="Q902" s="114"/>
      <c r="R902" s="114"/>
      <c r="S902" s="114"/>
      <c r="T902" s="114"/>
      <c r="U902" s="114"/>
      <c r="V902" s="114"/>
      <c r="W902" s="114"/>
      <c r="X902" s="114"/>
      <c r="Y902" s="114"/>
      <c r="Z902" s="114"/>
      <c r="AA902" s="114"/>
      <c r="AB902" s="114"/>
    </row>
    <row r="903" spans="1:28" ht="13.2">
      <c r="A903" s="114"/>
      <c r="B903" s="114"/>
      <c r="C903" s="114"/>
      <c r="D903" s="114"/>
      <c r="E903" s="114"/>
      <c r="F903" s="114"/>
      <c r="G903" s="114"/>
      <c r="H903" s="114"/>
      <c r="I903" s="114"/>
      <c r="J903" s="114"/>
      <c r="K903" s="114"/>
      <c r="L903" s="114"/>
      <c r="M903" s="114"/>
      <c r="N903" s="114"/>
      <c r="O903" s="114"/>
      <c r="P903" s="114"/>
      <c r="Q903" s="114"/>
      <c r="R903" s="114"/>
      <c r="S903" s="114"/>
      <c r="T903" s="114"/>
      <c r="U903" s="114"/>
      <c r="V903" s="114"/>
      <c r="W903" s="114"/>
      <c r="X903" s="114"/>
      <c r="Y903" s="114"/>
      <c r="Z903" s="114"/>
      <c r="AA903" s="114"/>
      <c r="AB903" s="114"/>
    </row>
    <row r="904" spans="1:28" ht="13.2">
      <c r="A904" s="114"/>
      <c r="B904" s="114"/>
      <c r="C904" s="114"/>
      <c r="D904" s="114"/>
      <c r="E904" s="114"/>
      <c r="F904" s="114"/>
      <c r="G904" s="114"/>
      <c r="H904" s="114"/>
      <c r="I904" s="114"/>
      <c r="J904" s="114"/>
      <c r="K904" s="114"/>
      <c r="L904" s="114"/>
      <c r="M904" s="114"/>
      <c r="N904" s="114"/>
      <c r="O904" s="114"/>
      <c r="P904" s="114"/>
      <c r="Q904" s="114"/>
      <c r="R904" s="114"/>
      <c r="S904" s="114"/>
      <c r="T904" s="114"/>
      <c r="U904" s="114"/>
      <c r="V904" s="114"/>
      <c r="W904" s="114"/>
      <c r="X904" s="114"/>
      <c r="Y904" s="114"/>
      <c r="Z904" s="114"/>
      <c r="AA904" s="114"/>
      <c r="AB904" s="114"/>
    </row>
    <row r="905" spans="1:28" ht="13.2">
      <c r="A905" s="114"/>
      <c r="B905" s="114"/>
      <c r="C905" s="114"/>
      <c r="D905" s="114"/>
      <c r="E905" s="114"/>
      <c r="F905" s="114"/>
      <c r="G905" s="114"/>
      <c r="H905" s="114"/>
      <c r="I905" s="114"/>
      <c r="J905" s="114"/>
      <c r="K905" s="114"/>
      <c r="L905" s="114"/>
      <c r="M905" s="114"/>
      <c r="N905" s="114"/>
      <c r="O905" s="114"/>
      <c r="P905" s="114"/>
      <c r="Q905" s="114"/>
      <c r="R905" s="114"/>
      <c r="S905" s="114"/>
      <c r="T905" s="114"/>
      <c r="U905" s="114"/>
      <c r="V905" s="114"/>
      <c r="W905" s="114"/>
      <c r="X905" s="114"/>
      <c r="Y905" s="114"/>
      <c r="Z905" s="114"/>
      <c r="AA905" s="114"/>
      <c r="AB905" s="114"/>
    </row>
    <row r="906" spans="1:28" ht="13.2">
      <c r="A906" s="114"/>
      <c r="B906" s="114"/>
      <c r="C906" s="114"/>
      <c r="D906" s="114"/>
      <c r="E906" s="114"/>
      <c r="F906" s="114"/>
      <c r="G906" s="114"/>
      <c r="H906" s="114"/>
      <c r="I906" s="114"/>
      <c r="J906" s="114"/>
      <c r="K906" s="114"/>
      <c r="L906" s="114"/>
      <c r="M906" s="114"/>
      <c r="N906" s="114"/>
      <c r="O906" s="114"/>
      <c r="P906" s="114"/>
      <c r="Q906" s="114"/>
      <c r="R906" s="114"/>
      <c r="S906" s="114"/>
      <c r="T906" s="114"/>
      <c r="U906" s="114"/>
      <c r="V906" s="114"/>
      <c r="W906" s="114"/>
      <c r="X906" s="114"/>
      <c r="Y906" s="114"/>
      <c r="Z906" s="114"/>
      <c r="AA906" s="114"/>
      <c r="AB906" s="114"/>
    </row>
    <row r="907" spans="1:28" ht="13.2">
      <c r="A907" s="114"/>
      <c r="B907" s="114"/>
      <c r="C907" s="114"/>
      <c r="D907" s="114"/>
      <c r="E907" s="114"/>
      <c r="F907" s="114"/>
      <c r="G907" s="114"/>
      <c r="H907" s="114"/>
      <c r="I907" s="114"/>
      <c r="J907" s="114"/>
      <c r="K907" s="114"/>
      <c r="L907" s="114"/>
      <c r="M907" s="114"/>
      <c r="N907" s="114"/>
      <c r="O907" s="114"/>
      <c r="P907" s="114"/>
      <c r="Q907" s="114"/>
      <c r="R907" s="114"/>
      <c r="S907" s="114"/>
      <c r="T907" s="114"/>
      <c r="U907" s="114"/>
      <c r="V907" s="114"/>
      <c r="W907" s="114"/>
      <c r="X907" s="114"/>
      <c r="Y907" s="114"/>
      <c r="Z907" s="114"/>
      <c r="AA907" s="114"/>
      <c r="AB907" s="114"/>
    </row>
    <row r="908" spans="1:28" ht="13.2">
      <c r="A908" s="114"/>
      <c r="B908" s="114"/>
      <c r="C908" s="114"/>
      <c r="D908" s="114"/>
      <c r="E908" s="114"/>
      <c r="F908" s="114"/>
      <c r="G908" s="114"/>
      <c r="H908" s="114"/>
      <c r="I908" s="114"/>
      <c r="J908" s="114"/>
      <c r="K908" s="114"/>
      <c r="L908" s="114"/>
      <c r="M908" s="114"/>
      <c r="N908" s="114"/>
      <c r="O908" s="114"/>
      <c r="P908" s="114"/>
      <c r="Q908" s="114"/>
      <c r="R908" s="114"/>
      <c r="S908" s="114"/>
      <c r="T908" s="114"/>
      <c r="U908" s="114"/>
      <c r="V908" s="114"/>
      <c r="W908" s="114"/>
      <c r="X908" s="114"/>
      <c r="Y908" s="114"/>
      <c r="Z908" s="114"/>
      <c r="AA908" s="114"/>
      <c r="AB908" s="114"/>
    </row>
    <row r="909" spans="1:28" ht="13.2">
      <c r="A909" s="114"/>
      <c r="B909" s="114"/>
      <c r="C909" s="114"/>
      <c r="D909" s="114"/>
      <c r="E909" s="114"/>
      <c r="F909" s="114"/>
      <c r="G909" s="114"/>
      <c r="H909" s="114"/>
      <c r="I909" s="114"/>
      <c r="J909" s="114"/>
      <c r="K909" s="114"/>
      <c r="L909" s="114"/>
      <c r="M909" s="114"/>
      <c r="N909" s="114"/>
      <c r="O909" s="114"/>
      <c r="P909" s="114"/>
      <c r="Q909" s="114"/>
      <c r="R909" s="114"/>
      <c r="S909" s="114"/>
      <c r="T909" s="114"/>
      <c r="U909" s="114"/>
      <c r="V909" s="114"/>
      <c r="W909" s="114"/>
      <c r="X909" s="114"/>
      <c r="Y909" s="114"/>
      <c r="Z909" s="114"/>
      <c r="AA909" s="114"/>
      <c r="AB909" s="114"/>
    </row>
    <row r="910" spans="1:28" ht="13.2">
      <c r="A910" s="114"/>
      <c r="B910" s="114"/>
      <c r="C910" s="114"/>
      <c r="D910" s="114"/>
      <c r="E910" s="114"/>
      <c r="F910" s="114"/>
      <c r="G910" s="114"/>
      <c r="H910" s="114"/>
      <c r="I910" s="114"/>
      <c r="J910" s="114"/>
      <c r="K910" s="114"/>
      <c r="L910" s="114"/>
      <c r="M910" s="114"/>
      <c r="N910" s="114"/>
      <c r="O910" s="114"/>
      <c r="P910" s="114"/>
      <c r="Q910" s="114"/>
      <c r="R910" s="114"/>
      <c r="S910" s="114"/>
      <c r="T910" s="114"/>
      <c r="U910" s="114"/>
      <c r="V910" s="114"/>
      <c r="W910" s="114"/>
      <c r="X910" s="114"/>
      <c r="Y910" s="114"/>
      <c r="Z910" s="114"/>
      <c r="AA910" s="114"/>
      <c r="AB910" s="114"/>
    </row>
    <row r="911" spans="1:28" ht="13.2">
      <c r="A911" s="114"/>
      <c r="B911" s="114"/>
      <c r="C911" s="114"/>
      <c r="D911" s="114"/>
      <c r="E911" s="114"/>
      <c r="F911" s="114"/>
      <c r="G911" s="114"/>
      <c r="H911" s="114"/>
      <c r="I911" s="114"/>
      <c r="J911" s="114"/>
      <c r="K911" s="114"/>
      <c r="L911" s="114"/>
      <c r="M911" s="114"/>
      <c r="N911" s="114"/>
      <c r="O911" s="114"/>
      <c r="P911" s="114"/>
      <c r="Q911" s="114"/>
      <c r="R911" s="114"/>
      <c r="S911" s="114"/>
      <c r="T911" s="114"/>
      <c r="U911" s="114"/>
      <c r="V911" s="114"/>
      <c r="W911" s="114"/>
      <c r="X911" s="114"/>
      <c r="Y911" s="114"/>
      <c r="Z911" s="114"/>
      <c r="AA911" s="114"/>
      <c r="AB911" s="114"/>
    </row>
    <row r="912" spans="1:28" ht="13.2">
      <c r="A912" s="114"/>
      <c r="B912" s="114"/>
      <c r="C912" s="114"/>
      <c r="D912" s="114"/>
      <c r="E912" s="114"/>
      <c r="F912" s="114"/>
      <c r="G912" s="114"/>
      <c r="H912" s="114"/>
      <c r="I912" s="114"/>
      <c r="J912" s="114"/>
      <c r="K912" s="114"/>
      <c r="L912" s="114"/>
      <c r="M912" s="114"/>
      <c r="N912" s="114"/>
      <c r="O912" s="114"/>
      <c r="P912" s="114"/>
      <c r="Q912" s="114"/>
      <c r="R912" s="114"/>
      <c r="S912" s="114"/>
      <c r="T912" s="114"/>
      <c r="U912" s="114"/>
      <c r="V912" s="114"/>
      <c r="W912" s="114"/>
      <c r="X912" s="114"/>
      <c r="Y912" s="114"/>
      <c r="Z912" s="114"/>
      <c r="AA912" s="114"/>
      <c r="AB912" s="114"/>
    </row>
    <row r="913" spans="1:28" ht="13.2">
      <c r="A913" s="114"/>
      <c r="B913" s="114"/>
      <c r="C913" s="114"/>
      <c r="D913" s="114"/>
      <c r="E913" s="114"/>
      <c r="F913" s="114"/>
      <c r="G913" s="114"/>
      <c r="H913" s="114"/>
      <c r="I913" s="114"/>
      <c r="J913" s="114"/>
      <c r="K913" s="114"/>
      <c r="L913" s="114"/>
      <c r="M913" s="114"/>
      <c r="N913" s="114"/>
      <c r="O913" s="114"/>
      <c r="P913" s="114"/>
      <c r="Q913" s="114"/>
      <c r="R913" s="114"/>
      <c r="S913" s="114"/>
      <c r="T913" s="114"/>
      <c r="U913" s="114"/>
      <c r="V913" s="114"/>
      <c r="W913" s="114"/>
      <c r="X913" s="114"/>
      <c r="Y913" s="114"/>
      <c r="Z913" s="114"/>
      <c r="AA913" s="114"/>
      <c r="AB913" s="114"/>
    </row>
    <row r="914" spans="1:28" ht="13.2">
      <c r="A914" s="114"/>
      <c r="B914" s="114"/>
      <c r="C914" s="114"/>
      <c r="D914" s="114"/>
      <c r="E914" s="114"/>
      <c r="F914" s="114"/>
      <c r="G914" s="114"/>
      <c r="H914" s="114"/>
      <c r="I914" s="114"/>
      <c r="J914" s="114"/>
      <c r="K914" s="114"/>
      <c r="L914" s="114"/>
      <c r="M914" s="114"/>
      <c r="N914" s="114"/>
      <c r="O914" s="114"/>
      <c r="P914" s="114"/>
      <c r="Q914" s="114"/>
      <c r="R914" s="114"/>
      <c r="S914" s="114"/>
      <c r="T914" s="114"/>
      <c r="U914" s="114"/>
      <c r="V914" s="114"/>
      <c r="W914" s="114"/>
      <c r="X914" s="114"/>
      <c r="Y914" s="114"/>
      <c r="Z914" s="114"/>
      <c r="AA914" s="114"/>
      <c r="AB914" s="114"/>
    </row>
    <row r="915" spans="1:28" ht="13.2">
      <c r="A915" s="114"/>
      <c r="B915" s="114"/>
      <c r="C915" s="114"/>
      <c r="D915" s="114"/>
      <c r="E915" s="114"/>
      <c r="F915" s="114"/>
      <c r="G915" s="114"/>
      <c r="H915" s="114"/>
      <c r="I915" s="114"/>
      <c r="J915" s="114"/>
      <c r="K915" s="114"/>
      <c r="L915" s="114"/>
      <c r="M915" s="114"/>
      <c r="N915" s="114"/>
      <c r="O915" s="114"/>
      <c r="P915" s="114"/>
      <c r="Q915" s="114"/>
      <c r="R915" s="114"/>
      <c r="S915" s="114"/>
      <c r="T915" s="114"/>
      <c r="U915" s="114"/>
      <c r="V915" s="114"/>
      <c r="W915" s="114"/>
      <c r="X915" s="114"/>
      <c r="Y915" s="114"/>
      <c r="Z915" s="114"/>
      <c r="AA915" s="114"/>
      <c r="AB915" s="114"/>
    </row>
    <row r="916" spans="1:28" ht="13.2">
      <c r="A916" s="114"/>
      <c r="B916" s="114"/>
      <c r="C916" s="114"/>
      <c r="D916" s="114"/>
      <c r="E916" s="114"/>
      <c r="F916" s="114"/>
      <c r="G916" s="114"/>
      <c r="H916" s="114"/>
      <c r="I916" s="114"/>
      <c r="J916" s="114"/>
      <c r="K916" s="114"/>
      <c r="L916" s="114"/>
      <c r="M916" s="114"/>
      <c r="N916" s="114"/>
      <c r="O916" s="114"/>
      <c r="P916" s="114"/>
      <c r="Q916" s="114"/>
      <c r="R916" s="114"/>
      <c r="S916" s="114"/>
      <c r="T916" s="114"/>
      <c r="U916" s="114"/>
      <c r="V916" s="114"/>
      <c r="W916" s="114"/>
      <c r="X916" s="114"/>
      <c r="Y916" s="114"/>
      <c r="Z916" s="114"/>
      <c r="AA916" s="114"/>
      <c r="AB916" s="114"/>
    </row>
    <row r="917" spans="1:28" ht="13.2">
      <c r="A917" s="114"/>
      <c r="B917" s="114"/>
      <c r="C917" s="114"/>
      <c r="D917" s="114"/>
      <c r="E917" s="114"/>
      <c r="F917" s="114"/>
      <c r="G917" s="114"/>
      <c r="H917" s="114"/>
      <c r="I917" s="114"/>
      <c r="J917" s="114"/>
      <c r="K917" s="114"/>
      <c r="L917" s="114"/>
      <c r="M917" s="114"/>
      <c r="N917" s="114"/>
      <c r="O917" s="114"/>
      <c r="P917" s="114"/>
      <c r="Q917" s="114"/>
      <c r="R917" s="114"/>
      <c r="S917" s="114"/>
      <c r="T917" s="114"/>
      <c r="U917" s="114"/>
      <c r="V917" s="114"/>
      <c r="W917" s="114"/>
      <c r="X917" s="114"/>
      <c r="Y917" s="114"/>
      <c r="Z917" s="114"/>
      <c r="AA917" s="114"/>
      <c r="AB917" s="114"/>
    </row>
    <row r="918" spans="1:28" ht="13.2">
      <c r="A918" s="114"/>
      <c r="B918" s="114"/>
      <c r="C918" s="114"/>
      <c r="D918" s="114"/>
      <c r="E918" s="114"/>
      <c r="F918" s="114"/>
      <c r="G918" s="114"/>
      <c r="H918" s="114"/>
      <c r="I918" s="114"/>
      <c r="J918" s="114"/>
      <c r="K918" s="114"/>
      <c r="L918" s="114"/>
      <c r="M918" s="114"/>
      <c r="N918" s="114"/>
      <c r="O918" s="114"/>
      <c r="P918" s="114"/>
      <c r="Q918" s="114"/>
      <c r="R918" s="114"/>
      <c r="S918" s="114"/>
      <c r="T918" s="114"/>
      <c r="U918" s="114"/>
      <c r="V918" s="114"/>
      <c r="W918" s="114"/>
      <c r="X918" s="114"/>
      <c r="Y918" s="114"/>
      <c r="Z918" s="114"/>
      <c r="AA918" s="114"/>
      <c r="AB918" s="114"/>
    </row>
    <row r="919" spans="1:28" ht="13.2">
      <c r="A919" s="114"/>
      <c r="B919" s="114"/>
      <c r="C919" s="114"/>
      <c r="D919" s="114"/>
      <c r="E919" s="114"/>
      <c r="F919" s="114"/>
      <c r="G919" s="114"/>
      <c r="H919" s="114"/>
      <c r="I919" s="114"/>
      <c r="J919" s="114"/>
      <c r="K919" s="114"/>
      <c r="L919" s="114"/>
      <c r="M919" s="114"/>
      <c r="N919" s="114"/>
      <c r="O919" s="114"/>
      <c r="P919" s="114"/>
      <c r="Q919" s="114"/>
      <c r="R919" s="114"/>
      <c r="S919" s="114"/>
      <c r="T919" s="114"/>
      <c r="U919" s="114"/>
      <c r="V919" s="114"/>
      <c r="W919" s="114"/>
      <c r="X919" s="114"/>
      <c r="Y919" s="114"/>
      <c r="Z919" s="114"/>
      <c r="AA919" s="114"/>
      <c r="AB919" s="114"/>
    </row>
    <row r="920" spans="1:28" ht="13.2">
      <c r="A920" s="114"/>
      <c r="B920" s="114"/>
      <c r="C920" s="114"/>
      <c r="D920" s="114"/>
      <c r="E920" s="114"/>
      <c r="F920" s="114"/>
      <c r="G920" s="114"/>
      <c r="H920" s="114"/>
      <c r="I920" s="114"/>
      <c r="J920" s="114"/>
      <c r="K920" s="114"/>
      <c r="L920" s="114"/>
      <c r="M920" s="114"/>
      <c r="N920" s="114"/>
      <c r="O920" s="114"/>
      <c r="P920" s="114"/>
      <c r="Q920" s="114"/>
      <c r="R920" s="114"/>
      <c r="S920" s="114"/>
      <c r="T920" s="114"/>
      <c r="U920" s="114"/>
      <c r="V920" s="114"/>
      <c r="W920" s="114"/>
      <c r="X920" s="114"/>
      <c r="Y920" s="114"/>
      <c r="Z920" s="114"/>
      <c r="AA920" s="114"/>
      <c r="AB920" s="114"/>
    </row>
    <row r="921" spans="1:28" ht="13.2">
      <c r="A921" s="114"/>
      <c r="B921" s="114"/>
      <c r="C921" s="114"/>
      <c r="D921" s="114"/>
      <c r="E921" s="114"/>
      <c r="F921" s="114"/>
      <c r="G921" s="114"/>
      <c r="H921" s="114"/>
      <c r="I921" s="114"/>
      <c r="J921" s="114"/>
      <c r="K921" s="114"/>
      <c r="L921" s="114"/>
      <c r="M921" s="114"/>
      <c r="N921" s="114"/>
      <c r="O921" s="114"/>
      <c r="P921" s="114"/>
      <c r="Q921" s="114"/>
      <c r="R921" s="114"/>
      <c r="S921" s="114"/>
      <c r="T921" s="114"/>
      <c r="U921" s="114"/>
      <c r="V921" s="114"/>
      <c r="W921" s="114"/>
      <c r="X921" s="114"/>
      <c r="Y921" s="114"/>
      <c r="Z921" s="114"/>
      <c r="AA921" s="114"/>
      <c r="AB921" s="114"/>
    </row>
    <row r="922" spans="1:28" ht="13.2">
      <c r="A922" s="114"/>
      <c r="B922" s="114"/>
      <c r="C922" s="114"/>
      <c r="D922" s="114"/>
      <c r="E922" s="114"/>
      <c r="F922" s="114"/>
      <c r="G922" s="114"/>
      <c r="H922" s="114"/>
      <c r="I922" s="114"/>
      <c r="J922" s="114"/>
      <c r="K922" s="114"/>
      <c r="L922" s="114"/>
      <c r="M922" s="114"/>
      <c r="N922" s="114"/>
      <c r="O922" s="114"/>
      <c r="P922" s="114"/>
      <c r="Q922" s="114"/>
      <c r="R922" s="114"/>
      <c r="S922" s="114"/>
      <c r="T922" s="114"/>
      <c r="U922" s="114"/>
      <c r="V922" s="114"/>
      <c r="W922" s="114"/>
      <c r="X922" s="114"/>
      <c r="Y922" s="114"/>
      <c r="Z922" s="114"/>
      <c r="AA922" s="114"/>
      <c r="AB922" s="114"/>
    </row>
    <row r="923" spans="1:28" ht="13.2">
      <c r="A923" s="114"/>
      <c r="B923" s="114"/>
      <c r="C923" s="114"/>
      <c r="D923" s="114"/>
      <c r="E923" s="114"/>
      <c r="F923" s="114"/>
      <c r="G923" s="114"/>
      <c r="H923" s="114"/>
      <c r="I923" s="114"/>
      <c r="J923" s="114"/>
      <c r="K923" s="114"/>
      <c r="L923" s="114"/>
      <c r="M923" s="114"/>
      <c r="N923" s="114"/>
      <c r="O923" s="114"/>
      <c r="P923" s="114"/>
      <c r="Q923" s="114"/>
      <c r="R923" s="114"/>
      <c r="S923" s="114"/>
      <c r="T923" s="114"/>
      <c r="U923" s="114"/>
      <c r="V923" s="114"/>
      <c r="W923" s="114"/>
      <c r="X923" s="114"/>
      <c r="Y923" s="114"/>
      <c r="Z923" s="114"/>
      <c r="AA923" s="114"/>
      <c r="AB923" s="114"/>
    </row>
    <row r="924" spans="1:28" ht="13.2">
      <c r="A924" s="114"/>
      <c r="B924" s="114"/>
      <c r="C924" s="114"/>
      <c r="D924" s="114"/>
      <c r="E924" s="114"/>
      <c r="F924" s="114"/>
      <c r="G924" s="114"/>
      <c r="H924" s="114"/>
      <c r="I924" s="114"/>
      <c r="J924" s="114"/>
      <c r="K924" s="114"/>
      <c r="L924" s="114"/>
      <c r="M924" s="114"/>
      <c r="N924" s="114"/>
      <c r="O924" s="114"/>
      <c r="P924" s="114"/>
      <c r="Q924" s="114"/>
      <c r="R924" s="114"/>
      <c r="S924" s="114"/>
      <c r="T924" s="114"/>
      <c r="U924" s="114"/>
      <c r="V924" s="114"/>
      <c r="W924" s="114"/>
      <c r="X924" s="114"/>
      <c r="Y924" s="114"/>
      <c r="Z924" s="114"/>
      <c r="AA924" s="114"/>
      <c r="AB924" s="114"/>
    </row>
    <row r="925" spans="1:28" ht="13.2">
      <c r="A925" s="114"/>
      <c r="B925" s="114"/>
      <c r="C925" s="114"/>
      <c r="D925" s="114"/>
      <c r="E925" s="114"/>
      <c r="F925" s="114"/>
      <c r="G925" s="114"/>
      <c r="H925" s="114"/>
      <c r="I925" s="114"/>
      <c r="J925" s="114"/>
      <c r="K925" s="114"/>
      <c r="L925" s="114"/>
      <c r="M925" s="114"/>
      <c r="N925" s="114"/>
      <c r="O925" s="114"/>
      <c r="P925" s="114"/>
      <c r="Q925" s="114"/>
      <c r="R925" s="114"/>
      <c r="S925" s="114"/>
      <c r="T925" s="114"/>
      <c r="U925" s="114"/>
      <c r="V925" s="114"/>
      <c r="W925" s="114"/>
      <c r="X925" s="114"/>
      <c r="Y925" s="114"/>
      <c r="Z925" s="114"/>
      <c r="AA925" s="114"/>
      <c r="AB925" s="114"/>
    </row>
    <row r="926" spans="1:28" ht="13.2">
      <c r="A926" s="114"/>
      <c r="B926" s="114"/>
      <c r="C926" s="114"/>
      <c r="D926" s="114"/>
      <c r="E926" s="114"/>
      <c r="F926" s="114"/>
      <c r="G926" s="114"/>
      <c r="H926" s="114"/>
      <c r="I926" s="114"/>
      <c r="J926" s="114"/>
      <c r="K926" s="114"/>
      <c r="L926" s="114"/>
      <c r="M926" s="114"/>
      <c r="N926" s="114"/>
      <c r="O926" s="114"/>
      <c r="P926" s="114"/>
      <c r="Q926" s="114"/>
      <c r="R926" s="114"/>
      <c r="S926" s="114"/>
      <c r="T926" s="114"/>
      <c r="U926" s="114"/>
      <c r="V926" s="114"/>
      <c r="W926" s="114"/>
      <c r="X926" s="114"/>
      <c r="Y926" s="114"/>
      <c r="Z926" s="114"/>
      <c r="AA926" s="114"/>
      <c r="AB926" s="114"/>
    </row>
    <row r="927" spans="1:28" ht="13.2">
      <c r="A927" s="114"/>
      <c r="B927" s="114"/>
      <c r="C927" s="114"/>
      <c r="D927" s="114"/>
      <c r="E927" s="114"/>
      <c r="F927" s="114"/>
      <c r="G927" s="114"/>
      <c r="H927" s="114"/>
      <c r="I927" s="114"/>
      <c r="J927" s="114"/>
      <c r="K927" s="114"/>
      <c r="L927" s="114"/>
      <c r="M927" s="114"/>
      <c r="N927" s="114"/>
      <c r="O927" s="114"/>
      <c r="P927" s="114"/>
      <c r="Q927" s="114"/>
      <c r="R927" s="114"/>
      <c r="S927" s="114"/>
      <c r="T927" s="114"/>
      <c r="U927" s="114"/>
      <c r="V927" s="114"/>
      <c r="W927" s="114"/>
      <c r="X927" s="114"/>
      <c r="Y927" s="114"/>
      <c r="Z927" s="114"/>
      <c r="AA927" s="114"/>
      <c r="AB927" s="114"/>
    </row>
    <row r="928" spans="1:28" ht="13.2">
      <c r="A928" s="114"/>
      <c r="B928" s="114"/>
      <c r="C928" s="114"/>
      <c r="D928" s="114"/>
      <c r="E928" s="114"/>
      <c r="F928" s="114"/>
      <c r="G928" s="114"/>
      <c r="H928" s="114"/>
      <c r="I928" s="114"/>
      <c r="J928" s="114"/>
      <c r="K928" s="114"/>
      <c r="L928" s="114"/>
      <c r="M928" s="114"/>
      <c r="N928" s="114"/>
      <c r="O928" s="114"/>
      <c r="P928" s="114"/>
      <c r="Q928" s="114"/>
      <c r="R928" s="114"/>
      <c r="S928" s="114"/>
      <c r="T928" s="114"/>
      <c r="U928" s="114"/>
      <c r="V928" s="114"/>
      <c r="W928" s="114"/>
      <c r="X928" s="114"/>
      <c r="Y928" s="114"/>
      <c r="Z928" s="114"/>
      <c r="AA928" s="114"/>
      <c r="AB928" s="114"/>
    </row>
    <row r="929" spans="1:28" ht="13.2">
      <c r="A929" s="114"/>
      <c r="B929" s="114"/>
      <c r="C929" s="114"/>
      <c r="D929" s="114"/>
      <c r="E929" s="114"/>
      <c r="F929" s="114"/>
      <c r="G929" s="114"/>
      <c r="H929" s="114"/>
      <c r="I929" s="114"/>
      <c r="J929" s="114"/>
      <c r="K929" s="114"/>
      <c r="L929" s="114"/>
      <c r="M929" s="114"/>
      <c r="N929" s="114"/>
      <c r="O929" s="114"/>
      <c r="P929" s="114"/>
      <c r="Q929" s="114"/>
      <c r="R929" s="114"/>
      <c r="S929" s="114"/>
      <c r="T929" s="114"/>
      <c r="U929" s="114"/>
      <c r="V929" s="114"/>
      <c r="W929" s="114"/>
      <c r="X929" s="114"/>
      <c r="Y929" s="114"/>
      <c r="Z929" s="114"/>
      <c r="AA929" s="114"/>
      <c r="AB929" s="114"/>
    </row>
    <row r="930" spans="1:28" ht="13.2">
      <c r="A930" s="114"/>
      <c r="B930" s="114"/>
      <c r="C930" s="114"/>
      <c r="D930" s="114"/>
      <c r="E930" s="114"/>
      <c r="F930" s="114"/>
      <c r="G930" s="114"/>
      <c r="H930" s="114"/>
      <c r="I930" s="114"/>
      <c r="J930" s="114"/>
      <c r="K930" s="114"/>
      <c r="L930" s="114"/>
      <c r="M930" s="114"/>
      <c r="N930" s="114"/>
      <c r="O930" s="114"/>
      <c r="P930" s="114"/>
      <c r="Q930" s="114"/>
      <c r="R930" s="114"/>
      <c r="S930" s="114"/>
      <c r="T930" s="114"/>
      <c r="U930" s="114"/>
      <c r="V930" s="114"/>
      <c r="W930" s="114"/>
      <c r="X930" s="114"/>
      <c r="Y930" s="114"/>
      <c r="Z930" s="114"/>
      <c r="AA930" s="114"/>
      <c r="AB930" s="114"/>
    </row>
    <row r="931" spans="1:28" ht="13.2">
      <c r="A931" s="114"/>
      <c r="B931" s="114"/>
      <c r="C931" s="114"/>
      <c r="D931" s="114"/>
      <c r="E931" s="114"/>
      <c r="F931" s="114"/>
      <c r="G931" s="114"/>
      <c r="H931" s="114"/>
      <c r="I931" s="114"/>
      <c r="J931" s="114"/>
      <c r="K931" s="114"/>
      <c r="L931" s="114"/>
      <c r="M931" s="114"/>
      <c r="N931" s="114"/>
      <c r="O931" s="114"/>
      <c r="P931" s="114"/>
      <c r="Q931" s="114"/>
      <c r="R931" s="114"/>
      <c r="S931" s="114"/>
      <c r="T931" s="114"/>
      <c r="U931" s="114"/>
      <c r="V931" s="114"/>
      <c r="W931" s="114"/>
      <c r="X931" s="114"/>
      <c r="Y931" s="114"/>
      <c r="Z931" s="114"/>
      <c r="AA931" s="114"/>
      <c r="AB931" s="114"/>
    </row>
    <row r="932" spans="1:28" ht="13.2">
      <c r="A932" s="114"/>
      <c r="B932" s="114"/>
      <c r="C932" s="114"/>
      <c r="D932" s="114"/>
      <c r="E932" s="114"/>
      <c r="F932" s="114"/>
      <c r="G932" s="114"/>
      <c r="H932" s="114"/>
      <c r="I932" s="114"/>
      <c r="J932" s="114"/>
      <c r="K932" s="114"/>
      <c r="L932" s="114"/>
      <c r="M932" s="114"/>
      <c r="N932" s="114"/>
      <c r="O932" s="114"/>
      <c r="P932" s="114"/>
      <c r="Q932" s="114"/>
      <c r="R932" s="114"/>
      <c r="S932" s="114"/>
      <c r="T932" s="114"/>
      <c r="U932" s="114"/>
      <c r="V932" s="114"/>
      <c r="W932" s="114"/>
      <c r="X932" s="114"/>
      <c r="Y932" s="114"/>
      <c r="Z932" s="114"/>
      <c r="AA932" s="114"/>
      <c r="AB932" s="114"/>
    </row>
    <row r="933" spans="1:28" ht="13.2">
      <c r="A933" s="114"/>
      <c r="B933" s="114"/>
      <c r="C933" s="114"/>
      <c r="D933" s="114"/>
      <c r="E933" s="114"/>
      <c r="F933" s="114"/>
      <c r="G933" s="114"/>
      <c r="H933" s="114"/>
      <c r="I933" s="114"/>
      <c r="J933" s="114"/>
      <c r="K933" s="114"/>
      <c r="L933" s="114"/>
      <c r="M933" s="114"/>
      <c r="N933" s="114"/>
      <c r="O933" s="114"/>
      <c r="P933" s="114"/>
      <c r="Q933" s="114"/>
      <c r="R933" s="114"/>
      <c r="S933" s="114"/>
      <c r="T933" s="114"/>
      <c r="U933" s="114"/>
      <c r="V933" s="114"/>
      <c r="W933" s="114"/>
      <c r="X933" s="114"/>
      <c r="Y933" s="114"/>
      <c r="Z933" s="114"/>
      <c r="AA933" s="114"/>
      <c r="AB933" s="114"/>
    </row>
    <row r="934" spans="1:28" ht="13.2">
      <c r="A934" s="114"/>
      <c r="B934" s="114"/>
      <c r="C934" s="114"/>
      <c r="D934" s="114"/>
      <c r="E934" s="114"/>
      <c r="F934" s="114"/>
      <c r="G934" s="114"/>
      <c r="H934" s="114"/>
      <c r="I934" s="114"/>
      <c r="J934" s="114"/>
      <c r="K934" s="114"/>
      <c r="L934" s="114"/>
      <c r="M934" s="114"/>
      <c r="N934" s="114"/>
      <c r="O934" s="114"/>
      <c r="P934" s="114"/>
      <c r="Q934" s="114"/>
      <c r="R934" s="114"/>
      <c r="S934" s="114"/>
      <c r="T934" s="114"/>
      <c r="U934" s="114"/>
      <c r="V934" s="114"/>
      <c r="W934" s="114"/>
      <c r="X934" s="114"/>
      <c r="Y934" s="114"/>
      <c r="Z934" s="114"/>
      <c r="AA934" s="114"/>
      <c r="AB934" s="114"/>
    </row>
    <row r="935" spans="1:28" ht="13.2">
      <c r="A935" s="114"/>
      <c r="B935" s="114"/>
      <c r="C935" s="114"/>
      <c r="D935" s="114"/>
      <c r="E935" s="114"/>
      <c r="F935" s="114"/>
      <c r="G935" s="114"/>
      <c r="H935" s="114"/>
      <c r="I935" s="114"/>
      <c r="J935" s="114"/>
      <c r="K935" s="114"/>
      <c r="L935" s="114"/>
      <c r="M935" s="114"/>
      <c r="N935" s="114"/>
      <c r="O935" s="114"/>
      <c r="P935" s="114"/>
      <c r="Q935" s="114"/>
      <c r="R935" s="114"/>
      <c r="S935" s="114"/>
      <c r="T935" s="114"/>
      <c r="U935" s="114"/>
      <c r="V935" s="114"/>
      <c r="W935" s="114"/>
      <c r="X935" s="114"/>
      <c r="Y935" s="114"/>
      <c r="Z935" s="114"/>
      <c r="AA935" s="114"/>
      <c r="AB935" s="114"/>
    </row>
    <row r="936" spans="1:28" ht="13.2">
      <c r="A936" s="114"/>
      <c r="B936" s="114"/>
      <c r="C936" s="114"/>
      <c r="D936" s="114"/>
      <c r="E936" s="114"/>
      <c r="F936" s="114"/>
      <c r="G936" s="114"/>
      <c r="H936" s="114"/>
      <c r="I936" s="114"/>
      <c r="J936" s="114"/>
      <c r="K936" s="114"/>
      <c r="L936" s="114"/>
      <c r="M936" s="114"/>
      <c r="N936" s="114"/>
      <c r="O936" s="114"/>
      <c r="P936" s="114"/>
      <c r="Q936" s="114"/>
      <c r="R936" s="114"/>
      <c r="S936" s="114"/>
      <c r="T936" s="114"/>
      <c r="U936" s="114"/>
      <c r="V936" s="114"/>
      <c r="W936" s="114"/>
      <c r="X936" s="114"/>
      <c r="Y936" s="114"/>
      <c r="Z936" s="114"/>
      <c r="AA936" s="114"/>
      <c r="AB936" s="114"/>
    </row>
    <row r="937" spans="1:28" ht="13.2">
      <c r="A937" s="114"/>
      <c r="B937" s="114"/>
      <c r="C937" s="114"/>
      <c r="D937" s="114"/>
      <c r="E937" s="114"/>
      <c r="F937" s="114"/>
      <c r="G937" s="114"/>
      <c r="H937" s="114"/>
      <c r="I937" s="114"/>
      <c r="J937" s="114"/>
      <c r="K937" s="114"/>
      <c r="L937" s="114"/>
      <c r="M937" s="114"/>
      <c r="N937" s="114"/>
      <c r="O937" s="114"/>
      <c r="P937" s="114"/>
      <c r="Q937" s="114"/>
      <c r="R937" s="114"/>
      <c r="S937" s="114"/>
      <c r="T937" s="114"/>
      <c r="U937" s="114"/>
      <c r="V937" s="114"/>
      <c r="W937" s="114"/>
      <c r="X937" s="114"/>
      <c r="Y937" s="114"/>
      <c r="Z937" s="114"/>
      <c r="AA937" s="114"/>
      <c r="AB937" s="114"/>
    </row>
    <row r="938" spans="1:28" ht="13.2">
      <c r="A938" s="114"/>
      <c r="B938" s="114"/>
      <c r="C938" s="114"/>
      <c r="D938" s="114"/>
      <c r="E938" s="114"/>
      <c r="F938" s="114"/>
      <c r="G938" s="114"/>
      <c r="H938" s="114"/>
      <c r="I938" s="114"/>
      <c r="J938" s="114"/>
      <c r="K938" s="114"/>
      <c r="L938" s="114"/>
      <c r="M938" s="114"/>
      <c r="N938" s="114"/>
      <c r="O938" s="114"/>
      <c r="P938" s="114"/>
      <c r="Q938" s="114"/>
      <c r="R938" s="114"/>
      <c r="S938" s="114"/>
      <c r="T938" s="114"/>
      <c r="U938" s="114"/>
      <c r="V938" s="114"/>
      <c r="W938" s="114"/>
      <c r="X938" s="114"/>
      <c r="Y938" s="114"/>
      <c r="Z938" s="114"/>
      <c r="AA938" s="114"/>
      <c r="AB938" s="114"/>
    </row>
    <row r="939" spans="1:28" ht="13.2">
      <c r="A939" s="114"/>
      <c r="B939" s="114"/>
      <c r="C939" s="114"/>
      <c r="D939" s="114"/>
      <c r="E939" s="114"/>
      <c r="F939" s="114"/>
      <c r="G939" s="114"/>
      <c r="H939" s="114"/>
      <c r="I939" s="114"/>
      <c r="J939" s="114"/>
      <c r="K939" s="114"/>
      <c r="L939" s="114"/>
      <c r="M939" s="114"/>
      <c r="N939" s="114"/>
      <c r="O939" s="114"/>
      <c r="P939" s="114"/>
      <c r="Q939" s="114"/>
      <c r="R939" s="114"/>
      <c r="S939" s="114"/>
      <c r="T939" s="114"/>
      <c r="U939" s="114"/>
      <c r="V939" s="114"/>
      <c r="W939" s="114"/>
      <c r="X939" s="114"/>
      <c r="Y939" s="114"/>
      <c r="Z939" s="114"/>
      <c r="AA939" s="114"/>
      <c r="AB939" s="114"/>
    </row>
    <row r="940" spans="1:28" ht="13.2">
      <c r="A940" s="114"/>
      <c r="B940" s="114"/>
      <c r="C940" s="114"/>
      <c r="D940" s="114"/>
      <c r="E940" s="114"/>
      <c r="F940" s="114"/>
      <c r="G940" s="114"/>
      <c r="H940" s="114"/>
      <c r="I940" s="114"/>
      <c r="J940" s="114"/>
      <c r="K940" s="114"/>
      <c r="L940" s="114"/>
      <c r="M940" s="114"/>
      <c r="N940" s="114"/>
      <c r="O940" s="114"/>
      <c r="P940" s="114"/>
      <c r="Q940" s="114"/>
      <c r="R940" s="114"/>
      <c r="S940" s="114"/>
      <c r="T940" s="114"/>
      <c r="U940" s="114"/>
      <c r="V940" s="114"/>
      <c r="W940" s="114"/>
      <c r="X940" s="114"/>
      <c r="Y940" s="114"/>
      <c r="Z940" s="114"/>
      <c r="AA940" s="114"/>
      <c r="AB940" s="114"/>
    </row>
    <row r="941" spans="1:28" ht="13.2">
      <c r="A941" s="114"/>
      <c r="B941" s="114"/>
      <c r="C941" s="114"/>
      <c r="D941" s="114"/>
      <c r="E941" s="114"/>
      <c r="F941" s="114"/>
      <c r="G941" s="114"/>
      <c r="H941" s="114"/>
      <c r="I941" s="114"/>
      <c r="J941" s="114"/>
      <c r="K941" s="114"/>
      <c r="L941" s="114"/>
      <c r="M941" s="114"/>
      <c r="N941" s="114"/>
      <c r="O941" s="114"/>
      <c r="P941" s="114"/>
      <c r="Q941" s="114"/>
      <c r="R941" s="114"/>
      <c r="S941" s="114"/>
      <c r="T941" s="114"/>
      <c r="U941" s="114"/>
      <c r="V941" s="114"/>
      <c r="W941" s="114"/>
      <c r="X941" s="114"/>
      <c r="Y941" s="114"/>
      <c r="Z941" s="114"/>
      <c r="AA941" s="114"/>
      <c r="AB941" s="114"/>
    </row>
    <row r="942" spans="1:28" ht="13.2">
      <c r="A942" s="114"/>
      <c r="B942" s="114"/>
      <c r="C942" s="114"/>
      <c r="D942" s="114"/>
      <c r="E942" s="114"/>
      <c r="F942" s="114"/>
      <c r="G942" s="114"/>
      <c r="H942" s="114"/>
      <c r="I942" s="114"/>
      <c r="J942" s="114"/>
      <c r="K942" s="114"/>
      <c r="L942" s="114"/>
      <c r="M942" s="114"/>
      <c r="N942" s="114"/>
      <c r="O942" s="114"/>
      <c r="P942" s="114"/>
      <c r="Q942" s="114"/>
      <c r="R942" s="114"/>
      <c r="S942" s="114"/>
      <c r="T942" s="114"/>
      <c r="U942" s="114"/>
      <c r="V942" s="114"/>
      <c r="W942" s="114"/>
      <c r="X942" s="114"/>
      <c r="Y942" s="114"/>
      <c r="Z942" s="114"/>
      <c r="AA942" s="114"/>
      <c r="AB942" s="114"/>
    </row>
    <row r="943" spans="1:28" ht="13.2">
      <c r="A943" s="114"/>
      <c r="B943" s="114"/>
      <c r="C943" s="114"/>
      <c r="D943" s="114"/>
      <c r="E943" s="114"/>
      <c r="F943" s="114"/>
      <c r="G943" s="114"/>
      <c r="H943" s="114"/>
      <c r="I943" s="114"/>
      <c r="J943" s="114"/>
      <c r="K943" s="114"/>
      <c r="L943" s="114"/>
      <c r="M943" s="114"/>
      <c r="N943" s="114"/>
      <c r="O943" s="114"/>
      <c r="P943" s="114"/>
      <c r="Q943" s="114"/>
      <c r="R943" s="114"/>
      <c r="S943" s="114"/>
      <c r="T943" s="114"/>
      <c r="U943" s="114"/>
      <c r="V943" s="114"/>
      <c r="W943" s="114"/>
      <c r="X943" s="114"/>
      <c r="Y943" s="114"/>
      <c r="Z943" s="114"/>
      <c r="AA943" s="114"/>
      <c r="AB943" s="114"/>
    </row>
    <row r="944" spans="1:28" ht="13.2">
      <c r="A944" s="114"/>
      <c r="B944" s="114"/>
      <c r="C944" s="114"/>
      <c r="D944" s="114"/>
      <c r="E944" s="114"/>
      <c r="F944" s="114"/>
      <c r="G944" s="114"/>
      <c r="H944" s="114"/>
      <c r="I944" s="114"/>
      <c r="J944" s="114"/>
      <c r="K944" s="114"/>
      <c r="L944" s="114"/>
      <c r="M944" s="114"/>
      <c r="N944" s="114"/>
      <c r="O944" s="114"/>
      <c r="P944" s="114"/>
      <c r="Q944" s="114"/>
      <c r="R944" s="114"/>
      <c r="S944" s="114"/>
      <c r="T944" s="114"/>
      <c r="U944" s="114"/>
      <c r="V944" s="114"/>
      <c r="W944" s="114"/>
      <c r="X944" s="114"/>
      <c r="Y944" s="114"/>
      <c r="Z944" s="114"/>
      <c r="AA944" s="114"/>
      <c r="AB944" s="114"/>
    </row>
    <row r="945" spans="1:28" ht="13.2">
      <c r="A945" s="114"/>
      <c r="B945" s="114"/>
      <c r="C945" s="114"/>
      <c r="D945" s="114"/>
      <c r="E945" s="114"/>
      <c r="F945" s="114"/>
      <c r="G945" s="114"/>
      <c r="H945" s="114"/>
      <c r="I945" s="114"/>
      <c r="J945" s="114"/>
      <c r="K945" s="114"/>
      <c r="L945" s="114"/>
      <c r="M945" s="114"/>
      <c r="N945" s="114"/>
      <c r="O945" s="114"/>
      <c r="P945" s="114"/>
      <c r="Q945" s="114"/>
      <c r="R945" s="114"/>
      <c r="S945" s="114"/>
      <c r="T945" s="114"/>
      <c r="U945" s="114"/>
      <c r="V945" s="114"/>
      <c r="W945" s="114"/>
      <c r="X945" s="114"/>
      <c r="Y945" s="114"/>
      <c r="Z945" s="114"/>
      <c r="AA945" s="114"/>
      <c r="AB945" s="114"/>
    </row>
    <row r="946" spans="1:28" ht="13.2">
      <c r="A946" s="114"/>
      <c r="B946" s="114"/>
      <c r="C946" s="114"/>
      <c r="D946" s="114"/>
      <c r="E946" s="114"/>
      <c r="F946" s="114"/>
      <c r="G946" s="114"/>
      <c r="H946" s="114"/>
      <c r="I946" s="114"/>
      <c r="J946" s="114"/>
      <c r="K946" s="114"/>
      <c r="L946" s="114"/>
      <c r="M946" s="114"/>
      <c r="N946" s="114"/>
      <c r="O946" s="114"/>
      <c r="P946" s="114"/>
      <c r="Q946" s="114"/>
      <c r="R946" s="114"/>
      <c r="S946" s="114"/>
      <c r="T946" s="114"/>
      <c r="U946" s="114"/>
      <c r="V946" s="114"/>
      <c r="W946" s="114"/>
      <c r="X946" s="114"/>
      <c r="Y946" s="114"/>
      <c r="Z946" s="114"/>
      <c r="AA946" s="114"/>
      <c r="AB946" s="114"/>
    </row>
    <row r="947" spans="1:28" ht="13.2">
      <c r="A947" s="114"/>
      <c r="B947" s="114"/>
      <c r="C947" s="114"/>
      <c r="D947" s="114"/>
      <c r="E947" s="114"/>
      <c r="F947" s="114"/>
      <c r="G947" s="114"/>
      <c r="H947" s="114"/>
      <c r="I947" s="114"/>
      <c r="J947" s="114"/>
      <c r="K947" s="114"/>
      <c r="L947" s="114"/>
      <c r="M947" s="114"/>
      <c r="N947" s="114"/>
      <c r="O947" s="114"/>
      <c r="P947" s="114"/>
      <c r="Q947" s="114"/>
      <c r="R947" s="114"/>
      <c r="S947" s="114"/>
      <c r="T947" s="114"/>
      <c r="U947" s="114"/>
      <c r="V947" s="114"/>
      <c r="W947" s="114"/>
      <c r="X947" s="114"/>
      <c r="Y947" s="114"/>
      <c r="Z947" s="114"/>
      <c r="AA947" s="114"/>
      <c r="AB947" s="114"/>
    </row>
    <row r="948" spans="1:28" ht="13.2">
      <c r="A948" s="114"/>
      <c r="B948" s="114"/>
      <c r="C948" s="114"/>
      <c r="D948" s="114"/>
      <c r="E948" s="114"/>
      <c r="F948" s="114"/>
      <c r="G948" s="114"/>
      <c r="H948" s="114"/>
      <c r="I948" s="114"/>
      <c r="J948" s="114"/>
      <c r="K948" s="114"/>
      <c r="L948" s="114"/>
      <c r="M948" s="114"/>
      <c r="N948" s="114"/>
      <c r="O948" s="114"/>
      <c r="P948" s="114"/>
      <c r="Q948" s="114"/>
      <c r="R948" s="114"/>
      <c r="S948" s="114"/>
      <c r="T948" s="114"/>
      <c r="U948" s="114"/>
      <c r="V948" s="114"/>
      <c r="W948" s="114"/>
      <c r="X948" s="114"/>
      <c r="Y948" s="114"/>
      <c r="Z948" s="114"/>
      <c r="AA948" s="114"/>
      <c r="AB948" s="114"/>
    </row>
    <row r="949" spans="1:28" ht="13.2">
      <c r="A949" s="114"/>
      <c r="B949" s="114"/>
      <c r="C949" s="114"/>
      <c r="D949" s="114"/>
      <c r="E949" s="114"/>
      <c r="F949" s="114"/>
      <c r="G949" s="114"/>
      <c r="H949" s="114"/>
      <c r="I949" s="114"/>
      <c r="J949" s="114"/>
      <c r="K949" s="114"/>
      <c r="L949" s="114"/>
      <c r="M949" s="114"/>
      <c r="N949" s="114"/>
      <c r="O949" s="114"/>
      <c r="P949" s="114"/>
      <c r="Q949" s="114"/>
      <c r="R949" s="114"/>
      <c r="S949" s="114"/>
      <c r="T949" s="114"/>
      <c r="U949" s="114"/>
      <c r="V949" s="114"/>
      <c r="W949" s="114"/>
      <c r="X949" s="114"/>
      <c r="Y949" s="114"/>
      <c r="Z949" s="114"/>
      <c r="AA949" s="114"/>
      <c r="AB949" s="114"/>
    </row>
    <row r="950" spans="1:28" ht="13.2">
      <c r="A950" s="114"/>
      <c r="B950" s="114"/>
      <c r="C950" s="114"/>
      <c r="D950" s="114"/>
      <c r="E950" s="114"/>
      <c r="F950" s="114"/>
      <c r="G950" s="114"/>
      <c r="H950" s="114"/>
      <c r="I950" s="114"/>
      <c r="J950" s="114"/>
      <c r="K950" s="114"/>
      <c r="L950" s="114"/>
      <c r="M950" s="114"/>
      <c r="N950" s="114"/>
      <c r="O950" s="114"/>
      <c r="P950" s="114"/>
      <c r="Q950" s="114"/>
      <c r="R950" s="114"/>
      <c r="S950" s="114"/>
      <c r="T950" s="114"/>
      <c r="U950" s="114"/>
      <c r="V950" s="114"/>
      <c r="W950" s="114"/>
      <c r="X950" s="114"/>
      <c r="Y950" s="114"/>
      <c r="Z950" s="114"/>
      <c r="AA950" s="114"/>
      <c r="AB950" s="114"/>
    </row>
    <row r="951" spans="1:28" ht="13.2">
      <c r="A951" s="114"/>
      <c r="B951" s="114"/>
      <c r="C951" s="114"/>
      <c r="D951" s="114"/>
      <c r="E951" s="114"/>
      <c r="F951" s="114"/>
      <c r="G951" s="114"/>
      <c r="H951" s="114"/>
      <c r="I951" s="114"/>
      <c r="J951" s="114"/>
      <c r="K951" s="114"/>
      <c r="L951" s="114"/>
      <c r="M951" s="114"/>
      <c r="N951" s="114"/>
      <c r="O951" s="114"/>
      <c r="P951" s="114"/>
      <c r="Q951" s="114"/>
      <c r="R951" s="114"/>
      <c r="S951" s="114"/>
      <c r="T951" s="114"/>
      <c r="U951" s="114"/>
      <c r="V951" s="114"/>
      <c r="W951" s="114"/>
      <c r="X951" s="114"/>
      <c r="Y951" s="114"/>
      <c r="Z951" s="114"/>
      <c r="AA951" s="114"/>
      <c r="AB951" s="114"/>
    </row>
    <row r="952" spans="1:28" ht="13.2">
      <c r="A952" s="114"/>
      <c r="B952" s="114"/>
      <c r="C952" s="114"/>
      <c r="D952" s="114"/>
      <c r="E952" s="114"/>
      <c r="F952" s="114"/>
      <c r="G952" s="114"/>
      <c r="H952" s="114"/>
      <c r="I952" s="114"/>
      <c r="J952" s="114"/>
      <c r="K952" s="114"/>
      <c r="L952" s="114"/>
      <c r="M952" s="114"/>
      <c r="N952" s="114"/>
      <c r="O952" s="114"/>
      <c r="P952" s="114"/>
      <c r="Q952" s="114"/>
      <c r="R952" s="114"/>
      <c r="S952" s="114"/>
      <c r="T952" s="114"/>
      <c r="U952" s="114"/>
      <c r="V952" s="114"/>
      <c r="W952" s="114"/>
      <c r="X952" s="114"/>
      <c r="Y952" s="114"/>
      <c r="Z952" s="114"/>
      <c r="AA952" s="114"/>
      <c r="AB952" s="114"/>
    </row>
    <row r="953" spans="1:28" ht="13.2">
      <c r="A953" s="114"/>
      <c r="B953" s="114"/>
      <c r="C953" s="114"/>
      <c r="D953" s="114"/>
      <c r="E953" s="114"/>
      <c r="F953" s="114"/>
      <c r="G953" s="114"/>
      <c r="H953" s="114"/>
      <c r="I953" s="114"/>
      <c r="J953" s="114"/>
      <c r="K953" s="114"/>
      <c r="L953" s="114"/>
      <c r="M953" s="114"/>
      <c r="N953" s="114"/>
      <c r="O953" s="114"/>
      <c r="P953" s="114"/>
      <c r="Q953" s="114"/>
      <c r="R953" s="114"/>
      <c r="S953" s="114"/>
      <c r="T953" s="114"/>
      <c r="U953" s="114"/>
      <c r="V953" s="114"/>
      <c r="W953" s="114"/>
      <c r="X953" s="114"/>
      <c r="Y953" s="114"/>
      <c r="Z953" s="114"/>
      <c r="AA953" s="114"/>
      <c r="AB953" s="114"/>
    </row>
    <row r="954" spans="1:28" ht="13.2">
      <c r="A954" s="114"/>
      <c r="B954" s="114"/>
      <c r="C954" s="114"/>
      <c r="D954" s="114"/>
      <c r="E954" s="114"/>
      <c r="F954" s="114"/>
      <c r="G954" s="114"/>
      <c r="H954" s="114"/>
      <c r="I954" s="114"/>
      <c r="J954" s="114"/>
      <c r="K954" s="114"/>
      <c r="L954" s="114"/>
      <c r="M954" s="114"/>
      <c r="N954" s="114"/>
      <c r="O954" s="114"/>
      <c r="P954" s="114"/>
      <c r="Q954" s="114"/>
      <c r="R954" s="114"/>
      <c r="S954" s="114"/>
      <c r="T954" s="114"/>
      <c r="U954" s="114"/>
      <c r="V954" s="114"/>
      <c r="W954" s="114"/>
      <c r="X954" s="114"/>
      <c r="Y954" s="114"/>
      <c r="Z954" s="114"/>
      <c r="AA954" s="114"/>
      <c r="AB954" s="114"/>
    </row>
    <row r="955" spans="1:28" ht="13.2">
      <c r="A955" s="114"/>
      <c r="B955" s="114"/>
      <c r="C955" s="114"/>
      <c r="D955" s="114"/>
      <c r="E955" s="114"/>
      <c r="F955" s="114"/>
      <c r="G955" s="114"/>
      <c r="H955" s="114"/>
      <c r="I955" s="114"/>
      <c r="J955" s="114"/>
      <c r="K955" s="114"/>
      <c r="L955" s="114"/>
      <c r="M955" s="114"/>
      <c r="N955" s="114"/>
      <c r="O955" s="114"/>
      <c r="P955" s="114"/>
      <c r="Q955" s="114"/>
      <c r="R955" s="114"/>
      <c r="S955" s="114"/>
      <c r="T955" s="114"/>
      <c r="U955" s="114"/>
      <c r="V955" s="114"/>
      <c r="W955" s="114"/>
      <c r="X955" s="114"/>
      <c r="Y955" s="114"/>
      <c r="Z955" s="114"/>
      <c r="AA955" s="114"/>
      <c r="AB955" s="114"/>
    </row>
    <row r="956" spans="1:28" ht="13.2">
      <c r="A956" s="114"/>
      <c r="B956" s="114"/>
      <c r="C956" s="114"/>
      <c r="D956" s="114"/>
      <c r="E956" s="114"/>
      <c r="F956" s="114"/>
      <c r="G956" s="114"/>
      <c r="H956" s="114"/>
      <c r="I956" s="114"/>
      <c r="J956" s="114"/>
      <c r="K956" s="114"/>
      <c r="L956" s="114"/>
      <c r="M956" s="114"/>
      <c r="N956" s="114"/>
      <c r="O956" s="114"/>
      <c r="P956" s="114"/>
      <c r="Q956" s="114"/>
      <c r="R956" s="114"/>
      <c r="S956" s="114"/>
      <c r="T956" s="114"/>
      <c r="U956" s="114"/>
      <c r="V956" s="114"/>
      <c r="W956" s="114"/>
      <c r="X956" s="114"/>
      <c r="Y956" s="114"/>
      <c r="Z956" s="114"/>
      <c r="AA956" s="114"/>
      <c r="AB956" s="114"/>
    </row>
    <row r="957" spans="1:28" ht="13.2">
      <c r="A957" s="114"/>
      <c r="B957" s="114"/>
      <c r="C957" s="114"/>
      <c r="D957" s="114"/>
      <c r="E957" s="114"/>
      <c r="F957" s="114"/>
      <c r="G957" s="114"/>
      <c r="H957" s="114"/>
      <c r="I957" s="114"/>
      <c r="J957" s="114"/>
      <c r="K957" s="114"/>
      <c r="L957" s="114"/>
      <c r="M957" s="114"/>
      <c r="N957" s="114"/>
      <c r="O957" s="114"/>
      <c r="P957" s="114"/>
      <c r="Q957" s="114"/>
      <c r="R957" s="114"/>
      <c r="S957" s="114"/>
      <c r="T957" s="114"/>
      <c r="U957" s="114"/>
      <c r="V957" s="114"/>
      <c r="W957" s="114"/>
      <c r="X957" s="114"/>
      <c r="Y957" s="114"/>
      <c r="Z957" s="114"/>
      <c r="AA957" s="114"/>
      <c r="AB957" s="114"/>
    </row>
    <row r="958" spans="1:28" ht="13.2">
      <c r="A958" s="114"/>
      <c r="B958" s="114"/>
      <c r="C958" s="114"/>
      <c r="D958" s="114"/>
      <c r="E958" s="114"/>
      <c r="F958" s="114"/>
      <c r="G958" s="114"/>
      <c r="H958" s="114"/>
      <c r="I958" s="114"/>
      <c r="J958" s="114"/>
      <c r="K958" s="114"/>
      <c r="L958" s="114"/>
      <c r="M958" s="114"/>
      <c r="N958" s="114"/>
      <c r="O958" s="114"/>
      <c r="P958" s="114"/>
      <c r="Q958" s="114"/>
      <c r="R958" s="114"/>
      <c r="S958" s="114"/>
      <c r="T958" s="114"/>
      <c r="U958" s="114"/>
      <c r="V958" s="114"/>
      <c r="W958" s="114"/>
      <c r="X958" s="114"/>
      <c r="Y958" s="114"/>
      <c r="Z958" s="114"/>
      <c r="AA958" s="114"/>
      <c r="AB958" s="114"/>
    </row>
    <row r="959" spans="1:28" ht="13.2">
      <c r="A959" s="114"/>
      <c r="B959" s="114"/>
      <c r="C959" s="114"/>
      <c r="D959" s="114"/>
      <c r="E959" s="114"/>
      <c r="F959" s="114"/>
      <c r="G959" s="114"/>
      <c r="H959" s="114"/>
      <c r="I959" s="114"/>
      <c r="J959" s="114"/>
      <c r="K959" s="114"/>
      <c r="L959" s="114"/>
      <c r="M959" s="114"/>
      <c r="N959" s="114"/>
      <c r="O959" s="114"/>
      <c r="P959" s="114"/>
      <c r="Q959" s="114"/>
      <c r="R959" s="114"/>
      <c r="S959" s="114"/>
      <c r="T959" s="114"/>
      <c r="U959" s="114"/>
      <c r="V959" s="114"/>
      <c r="W959" s="114"/>
      <c r="X959" s="114"/>
      <c r="Y959" s="114"/>
      <c r="Z959" s="114"/>
      <c r="AA959" s="114"/>
      <c r="AB959" s="114"/>
    </row>
    <row r="960" spans="1:28" ht="13.2">
      <c r="A960" s="114"/>
      <c r="B960" s="114"/>
      <c r="C960" s="114"/>
      <c r="D960" s="114"/>
      <c r="E960" s="114"/>
      <c r="F960" s="114"/>
      <c r="G960" s="114"/>
      <c r="H960" s="114"/>
      <c r="I960" s="114"/>
      <c r="J960" s="114"/>
      <c r="K960" s="114"/>
      <c r="L960" s="114"/>
      <c r="M960" s="114"/>
      <c r="N960" s="114"/>
      <c r="O960" s="114"/>
      <c r="P960" s="114"/>
      <c r="Q960" s="114"/>
      <c r="R960" s="114"/>
      <c r="S960" s="114"/>
      <c r="T960" s="114"/>
      <c r="U960" s="114"/>
      <c r="V960" s="114"/>
      <c r="W960" s="114"/>
      <c r="X960" s="114"/>
      <c r="Y960" s="114"/>
      <c r="Z960" s="114"/>
      <c r="AA960" s="114"/>
      <c r="AB960" s="114"/>
    </row>
    <row r="961" spans="1:28" ht="13.2">
      <c r="A961" s="114"/>
      <c r="B961" s="114"/>
      <c r="C961" s="114"/>
      <c r="D961" s="114"/>
      <c r="E961" s="114"/>
      <c r="F961" s="114"/>
      <c r="G961" s="114"/>
      <c r="H961" s="114"/>
      <c r="I961" s="114"/>
      <c r="J961" s="114"/>
      <c r="K961" s="114"/>
      <c r="L961" s="114"/>
      <c r="M961" s="114"/>
      <c r="N961" s="114"/>
      <c r="O961" s="114"/>
      <c r="P961" s="114"/>
      <c r="Q961" s="114"/>
      <c r="R961" s="114"/>
      <c r="S961" s="114"/>
      <c r="T961" s="114"/>
      <c r="U961" s="114"/>
      <c r="V961" s="114"/>
      <c r="W961" s="114"/>
      <c r="X961" s="114"/>
      <c r="Y961" s="114"/>
      <c r="Z961" s="114"/>
      <c r="AA961" s="114"/>
      <c r="AB961" s="114"/>
    </row>
    <row r="962" spans="1:28" ht="13.2">
      <c r="A962" s="114"/>
      <c r="B962" s="114"/>
      <c r="C962" s="114"/>
      <c r="D962" s="114"/>
      <c r="E962" s="114"/>
      <c r="F962" s="114"/>
      <c r="G962" s="114"/>
      <c r="H962" s="114"/>
      <c r="I962" s="114"/>
      <c r="J962" s="114"/>
      <c r="K962" s="114"/>
      <c r="L962" s="114"/>
      <c r="M962" s="114"/>
      <c r="N962" s="114"/>
      <c r="O962" s="114"/>
      <c r="P962" s="114"/>
      <c r="Q962" s="114"/>
      <c r="R962" s="114"/>
      <c r="S962" s="114"/>
      <c r="T962" s="114"/>
      <c r="U962" s="114"/>
      <c r="V962" s="114"/>
      <c r="W962" s="114"/>
      <c r="X962" s="114"/>
      <c r="Y962" s="114"/>
      <c r="Z962" s="114"/>
      <c r="AA962" s="114"/>
      <c r="AB962" s="114"/>
    </row>
    <row r="963" spans="1:28" ht="13.2">
      <c r="A963" s="114"/>
      <c r="B963" s="114"/>
      <c r="C963" s="114"/>
      <c r="D963" s="114"/>
      <c r="E963" s="114"/>
      <c r="F963" s="114"/>
      <c r="G963" s="114"/>
      <c r="H963" s="114"/>
      <c r="I963" s="114"/>
      <c r="J963" s="114"/>
      <c r="K963" s="114"/>
      <c r="L963" s="114"/>
      <c r="M963" s="114"/>
      <c r="N963" s="114"/>
      <c r="O963" s="114"/>
      <c r="P963" s="114"/>
      <c r="Q963" s="114"/>
      <c r="R963" s="114"/>
      <c r="S963" s="114"/>
      <c r="T963" s="114"/>
      <c r="U963" s="114"/>
      <c r="V963" s="114"/>
      <c r="W963" s="114"/>
      <c r="X963" s="114"/>
      <c r="Y963" s="114"/>
      <c r="Z963" s="114"/>
      <c r="AA963" s="114"/>
      <c r="AB963" s="114"/>
    </row>
    <row r="964" spans="1:28" ht="13.2">
      <c r="A964" s="114"/>
      <c r="B964" s="114"/>
      <c r="C964" s="114"/>
      <c r="D964" s="114"/>
      <c r="E964" s="114"/>
      <c r="F964" s="114"/>
      <c r="G964" s="114"/>
      <c r="H964" s="114"/>
      <c r="I964" s="114"/>
      <c r="J964" s="114"/>
      <c r="K964" s="114"/>
      <c r="L964" s="114"/>
      <c r="M964" s="114"/>
      <c r="N964" s="114"/>
      <c r="O964" s="114"/>
      <c r="P964" s="114"/>
      <c r="Q964" s="114"/>
      <c r="R964" s="114"/>
      <c r="S964" s="114"/>
      <c r="T964" s="114"/>
      <c r="U964" s="114"/>
      <c r="V964" s="114"/>
      <c r="W964" s="114"/>
      <c r="X964" s="114"/>
      <c r="Y964" s="114"/>
      <c r="Z964" s="114"/>
      <c r="AA964" s="114"/>
      <c r="AB964" s="114"/>
    </row>
    <row r="965" spans="1:28" ht="13.2">
      <c r="A965" s="114"/>
      <c r="B965" s="114"/>
      <c r="C965" s="114"/>
      <c r="D965" s="114"/>
      <c r="E965" s="114"/>
      <c r="F965" s="114"/>
      <c r="G965" s="114"/>
      <c r="H965" s="114"/>
      <c r="I965" s="114"/>
      <c r="J965" s="114"/>
      <c r="K965" s="114"/>
      <c r="L965" s="114"/>
      <c r="M965" s="114"/>
      <c r="N965" s="114"/>
      <c r="O965" s="114"/>
      <c r="P965" s="114"/>
      <c r="Q965" s="114"/>
      <c r="R965" s="114"/>
      <c r="S965" s="114"/>
      <c r="T965" s="114"/>
      <c r="U965" s="114"/>
      <c r="V965" s="114"/>
      <c r="W965" s="114"/>
      <c r="X965" s="114"/>
      <c r="Y965" s="114"/>
      <c r="Z965" s="114"/>
      <c r="AA965" s="114"/>
      <c r="AB965" s="114"/>
    </row>
    <row r="966" spans="1:28" ht="13.2">
      <c r="A966" s="114"/>
      <c r="B966" s="114"/>
      <c r="C966" s="114"/>
      <c r="D966" s="114"/>
      <c r="E966" s="114"/>
      <c r="F966" s="114"/>
      <c r="G966" s="114"/>
      <c r="H966" s="114"/>
      <c r="I966" s="114"/>
      <c r="J966" s="114"/>
      <c r="K966" s="114"/>
      <c r="L966" s="114"/>
      <c r="M966" s="114"/>
      <c r="N966" s="114"/>
      <c r="O966" s="114"/>
      <c r="P966" s="114"/>
      <c r="Q966" s="114"/>
      <c r="R966" s="114"/>
      <c r="S966" s="114"/>
      <c r="T966" s="114"/>
      <c r="U966" s="114"/>
      <c r="V966" s="114"/>
      <c r="W966" s="114"/>
      <c r="X966" s="114"/>
      <c r="Y966" s="114"/>
      <c r="Z966" s="114"/>
      <c r="AA966" s="114"/>
      <c r="AB966" s="114"/>
    </row>
    <row r="967" spans="1:28" ht="13.2">
      <c r="A967" s="114"/>
      <c r="B967" s="114"/>
      <c r="C967" s="114"/>
      <c r="D967" s="114"/>
      <c r="E967" s="114"/>
      <c r="F967" s="114"/>
      <c r="G967" s="114"/>
      <c r="H967" s="114"/>
      <c r="I967" s="114"/>
      <c r="J967" s="114"/>
      <c r="K967" s="114"/>
      <c r="L967" s="114"/>
      <c r="M967" s="114"/>
      <c r="N967" s="114"/>
      <c r="O967" s="114"/>
      <c r="P967" s="114"/>
      <c r="Q967" s="114"/>
      <c r="R967" s="114"/>
      <c r="S967" s="114"/>
      <c r="T967" s="114"/>
      <c r="U967" s="114"/>
      <c r="V967" s="114"/>
      <c r="W967" s="114"/>
      <c r="X967" s="114"/>
      <c r="Y967" s="114"/>
      <c r="Z967" s="114"/>
      <c r="AA967" s="114"/>
      <c r="AB967" s="114"/>
    </row>
    <row r="968" spans="1:28" ht="13.2">
      <c r="A968" s="114"/>
      <c r="B968" s="114"/>
      <c r="C968" s="114"/>
      <c r="D968" s="114"/>
      <c r="E968" s="114"/>
      <c r="F968" s="114"/>
      <c r="G968" s="114"/>
      <c r="H968" s="114"/>
      <c r="I968" s="114"/>
      <c r="J968" s="114"/>
      <c r="K968" s="114"/>
      <c r="L968" s="114"/>
      <c r="M968" s="114"/>
      <c r="N968" s="114"/>
      <c r="O968" s="114"/>
      <c r="P968" s="114"/>
      <c r="Q968" s="114"/>
      <c r="R968" s="114"/>
      <c r="S968" s="114"/>
      <c r="T968" s="114"/>
      <c r="U968" s="114"/>
      <c r="V968" s="114"/>
      <c r="W968" s="114"/>
      <c r="X968" s="114"/>
      <c r="Y968" s="114"/>
      <c r="Z968" s="114"/>
      <c r="AA968" s="114"/>
      <c r="AB968" s="114"/>
    </row>
    <row r="969" spans="1:28" ht="13.2">
      <c r="A969" s="114"/>
      <c r="B969" s="114"/>
      <c r="C969" s="114"/>
      <c r="D969" s="114"/>
      <c r="E969" s="114"/>
      <c r="F969" s="114"/>
      <c r="G969" s="114"/>
      <c r="H969" s="114"/>
      <c r="I969" s="114"/>
      <c r="J969" s="114"/>
      <c r="K969" s="114"/>
      <c r="L969" s="114"/>
      <c r="M969" s="114"/>
      <c r="N969" s="114"/>
      <c r="O969" s="114"/>
      <c r="P969" s="114"/>
      <c r="Q969" s="114"/>
      <c r="R969" s="114"/>
      <c r="S969" s="114"/>
      <c r="T969" s="114"/>
      <c r="U969" s="114"/>
      <c r="V969" s="114"/>
      <c r="W969" s="114"/>
      <c r="X969" s="114"/>
      <c r="Y969" s="114"/>
      <c r="Z969" s="114"/>
      <c r="AA969" s="114"/>
      <c r="AB969" s="114"/>
    </row>
    <row r="970" spans="1:28" ht="13.2">
      <c r="A970" s="114"/>
      <c r="B970" s="114"/>
      <c r="C970" s="114"/>
      <c r="D970" s="114"/>
      <c r="E970" s="114"/>
      <c r="F970" s="114"/>
      <c r="G970" s="114"/>
      <c r="H970" s="114"/>
      <c r="I970" s="114"/>
      <c r="J970" s="114"/>
      <c r="K970" s="114"/>
      <c r="L970" s="114"/>
      <c r="M970" s="114"/>
      <c r="N970" s="114"/>
      <c r="O970" s="114"/>
      <c r="P970" s="114"/>
      <c r="Q970" s="114"/>
      <c r="R970" s="114"/>
      <c r="S970" s="114"/>
      <c r="T970" s="114"/>
      <c r="U970" s="114"/>
      <c r="V970" s="114"/>
      <c r="W970" s="114"/>
      <c r="X970" s="114"/>
      <c r="Y970" s="114"/>
      <c r="Z970" s="114"/>
      <c r="AA970" s="114"/>
      <c r="AB970" s="114"/>
    </row>
    <row r="971" spans="1:28" ht="13.2">
      <c r="A971" s="114"/>
      <c r="B971" s="114"/>
      <c r="C971" s="114"/>
      <c r="D971" s="114"/>
      <c r="E971" s="114"/>
      <c r="F971" s="114"/>
      <c r="G971" s="114"/>
      <c r="H971" s="114"/>
      <c r="I971" s="114"/>
      <c r="J971" s="114"/>
      <c r="K971" s="114"/>
      <c r="L971" s="114"/>
      <c r="M971" s="114"/>
      <c r="N971" s="114"/>
      <c r="O971" s="114"/>
      <c r="P971" s="114"/>
      <c r="Q971" s="114"/>
      <c r="R971" s="114"/>
      <c r="S971" s="114"/>
      <c r="T971" s="114"/>
      <c r="U971" s="114"/>
      <c r="V971" s="114"/>
      <c r="W971" s="114"/>
      <c r="X971" s="114"/>
      <c r="Y971" s="114"/>
      <c r="Z971" s="114"/>
      <c r="AA971" s="114"/>
      <c r="AB971" s="114"/>
    </row>
    <row r="972" spans="1:28" ht="13.2">
      <c r="A972" s="114"/>
      <c r="B972" s="114"/>
      <c r="C972" s="114"/>
      <c r="D972" s="114"/>
      <c r="E972" s="114"/>
      <c r="F972" s="114"/>
      <c r="G972" s="114"/>
      <c r="H972" s="114"/>
      <c r="I972" s="114"/>
      <c r="J972" s="114"/>
      <c r="K972" s="114"/>
      <c r="L972" s="114"/>
      <c r="M972" s="114"/>
      <c r="N972" s="114"/>
      <c r="O972" s="114"/>
      <c r="P972" s="114"/>
      <c r="Q972" s="114"/>
      <c r="R972" s="114"/>
      <c r="S972" s="114"/>
      <c r="T972" s="114"/>
      <c r="U972" s="114"/>
      <c r="V972" s="114"/>
      <c r="W972" s="114"/>
      <c r="X972" s="114"/>
      <c r="Y972" s="114"/>
      <c r="Z972" s="114"/>
      <c r="AA972" s="114"/>
      <c r="AB972" s="114"/>
    </row>
    <row r="973" spans="1:28" ht="13.2">
      <c r="A973" s="114"/>
      <c r="B973" s="114"/>
      <c r="C973" s="114"/>
      <c r="D973" s="114"/>
      <c r="E973" s="114"/>
      <c r="F973" s="114"/>
      <c r="G973" s="114"/>
      <c r="H973" s="114"/>
      <c r="I973" s="114"/>
      <c r="J973" s="114"/>
      <c r="K973" s="114"/>
      <c r="L973" s="114"/>
      <c r="M973" s="114"/>
      <c r="N973" s="114"/>
      <c r="O973" s="114"/>
      <c r="P973" s="114"/>
      <c r="Q973" s="114"/>
      <c r="R973" s="114"/>
      <c r="S973" s="114"/>
      <c r="T973" s="114"/>
      <c r="U973" s="114"/>
      <c r="V973" s="114"/>
      <c r="W973" s="114"/>
      <c r="X973" s="114"/>
      <c r="Y973" s="114"/>
      <c r="Z973" s="114"/>
      <c r="AA973" s="114"/>
      <c r="AB973" s="114"/>
    </row>
    <row r="974" spans="1:28" ht="13.2">
      <c r="A974" s="114"/>
      <c r="B974" s="114"/>
      <c r="C974" s="114"/>
      <c r="D974" s="114"/>
      <c r="E974" s="114"/>
      <c r="F974" s="114"/>
      <c r="G974" s="114"/>
      <c r="H974" s="114"/>
      <c r="I974" s="114"/>
      <c r="J974" s="114"/>
      <c r="K974" s="114"/>
      <c r="L974" s="114"/>
      <c r="M974" s="114"/>
      <c r="N974" s="114"/>
      <c r="O974" s="114"/>
      <c r="P974" s="114"/>
      <c r="Q974" s="114"/>
      <c r="R974" s="114"/>
      <c r="S974" s="114"/>
      <c r="T974" s="114"/>
      <c r="U974" s="114"/>
      <c r="V974" s="114"/>
      <c r="W974" s="114"/>
      <c r="X974" s="114"/>
      <c r="Y974" s="114"/>
      <c r="Z974" s="114"/>
      <c r="AA974" s="114"/>
      <c r="AB974" s="114"/>
    </row>
    <row r="975" spans="1:28" ht="13.2">
      <c r="A975" s="114"/>
      <c r="B975" s="114"/>
      <c r="C975" s="114"/>
      <c r="D975" s="114"/>
      <c r="E975" s="114"/>
      <c r="F975" s="114"/>
      <c r="G975" s="114"/>
      <c r="H975" s="114"/>
      <c r="I975" s="114"/>
      <c r="J975" s="114"/>
      <c r="K975" s="114"/>
      <c r="L975" s="114"/>
      <c r="M975" s="114"/>
      <c r="N975" s="114"/>
      <c r="O975" s="114"/>
      <c r="P975" s="114"/>
      <c r="Q975" s="114"/>
      <c r="R975" s="114"/>
      <c r="S975" s="114"/>
      <c r="T975" s="114"/>
      <c r="U975" s="114"/>
      <c r="V975" s="114"/>
      <c r="W975" s="114"/>
      <c r="X975" s="114"/>
      <c r="Y975" s="114"/>
      <c r="Z975" s="114"/>
      <c r="AA975" s="114"/>
      <c r="AB975" s="114"/>
    </row>
    <row r="976" spans="1:28" ht="13.2">
      <c r="A976" s="114"/>
      <c r="B976" s="114"/>
      <c r="C976" s="114"/>
      <c r="D976" s="114"/>
      <c r="E976" s="114"/>
      <c r="F976" s="114"/>
      <c r="G976" s="114"/>
      <c r="H976" s="114"/>
      <c r="I976" s="114"/>
      <c r="J976" s="114"/>
      <c r="K976" s="114"/>
      <c r="L976" s="114"/>
      <c r="M976" s="114"/>
      <c r="N976" s="114"/>
      <c r="O976" s="114"/>
      <c r="P976" s="114"/>
      <c r="Q976" s="114"/>
      <c r="R976" s="114"/>
      <c r="S976" s="114"/>
      <c r="T976" s="114"/>
      <c r="U976" s="114"/>
      <c r="V976" s="114"/>
      <c r="W976" s="114"/>
      <c r="X976" s="114"/>
      <c r="Y976" s="114"/>
      <c r="Z976" s="114"/>
      <c r="AA976" s="114"/>
      <c r="AB976" s="114"/>
    </row>
    <row r="977" spans="1:28" ht="13.2">
      <c r="A977" s="114"/>
      <c r="B977" s="114"/>
      <c r="C977" s="114"/>
      <c r="D977" s="114"/>
      <c r="E977" s="114"/>
      <c r="F977" s="114"/>
      <c r="G977" s="114"/>
      <c r="H977" s="114"/>
      <c r="I977" s="114"/>
      <c r="J977" s="114"/>
      <c r="K977" s="114"/>
      <c r="L977" s="114"/>
      <c r="M977" s="114"/>
      <c r="N977" s="114"/>
      <c r="O977" s="114"/>
      <c r="P977" s="114"/>
      <c r="Q977" s="114"/>
      <c r="R977" s="114"/>
      <c r="S977" s="114"/>
      <c r="T977" s="114"/>
      <c r="U977" s="114"/>
      <c r="V977" s="114"/>
      <c r="W977" s="114"/>
      <c r="X977" s="114"/>
      <c r="Y977" s="114"/>
      <c r="Z977" s="114"/>
      <c r="AA977" s="114"/>
      <c r="AB977" s="114"/>
    </row>
    <row r="978" spans="1:28" ht="13.2">
      <c r="A978" s="114"/>
      <c r="B978" s="114"/>
      <c r="C978" s="114"/>
      <c r="D978" s="114"/>
      <c r="E978" s="114"/>
      <c r="F978" s="114"/>
      <c r="G978" s="114"/>
      <c r="H978" s="114"/>
      <c r="I978" s="114"/>
      <c r="J978" s="114"/>
      <c r="K978" s="114"/>
      <c r="L978" s="114"/>
      <c r="M978" s="114"/>
      <c r="N978" s="114"/>
      <c r="O978" s="114"/>
      <c r="P978" s="114"/>
      <c r="Q978" s="114"/>
      <c r="R978" s="114"/>
      <c r="S978" s="114"/>
      <c r="T978" s="114"/>
      <c r="U978" s="114"/>
      <c r="V978" s="114"/>
      <c r="W978" s="114"/>
      <c r="X978" s="114"/>
      <c r="Y978" s="114"/>
      <c r="Z978" s="114"/>
      <c r="AA978" s="114"/>
      <c r="AB978" s="114"/>
    </row>
    <row r="979" spans="1:28" ht="13.2">
      <c r="A979" s="114"/>
      <c r="B979" s="114"/>
      <c r="C979" s="114"/>
      <c r="D979" s="114"/>
      <c r="E979" s="114"/>
      <c r="F979" s="114"/>
      <c r="G979" s="114"/>
      <c r="H979" s="114"/>
      <c r="I979" s="114"/>
      <c r="J979" s="114"/>
      <c r="K979" s="114"/>
      <c r="L979" s="114"/>
      <c r="M979" s="114"/>
      <c r="N979" s="114"/>
      <c r="O979" s="114"/>
      <c r="P979" s="114"/>
      <c r="Q979" s="114"/>
      <c r="R979" s="114"/>
      <c r="S979" s="114"/>
      <c r="T979" s="114"/>
      <c r="U979" s="114"/>
      <c r="V979" s="114"/>
      <c r="W979" s="114"/>
      <c r="X979" s="114"/>
      <c r="Y979" s="114"/>
      <c r="Z979" s="114"/>
      <c r="AA979" s="114"/>
      <c r="AB979" s="114"/>
    </row>
    <row r="980" spans="1:28" ht="13.2">
      <c r="A980" s="114"/>
      <c r="B980" s="114"/>
      <c r="C980" s="114"/>
      <c r="D980" s="114"/>
      <c r="E980" s="114"/>
      <c r="F980" s="114"/>
      <c r="G980" s="114"/>
      <c r="H980" s="114"/>
      <c r="I980" s="114"/>
      <c r="J980" s="114"/>
      <c r="K980" s="114"/>
      <c r="L980" s="114"/>
      <c r="M980" s="114"/>
      <c r="N980" s="114"/>
      <c r="O980" s="114"/>
      <c r="P980" s="114"/>
      <c r="Q980" s="114"/>
      <c r="R980" s="114"/>
      <c r="S980" s="114"/>
      <c r="T980" s="114"/>
      <c r="U980" s="114"/>
      <c r="V980" s="114"/>
      <c r="W980" s="114"/>
      <c r="X980" s="114"/>
      <c r="Y980" s="114"/>
      <c r="Z980" s="114"/>
      <c r="AA980" s="114"/>
      <c r="AB980" s="114"/>
    </row>
    <row r="981" spans="1:28" ht="13.2">
      <c r="A981" s="114"/>
      <c r="B981" s="114"/>
      <c r="C981" s="114"/>
      <c r="D981" s="114"/>
      <c r="E981" s="114"/>
      <c r="F981" s="114"/>
      <c r="G981" s="114"/>
      <c r="H981" s="114"/>
      <c r="I981" s="114"/>
      <c r="J981" s="114"/>
      <c r="K981" s="114"/>
      <c r="L981" s="114"/>
      <c r="M981" s="114"/>
      <c r="N981" s="114"/>
      <c r="O981" s="114"/>
      <c r="P981" s="114"/>
      <c r="Q981" s="114"/>
      <c r="R981" s="114"/>
      <c r="S981" s="114"/>
      <c r="T981" s="114"/>
      <c r="U981" s="114"/>
      <c r="V981" s="114"/>
      <c r="W981" s="114"/>
      <c r="X981" s="114"/>
      <c r="Y981" s="114"/>
      <c r="Z981" s="114"/>
      <c r="AA981" s="114"/>
      <c r="AB981" s="114"/>
    </row>
    <row r="982" spans="1:28" ht="13.2">
      <c r="A982" s="114"/>
      <c r="B982" s="114"/>
      <c r="C982" s="114"/>
      <c r="D982" s="114"/>
      <c r="E982" s="114"/>
      <c r="F982" s="114"/>
      <c r="G982" s="114"/>
      <c r="H982" s="114"/>
      <c r="I982" s="114"/>
      <c r="J982" s="114"/>
      <c r="K982" s="114"/>
      <c r="L982" s="114"/>
      <c r="M982" s="114"/>
      <c r="N982" s="114"/>
      <c r="O982" s="114"/>
      <c r="P982" s="114"/>
      <c r="Q982" s="114"/>
      <c r="R982" s="114"/>
      <c r="S982" s="114"/>
      <c r="T982" s="114"/>
      <c r="U982" s="114"/>
      <c r="V982" s="114"/>
      <c r="W982" s="114"/>
      <c r="X982" s="114"/>
      <c r="Y982" s="114"/>
      <c r="Z982" s="114"/>
      <c r="AA982" s="114"/>
      <c r="AB982" s="114"/>
    </row>
    <row r="983" spans="1:28" ht="13.2">
      <c r="A983" s="114"/>
      <c r="B983" s="114"/>
      <c r="C983" s="114"/>
      <c r="D983" s="114"/>
      <c r="E983" s="114"/>
      <c r="F983" s="114"/>
      <c r="G983" s="114"/>
      <c r="H983" s="114"/>
      <c r="I983" s="114"/>
      <c r="J983" s="114"/>
      <c r="K983" s="114"/>
      <c r="L983" s="114"/>
      <c r="M983" s="114"/>
      <c r="N983" s="114"/>
      <c r="O983" s="114"/>
      <c r="P983" s="114"/>
      <c r="Q983" s="114"/>
      <c r="R983" s="114"/>
      <c r="S983" s="114"/>
      <c r="T983" s="114"/>
      <c r="U983" s="114"/>
      <c r="V983" s="114"/>
      <c r="W983" s="114"/>
      <c r="X983" s="114"/>
      <c r="Y983" s="114"/>
      <c r="Z983" s="114"/>
      <c r="AA983" s="114"/>
      <c r="AB983" s="114"/>
    </row>
    <row r="984" spans="1:28" ht="13.2">
      <c r="A984" s="114"/>
      <c r="B984" s="114"/>
      <c r="C984" s="114"/>
      <c r="D984" s="114"/>
      <c r="E984" s="114"/>
      <c r="F984" s="114"/>
      <c r="G984" s="114"/>
      <c r="H984" s="114"/>
      <c r="I984" s="114"/>
      <c r="J984" s="114"/>
      <c r="K984" s="114"/>
      <c r="L984" s="114"/>
      <c r="M984" s="114"/>
      <c r="N984" s="114"/>
      <c r="O984" s="114"/>
      <c r="P984" s="114"/>
      <c r="Q984" s="114"/>
      <c r="R984" s="114"/>
      <c r="S984" s="114"/>
      <c r="T984" s="114"/>
      <c r="U984" s="114"/>
      <c r="V984" s="114"/>
      <c r="W984" s="114"/>
      <c r="X984" s="114"/>
      <c r="Y984" s="114"/>
      <c r="Z984" s="114"/>
      <c r="AA984" s="114"/>
      <c r="AB984" s="114"/>
    </row>
    <row r="985" spans="1:28" ht="13.2">
      <c r="A985" s="114"/>
      <c r="B985" s="114"/>
      <c r="C985" s="114"/>
      <c r="D985" s="114"/>
      <c r="E985" s="114"/>
      <c r="F985" s="114"/>
      <c r="G985" s="114"/>
      <c r="H985" s="114"/>
      <c r="I985" s="114"/>
      <c r="J985" s="114"/>
      <c r="K985" s="114"/>
      <c r="L985" s="114"/>
      <c r="M985" s="114"/>
      <c r="N985" s="114"/>
      <c r="O985" s="114"/>
      <c r="P985" s="114"/>
      <c r="Q985" s="114"/>
      <c r="R985" s="114"/>
      <c r="S985" s="114"/>
      <c r="T985" s="114"/>
      <c r="U985" s="114"/>
      <c r="V985" s="114"/>
      <c r="W985" s="114"/>
      <c r="X985" s="114"/>
      <c r="Y985" s="114"/>
      <c r="Z985" s="114"/>
      <c r="AA985" s="114"/>
      <c r="AB985" s="114"/>
    </row>
    <row r="986" spans="1:28" ht="13.2">
      <c r="A986" s="114"/>
      <c r="B986" s="114"/>
      <c r="C986" s="114"/>
      <c r="D986" s="114"/>
      <c r="E986" s="114"/>
      <c r="F986" s="114"/>
      <c r="G986" s="114"/>
      <c r="H986" s="114"/>
      <c r="I986" s="114"/>
      <c r="J986" s="114"/>
      <c r="K986" s="114"/>
      <c r="L986" s="114"/>
      <c r="M986" s="114"/>
      <c r="N986" s="114"/>
      <c r="O986" s="114"/>
      <c r="P986" s="114"/>
      <c r="Q986" s="114"/>
      <c r="R986" s="114"/>
      <c r="S986" s="114"/>
      <c r="T986" s="114"/>
      <c r="U986" s="114"/>
      <c r="V986" s="114"/>
      <c r="W986" s="114"/>
      <c r="X986" s="114"/>
      <c r="Y986" s="114"/>
      <c r="Z986" s="114"/>
      <c r="AA986" s="114"/>
      <c r="AB986" s="114"/>
    </row>
    <row r="987" spans="1:28" ht="13.2">
      <c r="A987" s="114"/>
      <c r="B987" s="114"/>
      <c r="C987" s="114"/>
      <c r="D987" s="114"/>
      <c r="E987" s="114"/>
      <c r="F987" s="114"/>
      <c r="G987" s="114"/>
      <c r="H987" s="114"/>
      <c r="I987" s="114"/>
      <c r="J987" s="114"/>
      <c r="K987" s="114"/>
      <c r="L987" s="114"/>
      <c r="M987" s="114"/>
      <c r="N987" s="114"/>
      <c r="O987" s="114"/>
      <c r="P987" s="114"/>
      <c r="Q987" s="114"/>
      <c r="R987" s="114"/>
      <c r="S987" s="114"/>
      <c r="T987" s="114"/>
      <c r="U987" s="114"/>
      <c r="V987" s="114"/>
      <c r="W987" s="114"/>
      <c r="X987" s="114"/>
      <c r="Y987" s="114"/>
      <c r="Z987" s="114"/>
      <c r="AA987" s="114"/>
      <c r="AB987" s="114"/>
    </row>
    <row r="988" spans="1:28" ht="13.2">
      <c r="A988" s="114"/>
      <c r="B988" s="114"/>
      <c r="C988" s="114"/>
      <c r="D988" s="114"/>
      <c r="E988" s="114"/>
      <c r="F988" s="114"/>
      <c r="G988" s="114"/>
      <c r="H988" s="114"/>
      <c r="I988" s="114"/>
      <c r="J988" s="114"/>
      <c r="K988" s="114"/>
      <c r="L988" s="114"/>
      <c r="M988" s="114"/>
      <c r="N988" s="114"/>
      <c r="O988" s="114"/>
      <c r="P988" s="114"/>
      <c r="Q988" s="114"/>
      <c r="R988" s="114"/>
      <c r="S988" s="114"/>
      <c r="T988" s="114"/>
      <c r="U988" s="114"/>
      <c r="V988" s="114"/>
      <c r="W988" s="114"/>
      <c r="X988" s="114"/>
      <c r="Y988" s="114"/>
      <c r="Z988" s="114"/>
      <c r="AA988" s="114"/>
      <c r="AB988" s="114"/>
    </row>
    <row r="989" spans="1:28" ht="13.2">
      <c r="A989" s="114"/>
      <c r="B989" s="114"/>
      <c r="C989" s="114"/>
      <c r="D989" s="114"/>
      <c r="E989" s="114"/>
      <c r="F989" s="114"/>
      <c r="G989" s="114"/>
      <c r="H989" s="114"/>
      <c r="I989" s="114"/>
      <c r="J989" s="114"/>
      <c r="K989" s="114"/>
      <c r="L989" s="114"/>
      <c r="M989" s="114"/>
      <c r="N989" s="114"/>
      <c r="O989" s="114"/>
      <c r="P989" s="114"/>
      <c r="Q989" s="114"/>
      <c r="R989" s="114"/>
      <c r="S989" s="114"/>
      <c r="T989" s="114"/>
      <c r="U989" s="114"/>
      <c r="V989" s="114"/>
      <c r="W989" s="114"/>
      <c r="X989" s="114"/>
      <c r="Y989" s="114"/>
      <c r="Z989" s="114"/>
      <c r="AA989" s="114"/>
      <c r="AB989" s="114"/>
    </row>
    <row r="990" spans="1:28" ht="13.2">
      <c r="A990" s="114"/>
      <c r="B990" s="114"/>
      <c r="C990" s="114"/>
      <c r="D990" s="114"/>
      <c r="E990" s="114"/>
      <c r="F990" s="114"/>
      <c r="G990" s="114"/>
      <c r="H990" s="114"/>
      <c r="I990" s="114"/>
      <c r="J990" s="114"/>
      <c r="K990" s="114"/>
      <c r="L990" s="114"/>
      <c r="M990" s="114"/>
      <c r="N990" s="114"/>
      <c r="O990" s="114"/>
      <c r="P990" s="114"/>
      <c r="Q990" s="114"/>
      <c r="R990" s="114"/>
      <c r="S990" s="114"/>
      <c r="T990" s="114"/>
      <c r="U990" s="114"/>
      <c r="V990" s="114"/>
      <c r="W990" s="114"/>
      <c r="X990" s="114"/>
      <c r="Y990" s="114"/>
      <c r="Z990" s="114"/>
      <c r="AA990" s="114"/>
      <c r="AB990" s="114"/>
    </row>
    <row r="991" spans="1:28" ht="13.2">
      <c r="A991" s="114"/>
      <c r="B991" s="114"/>
      <c r="C991" s="114"/>
      <c r="D991" s="114"/>
      <c r="E991" s="114"/>
      <c r="F991" s="114"/>
      <c r="G991" s="114"/>
      <c r="H991" s="114"/>
      <c r="I991" s="114"/>
      <c r="J991" s="114"/>
      <c r="K991" s="114"/>
      <c r="L991" s="114"/>
      <c r="M991" s="114"/>
      <c r="N991" s="114"/>
      <c r="O991" s="114"/>
      <c r="P991" s="114"/>
      <c r="Q991" s="114"/>
      <c r="R991" s="114"/>
      <c r="S991" s="114"/>
      <c r="T991" s="114"/>
      <c r="U991" s="114"/>
      <c r="V991" s="114"/>
      <c r="W991" s="114"/>
      <c r="X991" s="114"/>
      <c r="Y991" s="114"/>
      <c r="Z991" s="114"/>
      <c r="AA991" s="114"/>
      <c r="AB991" s="114"/>
    </row>
    <row r="992" spans="1:28" ht="13.2">
      <c r="A992" s="114"/>
      <c r="B992" s="114"/>
      <c r="C992" s="114"/>
      <c r="D992" s="114"/>
      <c r="E992" s="114"/>
      <c r="F992" s="114"/>
      <c r="G992" s="114"/>
      <c r="H992" s="114"/>
      <c r="I992" s="114"/>
      <c r="J992" s="114"/>
      <c r="K992" s="114"/>
      <c r="L992" s="114"/>
      <c r="M992" s="114"/>
      <c r="N992" s="114"/>
      <c r="O992" s="114"/>
      <c r="P992" s="114"/>
      <c r="Q992" s="114"/>
      <c r="R992" s="114"/>
      <c r="S992" s="114"/>
      <c r="T992" s="114"/>
      <c r="U992" s="114"/>
      <c r="V992" s="114"/>
      <c r="W992" s="114"/>
      <c r="X992" s="114"/>
      <c r="Y992" s="114"/>
      <c r="Z992" s="114"/>
      <c r="AA992" s="114"/>
      <c r="AB992" s="114"/>
    </row>
    <row r="993" spans="1:28" ht="13.2">
      <c r="A993" s="114"/>
      <c r="B993" s="114"/>
      <c r="C993" s="114"/>
      <c r="D993" s="114"/>
      <c r="E993" s="114"/>
      <c r="F993" s="114"/>
      <c r="G993" s="114"/>
      <c r="H993" s="114"/>
      <c r="I993" s="114"/>
      <c r="J993" s="114"/>
      <c r="K993" s="114"/>
      <c r="L993" s="114"/>
      <c r="M993" s="114"/>
      <c r="N993" s="114"/>
      <c r="O993" s="114"/>
      <c r="P993" s="114"/>
      <c r="Q993" s="114"/>
      <c r="R993" s="114"/>
      <c r="S993" s="114"/>
      <c r="T993" s="114"/>
      <c r="U993" s="114"/>
      <c r="V993" s="114"/>
      <c r="W993" s="114"/>
      <c r="X993" s="114"/>
      <c r="Y993" s="114"/>
      <c r="Z993" s="114"/>
      <c r="AA993" s="114"/>
      <c r="AB993" s="114"/>
    </row>
    <row r="994" spans="1:28" ht="13.2">
      <c r="A994" s="114"/>
      <c r="B994" s="114"/>
      <c r="C994" s="114"/>
      <c r="D994" s="114"/>
      <c r="E994" s="114"/>
      <c r="F994" s="114"/>
      <c r="G994" s="114"/>
      <c r="H994" s="114"/>
      <c r="I994" s="114"/>
      <c r="J994" s="114"/>
      <c r="K994" s="114"/>
      <c r="L994" s="114"/>
      <c r="M994" s="114"/>
      <c r="N994" s="114"/>
      <c r="O994" s="114"/>
      <c r="P994" s="114"/>
      <c r="Q994" s="114"/>
      <c r="R994" s="114"/>
      <c r="S994" s="114"/>
      <c r="T994" s="114"/>
      <c r="U994" s="114"/>
      <c r="V994" s="114"/>
      <c r="W994" s="114"/>
      <c r="X994" s="114"/>
      <c r="Y994" s="114"/>
      <c r="Z994" s="114"/>
      <c r="AA994" s="114"/>
      <c r="AB994" s="114"/>
    </row>
    <row r="995" spans="1:28" ht="13.2">
      <c r="A995" s="114"/>
      <c r="B995" s="114"/>
      <c r="C995" s="114"/>
      <c r="D995" s="114"/>
      <c r="E995" s="114"/>
      <c r="F995" s="114"/>
      <c r="G995" s="114"/>
      <c r="H995" s="114"/>
      <c r="I995" s="114"/>
      <c r="J995" s="114"/>
      <c r="K995" s="114"/>
      <c r="L995" s="114"/>
      <c r="M995" s="114"/>
      <c r="N995" s="114"/>
      <c r="O995" s="114"/>
      <c r="P995" s="114"/>
      <c r="Q995" s="114"/>
      <c r="R995" s="114"/>
      <c r="S995" s="114"/>
      <c r="T995" s="114"/>
      <c r="U995" s="114"/>
      <c r="V995" s="114"/>
      <c r="W995" s="114"/>
      <c r="X995" s="114"/>
      <c r="Y995" s="114"/>
      <c r="Z995" s="114"/>
      <c r="AA995" s="114"/>
      <c r="AB995" s="114"/>
    </row>
    <row r="996" spans="1:28" ht="13.2">
      <c r="A996" s="114"/>
      <c r="B996" s="114"/>
      <c r="C996" s="114"/>
      <c r="D996" s="114"/>
      <c r="E996" s="114"/>
      <c r="F996" s="114"/>
      <c r="G996" s="114"/>
      <c r="H996" s="114"/>
      <c r="I996" s="114"/>
      <c r="J996" s="114"/>
      <c r="K996" s="114"/>
      <c r="L996" s="114"/>
      <c r="M996" s="114"/>
      <c r="N996" s="114"/>
      <c r="O996" s="114"/>
      <c r="P996" s="114"/>
      <c r="Q996" s="114"/>
      <c r="R996" s="114"/>
      <c r="S996" s="114"/>
      <c r="T996" s="114"/>
      <c r="U996" s="114"/>
      <c r="V996" s="114"/>
      <c r="W996" s="114"/>
      <c r="X996" s="114"/>
      <c r="Y996" s="114"/>
      <c r="Z996" s="114"/>
      <c r="AA996" s="114"/>
      <c r="AB996" s="114"/>
    </row>
    <row r="997" spans="1:28" ht="13.2">
      <c r="A997" s="114"/>
      <c r="B997" s="114"/>
      <c r="C997" s="114"/>
      <c r="D997" s="114"/>
      <c r="E997" s="114"/>
      <c r="F997" s="114"/>
      <c r="G997" s="114"/>
      <c r="H997" s="114"/>
      <c r="I997" s="114"/>
      <c r="J997" s="114"/>
      <c r="K997" s="114"/>
      <c r="L997" s="114"/>
      <c r="M997" s="114"/>
      <c r="N997" s="114"/>
      <c r="O997" s="114"/>
      <c r="P997" s="114"/>
      <c r="Q997" s="114"/>
      <c r="R997" s="114"/>
      <c r="S997" s="114"/>
      <c r="T997" s="114"/>
      <c r="U997" s="114"/>
      <c r="V997" s="114"/>
      <c r="W997" s="114"/>
      <c r="X997" s="114"/>
      <c r="Y997" s="114"/>
      <c r="Z997" s="114"/>
      <c r="AA997" s="114"/>
      <c r="AB997" s="114"/>
    </row>
    <row r="998" spans="1:28" ht="13.2">
      <c r="A998" s="114"/>
      <c r="B998" s="114"/>
      <c r="C998" s="114"/>
      <c r="D998" s="114"/>
      <c r="E998" s="114"/>
      <c r="F998" s="114"/>
      <c r="G998" s="114"/>
      <c r="H998" s="114"/>
      <c r="I998" s="114"/>
      <c r="J998" s="114"/>
      <c r="K998" s="114"/>
      <c r="L998" s="114"/>
      <c r="M998" s="114"/>
      <c r="N998" s="114"/>
      <c r="O998" s="114"/>
      <c r="P998" s="114"/>
      <c r="Q998" s="114"/>
      <c r="R998" s="114"/>
      <c r="S998" s="114"/>
      <c r="T998" s="114"/>
      <c r="U998" s="114"/>
      <c r="V998" s="114"/>
      <c r="W998" s="114"/>
      <c r="X998" s="114"/>
      <c r="Y998" s="114"/>
      <c r="Z998" s="114"/>
      <c r="AA998" s="114"/>
      <c r="AB998" s="114"/>
    </row>
    <row r="999" spans="1:28" ht="13.2">
      <c r="A999" s="114"/>
      <c r="B999" s="114"/>
      <c r="C999" s="114"/>
      <c r="D999" s="114"/>
      <c r="E999" s="114"/>
      <c r="F999" s="114"/>
      <c r="G999" s="114"/>
      <c r="H999" s="114"/>
      <c r="I999" s="114"/>
      <c r="J999" s="114"/>
      <c r="K999" s="114"/>
      <c r="L999" s="114"/>
      <c r="M999" s="114"/>
      <c r="N999" s="114"/>
      <c r="O999" s="114"/>
      <c r="P999" s="114"/>
      <c r="Q999" s="114"/>
      <c r="R999" s="114"/>
      <c r="S999" s="114"/>
      <c r="T999" s="114"/>
      <c r="U999" s="114"/>
      <c r="V999" s="114"/>
      <c r="W999" s="114"/>
      <c r="X999" s="114"/>
      <c r="Y999" s="114"/>
      <c r="Z999" s="114"/>
      <c r="AA999" s="114"/>
      <c r="AB999" s="114"/>
    </row>
    <row r="1000" spans="1:28" ht="13.2">
      <c r="A1000" s="114"/>
      <c r="B1000" s="114"/>
      <c r="C1000" s="114"/>
      <c r="D1000" s="114"/>
      <c r="E1000" s="114"/>
      <c r="F1000" s="114"/>
      <c r="G1000" s="114"/>
      <c r="H1000" s="114"/>
      <c r="I1000" s="114"/>
      <c r="J1000" s="114"/>
      <c r="K1000" s="114"/>
      <c r="L1000" s="114"/>
      <c r="M1000" s="114"/>
      <c r="N1000" s="114"/>
      <c r="O1000" s="114"/>
      <c r="P1000" s="114"/>
      <c r="Q1000" s="114"/>
      <c r="R1000" s="114"/>
      <c r="S1000" s="114"/>
      <c r="T1000" s="114"/>
      <c r="U1000" s="114"/>
      <c r="V1000" s="114"/>
      <c r="W1000" s="114"/>
      <c r="X1000" s="114"/>
      <c r="Y1000" s="114"/>
      <c r="Z1000" s="114"/>
      <c r="AA1000" s="114"/>
      <c r="AB1000" s="114"/>
    </row>
  </sheetData>
  <hyperlinks>
    <hyperlink ref="W2" r:id="rId1" xr:uid="{00000000-0004-0000-0400-000000000000}"/>
    <hyperlink ref="W4" r:id="rId2" xr:uid="{00000000-0004-0000-0400-000001000000}"/>
    <hyperlink ref="W5" r:id="rId3" xr:uid="{00000000-0004-0000-0400-000002000000}"/>
    <hyperlink ref="A7" r:id="rId4" xr:uid="{00000000-0004-0000-0400-000003000000}"/>
  </hyperlinks>
  <pageMargins left="0.7" right="0.7" top="0.75" bottom="0.75" header="0.3" footer="0.3"/>
  <legacy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V100"/>
  <sheetViews>
    <sheetView workbookViewId="0">
      <pane xSplit="5" ySplit="1" topLeftCell="F2" activePane="bottomRight" state="frozen"/>
      <selection pane="topRight" activeCell="F1" sqref="F1"/>
      <selection pane="bottomLeft" activeCell="A2" sqref="A2"/>
      <selection pane="bottomRight" activeCell="F2" sqref="F2"/>
    </sheetView>
  </sheetViews>
  <sheetFormatPr defaultColWidth="14.44140625" defaultRowHeight="15.75" customHeight="1"/>
  <cols>
    <col min="1" max="1" width="8.33203125" hidden="1" customWidth="1"/>
    <col min="2" max="2" width="24.44140625" customWidth="1"/>
    <col min="3" max="4" width="24" customWidth="1"/>
    <col min="5" max="5" width="40.44140625" customWidth="1"/>
    <col min="6" max="6" width="58.33203125" customWidth="1"/>
    <col min="7" max="7" width="68" customWidth="1"/>
    <col min="8" max="8" width="53.77734375" customWidth="1"/>
    <col min="9" max="9" width="15.109375" customWidth="1"/>
    <col min="10" max="10" width="33.44140625" customWidth="1"/>
    <col min="11" max="11" width="19.33203125" customWidth="1"/>
    <col min="12" max="12" width="15.77734375" customWidth="1"/>
    <col min="13" max="13" width="48.44140625" customWidth="1"/>
    <col min="14" max="14" width="20.77734375" customWidth="1"/>
    <col min="15" max="15" width="23.44140625" customWidth="1"/>
    <col min="16" max="16" width="20.44140625" customWidth="1"/>
    <col min="17" max="17" width="20.44140625" hidden="1" customWidth="1"/>
    <col min="18" max="18" width="36.6640625" hidden="1" customWidth="1"/>
    <col min="19" max="19" width="33.6640625" hidden="1" customWidth="1"/>
    <col min="20" max="21" width="17.44140625" customWidth="1"/>
    <col min="22" max="22" width="38.109375" customWidth="1"/>
  </cols>
  <sheetData>
    <row r="1" spans="1:22" ht="37.5" customHeight="1">
      <c r="A1" s="26" t="s">
        <v>1040</v>
      </c>
      <c r="B1" s="120" t="s">
        <v>34</v>
      </c>
      <c r="C1" s="121" t="s">
        <v>1041</v>
      </c>
      <c r="D1" s="122" t="s">
        <v>44</v>
      </c>
      <c r="E1" s="123" t="s">
        <v>40</v>
      </c>
      <c r="F1" s="123" t="s">
        <v>41</v>
      </c>
      <c r="G1" s="124" t="s">
        <v>42</v>
      </c>
      <c r="H1" s="124" t="s">
        <v>43</v>
      </c>
      <c r="I1" s="124" t="s">
        <v>46</v>
      </c>
      <c r="J1" s="123" t="s">
        <v>47</v>
      </c>
      <c r="K1" s="124" t="s">
        <v>48</v>
      </c>
      <c r="L1" s="124" t="s">
        <v>49</v>
      </c>
      <c r="M1" s="123" t="s">
        <v>50</v>
      </c>
      <c r="N1" s="123" t="s">
        <v>51</v>
      </c>
      <c r="O1" s="123" t="s">
        <v>52</v>
      </c>
      <c r="P1" s="123" t="s">
        <v>53</v>
      </c>
      <c r="Q1" s="123" t="s">
        <v>54</v>
      </c>
      <c r="R1" s="123" t="s">
        <v>55</v>
      </c>
      <c r="S1" s="123" t="s">
        <v>56</v>
      </c>
      <c r="T1" s="123" t="s">
        <v>57</v>
      </c>
      <c r="U1" s="125" t="s">
        <v>812</v>
      </c>
      <c r="V1" s="126" t="s">
        <v>59</v>
      </c>
    </row>
    <row r="2" spans="1:22" ht="37.5" customHeight="1">
      <c r="A2" s="84"/>
      <c r="B2" s="127" t="s">
        <v>1042</v>
      </c>
      <c r="C2" s="128" t="s">
        <v>1043</v>
      </c>
      <c r="D2" s="128" t="s">
        <v>176</v>
      </c>
      <c r="E2" s="128" t="s">
        <v>1044</v>
      </c>
      <c r="F2" s="129" t="s">
        <v>1045</v>
      </c>
      <c r="G2" s="127" t="s">
        <v>1046</v>
      </c>
      <c r="H2" s="127" t="s">
        <v>1047</v>
      </c>
      <c r="I2" s="127" t="s">
        <v>320</v>
      </c>
      <c r="J2" s="127" t="s">
        <v>139</v>
      </c>
      <c r="K2" s="127" t="s">
        <v>191</v>
      </c>
      <c r="L2" s="127" t="s">
        <v>1048</v>
      </c>
      <c r="M2" s="127" t="s">
        <v>138</v>
      </c>
      <c r="N2" s="127" t="s">
        <v>139</v>
      </c>
      <c r="O2" s="130">
        <v>43922</v>
      </c>
      <c r="P2" s="127" t="s">
        <v>495</v>
      </c>
      <c r="Q2" s="131"/>
      <c r="R2" s="131"/>
      <c r="S2" s="131"/>
      <c r="T2" s="129" t="s">
        <v>139</v>
      </c>
      <c r="U2" s="132" t="s">
        <v>1049</v>
      </c>
      <c r="V2" s="133"/>
    </row>
    <row r="3" spans="1:22" ht="37.5" customHeight="1">
      <c r="A3" s="84"/>
      <c r="B3" s="134" t="s">
        <v>1050</v>
      </c>
      <c r="C3" s="135" t="s">
        <v>1051</v>
      </c>
      <c r="D3" s="136" t="s">
        <v>133</v>
      </c>
      <c r="E3" s="137" t="s">
        <v>1052</v>
      </c>
      <c r="F3" s="137" t="s">
        <v>1053</v>
      </c>
      <c r="G3" s="138" t="s">
        <v>1054</v>
      </c>
      <c r="H3" s="138" t="s">
        <v>132</v>
      </c>
      <c r="I3" s="138" t="s">
        <v>134</v>
      </c>
      <c r="J3" s="138" t="s">
        <v>135</v>
      </c>
      <c r="K3" s="138" t="s">
        <v>136</v>
      </c>
      <c r="L3" s="138" t="s">
        <v>137</v>
      </c>
      <c r="M3" s="138" t="s">
        <v>138</v>
      </c>
      <c r="N3" s="138" t="s">
        <v>139</v>
      </c>
      <c r="O3" s="139">
        <v>43922</v>
      </c>
      <c r="P3" s="138" t="s">
        <v>140</v>
      </c>
      <c r="Q3" s="140"/>
      <c r="R3" s="140"/>
      <c r="S3" s="140"/>
      <c r="T3" s="137" t="s">
        <v>1055</v>
      </c>
      <c r="U3" s="141" t="s">
        <v>142</v>
      </c>
      <c r="V3" s="142"/>
    </row>
    <row r="4" spans="1:22" ht="37.5" customHeight="1">
      <c r="A4" s="84"/>
      <c r="B4" s="143" t="s">
        <v>1050</v>
      </c>
      <c r="C4" s="144" t="s">
        <v>1043</v>
      </c>
      <c r="D4" s="145" t="s">
        <v>176</v>
      </c>
      <c r="E4" s="146" t="s">
        <v>172</v>
      </c>
      <c r="F4" s="147" t="s">
        <v>173</v>
      </c>
      <c r="G4" s="148" t="s">
        <v>174</v>
      </c>
      <c r="H4" s="148" t="s">
        <v>175</v>
      </c>
      <c r="I4" s="148" t="s">
        <v>134</v>
      </c>
      <c r="J4" s="147" t="s">
        <v>177</v>
      </c>
      <c r="K4" s="149" t="s">
        <v>178</v>
      </c>
      <c r="L4" s="148" t="s">
        <v>179</v>
      </c>
      <c r="M4" s="148" t="s">
        <v>138</v>
      </c>
      <c r="N4" s="149" t="s">
        <v>139</v>
      </c>
      <c r="O4" s="150">
        <v>43952</v>
      </c>
      <c r="P4" s="149" t="s">
        <v>178</v>
      </c>
      <c r="Q4" s="147" t="s">
        <v>180</v>
      </c>
      <c r="R4" s="151"/>
      <c r="S4" s="152"/>
      <c r="T4" s="147" t="s">
        <v>181</v>
      </c>
      <c r="U4" s="153" t="s">
        <v>182</v>
      </c>
      <c r="V4" s="154" t="s">
        <v>183</v>
      </c>
    </row>
    <row r="5" spans="1:22" ht="37.5" customHeight="1">
      <c r="A5" s="84"/>
      <c r="B5" s="134" t="s">
        <v>1056</v>
      </c>
      <c r="C5" s="155" t="s">
        <v>1057</v>
      </c>
      <c r="D5" s="156" t="s">
        <v>199</v>
      </c>
      <c r="E5" s="157" t="s">
        <v>1058</v>
      </c>
      <c r="F5" s="158" t="s">
        <v>1059</v>
      </c>
      <c r="G5" s="138" t="s">
        <v>1060</v>
      </c>
      <c r="H5" s="138" t="s">
        <v>1061</v>
      </c>
      <c r="I5" s="138" t="s">
        <v>343</v>
      </c>
      <c r="J5" s="138" t="s">
        <v>139</v>
      </c>
      <c r="K5" s="138" t="s">
        <v>191</v>
      </c>
      <c r="L5" s="138" t="s">
        <v>1062</v>
      </c>
      <c r="M5" s="138" t="s">
        <v>280</v>
      </c>
      <c r="N5" s="138" t="s">
        <v>1063</v>
      </c>
      <c r="O5" s="139">
        <v>43922</v>
      </c>
      <c r="P5" s="138" t="s">
        <v>312</v>
      </c>
      <c r="Q5" s="140"/>
      <c r="R5" s="140"/>
      <c r="S5" s="140"/>
      <c r="T5" s="158" t="s">
        <v>139</v>
      </c>
      <c r="U5" s="159" t="s">
        <v>1064</v>
      </c>
      <c r="V5" s="160"/>
    </row>
    <row r="6" spans="1:22" ht="37.5" customHeight="1">
      <c r="A6" s="161"/>
      <c r="B6" s="149" t="s">
        <v>1050</v>
      </c>
      <c r="C6" s="144" t="s">
        <v>1051</v>
      </c>
      <c r="D6" s="144" t="s">
        <v>133</v>
      </c>
      <c r="E6" s="144" t="s">
        <v>185</v>
      </c>
      <c r="F6" s="144" t="s">
        <v>186</v>
      </c>
      <c r="G6" s="149" t="s">
        <v>187</v>
      </c>
      <c r="H6" s="149" t="s">
        <v>188</v>
      </c>
      <c r="I6" s="149" t="s">
        <v>189</v>
      </c>
      <c r="J6" s="149" t="s">
        <v>190</v>
      </c>
      <c r="K6" s="149" t="s">
        <v>191</v>
      </c>
      <c r="L6" s="149" t="s">
        <v>192</v>
      </c>
      <c r="M6" s="149" t="s">
        <v>138</v>
      </c>
      <c r="N6" s="149" t="s">
        <v>139</v>
      </c>
      <c r="O6" s="150">
        <v>43891</v>
      </c>
      <c r="P6" s="149" t="s">
        <v>193</v>
      </c>
      <c r="Q6" s="149"/>
      <c r="R6" s="149"/>
      <c r="S6" s="162"/>
      <c r="T6" s="144" t="s">
        <v>139</v>
      </c>
      <c r="U6" s="163" t="s">
        <v>194</v>
      </c>
      <c r="V6" s="164"/>
    </row>
    <row r="7" spans="1:22" ht="37.5" customHeight="1">
      <c r="A7" s="84"/>
      <c r="B7" s="134" t="s">
        <v>1050</v>
      </c>
      <c r="C7" s="135" t="s">
        <v>1057</v>
      </c>
      <c r="D7" s="136" t="s">
        <v>199</v>
      </c>
      <c r="E7" s="137" t="s">
        <v>1065</v>
      </c>
      <c r="F7" s="165" t="s">
        <v>196</v>
      </c>
      <c r="G7" s="138" t="s">
        <v>1066</v>
      </c>
      <c r="H7" s="138" t="s">
        <v>198</v>
      </c>
      <c r="I7" s="138" t="s">
        <v>189</v>
      </c>
      <c r="J7" s="140" t="s">
        <v>200</v>
      </c>
      <c r="K7" s="138" t="s">
        <v>191</v>
      </c>
      <c r="L7" s="138" t="s">
        <v>201</v>
      </c>
      <c r="M7" s="138" t="s">
        <v>138</v>
      </c>
      <c r="N7" s="138" t="s">
        <v>139</v>
      </c>
      <c r="O7" s="139">
        <v>43922</v>
      </c>
      <c r="P7" s="138" t="s">
        <v>1067</v>
      </c>
      <c r="Q7" s="140"/>
      <c r="R7" s="140"/>
      <c r="S7" s="140"/>
      <c r="T7" s="165" t="s">
        <v>203</v>
      </c>
      <c r="U7" s="141" t="s">
        <v>1068</v>
      </c>
      <c r="V7" s="142"/>
    </row>
    <row r="8" spans="1:22" ht="37.5" customHeight="1">
      <c r="A8" s="84"/>
      <c r="B8" s="149" t="s">
        <v>1050</v>
      </c>
      <c r="C8" s="144" t="s">
        <v>1051</v>
      </c>
      <c r="D8" s="144" t="s">
        <v>133</v>
      </c>
      <c r="E8" s="144" t="s">
        <v>217</v>
      </c>
      <c r="F8" s="144" t="s">
        <v>1069</v>
      </c>
      <c r="G8" s="149" t="s">
        <v>219</v>
      </c>
      <c r="H8" s="149" t="s">
        <v>220</v>
      </c>
      <c r="I8" s="149" t="s">
        <v>134</v>
      </c>
      <c r="J8" s="149" t="s">
        <v>221</v>
      </c>
      <c r="K8" s="149" t="s">
        <v>191</v>
      </c>
      <c r="L8" s="149" t="s">
        <v>137</v>
      </c>
      <c r="M8" s="149" t="s">
        <v>138</v>
      </c>
      <c r="N8" s="149" t="s">
        <v>139</v>
      </c>
      <c r="O8" s="150">
        <v>43952</v>
      </c>
      <c r="P8" s="149" t="s">
        <v>140</v>
      </c>
      <c r="Q8" s="162"/>
      <c r="R8" s="162"/>
      <c r="S8" s="162"/>
      <c r="T8" s="144" t="s">
        <v>222</v>
      </c>
      <c r="U8" s="163" t="s">
        <v>223</v>
      </c>
      <c r="V8" s="166" t="s">
        <v>1070</v>
      </c>
    </row>
    <row r="9" spans="1:22" ht="37.5" customHeight="1">
      <c r="A9" s="167"/>
      <c r="B9" s="134" t="s">
        <v>1050</v>
      </c>
      <c r="C9" s="135" t="s">
        <v>1051</v>
      </c>
      <c r="D9" s="136" t="s">
        <v>133</v>
      </c>
      <c r="E9" s="137" t="s">
        <v>236</v>
      </c>
      <c r="F9" s="137" t="s">
        <v>237</v>
      </c>
      <c r="G9" s="138" t="s">
        <v>238</v>
      </c>
      <c r="H9" s="138" t="s">
        <v>239</v>
      </c>
      <c r="I9" s="138" t="s">
        <v>134</v>
      </c>
      <c r="J9" s="138" t="s">
        <v>240</v>
      </c>
      <c r="K9" s="138" t="s">
        <v>191</v>
      </c>
      <c r="L9" s="138" t="s">
        <v>201</v>
      </c>
      <c r="M9" s="138" t="s">
        <v>138</v>
      </c>
      <c r="N9" s="138" t="s">
        <v>139</v>
      </c>
      <c r="O9" s="168">
        <v>43862</v>
      </c>
      <c r="P9" s="157" t="s">
        <v>140</v>
      </c>
      <c r="Q9" s="140"/>
      <c r="R9" s="138" t="s">
        <v>241</v>
      </c>
      <c r="S9" s="138" t="s">
        <v>136</v>
      </c>
      <c r="T9" s="137" t="s">
        <v>242</v>
      </c>
      <c r="U9" s="141" t="s">
        <v>243</v>
      </c>
      <c r="V9" s="142"/>
    </row>
    <row r="10" spans="1:22" ht="37.5" customHeight="1">
      <c r="A10" s="84"/>
      <c r="B10" s="149" t="s">
        <v>1050</v>
      </c>
      <c r="C10" s="144" t="s">
        <v>1051</v>
      </c>
      <c r="D10" s="144" t="s">
        <v>176</v>
      </c>
      <c r="E10" s="144" t="s">
        <v>254</v>
      </c>
      <c r="F10" s="144" t="s">
        <v>255</v>
      </c>
      <c r="G10" s="149" t="s">
        <v>1071</v>
      </c>
      <c r="H10" s="149" t="s">
        <v>257</v>
      </c>
      <c r="I10" s="149" t="s">
        <v>258</v>
      </c>
      <c r="J10" s="149" t="s">
        <v>259</v>
      </c>
      <c r="K10" s="149" t="s">
        <v>260</v>
      </c>
      <c r="L10" s="149" t="s">
        <v>261</v>
      </c>
      <c r="M10" s="149" t="s">
        <v>138</v>
      </c>
      <c r="N10" s="149" t="s">
        <v>139</v>
      </c>
      <c r="O10" s="150">
        <v>43862</v>
      </c>
      <c r="P10" s="149" t="s">
        <v>260</v>
      </c>
      <c r="Q10" s="149"/>
      <c r="R10" s="149"/>
      <c r="S10" s="149"/>
      <c r="T10" s="144" t="s">
        <v>139</v>
      </c>
      <c r="U10" s="163" t="s">
        <v>262</v>
      </c>
      <c r="V10" s="164"/>
    </row>
    <row r="11" spans="1:22" ht="37.5" customHeight="1">
      <c r="A11" s="169"/>
      <c r="B11" s="170" t="s">
        <v>1050</v>
      </c>
      <c r="C11" s="171" t="s">
        <v>1057</v>
      </c>
      <c r="D11" s="172" t="s">
        <v>176</v>
      </c>
      <c r="E11" s="173" t="s">
        <v>275</v>
      </c>
      <c r="F11" s="174" t="s">
        <v>276</v>
      </c>
      <c r="G11" s="175" t="s">
        <v>277</v>
      </c>
      <c r="H11" s="176" t="s">
        <v>278</v>
      </c>
      <c r="I11" s="176" t="s">
        <v>134</v>
      </c>
      <c r="J11" s="140" t="s">
        <v>279</v>
      </c>
      <c r="K11" s="176" t="s">
        <v>139</v>
      </c>
      <c r="L11" s="177" t="s">
        <v>192</v>
      </c>
      <c r="M11" s="176" t="s">
        <v>280</v>
      </c>
      <c r="N11" s="140" t="s">
        <v>281</v>
      </c>
      <c r="O11" s="178" t="s">
        <v>136</v>
      </c>
      <c r="P11" s="176" t="s">
        <v>178</v>
      </c>
      <c r="Q11" s="140" t="s">
        <v>282</v>
      </c>
      <c r="R11" s="140" t="s">
        <v>283</v>
      </c>
      <c r="S11" s="140" t="s">
        <v>284</v>
      </c>
      <c r="T11" s="174" t="s">
        <v>285</v>
      </c>
      <c r="U11" s="179"/>
      <c r="V11" s="180" t="s">
        <v>286</v>
      </c>
    </row>
    <row r="12" spans="1:22" ht="37.5" customHeight="1">
      <c r="A12" s="84"/>
      <c r="B12" s="149" t="s">
        <v>1056</v>
      </c>
      <c r="C12" s="144" t="s">
        <v>1057</v>
      </c>
      <c r="D12" s="144" t="s">
        <v>199</v>
      </c>
      <c r="E12" s="181" t="s">
        <v>1072</v>
      </c>
      <c r="F12" s="181" t="s">
        <v>1073</v>
      </c>
      <c r="G12" s="149" t="s">
        <v>1074</v>
      </c>
      <c r="H12" s="149" t="s">
        <v>1075</v>
      </c>
      <c r="I12" s="149" t="s">
        <v>189</v>
      </c>
      <c r="J12" s="162" t="s">
        <v>1076</v>
      </c>
      <c r="K12" s="149" t="s">
        <v>191</v>
      </c>
      <c r="L12" s="182" t="s">
        <v>201</v>
      </c>
      <c r="M12" s="149" t="s">
        <v>138</v>
      </c>
      <c r="N12" s="149" t="s">
        <v>139</v>
      </c>
      <c r="O12" s="183">
        <v>2015</v>
      </c>
      <c r="P12" s="149" t="s">
        <v>1077</v>
      </c>
      <c r="Q12" s="149" t="s">
        <v>1078</v>
      </c>
      <c r="R12" s="149" t="s">
        <v>1079</v>
      </c>
      <c r="S12" s="149" t="s">
        <v>556</v>
      </c>
      <c r="T12" s="181" t="s">
        <v>1080</v>
      </c>
      <c r="U12" s="163" t="s">
        <v>1081</v>
      </c>
      <c r="V12" s="164"/>
    </row>
    <row r="13" spans="1:22" ht="37.5" customHeight="1">
      <c r="A13" s="84"/>
      <c r="B13" s="134" t="s">
        <v>1050</v>
      </c>
      <c r="C13" s="135" t="s">
        <v>1043</v>
      </c>
      <c r="D13" s="136" t="s">
        <v>199</v>
      </c>
      <c r="E13" s="137" t="s">
        <v>287</v>
      </c>
      <c r="F13" s="165" t="s">
        <v>287</v>
      </c>
      <c r="G13" s="138" t="s">
        <v>288</v>
      </c>
      <c r="H13" s="138" t="s">
        <v>289</v>
      </c>
      <c r="I13" s="138" t="s">
        <v>189</v>
      </c>
      <c r="J13" s="138" t="s">
        <v>290</v>
      </c>
      <c r="K13" s="138" t="s">
        <v>191</v>
      </c>
      <c r="L13" s="138" t="s">
        <v>291</v>
      </c>
      <c r="M13" s="138" t="s">
        <v>138</v>
      </c>
      <c r="N13" s="138" t="s">
        <v>139</v>
      </c>
      <c r="O13" s="158">
        <v>2013</v>
      </c>
      <c r="P13" s="138" t="s">
        <v>292</v>
      </c>
      <c r="Q13" s="140"/>
      <c r="R13" s="140"/>
      <c r="S13" s="140"/>
      <c r="T13" s="137" t="s">
        <v>139</v>
      </c>
      <c r="U13" s="141" t="s">
        <v>293</v>
      </c>
      <c r="V13" s="159" t="s">
        <v>1082</v>
      </c>
    </row>
    <row r="14" spans="1:22" ht="37.5" customHeight="1">
      <c r="A14" s="84"/>
      <c r="B14" s="149" t="s">
        <v>1050</v>
      </c>
      <c r="C14" s="144" t="s">
        <v>1051</v>
      </c>
      <c r="D14" s="144" t="s">
        <v>176</v>
      </c>
      <c r="E14" s="144" t="s">
        <v>309</v>
      </c>
      <c r="F14" s="144" t="s">
        <v>309</v>
      </c>
      <c r="G14" s="149" t="s">
        <v>310</v>
      </c>
      <c r="H14" s="149" t="s">
        <v>311</v>
      </c>
      <c r="I14" s="149" t="s">
        <v>189</v>
      </c>
      <c r="J14" s="162" t="s">
        <v>136</v>
      </c>
      <c r="K14" s="149" t="s">
        <v>191</v>
      </c>
      <c r="L14" s="149" t="s">
        <v>261</v>
      </c>
      <c r="M14" s="149" t="s">
        <v>138</v>
      </c>
      <c r="N14" s="149" t="s">
        <v>139</v>
      </c>
      <c r="O14" s="183">
        <v>2014</v>
      </c>
      <c r="P14" s="149" t="s">
        <v>312</v>
      </c>
      <c r="Q14" s="162"/>
      <c r="R14" s="162"/>
      <c r="S14" s="162"/>
      <c r="T14" s="144" t="s">
        <v>139</v>
      </c>
      <c r="U14" s="163" t="s">
        <v>314</v>
      </c>
      <c r="V14" s="164"/>
    </row>
    <row r="15" spans="1:22" ht="37.5" customHeight="1">
      <c r="A15" s="84"/>
      <c r="B15" s="134" t="s">
        <v>1050</v>
      </c>
      <c r="C15" s="135" t="s">
        <v>1043</v>
      </c>
      <c r="D15" s="136" t="s">
        <v>176</v>
      </c>
      <c r="E15" s="165" t="s">
        <v>316</v>
      </c>
      <c r="F15" s="165" t="s">
        <v>317</v>
      </c>
      <c r="G15" s="138" t="s">
        <v>318</v>
      </c>
      <c r="H15" s="138" t="s">
        <v>319</v>
      </c>
      <c r="I15" s="138" t="s">
        <v>320</v>
      </c>
      <c r="J15" s="140" t="s">
        <v>321</v>
      </c>
      <c r="K15" s="138" t="s">
        <v>178</v>
      </c>
      <c r="L15" s="138" t="s">
        <v>322</v>
      </c>
      <c r="M15" s="138" t="s">
        <v>138</v>
      </c>
      <c r="N15" s="138" t="s">
        <v>139</v>
      </c>
      <c r="O15" s="139">
        <v>43922</v>
      </c>
      <c r="P15" s="138" t="s">
        <v>178</v>
      </c>
      <c r="Q15" s="138" t="s">
        <v>323</v>
      </c>
      <c r="R15" s="140"/>
      <c r="S15" s="140"/>
      <c r="T15" s="165" t="s">
        <v>324</v>
      </c>
      <c r="U15" s="141" t="s">
        <v>325</v>
      </c>
      <c r="V15" s="142"/>
    </row>
    <row r="16" spans="1:22" ht="37.5" customHeight="1">
      <c r="A16" s="84"/>
      <c r="B16" s="149" t="s">
        <v>1050</v>
      </c>
      <c r="C16" s="144" t="s">
        <v>1043</v>
      </c>
      <c r="D16" s="144" t="s">
        <v>176</v>
      </c>
      <c r="E16" s="144" t="s">
        <v>329</v>
      </c>
      <c r="F16" s="184" t="s">
        <v>330</v>
      </c>
      <c r="G16" s="149" t="s">
        <v>331</v>
      </c>
      <c r="H16" s="149" t="s">
        <v>332</v>
      </c>
      <c r="I16" s="149" t="s">
        <v>189</v>
      </c>
      <c r="J16" s="162" t="s">
        <v>333</v>
      </c>
      <c r="K16" s="149" t="s">
        <v>136</v>
      </c>
      <c r="L16" s="149" t="s">
        <v>334</v>
      </c>
      <c r="M16" s="149" t="s">
        <v>138</v>
      </c>
      <c r="N16" s="149" t="s">
        <v>139</v>
      </c>
      <c r="O16" s="150">
        <v>43891</v>
      </c>
      <c r="P16" s="149" t="s">
        <v>312</v>
      </c>
      <c r="Q16" s="162"/>
      <c r="R16" s="162"/>
      <c r="S16" s="149" t="s">
        <v>335</v>
      </c>
      <c r="T16" s="144" t="s">
        <v>139</v>
      </c>
      <c r="U16" s="163" t="s">
        <v>336</v>
      </c>
      <c r="V16" s="166" t="s">
        <v>1083</v>
      </c>
    </row>
    <row r="17" spans="1:22" ht="37.5" customHeight="1">
      <c r="A17" s="84"/>
      <c r="B17" s="134" t="s">
        <v>1056</v>
      </c>
      <c r="C17" s="155" t="s">
        <v>1057</v>
      </c>
      <c r="D17" s="172" t="s">
        <v>176</v>
      </c>
      <c r="E17" s="185" t="s">
        <v>1084</v>
      </c>
      <c r="F17" s="186" t="s">
        <v>1085</v>
      </c>
      <c r="G17" s="187" t="s">
        <v>1086</v>
      </c>
      <c r="H17" s="187" t="s">
        <v>1087</v>
      </c>
      <c r="I17" s="187" t="s">
        <v>189</v>
      </c>
      <c r="J17" s="188"/>
      <c r="K17" s="187" t="s">
        <v>191</v>
      </c>
      <c r="L17" s="187" t="s">
        <v>201</v>
      </c>
      <c r="M17" s="187" t="s">
        <v>138</v>
      </c>
      <c r="N17" s="188"/>
      <c r="O17" s="189">
        <v>43952</v>
      </c>
      <c r="P17" s="187" t="s">
        <v>312</v>
      </c>
      <c r="Q17" s="188"/>
      <c r="R17" s="188"/>
      <c r="S17" s="188"/>
      <c r="T17" s="187" t="s">
        <v>139</v>
      </c>
      <c r="U17" s="159" t="s">
        <v>1088</v>
      </c>
      <c r="V17" s="160"/>
    </row>
    <row r="18" spans="1:22" ht="37.5" customHeight="1">
      <c r="A18" s="84"/>
      <c r="B18" s="149" t="s">
        <v>1050</v>
      </c>
      <c r="C18" s="144" t="s">
        <v>1089</v>
      </c>
      <c r="D18" s="144" t="s">
        <v>176</v>
      </c>
      <c r="E18" s="144" t="s">
        <v>339</v>
      </c>
      <c r="F18" s="181" t="s">
        <v>340</v>
      </c>
      <c r="G18" s="149" t="s">
        <v>341</v>
      </c>
      <c r="H18" s="149" t="s">
        <v>342</v>
      </c>
      <c r="I18" s="149" t="s">
        <v>343</v>
      </c>
      <c r="J18" s="162" t="s">
        <v>344</v>
      </c>
      <c r="K18" s="149" t="s">
        <v>191</v>
      </c>
      <c r="L18" s="149" t="s">
        <v>291</v>
      </c>
      <c r="M18" s="149" t="s">
        <v>280</v>
      </c>
      <c r="N18" s="162" t="s">
        <v>345</v>
      </c>
      <c r="O18" s="150">
        <v>43983</v>
      </c>
      <c r="P18" s="149" t="s">
        <v>346</v>
      </c>
      <c r="Q18" s="149" t="s">
        <v>347</v>
      </c>
      <c r="R18" s="149" t="s">
        <v>348</v>
      </c>
      <c r="S18" s="149" t="s">
        <v>349</v>
      </c>
      <c r="T18" s="181" t="s">
        <v>350</v>
      </c>
      <c r="U18" s="163" t="s">
        <v>351</v>
      </c>
      <c r="V18" s="164"/>
    </row>
    <row r="19" spans="1:22" ht="37.5" customHeight="1">
      <c r="A19" s="84"/>
      <c r="B19" s="134" t="s">
        <v>1050</v>
      </c>
      <c r="C19" s="135" t="s">
        <v>1057</v>
      </c>
      <c r="D19" s="136" t="s">
        <v>199</v>
      </c>
      <c r="E19" s="137" t="s">
        <v>352</v>
      </c>
      <c r="F19" s="137" t="s">
        <v>352</v>
      </c>
      <c r="G19" s="138" t="s">
        <v>1090</v>
      </c>
      <c r="H19" s="138" t="s">
        <v>354</v>
      </c>
      <c r="I19" s="138" t="s">
        <v>189</v>
      </c>
      <c r="J19" s="138" t="s">
        <v>355</v>
      </c>
      <c r="K19" s="138" t="s">
        <v>191</v>
      </c>
      <c r="L19" s="138" t="s">
        <v>201</v>
      </c>
      <c r="M19" s="138" t="s">
        <v>138</v>
      </c>
      <c r="N19" s="138" t="s">
        <v>139</v>
      </c>
      <c r="O19" s="139">
        <v>43922</v>
      </c>
      <c r="P19" s="138" t="s">
        <v>356</v>
      </c>
      <c r="Q19" s="138" t="s">
        <v>1091</v>
      </c>
      <c r="R19" s="138" t="s">
        <v>358</v>
      </c>
      <c r="S19" s="140"/>
      <c r="T19" s="137" t="s">
        <v>139</v>
      </c>
      <c r="U19" s="141" t="s">
        <v>359</v>
      </c>
      <c r="V19" s="190" t="s">
        <v>360</v>
      </c>
    </row>
    <row r="20" spans="1:22" ht="37.5" customHeight="1">
      <c r="A20" s="84"/>
      <c r="B20" s="149" t="s">
        <v>1050</v>
      </c>
      <c r="C20" s="144" t="s">
        <v>1089</v>
      </c>
      <c r="D20" s="144" t="s">
        <v>176</v>
      </c>
      <c r="E20" s="149" t="s">
        <v>361</v>
      </c>
      <c r="F20" s="181" t="s">
        <v>362</v>
      </c>
      <c r="G20" s="149" t="s">
        <v>363</v>
      </c>
      <c r="H20" s="149" t="s">
        <v>364</v>
      </c>
      <c r="I20" s="149" t="s">
        <v>189</v>
      </c>
      <c r="J20" s="149" t="s">
        <v>365</v>
      </c>
      <c r="K20" s="149" t="s">
        <v>366</v>
      </c>
      <c r="L20" s="182" t="s">
        <v>367</v>
      </c>
      <c r="M20" s="149" t="s">
        <v>280</v>
      </c>
      <c r="N20" s="149" t="s">
        <v>139</v>
      </c>
      <c r="O20" s="150">
        <v>42856</v>
      </c>
      <c r="P20" s="149" t="s">
        <v>366</v>
      </c>
      <c r="Q20" s="149" t="s">
        <v>368</v>
      </c>
      <c r="R20" s="149" t="s">
        <v>369</v>
      </c>
      <c r="S20" s="162"/>
      <c r="T20" s="181" t="s">
        <v>370</v>
      </c>
      <c r="U20" s="191" t="s">
        <v>371</v>
      </c>
      <c r="V20" s="54"/>
    </row>
    <row r="21" spans="1:22" ht="37.5" customHeight="1">
      <c r="A21" s="84"/>
      <c r="B21" s="134" t="s">
        <v>1050</v>
      </c>
      <c r="C21" s="135" t="s">
        <v>1092</v>
      </c>
      <c r="D21" s="136" t="s">
        <v>176</v>
      </c>
      <c r="E21" s="137" t="s">
        <v>372</v>
      </c>
      <c r="F21" s="137" t="s">
        <v>373</v>
      </c>
      <c r="G21" s="138" t="s">
        <v>374</v>
      </c>
      <c r="H21" s="138" t="s">
        <v>375</v>
      </c>
      <c r="I21" s="140"/>
      <c r="J21" s="138" t="s">
        <v>136</v>
      </c>
      <c r="K21" s="138" t="s">
        <v>366</v>
      </c>
      <c r="L21" s="138" t="s">
        <v>261</v>
      </c>
      <c r="M21" s="138" t="s">
        <v>138</v>
      </c>
      <c r="N21" s="138" t="s">
        <v>139</v>
      </c>
      <c r="O21" s="139">
        <v>43891</v>
      </c>
      <c r="P21" s="138" t="s">
        <v>366</v>
      </c>
      <c r="Q21" s="140"/>
      <c r="R21" s="140"/>
      <c r="S21" s="140"/>
      <c r="T21" s="137"/>
      <c r="U21" s="141" t="s">
        <v>376</v>
      </c>
      <c r="V21" s="142"/>
    </row>
    <row r="22" spans="1:22" ht="37.5" customHeight="1">
      <c r="A22" s="84"/>
      <c r="B22" s="149" t="s">
        <v>1093</v>
      </c>
      <c r="C22" s="149" t="s">
        <v>1043</v>
      </c>
      <c r="D22" s="149" t="s">
        <v>176</v>
      </c>
      <c r="E22" s="149" t="s">
        <v>1094</v>
      </c>
      <c r="F22" s="183" t="s">
        <v>1095</v>
      </c>
      <c r="G22" s="149" t="s">
        <v>1096</v>
      </c>
      <c r="H22" s="149" t="s">
        <v>1097</v>
      </c>
      <c r="I22" s="149" t="s">
        <v>880</v>
      </c>
      <c r="J22" s="149" t="s">
        <v>139</v>
      </c>
      <c r="K22" s="149" t="s">
        <v>540</v>
      </c>
      <c r="L22" s="149" t="s">
        <v>1048</v>
      </c>
      <c r="M22" s="149" t="s">
        <v>138</v>
      </c>
      <c r="N22" s="149" t="s">
        <v>139</v>
      </c>
      <c r="O22" s="150">
        <v>43922</v>
      </c>
      <c r="P22" s="149" t="s">
        <v>540</v>
      </c>
      <c r="Q22" s="162"/>
      <c r="R22" s="162"/>
      <c r="S22" s="162"/>
      <c r="T22" s="183" t="s">
        <v>1098</v>
      </c>
      <c r="U22" s="163" t="s">
        <v>1099</v>
      </c>
      <c r="V22" s="164"/>
    </row>
    <row r="23" spans="1:22" ht="37.5" customHeight="1">
      <c r="A23" s="84"/>
      <c r="B23" s="134" t="s">
        <v>1050</v>
      </c>
      <c r="C23" s="192" t="s">
        <v>1043</v>
      </c>
      <c r="D23" s="193" t="s">
        <v>176</v>
      </c>
      <c r="E23" s="194" t="s">
        <v>377</v>
      </c>
      <c r="F23" s="158" t="s">
        <v>378</v>
      </c>
      <c r="G23" s="138" t="s">
        <v>379</v>
      </c>
      <c r="H23" s="138" t="s">
        <v>380</v>
      </c>
      <c r="I23" s="138" t="s">
        <v>134</v>
      </c>
      <c r="J23" s="138" t="s">
        <v>381</v>
      </c>
      <c r="K23" s="138" t="s">
        <v>191</v>
      </c>
      <c r="L23" s="138" t="s">
        <v>134</v>
      </c>
      <c r="M23" s="138" t="s">
        <v>138</v>
      </c>
      <c r="N23" s="138" t="s">
        <v>382</v>
      </c>
      <c r="O23" s="139">
        <v>43922</v>
      </c>
      <c r="P23" s="138" t="s">
        <v>383</v>
      </c>
      <c r="Q23" s="140"/>
      <c r="R23" s="140"/>
      <c r="S23" s="140"/>
      <c r="T23" s="158" t="s">
        <v>384</v>
      </c>
      <c r="U23" s="141" t="s">
        <v>385</v>
      </c>
      <c r="V23" s="142"/>
    </row>
    <row r="24" spans="1:22" ht="37.5" customHeight="1">
      <c r="A24" s="84"/>
      <c r="B24" s="149" t="s">
        <v>1050</v>
      </c>
      <c r="C24" s="144" t="s">
        <v>1043</v>
      </c>
      <c r="D24" s="145" t="s">
        <v>176</v>
      </c>
      <c r="E24" s="195" t="s">
        <v>386</v>
      </c>
      <c r="F24" s="181" t="s">
        <v>276</v>
      </c>
      <c r="G24" s="149" t="s">
        <v>387</v>
      </c>
      <c r="H24" s="149" t="s">
        <v>388</v>
      </c>
      <c r="I24" s="149" t="s">
        <v>134</v>
      </c>
      <c r="J24" s="162" t="s">
        <v>389</v>
      </c>
      <c r="K24" s="149" t="s">
        <v>178</v>
      </c>
      <c r="L24" s="149" t="s">
        <v>258</v>
      </c>
      <c r="M24" s="149" t="s">
        <v>138</v>
      </c>
      <c r="N24" s="149" t="s">
        <v>139</v>
      </c>
      <c r="O24" s="150">
        <v>43952</v>
      </c>
      <c r="P24" s="149" t="s">
        <v>178</v>
      </c>
      <c r="Q24" s="162"/>
      <c r="R24" s="162"/>
      <c r="S24" s="149" t="s">
        <v>390</v>
      </c>
      <c r="T24" s="181" t="s">
        <v>391</v>
      </c>
      <c r="U24" s="163" t="s">
        <v>392</v>
      </c>
      <c r="V24" s="164"/>
    </row>
    <row r="25" spans="1:22" ht="37.5" customHeight="1">
      <c r="A25" s="84"/>
      <c r="B25" s="196" t="s">
        <v>1050</v>
      </c>
      <c r="C25" s="197" t="s">
        <v>1051</v>
      </c>
      <c r="D25" s="198" t="s">
        <v>133</v>
      </c>
      <c r="E25" s="199" t="s">
        <v>393</v>
      </c>
      <c r="F25" s="199" t="s">
        <v>394</v>
      </c>
      <c r="G25" s="157" t="s">
        <v>395</v>
      </c>
      <c r="H25" s="157" t="s">
        <v>396</v>
      </c>
      <c r="I25" s="157" t="s">
        <v>134</v>
      </c>
      <c r="J25" s="157" t="s">
        <v>190</v>
      </c>
      <c r="K25" s="157" t="s">
        <v>136</v>
      </c>
      <c r="L25" s="157" t="s">
        <v>192</v>
      </c>
      <c r="M25" s="157" t="s">
        <v>138</v>
      </c>
      <c r="N25" s="157" t="s">
        <v>139</v>
      </c>
      <c r="O25" s="168">
        <v>44013</v>
      </c>
      <c r="P25" s="157" t="s">
        <v>397</v>
      </c>
      <c r="Q25" s="157"/>
      <c r="R25" s="157"/>
      <c r="S25" s="200"/>
      <c r="T25" s="199" t="s">
        <v>398</v>
      </c>
      <c r="U25" s="201" t="s">
        <v>399</v>
      </c>
      <c r="V25" s="202" t="s">
        <v>400</v>
      </c>
    </row>
    <row r="26" spans="1:22" ht="37.5" customHeight="1">
      <c r="A26" s="84"/>
      <c r="B26" s="182" t="s">
        <v>1056</v>
      </c>
      <c r="C26" s="145" t="s">
        <v>1057</v>
      </c>
      <c r="D26" s="145" t="s">
        <v>199</v>
      </c>
      <c r="E26" s="145" t="s">
        <v>1100</v>
      </c>
      <c r="F26" s="145" t="s">
        <v>1101</v>
      </c>
      <c r="G26" s="182" t="s">
        <v>1102</v>
      </c>
      <c r="H26" s="182" t="s">
        <v>1103</v>
      </c>
      <c r="I26" s="182" t="s">
        <v>343</v>
      </c>
      <c r="J26" s="182" t="s">
        <v>355</v>
      </c>
      <c r="K26" s="182" t="s">
        <v>191</v>
      </c>
      <c r="L26" s="182" t="s">
        <v>201</v>
      </c>
      <c r="M26" s="182" t="s">
        <v>138</v>
      </c>
      <c r="N26" s="182" t="s">
        <v>139</v>
      </c>
      <c r="O26" s="203">
        <v>43891</v>
      </c>
      <c r="P26" s="182" t="s">
        <v>312</v>
      </c>
      <c r="Q26" s="204"/>
      <c r="R26" s="204"/>
      <c r="S26" s="204"/>
      <c r="T26" s="145" t="s">
        <v>1104</v>
      </c>
      <c r="U26" s="191" t="s">
        <v>1105</v>
      </c>
      <c r="V26" s="54"/>
    </row>
    <row r="27" spans="1:22" ht="37.5" customHeight="1">
      <c r="A27" s="84"/>
      <c r="B27" s="196" t="s">
        <v>1050</v>
      </c>
      <c r="C27" s="197" t="s">
        <v>1043</v>
      </c>
      <c r="D27" s="198" t="s">
        <v>199</v>
      </c>
      <c r="E27" s="199" t="s">
        <v>401</v>
      </c>
      <c r="F27" s="199" t="s">
        <v>402</v>
      </c>
      <c r="G27" s="157" t="s">
        <v>403</v>
      </c>
      <c r="H27" s="157" t="s">
        <v>404</v>
      </c>
      <c r="I27" s="157" t="s">
        <v>134</v>
      </c>
      <c r="J27" s="157" t="s">
        <v>355</v>
      </c>
      <c r="K27" s="157" t="s">
        <v>405</v>
      </c>
      <c r="L27" s="157" t="s">
        <v>261</v>
      </c>
      <c r="M27" s="157" t="s">
        <v>138</v>
      </c>
      <c r="N27" s="157" t="s">
        <v>139</v>
      </c>
      <c r="O27" s="168">
        <v>44013</v>
      </c>
      <c r="P27" s="157" t="s">
        <v>312</v>
      </c>
      <c r="Q27" s="157" t="s">
        <v>406</v>
      </c>
      <c r="R27" s="157" t="s">
        <v>407</v>
      </c>
      <c r="S27" s="200"/>
      <c r="T27" s="199" t="s">
        <v>408</v>
      </c>
      <c r="U27" s="201" t="s">
        <v>409</v>
      </c>
      <c r="V27" s="202" t="s">
        <v>410</v>
      </c>
    </row>
    <row r="28" spans="1:22" ht="37.5" customHeight="1">
      <c r="A28" s="84"/>
      <c r="B28" s="182" t="s">
        <v>1050</v>
      </c>
      <c r="C28" s="145" t="s">
        <v>1051</v>
      </c>
      <c r="D28" s="145" t="s">
        <v>176</v>
      </c>
      <c r="E28" s="145" t="s">
        <v>411</v>
      </c>
      <c r="F28" s="195" t="s">
        <v>412</v>
      </c>
      <c r="G28" s="182" t="s">
        <v>413</v>
      </c>
      <c r="H28" s="182" t="s">
        <v>414</v>
      </c>
      <c r="I28" s="182" t="s">
        <v>189</v>
      </c>
      <c r="J28" s="204" t="s">
        <v>415</v>
      </c>
      <c r="K28" s="182" t="s">
        <v>136</v>
      </c>
      <c r="L28" s="182" t="s">
        <v>261</v>
      </c>
      <c r="M28" s="182" t="s">
        <v>138</v>
      </c>
      <c r="N28" s="182" t="s">
        <v>416</v>
      </c>
      <c r="O28" s="150">
        <v>43891</v>
      </c>
      <c r="P28" s="182" t="s">
        <v>312</v>
      </c>
      <c r="Q28" s="182" t="s">
        <v>417</v>
      </c>
      <c r="R28" s="204"/>
      <c r="S28" s="204"/>
      <c r="T28" s="145" t="s">
        <v>139</v>
      </c>
      <c r="U28" s="191" t="s">
        <v>418</v>
      </c>
      <c r="V28" s="54"/>
    </row>
    <row r="29" spans="1:22" ht="37.5" customHeight="1">
      <c r="A29" s="205"/>
      <c r="B29" s="134" t="s">
        <v>1056</v>
      </c>
      <c r="C29" s="135" t="s">
        <v>1051</v>
      </c>
      <c r="D29" s="136" t="s">
        <v>176</v>
      </c>
      <c r="E29" s="165" t="s">
        <v>1106</v>
      </c>
      <c r="F29" s="137" t="s">
        <v>1107</v>
      </c>
      <c r="G29" s="138" t="s">
        <v>1108</v>
      </c>
      <c r="H29" s="138" t="s">
        <v>1109</v>
      </c>
      <c r="I29" s="138" t="s">
        <v>258</v>
      </c>
      <c r="J29" s="140" t="s">
        <v>1110</v>
      </c>
      <c r="K29" s="138" t="s">
        <v>574</v>
      </c>
      <c r="L29" s="138" t="s">
        <v>201</v>
      </c>
      <c r="M29" s="138" t="s">
        <v>138</v>
      </c>
      <c r="N29" s="138" t="s">
        <v>139</v>
      </c>
      <c r="O29" s="158" t="s">
        <v>136</v>
      </c>
      <c r="P29" s="138" t="s">
        <v>574</v>
      </c>
      <c r="Q29" s="138" t="s">
        <v>1111</v>
      </c>
      <c r="R29" s="138" t="s">
        <v>1112</v>
      </c>
      <c r="S29" s="138" t="s">
        <v>136</v>
      </c>
      <c r="T29" s="137" t="s">
        <v>1113</v>
      </c>
      <c r="U29" s="141" t="s">
        <v>1114</v>
      </c>
      <c r="V29" s="190" t="s">
        <v>1115</v>
      </c>
    </row>
    <row r="30" spans="1:22" ht="37.5" customHeight="1">
      <c r="A30" s="84"/>
      <c r="B30" s="149" t="s">
        <v>1050</v>
      </c>
      <c r="C30" s="144" t="s">
        <v>1043</v>
      </c>
      <c r="D30" s="144" t="s">
        <v>133</v>
      </c>
      <c r="E30" s="144" t="s">
        <v>419</v>
      </c>
      <c r="F30" s="144" t="s">
        <v>420</v>
      </c>
      <c r="G30" s="149" t="s">
        <v>421</v>
      </c>
      <c r="H30" s="149" t="s">
        <v>422</v>
      </c>
      <c r="I30" s="149" t="s">
        <v>343</v>
      </c>
      <c r="J30" s="162" t="s">
        <v>423</v>
      </c>
      <c r="K30" s="149" t="s">
        <v>292</v>
      </c>
      <c r="L30" s="149" t="s">
        <v>261</v>
      </c>
      <c r="M30" s="149" t="s">
        <v>138</v>
      </c>
      <c r="N30" s="149" t="s">
        <v>136</v>
      </c>
      <c r="O30" s="150">
        <v>43891</v>
      </c>
      <c r="P30" s="149" t="s">
        <v>292</v>
      </c>
      <c r="Q30" s="149" t="s">
        <v>424</v>
      </c>
      <c r="R30" s="149" t="s">
        <v>425</v>
      </c>
      <c r="S30" s="149" t="s">
        <v>426</v>
      </c>
      <c r="T30" s="195" t="s">
        <v>427</v>
      </c>
      <c r="U30" s="191" t="s">
        <v>428</v>
      </c>
      <c r="V30" s="166" t="s">
        <v>1116</v>
      </c>
    </row>
    <row r="31" spans="1:22" ht="37.5" customHeight="1">
      <c r="A31" s="84"/>
      <c r="B31" s="134" t="s">
        <v>1050</v>
      </c>
      <c r="C31" s="135" t="s">
        <v>1043</v>
      </c>
      <c r="D31" s="136" t="s">
        <v>176</v>
      </c>
      <c r="E31" s="137" t="s">
        <v>430</v>
      </c>
      <c r="F31" s="165" t="s">
        <v>431</v>
      </c>
      <c r="G31" s="138" t="s">
        <v>432</v>
      </c>
      <c r="H31" s="138" t="s">
        <v>433</v>
      </c>
      <c r="I31" s="138" t="s">
        <v>189</v>
      </c>
      <c r="J31" s="140" t="s">
        <v>190</v>
      </c>
      <c r="K31" s="138" t="s">
        <v>312</v>
      </c>
      <c r="L31" s="138" t="s">
        <v>291</v>
      </c>
      <c r="M31" s="138" t="s">
        <v>138</v>
      </c>
      <c r="N31" s="138" t="s">
        <v>139</v>
      </c>
      <c r="O31" s="139">
        <v>43983</v>
      </c>
      <c r="P31" s="138" t="s">
        <v>312</v>
      </c>
      <c r="Q31" s="140"/>
      <c r="R31" s="140"/>
      <c r="S31" s="140"/>
      <c r="T31" s="137" t="s">
        <v>139</v>
      </c>
      <c r="U31" s="141" t="s">
        <v>434</v>
      </c>
      <c r="V31" s="142"/>
    </row>
    <row r="32" spans="1:22" ht="37.5" customHeight="1">
      <c r="A32" s="84"/>
      <c r="B32" s="149" t="s">
        <v>1056</v>
      </c>
      <c r="C32" s="149" t="s">
        <v>1057</v>
      </c>
      <c r="D32" s="149" t="s">
        <v>176</v>
      </c>
      <c r="E32" s="206" t="s">
        <v>1117</v>
      </c>
      <c r="F32" s="206" t="s">
        <v>1118</v>
      </c>
      <c r="G32" s="206" t="s">
        <v>1119</v>
      </c>
      <c r="H32" s="207" t="s">
        <v>1120</v>
      </c>
      <c r="I32" s="206" t="s">
        <v>189</v>
      </c>
      <c r="J32" s="208"/>
      <c r="K32" s="206" t="s">
        <v>202</v>
      </c>
      <c r="L32" s="206" t="s">
        <v>1121</v>
      </c>
      <c r="M32" s="206" t="s">
        <v>138</v>
      </c>
      <c r="N32" s="206" t="s">
        <v>139</v>
      </c>
      <c r="O32" s="209">
        <v>43891</v>
      </c>
      <c r="P32" s="206" t="s">
        <v>312</v>
      </c>
      <c r="Q32" s="208"/>
      <c r="R32" s="208"/>
      <c r="S32" s="206" t="s">
        <v>1122</v>
      </c>
      <c r="T32" s="206" t="s">
        <v>139</v>
      </c>
      <c r="U32" s="210" t="s">
        <v>1123</v>
      </c>
      <c r="V32" s="151"/>
    </row>
    <row r="33" spans="1:22" ht="37.5" customHeight="1">
      <c r="A33" s="84"/>
      <c r="B33" s="134" t="s">
        <v>1056</v>
      </c>
      <c r="C33" s="155" t="s">
        <v>1057</v>
      </c>
      <c r="D33" s="172" t="s">
        <v>176</v>
      </c>
      <c r="E33" s="138" t="s">
        <v>1124</v>
      </c>
      <c r="F33" s="158" t="s">
        <v>1125</v>
      </c>
      <c r="G33" s="138" t="s">
        <v>1126</v>
      </c>
      <c r="H33" s="138" t="s">
        <v>1127</v>
      </c>
      <c r="I33" s="138" t="s">
        <v>258</v>
      </c>
      <c r="J33" s="138" t="s">
        <v>1128</v>
      </c>
      <c r="K33" s="138" t="s">
        <v>456</v>
      </c>
      <c r="L33" s="138" t="s">
        <v>179</v>
      </c>
      <c r="M33" s="138" t="s">
        <v>138</v>
      </c>
      <c r="N33" s="138" t="s">
        <v>139</v>
      </c>
      <c r="O33" s="139">
        <v>44044</v>
      </c>
      <c r="P33" s="138" t="s">
        <v>456</v>
      </c>
      <c r="Q33" s="140"/>
      <c r="R33" s="140"/>
      <c r="S33" s="140"/>
      <c r="T33" s="158" t="s">
        <v>1129</v>
      </c>
      <c r="U33" s="141" t="s">
        <v>1130</v>
      </c>
      <c r="V33" s="211" t="s">
        <v>1131</v>
      </c>
    </row>
    <row r="34" spans="1:22" ht="37.5" customHeight="1">
      <c r="A34" s="84"/>
      <c r="B34" s="149" t="s">
        <v>1042</v>
      </c>
      <c r="C34" s="149" t="s">
        <v>1043</v>
      </c>
      <c r="D34" s="182" t="s">
        <v>176</v>
      </c>
      <c r="E34" s="182" t="s">
        <v>1132</v>
      </c>
      <c r="F34" s="183" t="s">
        <v>1133</v>
      </c>
      <c r="G34" s="149" t="s">
        <v>1134</v>
      </c>
      <c r="H34" s="148" t="s">
        <v>1135</v>
      </c>
      <c r="I34" s="149" t="s">
        <v>880</v>
      </c>
      <c r="J34" s="149" t="s">
        <v>139</v>
      </c>
      <c r="K34" s="149" t="s">
        <v>191</v>
      </c>
      <c r="L34" s="149" t="s">
        <v>1048</v>
      </c>
      <c r="M34" s="149" t="s">
        <v>138</v>
      </c>
      <c r="N34" s="149" t="s">
        <v>139</v>
      </c>
      <c r="O34" s="150">
        <v>43922</v>
      </c>
      <c r="P34" s="149" t="s">
        <v>139</v>
      </c>
      <c r="Q34" s="162"/>
      <c r="R34" s="162"/>
      <c r="S34" s="162"/>
      <c r="T34" s="183" t="s">
        <v>139</v>
      </c>
      <c r="U34" s="163" t="s">
        <v>1136</v>
      </c>
      <c r="V34" s="164"/>
    </row>
    <row r="35" spans="1:22" ht="37.5" customHeight="1">
      <c r="A35" s="84"/>
      <c r="B35" s="134" t="s">
        <v>1056</v>
      </c>
      <c r="C35" s="135" t="s">
        <v>1057</v>
      </c>
      <c r="D35" s="136" t="s">
        <v>176</v>
      </c>
      <c r="E35" s="137" t="s">
        <v>1137</v>
      </c>
      <c r="F35" s="137" t="s">
        <v>1138</v>
      </c>
      <c r="G35" s="138" t="s">
        <v>1139</v>
      </c>
      <c r="H35" s="138" t="s">
        <v>1140</v>
      </c>
      <c r="I35" s="138" t="s">
        <v>189</v>
      </c>
      <c r="J35" s="138" t="s">
        <v>259</v>
      </c>
      <c r="K35" s="138" t="s">
        <v>191</v>
      </c>
      <c r="L35" s="138" t="s">
        <v>1141</v>
      </c>
      <c r="M35" s="138" t="s">
        <v>138</v>
      </c>
      <c r="N35" s="138" t="s">
        <v>1142</v>
      </c>
      <c r="O35" s="139">
        <v>43891</v>
      </c>
      <c r="P35" s="138" t="s">
        <v>312</v>
      </c>
      <c r="Q35" s="138" t="s">
        <v>1143</v>
      </c>
      <c r="R35" s="138" t="s">
        <v>1144</v>
      </c>
      <c r="S35" s="140"/>
      <c r="T35" s="137" t="s">
        <v>139</v>
      </c>
      <c r="U35" s="141" t="s">
        <v>1145</v>
      </c>
      <c r="V35" s="211" t="s">
        <v>1146</v>
      </c>
    </row>
    <row r="36" spans="1:22" ht="37.5" customHeight="1">
      <c r="A36" s="84"/>
      <c r="B36" s="149" t="s">
        <v>1050</v>
      </c>
      <c r="C36" s="144" t="s">
        <v>1051</v>
      </c>
      <c r="D36" s="144" t="s">
        <v>176</v>
      </c>
      <c r="E36" s="144" t="s">
        <v>435</v>
      </c>
      <c r="F36" s="144" t="s">
        <v>436</v>
      </c>
      <c r="G36" s="149" t="s">
        <v>437</v>
      </c>
      <c r="H36" s="149" t="s">
        <v>438</v>
      </c>
      <c r="I36" s="149" t="s">
        <v>189</v>
      </c>
      <c r="J36" s="162" t="s">
        <v>439</v>
      </c>
      <c r="K36" s="149" t="s">
        <v>136</v>
      </c>
      <c r="L36" s="149" t="s">
        <v>440</v>
      </c>
      <c r="M36" s="149" t="s">
        <v>138</v>
      </c>
      <c r="N36" s="149" t="s">
        <v>139</v>
      </c>
      <c r="O36" s="150">
        <v>43922</v>
      </c>
      <c r="P36" s="149" t="s">
        <v>312</v>
      </c>
      <c r="Q36" s="162"/>
      <c r="R36" s="162"/>
      <c r="S36" s="162"/>
      <c r="T36" s="144" t="s">
        <v>139</v>
      </c>
      <c r="U36" s="163" t="s">
        <v>441</v>
      </c>
      <c r="V36" s="164"/>
    </row>
    <row r="37" spans="1:22" ht="37.5" customHeight="1">
      <c r="A37" s="84"/>
      <c r="B37" s="196" t="s">
        <v>1056</v>
      </c>
      <c r="C37" s="197" t="s">
        <v>1057</v>
      </c>
      <c r="D37" s="198" t="s">
        <v>199</v>
      </c>
      <c r="E37" s="199" t="s">
        <v>1147</v>
      </c>
      <c r="F37" s="212" t="s">
        <v>1148</v>
      </c>
      <c r="G37" s="157" t="s">
        <v>1149</v>
      </c>
      <c r="H37" s="157" t="s">
        <v>1150</v>
      </c>
      <c r="I37" s="157" t="s">
        <v>134</v>
      </c>
      <c r="J37" s="200" t="s">
        <v>1151</v>
      </c>
      <c r="K37" s="138" t="s">
        <v>191</v>
      </c>
      <c r="L37" s="157" t="s">
        <v>134</v>
      </c>
      <c r="M37" s="157" t="s">
        <v>138</v>
      </c>
      <c r="N37" s="138" t="s">
        <v>139</v>
      </c>
      <c r="O37" s="139">
        <v>43952</v>
      </c>
      <c r="P37" s="138" t="s">
        <v>1152</v>
      </c>
      <c r="Q37" s="200"/>
      <c r="R37" s="200"/>
      <c r="S37" s="157" t="s">
        <v>284</v>
      </c>
      <c r="T37" s="212" t="s">
        <v>1153</v>
      </c>
      <c r="U37" s="201" t="s">
        <v>1154</v>
      </c>
      <c r="V37" s="213"/>
    </row>
    <row r="38" spans="1:22" ht="37.5" customHeight="1">
      <c r="A38" s="84"/>
      <c r="B38" s="182" t="s">
        <v>1056</v>
      </c>
      <c r="C38" s="145" t="s">
        <v>1057</v>
      </c>
      <c r="D38" s="145" t="s">
        <v>133</v>
      </c>
      <c r="E38" s="145" t="s">
        <v>1155</v>
      </c>
      <c r="F38" s="145" t="s">
        <v>1156</v>
      </c>
      <c r="G38" s="182" t="s">
        <v>1157</v>
      </c>
      <c r="H38" s="182" t="s">
        <v>1158</v>
      </c>
      <c r="I38" s="204"/>
      <c r="J38" s="182" t="s">
        <v>1159</v>
      </c>
      <c r="K38" s="149" t="s">
        <v>191</v>
      </c>
      <c r="L38" s="182" t="s">
        <v>201</v>
      </c>
      <c r="M38" s="182" t="s">
        <v>138</v>
      </c>
      <c r="N38" s="149" t="s">
        <v>139</v>
      </c>
      <c r="O38" s="150">
        <v>43922</v>
      </c>
      <c r="P38" s="149" t="s">
        <v>1160</v>
      </c>
      <c r="Q38" s="204"/>
      <c r="R38" s="204"/>
      <c r="S38" s="204"/>
      <c r="T38" s="145" t="s">
        <v>139</v>
      </c>
      <c r="U38" s="191" t="s">
        <v>1161</v>
      </c>
      <c r="V38" s="54"/>
    </row>
    <row r="39" spans="1:22" ht="37.5" customHeight="1">
      <c r="A39" s="214"/>
      <c r="B39" s="215" t="s">
        <v>1050</v>
      </c>
      <c r="C39" s="197" t="s">
        <v>1043</v>
      </c>
      <c r="D39" s="198" t="s">
        <v>176</v>
      </c>
      <c r="E39" s="216" t="s">
        <v>442</v>
      </c>
      <c r="F39" s="212" t="s">
        <v>443</v>
      </c>
      <c r="G39" s="217" t="s">
        <v>444</v>
      </c>
      <c r="H39" s="157" t="s">
        <v>445</v>
      </c>
      <c r="I39" s="157" t="s">
        <v>134</v>
      </c>
      <c r="J39" s="200" t="s">
        <v>446</v>
      </c>
      <c r="K39" s="138" t="s">
        <v>178</v>
      </c>
      <c r="L39" s="157" t="s">
        <v>447</v>
      </c>
      <c r="M39" s="157" t="s">
        <v>138</v>
      </c>
      <c r="N39" s="138" t="s">
        <v>139</v>
      </c>
      <c r="O39" s="218">
        <v>2020</v>
      </c>
      <c r="P39" s="138" t="s">
        <v>178</v>
      </c>
      <c r="Q39" s="157" t="s">
        <v>448</v>
      </c>
      <c r="R39" s="200"/>
      <c r="S39" s="200"/>
      <c r="T39" s="212" t="s">
        <v>449</v>
      </c>
      <c r="U39" s="201" t="s">
        <v>450</v>
      </c>
      <c r="V39" s="213"/>
    </row>
    <row r="40" spans="1:22" ht="37.5" customHeight="1">
      <c r="A40" s="84"/>
      <c r="B40" s="149" t="s">
        <v>1050</v>
      </c>
      <c r="C40" s="145" t="s">
        <v>1057</v>
      </c>
      <c r="D40" s="145" t="s">
        <v>199</v>
      </c>
      <c r="E40" s="149" t="s">
        <v>451</v>
      </c>
      <c r="F40" s="181" t="s">
        <v>452</v>
      </c>
      <c r="G40" s="149" t="s">
        <v>453</v>
      </c>
      <c r="H40" s="149" t="s">
        <v>454</v>
      </c>
      <c r="I40" s="149" t="s">
        <v>343</v>
      </c>
      <c r="J40" s="162" t="s">
        <v>455</v>
      </c>
      <c r="K40" s="149" t="s">
        <v>191</v>
      </c>
      <c r="L40" s="149" t="s">
        <v>134</v>
      </c>
      <c r="M40" s="149" t="s">
        <v>138</v>
      </c>
      <c r="N40" s="149" t="s">
        <v>139</v>
      </c>
      <c r="O40" s="150">
        <v>43922</v>
      </c>
      <c r="P40" s="149" t="s">
        <v>456</v>
      </c>
      <c r="Q40" s="162"/>
      <c r="R40" s="162"/>
      <c r="S40" s="162"/>
      <c r="T40" s="181" t="s">
        <v>457</v>
      </c>
      <c r="U40" s="163" t="s">
        <v>458</v>
      </c>
      <c r="V40" s="164"/>
    </row>
    <row r="41" spans="1:22" ht="37.5" customHeight="1">
      <c r="A41" s="84"/>
      <c r="B41" s="134" t="s">
        <v>1050</v>
      </c>
      <c r="C41" s="135" t="s">
        <v>1043</v>
      </c>
      <c r="D41" s="136" t="s">
        <v>133</v>
      </c>
      <c r="E41" s="137" t="s">
        <v>459</v>
      </c>
      <c r="F41" s="137" t="s">
        <v>460</v>
      </c>
      <c r="G41" s="138" t="s">
        <v>461</v>
      </c>
      <c r="H41" s="138" t="s">
        <v>462</v>
      </c>
      <c r="I41" s="138" t="s">
        <v>320</v>
      </c>
      <c r="J41" s="140" t="s">
        <v>463</v>
      </c>
      <c r="K41" s="138" t="s">
        <v>191</v>
      </c>
      <c r="L41" s="138" t="s">
        <v>192</v>
      </c>
      <c r="M41" s="138" t="s">
        <v>138</v>
      </c>
      <c r="N41" s="138" t="s">
        <v>139</v>
      </c>
      <c r="O41" s="158" t="s">
        <v>136</v>
      </c>
      <c r="P41" s="138" t="s">
        <v>464</v>
      </c>
      <c r="Q41" s="140"/>
      <c r="R41" s="140"/>
      <c r="S41" s="140"/>
      <c r="T41" s="137" t="s">
        <v>139</v>
      </c>
      <c r="U41" s="141" t="s">
        <v>465</v>
      </c>
      <c r="V41" s="142"/>
    </row>
    <row r="42" spans="1:22" ht="37.5" customHeight="1">
      <c r="A42" s="161"/>
      <c r="B42" s="182" t="s">
        <v>1050</v>
      </c>
      <c r="C42" s="145" t="s">
        <v>1043</v>
      </c>
      <c r="D42" s="145" t="s">
        <v>176</v>
      </c>
      <c r="E42" s="145" t="s">
        <v>466</v>
      </c>
      <c r="F42" s="145" t="s">
        <v>467</v>
      </c>
      <c r="G42" s="182" t="s">
        <v>468</v>
      </c>
      <c r="H42" s="182" t="s">
        <v>469</v>
      </c>
      <c r="I42" s="182" t="s">
        <v>134</v>
      </c>
      <c r="J42" s="182" t="s">
        <v>470</v>
      </c>
      <c r="K42" s="182" t="s">
        <v>312</v>
      </c>
      <c r="L42" s="182" t="s">
        <v>471</v>
      </c>
      <c r="M42" s="182" t="s">
        <v>138</v>
      </c>
      <c r="N42" s="149" t="s">
        <v>472</v>
      </c>
      <c r="O42" s="203">
        <v>43891</v>
      </c>
      <c r="P42" s="182" t="s">
        <v>312</v>
      </c>
      <c r="Q42" s="204"/>
      <c r="R42" s="204"/>
      <c r="S42" s="204"/>
      <c r="T42" s="145" t="s">
        <v>473</v>
      </c>
      <c r="U42" s="191" t="s">
        <v>474</v>
      </c>
      <c r="V42" s="54"/>
    </row>
    <row r="43" spans="1:22" ht="37.5" customHeight="1">
      <c r="A43" s="84"/>
      <c r="B43" s="134" t="s">
        <v>1050</v>
      </c>
      <c r="C43" s="135" t="s">
        <v>1043</v>
      </c>
      <c r="D43" s="198" t="s">
        <v>176</v>
      </c>
      <c r="E43" s="199" t="s">
        <v>475</v>
      </c>
      <c r="F43" s="137" t="s">
        <v>476</v>
      </c>
      <c r="G43" s="138" t="s">
        <v>477</v>
      </c>
      <c r="H43" s="138" t="s">
        <v>478</v>
      </c>
      <c r="I43" s="138" t="s">
        <v>134</v>
      </c>
      <c r="J43" s="138" t="s">
        <v>221</v>
      </c>
      <c r="K43" s="138" t="s">
        <v>312</v>
      </c>
      <c r="L43" s="138" t="s">
        <v>471</v>
      </c>
      <c r="M43" s="138" t="s">
        <v>138</v>
      </c>
      <c r="N43" s="138" t="s">
        <v>472</v>
      </c>
      <c r="O43" s="139">
        <v>44044</v>
      </c>
      <c r="P43" s="138" t="s">
        <v>312</v>
      </c>
      <c r="Q43" s="140"/>
      <c r="R43" s="140"/>
      <c r="S43" s="140"/>
      <c r="T43" s="137" t="s">
        <v>479</v>
      </c>
      <c r="U43" s="141" t="s">
        <v>480</v>
      </c>
      <c r="V43" s="142"/>
    </row>
    <row r="44" spans="1:22" ht="37.5" customHeight="1">
      <c r="A44" s="84"/>
      <c r="B44" s="149" t="s">
        <v>1050</v>
      </c>
      <c r="C44" s="144" t="s">
        <v>1057</v>
      </c>
      <c r="D44" s="144" t="s">
        <v>199</v>
      </c>
      <c r="E44" s="144" t="s">
        <v>481</v>
      </c>
      <c r="F44" s="144" t="s">
        <v>482</v>
      </c>
      <c r="G44" s="149" t="s">
        <v>483</v>
      </c>
      <c r="H44" s="149" t="s">
        <v>484</v>
      </c>
      <c r="I44" s="149" t="s">
        <v>134</v>
      </c>
      <c r="J44" s="149" t="s">
        <v>355</v>
      </c>
      <c r="K44" s="149" t="s">
        <v>191</v>
      </c>
      <c r="L44" s="149" t="s">
        <v>201</v>
      </c>
      <c r="M44" s="149" t="s">
        <v>138</v>
      </c>
      <c r="N44" s="149" t="s">
        <v>485</v>
      </c>
      <c r="O44" s="183" t="s">
        <v>136</v>
      </c>
      <c r="P44" s="149" t="s">
        <v>312</v>
      </c>
      <c r="Q44" s="149" t="s">
        <v>486</v>
      </c>
      <c r="R44" s="149" t="s">
        <v>487</v>
      </c>
      <c r="S44" s="149" t="s">
        <v>136</v>
      </c>
      <c r="T44" s="144" t="s">
        <v>488</v>
      </c>
      <c r="U44" s="163" t="s">
        <v>489</v>
      </c>
      <c r="V44" s="164"/>
    </row>
    <row r="45" spans="1:22" ht="37.5" customHeight="1">
      <c r="A45" s="84"/>
      <c r="B45" s="134" t="s">
        <v>1050</v>
      </c>
      <c r="C45" s="135" t="s">
        <v>1051</v>
      </c>
      <c r="D45" s="136" t="s">
        <v>133</v>
      </c>
      <c r="E45" s="137" t="s">
        <v>490</v>
      </c>
      <c r="F45" s="137" t="s">
        <v>491</v>
      </c>
      <c r="G45" s="138" t="s">
        <v>492</v>
      </c>
      <c r="H45" s="138" t="s">
        <v>493</v>
      </c>
      <c r="I45" s="138" t="s">
        <v>189</v>
      </c>
      <c r="J45" s="140" t="s">
        <v>494</v>
      </c>
      <c r="K45" s="138" t="s">
        <v>191</v>
      </c>
      <c r="L45" s="138" t="s">
        <v>192</v>
      </c>
      <c r="M45" s="138" t="s">
        <v>138</v>
      </c>
      <c r="N45" s="138" t="s">
        <v>139</v>
      </c>
      <c r="O45" s="139">
        <v>44013</v>
      </c>
      <c r="P45" s="138" t="s">
        <v>495</v>
      </c>
      <c r="Q45" s="157"/>
      <c r="R45" s="138"/>
      <c r="S45" s="140"/>
      <c r="T45" s="137" t="s">
        <v>139</v>
      </c>
      <c r="U45" s="141" t="s">
        <v>496</v>
      </c>
      <c r="V45" s="142"/>
    </row>
    <row r="46" spans="1:22" ht="37.5" customHeight="1">
      <c r="A46" s="84"/>
      <c r="B46" s="149" t="s">
        <v>1056</v>
      </c>
      <c r="C46" s="144" t="s">
        <v>1043</v>
      </c>
      <c r="D46" s="144" t="s">
        <v>176</v>
      </c>
      <c r="E46" s="144" t="s">
        <v>1162</v>
      </c>
      <c r="F46" s="144" t="s">
        <v>1163</v>
      </c>
      <c r="G46" s="149" t="s">
        <v>1164</v>
      </c>
      <c r="H46" s="149" t="s">
        <v>1165</v>
      </c>
      <c r="I46" s="149" t="s">
        <v>134</v>
      </c>
      <c r="J46" s="162" t="s">
        <v>1166</v>
      </c>
      <c r="K46" s="149" t="s">
        <v>1167</v>
      </c>
      <c r="L46" s="149" t="s">
        <v>334</v>
      </c>
      <c r="M46" s="149" t="s">
        <v>280</v>
      </c>
      <c r="N46" s="162" t="s">
        <v>1168</v>
      </c>
      <c r="O46" s="150">
        <v>43952</v>
      </c>
      <c r="P46" s="149" t="s">
        <v>202</v>
      </c>
      <c r="Q46" s="149" t="s">
        <v>1169</v>
      </c>
      <c r="R46" s="162"/>
      <c r="S46" s="162"/>
      <c r="T46" s="181" t="s">
        <v>1170</v>
      </c>
      <c r="U46" s="163" t="s">
        <v>1171</v>
      </c>
      <c r="V46" s="166" t="s">
        <v>1172</v>
      </c>
    </row>
    <row r="47" spans="1:22" ht="37.5" customHeight="1">
      <c r="A47" s="84"/>
      <c r="B47" s="196" t="s">
        <v>1042</v>
      </c>
      <c r="C47" s="197" t="s">
        <v>1043</v>
      </c>
      <c r="D47" s="198" t="s">
        <v>176</v>
      </c>
      <c r="E47" s="199" t="s">
        <v>1173</v>
      </c>
      <c r="F47" s="199" t="s">
        <v>1174</v>
      </c>
      <c r="G47" s="157" t="s">
        <v>1175</v>
      </c>
      <c r="H47" s="157" t="s">
        <v>1176</v>
      </c>
      <c r="I47" s="157" t="s">
        <v>134</v>
      </c>
      <c r="J47" s="157" t="s">
        <v>139</v>
      </c>
      <c r="K47" s="157" t="s">
        <v>191</v>
      </c>
      <c r="L47" s="157" t="s">
        <v>179</v>
      </c>
      <c r="M47" s="157" t="s">
        <v>138</v>
      </c>
      <c r="N47" s="138" t="s">
        <v>139</v>
      </c>
      <c r="O47" s="168">
        <v>43922</v>
      </c>
      <c r="P47" s="157" t="s">
        <v>312</v>
      </c>
      <c r="Q47" s="200"/>
      <c r="R47" s="200"/>
      <c r="S47" s="200"/>
      <c r="T47" s="199" t="s">
        <v>1177</v>
      </c>
      <c r="U47" s="201" t="s">
        <v>1178</v>
      </c>
      <c r="V47" s="213"/>
    </row>
    <row r="48" spans="1:22" ht="37.5" customHeight="1">
      <c r="A48" s="205"/>
      <c r="B48" s="149" t="s">
        <v>1042</v>
      </c>
      <c r="C48" s="219" t="s">
        <v>1043</v>
      </c>
      <c r="D48" s="219" t="s">
        <v>176</v>
      </c>
      <c r="E48" s="219" t="s">
        <v>1179</v>
      </c>
      <c r="F48" s="183" t="s">
        <v>1180</v>
      </c>
      <c r="G48" s="149" t="s">
        <v>1181</v>
      </c>
      <c r="H48" s="149" t="s">
        <v>1182</v>
      </c>
      <c r="I48" s="149" t="s">
        <v>320</v>
      </c>
      <c r="J48" s="149" t="s">
        <v>139</v>
      </c>
      <c r="K48" s="149" t="s">
        <v>191</v>
      </c>
      <c r="L48" s="149" t="s">
        <v>1048</v>
      </c>
      <c r="M48" s="149" t="s">
        <v>138</v>
      </c>
      <c r="N48" s="149" t="s">
        <v>139</v>
      </c>
      <c r="O48" s="150">
        <v>43922</v>
      </c>
      <c r="P48" s="149" t="s">
        <v>700</v>
      </c>
      <c r="Q48" s="162"/>
      <c r="R48" s="162"/>
      <c r="S48" s="162"/>
      <c r="T48" s="183" t="s">
        <v>1183</v>
      </c>
      <c r="U48" s="144" t="s">
        <v>1179</v>
      </c>
      <c r="V48" s="164"/>
    </row>
    <row r="49" spans="1:22" ht="37.5" customHeight="1">
      <c r="A49" s="84"/>
      <c r="B49" s="134" t="s">
        <v>1050</v>
      </c>
      <c r="C49" s="192" t="s">
        <v>1043</v>
      </c>
      <c r="D49" s="193" t="s">
        <v>176</v>
      </c>
      <c r="E49" s="194" t="s">
        <v>497</v>
      </c>
      <c r="F49" s="158" t="s">
        <v>498</v>
      </c>
      <c r="G49" s="138" t="s">
        <v>499</v>
      </c>
      <c r="H49" s="138" t="s">
        <v>500</v>
      </c>
      <c r="I49" s="138" t="s">
        <v>134</v>
      </c>
      <c r="J49" s="138" t="s">
        <v>501</v>
      </c>
      <c r="K49" s="138" t="s">
        <v>191</v>
      </c>
      <c r="L49" s="138" t="s">
        <v>502</v>
      </c>
      <c r="M49" s="138" t="s">
        <v>138</v>
      </c>
      <c r="N49" s="138" t="s">
        <v>139</v>
      </c>
      <c r="O49" s="139">
        <v>43891</v>
      </c>
      <c r="P49" s="138" t="s">
        <v>140</v>
      </c>
      <c r="Q49" s="140"/>
      <c r="R49" s="140"/>
      <c r="S49" s="140"/>
      <c r="T49" s="158" t="s">
        <v>503</v>
      </c>
      <c r="U49" s="141" t="s">
        <v>504</v>
      </c>
      <c r="V49" s="142"/>
    </row>
    <row r="50" spans="1:22" ht="37.5" customHeight="1">
      <c r="A50" s="220"/>
      <c r="B50" s="149" t="s">
        <v>1050</v>
      </c>
      <c r="C50" s="144" t="s">
        <v>1043</v>
      </c>
      <c r="D50" s="144" t="s">
        <v>176</v>
      </c>
      <c r="E50" s="144" t="s">
        <v>505</v>
      </c>
      <c r="F50" s="144" t="s">
        <v>506</v>
      </c>
      <c r="G50" s="149" t="s">
        <v>507</v>
      </c>
      <c r="H50" s="149" t="s">
        <v>508</v>
      </c>
      <c r="I50" s="149" t="s">
        <v>189</v>
      </c>
      <c r="J50" s="149" t="s">
        <v>355</v>
      </c>
      <c r="K50" s="149" t="s">
        <v>191</v>
      </c>
      <c r="L50" s="149" t="s">
        <v>509</v>
      </c>
      <c r="M50" s="149" t="s">
        <v>138</v>
      </c>
      <c r="N50" s="149" t="s">
        <v>510</v>
      </c>
      <c r="O50" s="150">
        <v>42675</v>
      </c>
      <c r="P50" s="149" t="s">
        <v>202</v>
      </c>
      <c r="Q50" s="149" t="s">
        <v>511</v>
      </c>
      <c r="R50" s="149" t="s">
        <v>512</v>
      </c>
      <c r="S50" s="149" t="s">
        <v>136</v>
      </c>
      <c r="T50" s="144" t="s">
        <v>139</v>
      </c>
      <c r="U50" s="163" t="s">
        <v>513</v>
      </c>
      <c r="V50" s="221"/>
    </row>
    <row r="51" spans="1:22" ht="37.5" customHeight="1">
      <c r="A51" s="84"/>
      <c r="B51" s="134" t="s">
        <v>1050</v>
      </c>
      <c r="C51" s="192" t="s">
        <v>1043</v>
      </c>
      <c r="D51" s="193" t="s">
        <v>176</v>
      </c>
      <c r="E51" s="194" t="s">
        <v>514</v>
      </c>
      <c r="F51" s="158" t="s">
        <v>378</v>
      </c>
      <c r="G51" s="158" t="s">
        <v>515</v>
      </c>
      <c r="H51" s="138" t="s">
        <v>516</v>
      </c>
      <c r="I51" s="138" t="s">
        <v>134</v>
      </c>
      <c r="J51" s="138" t="s">
        <v>259</v>
      </c>
      <c r="K51" s="138" t="s">
        <v>191</v>
      </c>
      <c r="L51" s="138" t="s">
        <v>134</v>
      </c>
      <c r="M51" s="138" t="s">
        <v>138</v>
      </c>
      <c r="N51" s="138" t="s">
        <v>139</v>
      </c>
      <c r="O51" s="139">
        <v>43891</v>
      </c>
      <c r="P51" s="138" t="s">
        <v>383</v>
      </c>
      <c r="Q51" s="140"/>
      <c r="R51" s="140"/>
      <c r="S51" s="140"/>
      <c r="T51" s="158" t="s">
        <v>384</v>
      </c>
      <c r="U51" s="141" t="s">
        <v>517</v>
      </c>
      <c r="V51" s="142"/>
    </row>
    <row r="52" spans="1:22" ht="37.5" customHeight="1">
      <c r="A52" s="84"/>
      <c r="B52" s="149" t="s">
        <v>1050</v>
      </c>
      <c r="C52" s="144" t="s">
        <v>1043</v>
      </c>
      <c r="D52" s="144" t="s">
        <v>176</v>
      </c>
      <c r="E52" s="144" t="s">
        <v>518</v>
      </c>
      <c r="F52" s="144" t="s">
        <v>519</v>
      </c>
      <c r="G52" s="149" t="s">
        <v>520</v>
      </c>
      <c r="H52" s="149" t="s">
        <v>521</v>
      </c>
      <c r="I52" s="149" t="s">
        <v>189</v>
      </c>
      <c r="J52" s="149" t="s">
        <v>190</v>
      </c>
      <c r="K52" s="149" t="s">
        <v>191</v>
      </c>
      <c r="L52" s="149" t="s">
        <v>522</v>
      </c>
      <c r="M52" s="149" t="s">
        <v>138</v>
      </c>
      <c r="N52" s="149" t="s">
        <v>139</v>
      </c>
      <c r="O52" s="183" t="s">
        <v>136</v>
      </c>
      <c r="P52" s="149" t="s">
        <v>312</v>
      </c>
      <c r="Q52" s="162"/>
      <c r="R52" s="162"/>
      <c r="S52" s="162"/>
      <c r="T52" s="144" t="s">
        <v>139</v>
      </c>
      <c r="U52" s="163" t="s">
        <v>523</v>
      </c>
      <c r="V52" s="164"/>
    </row>
    <row r="53" spans="1:22" ht="37.5" customHeight="1">
      <c r="A53" s="222"/>
      <c r="B53" s="134" t="s">
        <v>1042</v>
      </c>
      <c r="C53" s="192" t="s">
        <v>1043</v>
      </c>
      <c r="D53" s="193" t="s">
        <v>176</v>
      </c>
      <c r="E53" s="194" t="s">
        <v>1184</v>
      </c>
      <c r="F53" s="158" t="s">
        <v>1185</v>
      </c>
      <c r="G53" s="138" t="s">
        <v>1186</v>
      </c>
      <c r="H53" s="223" t="s">
        <v>1187</v>
      </c>
      <c r="I53" s="138" t="s">
        <v>343</v>
      </c>
      <c r="J53" s="138" t="s">
        <v>139</v>
      </c>
      <c r="K53" s="138" t="s">
        <v>191</v>
      </c>
      <c r="L53" s="138" t="s">
        <v>1048</v>
      </c>
      <c r="M53" s="138" t="s">
        <v>280</v>
      </c>
      <c r="N53" s="138" t="s">
        <v>139</v>
      </c>
      <c r="O53" s="158" t="s">
        <v>136</v>
      </c>
      <c r="P53" s="138" t="s">
        <v>312</v>
      </c>
      <c r="Q53" s="140"/>
      <c r="R53" s="140"/>
      <c r="S53" s="140"/>
      <c r="T53" s="158" t="s">
        <v>1188</v>
      </c>
      <c r="U53" s="141" t="s">
        <v>1189</v>
      </c>
      <c r="V53" s="142"/>
    </row>
    <row r="54" spans="1:22" ht="37.5" customHeight="1">
      <c r="A54" s="84"/>
      <c r="B54" s="149" t="s">
        <v>1050</v>
      </c>
      <c r="C54" s="144" t="s">
        <v>1092</v>
      </c>
      <c r="D54" s="144" t="s">
        <v>176</v>
      </c>
      <c r="E54" s="181" t="s">
        <v>524</v>
      </c>
      <c r="F54" s="181" t="s">
        <v>525</v>
      </c>
      <c r="G54" s="149" t="s">
        <v>526</v>
      </c>
      <c r="H54" s="144" t="s">
        <v>527</v>
      </c>
      <c r="I54" s="149" t="s">
        <v>189</v>
      </c>
      <c r="J54" s="162" t="s">
        <v>528</v>
      </c>
      <c r="K54" s="149" t="s">
        <v>366</v>
      </c>
      <c r="L54" s="149" t="s">
        <v>529</v>
      </c>
      <c r="M54" s="149" t="s">
        <v>138</v>
      </c>
      <c r="N54" s="162" t="s">
        <v>530</v>
      </c>
      <c r="O54" s="150">
        <v>43922</v>
      </c>
      <c r="P54" s="149" t="s">
        <v>366</v>
      </c>
      <c r="Q54" s="149" t="s">
        <v>531</v>
      </c>
      <c r="R54" s="149" t="s">
        <v>532</v>
      </c>
      <c r="S54" s="149" t="s">
        <v>533</v>
      </c>
      <c r="T54" s="181" t="s">
        <v>534</v>
      </c>
      <c r="U54" s="163" t="s">
        <v>535</v>
      </c>
      <c r="V54" s="164"/>
    </row>
    <row r="55" spans="1:22" ht="37.5" customHeight="1">
      <c r="A55" s="60"/>
      <c r="B55" s="134" t="s">
        <v>1050</v>
      </c>
      <c r="C55" s="135" t="s">
        <v>1051</v>
      </c>
      <c r="D55" s="136" t="s">
        <v>133</v>
      </c>
      <c r="E55" s="137" t="s">
        <v>536</v>
      </c>
      <c r="F55" s="137" t="s">
        <v>537</v>
      </c>
      <c r="G55" s="138" t="s">
        <v>538</v>
      </c>
      <c r="H55" s="138" t="s">
        <v>539</v>
      </c>
      <c r="I55" s="138" t="s">
        <v>189</v>
      </c>
      <c r="J55" s="138" t="s">
        <v>190</v>
      </c>
      <c r="K55" s="138" t="s">
        <v>540</v>
      </c>
      <c r="L55" s="138" t="s">
        <v>192</v>
      </c>
      <c r="M55" s="138" t="s">
        <v>138</v>
      </c>
      <c r="N55" s="224" t="s">
        <v>541</v>
      </c>
      <c r="O55" s="139">
        <v>43908</v>
      </c>
      <c r="P55" s="138" t="s">
        <v>542</v>
      </c>
      <c r="Q55" s="138" t="s">
        <v>543</v>
      </c>
      <c r="R55" s="138" t="s">
        <v>544</v>
      </c>
      <c r="S55" s="138" t="s">
        <v>545</v>
      </c>
      <c r="T55" s="165" t="s">
        <v>546</v>
      </c>
      <c r="U55" s="137" t="s">
        <v>547</v>
      </c>
      <c r="V55" s="142"/>
    </row>
    <row r="56" spans="1:22" ht="37.5" customHeight="1">
      <c r="A56" s="60"/>
      <c r="B56" s="149" t="s">
        <v>1050</v>
      </c>
      <c r="C56" s="144" t="s">
        <v>1057</v>
      </c>
      <c r="D56" s="144" t="s">
        <v>199</v>
      </c>
      <c r="E56" s="225" t="s">
        <v>548</v>
      </c>
      <c r="F56" s="181" t="s">
        <v>549</v>
      </c>
      <c r="G56" s="149" t="s">
        <v>550</v>
      </c>
      <c r="H56" s="149" t="s">
        <v>551</v>
      </c>
      <c r="I56" s="149" t="s">
        <v>134</v>
      </c>
      <c r="J56" s="162" t="s">
        <v>552</v>
      </c>
      <c r="K56" s="149" t="s">
        <v>191</v>
      </c>
      <c r="L56" s="149" t="s">
        <v>201</v>
      </c>
      <c r="M56" s="149" t="s">
        <v>138</v>
      </c>
      <c r="N56" s="149" t="s">
        <v>139</v>
      </c>
      <c r="O56" s="150">
        <v>43831</v>
      </c>
      <c r="P56" s="149" t="s">
        <v>553</v>
      </c>
      <c r="Q56" s="149" t="s">
        <v>554</v>
      </c>
      <c r="R56" s="149" t="s">
        <v>555</v>
      </c>
      <c r="S56" s="149" t="s">
        <v>556</v>
      </c>
      <c r="T56" s="181" t="s">
        <v>557</v>
      </c>
      <c r="U56" s="163" t="s">
        <v>558</v>
      </c>
      <c r="V56" s="164"/>
    </row>
    <row r="57" spans="1:22" ht="37.5" customHeight="1">
      <c r="A57" s="84"/>
      <c r="B57" s="226" t="s">
        <v>1050</v>
      </c>
      <c r="C57" s="135" t="s">
        <v>1043</v>
      </c>
      <c r="D57" s="136" t="s">
        <v>176</v>
      </c>
      <c r="E57" s="227" t="s">
        <v>559</v>
      </c>
      <c r="F57" s="223" t="s">
        <v>560</v>
      </c>
      <c r="G57" s="223" t="s">
        <v>561</v>
      </c>
      <c r="H57" s="223" t="s">
        <v>562</v>
      </c>
      <c r="I57" s="223" t="s">
        <v>134</v>
      </c>
      <c r="J57" s="228" t="s">
        <v>563</v>
      </c>
      <c r="K57" s="229" t="s">
        <v>178</v>
      </c>
      <c r="L57" s="223" t="s">
        <v>179</v>
      </c>
      <c r="M57" s="223" t="s">
        <v>280</v>
      </c>
      <c r="N57" s="228" t="s">
        <v>564</v>
      </c>
      <c r="O57" s="230">
        <v>43922</v>
      </c>
      <c r="P57" s="223" t="s">
        <v>178</v>
      </c>
      <c r="Q57" s="228" t="s">
        <v>565</v>
      </c>
      <c r="R57" s="228" t="s">
        <v>566</v>
      </c>
      <c r="S57" s="228" t="s">
        <v>567</v>
      </c>
      <c r="T57" s="228" t="s">
        <v>568</v>
      </c>
      <c r="U57" s="231" t="s">
        <v>569</v>
      </c>
      <c r="V57" s="232"/>
    </row>
    <row r="58" spans="1:22" ht="37.5" customHeight="1">
      <c r="A58" s="84"/>
      <c r="B58" s="149" t="s">
        <v>1050</v>
      </c>
      <c r="C58" s="144" t="s">
        <v>1043</v>
      </c>
      <c r="D58" s="144" t="s">
        <v>176</v>
      </c>
      <c r="E58" s="233" t="s">
        <v>570</v>
      </c>
      <c r="F58" s="144" t="s">
        <v>571</v>
      </c>
      <c r="G58" s="149" t="s">
        <v>572</v>
      </c>
      <c r="H58" s="149" t="s">
        <v>573</v>
      </c>
      <c r="I58" s="149" t="s">
        <v>134</v>
      </c>
      <c r="J58" s="149" t="s">
        <v>139</v>
      </c>
      <c r="K58" s="149" t="s">
        <v>574</v>
      </c>
      <c r="L58" s="149" t="s">
        <v>261</v>
      </c>
      <c r="M58" s="149" t="s">
        <v>138</v>
      </c>
      <c r="N58" s="149" t="s">
        <v>139</v>
      </c>
      <c r="O58" s="150">
        <v>43983</v>
      </c>
      <c r="P58" s="149" t="s">
        <v>574</v>
      </c>
      <c r="Q58" s="149"/>
      <c r="R58" s="149" t="s">
        <v>575</v>
      </c>
      <c r="S58" s="149"/>
      <c r="T58" s="144" t="s">
        <v>139</v>
      </c>
      <c r="U58" s="163" t="s">
        <v>576</v>
      </c>
      <c r="V58" s="210" t="s">
        <v>577</v>
      </c>
    </row>
    <row r="59" spans="1:22" ht="37.5" customHeight="1">
      <c r="A59" s="84"/>
      <c r="B59" s="134" t="s">
        <v>1050</v>
      </c>
      <c r="C59" s="135" t="s">
        <v>1043</v>
      </c>
      <c r="D59" s="136" t="s">
        <v>176</v>
      </c>
      <c r="E59" s="137" t="s">
        <v>578</v>
      </c>
      <c r="F59" s="137" t="s">
        <v>579</v>
      </c>
      <c r="G59" s="138" t="s">
        <v>580</v>
      </c>
      <c r="H59" s="138" t="s">
        <v>581</v>
      </c>
      <c r="I59" s="138" t="s">
        <v>134</v>
      </c>
      <c r="J59" s="138" t="s">
        <v>582</v>
      </c>
      <c r="K59" s="138" t="s">
        <v>312</v>
      </c>
      <c r="L59" s="138" t="s">
        <v>291</v>
      </c>
      <c r="M59" s="138" t="s">
        <v>138</v>
      </c>
      <c r="N59" s="138" t="s">
        <v>139</v>
      </c>
      <c r="O59" s="139">
        <v>44075</v>
      </c>
      <c r="P59" s="138" t="s">
        <v>312</v>
      </c>
      <c r="Q59" s="138"/>
      <c r="R59" s="140"/>
      <c r="S59" s="140"/>
      <c r="T59" s="137" t="s">
        <v>583</v>
      </c>
      <c r="U59" s="141" t="s">
        <v>584</v>
      </c>
      <c r="V59" s="142"/>
    </row>
    <row r="60" spans="1:22" ht="37.5" customHeight="1">
      <c r="A60" s="84"/>
      <c r="B60" s="149" t="s">
        <v>1050</v>
      </c>
      <c r="C60" s="144" t="s">
        <v>1043</v>
      </c>
      <c r="D60" s="144" t="s">
        <v>176</v>
      </c>
      <c r="E60" s="144" t="s">
        <v>585</v>
      </c>
      <c r="F60" s="144" t="s">
        <v>586</v>
      </c>
      <c r="G60" s="149" t="s">
        <v>587</v>
      </c>
      <c r="H60" s="149" t="s">
        <v>588</v>
      </c>
      <c r="I60" s="149" t="s">
        <v>189</v>
      </c>
      <c r="J60" s="149" t="s">
        <v>589</v>
      </c>
      <c r="K60" s="149" t="s">
        <v>456</v>
      </c>
      <c r="L60" s="149" t="s">
        <v>258</v>
      </c>
      <c r="M60" s="149" t="s">
        <v>138</v>
      </c>
      <c r="N60" s="149" t="s">
        <v>139</v>
      </c>
      <c r="O60" s="150">
        <v>43922</v>
      </c>
      <c r="P60" s="149" t="s">
        <v>456</v>
      </c>
      <c r="Q60" s="149" t="s">
        <v>590</v>
      </c>
      <c r="R60" s="149" t="s">
        <v>591</v>
      </c>
      <c r="S60" s="162"/>
      <c r="T60" s="181" t="s">
        <v>592</v>
      </c>
      <c r="U60" s="163" t="s">
        <v>593</v>
      </c>
      <c r="V60" s="164"/>
    </row>
    <row r="61" spans="1:22" ht="37.5" customHeight="1">
      <c r="A61" s="84"/>
      <c r="B61" s="134" t="s">
        <v>1050</v>
      </c>
      <c r="C61" s="135" t="s">
        <v>1089</v>
      </c>
      <c r="D61" s="136" t="s">
        <v>176</v>
      </c>
      <c r="E61" s="137" t="s">
        <v>594</v>
      </c>
      <c r="F61" s="137" t="s">
        <v>586</v>
      </c>
      <c r="G61" s="138" t="s">
        <v>595</v>
      </c>
      <c r="H61" s="138" t="s">
        <v>596</v>
      </c>
      <c r="I61" s="138" t="s">
        <v>189</v>
      </c>
      <c r="J61" s="138" t="s">
        <v>597</v>
      </c>
      <c r="K61" s="138" t="s">
        <v>456</v>
      </c>
      <c r="L61" s="138" t="s">
        <v>598</v>
      </c>
      <c r="M61" s="138" t="s">
        <v>138</v>
      </c>
      <c r="N61" s="138" t="s">
        <v>139</v>
      </c>
      <c r="O61" s="139">
        <v>43647</v>
      </c>
      <c r="P61" s="138" t="s">
        <v>456</v>
      </c>
      <c r="Q61" s="138"/>
      <c r="R61" s="138"/>
      <c r="S61" s="140"/>
      <c r="T61" s="165" t="s">
        <v>592</v>
      </c>
      <c r="U61" s="141" t="s">
        <v>599</v>
      </c>
      <c r="V61" s="142"/>
    </row>
    <row r="62" spans="1:22" ht="37.5" customHeight="1">
      <c r="A62" s="84"/>
      <c r="B62" s="149" t="s">
        <v>1050</v>
      </c>
      <c r="C62" s="144" t="s">
        <v>1057</v>
      </c>
      <c r="D62" s="144" t="s">
        <v>176</v>
      </c>
      <c r="E62" s="144" t="s">
        <v>600</v>
      </c>
      <c r="F62" s="144" t="s">
        <v>601</v>
      </c>
      <c r="G62" s="149" t="s">
        <v>602</v>
      </c>
      <c r="H62" s="149" t="s">
        <v>603</v>
      </c>
      <c r="I62" s="149" t="s">
        <v>258</v>
      </c>
      <c r="J62" s="149" t="s">
        <v>604</v>
      </c>
      <c r="K62" s="149" t="s">
        <v>191</v>
      </c>
      <c r="L62" s="149" t="s">
        <v>201</v>
      </c>
      <c r="M62" s="149" t="s">
        <v>138</v>
      </c>
      <c r="N62" s="149" t="s">
        <v>605</v>
      </c>
      <c r="O62" s="150">
        <v>43891</v>
      </c>
      <c r="P62" s="149" t="s">
        <v>312</v>
      </c>
      <c r="Q62" s="149" t="s">
        <v>606</v>
      </c>
      <c r="R62" s="162"/>
      <c r="S62" s="162"/>
      <c r="T62" s="149" t="s">
        <v>607</v>
      </c>
      <c r="U62" s="210" t="s">
        <v>608</v>
      </c>
      <c r="V62" s="164"/>
    </row>
    <row r="63" spans="1:22" ht="37.5" customHeight="1">
      <c r="A63" s="84"/>
      <c r="B63" s="134" t="s">
        <v>1056</v>
      </c>
      <c r="C63" s="135" t="s">
        <v>1057</v>
      </c>
      <c r="D63" s="136" t="s">
        <v>176</v>
      </c>
      <c r="E63" s="137" t="s">
        <v>1190</v>
      </c>
      <c r="F63" s="137" t="s">
        <v>1191</v>
      </c>
      <c r="G63" s="138" t="s">
        <v>1192</v>
      </c>
      <c r="H63" s="138" t="s">
        <v>1193</v>
      </c>
      <c r="I63" s="138" t="s">
        <v>189</v>
      </c>
      <c r="J63" s="138" t="s">
        <v>139</v>
      </c>
      <c r="K63" s="138" t="s">
        <v>191</v>
      </c>
      <c r="L63" s="138" t="s">
        <v>137</v>
      </c>
      <c r="M63" s="138" t="s">
        <v>138</v>
      </c>
      <c r="N63" s="138" t="s">
        <v>139</v>
      </c>
      <c r="O63" s="139">
        <v>43922</v>
      </c>
      <c r="P63" s="138" t="s">
        <v>312</v>
      </c>
      <c r="Q63" s="140"/>
      <c r="R63" s="140"/>
      <c r="S63" s="140"/>
      <c r="T63" s="137" t="s">
        <v>139</v>
      </c>
      <c r="U63" s="137" t="s">
        <v>1194</v>
      </c>
      <c r="V63" s="142"/>
    </row>
    <row r="64" spans="1:22" ht="37.5" customHeight="1">
      <c r="A64" s="84"/>
      <c r="B64" s="149" t="s">
        <v>1042</v>
      </c>
      <c r="C64" s="144" t="s">
        <v>1043</v>
      </c>
      <c r="D64" s="144" t="s">
        <v>176</v>
      </c>
      <c r="E64" s="144" t="s">
        <v>1195</v>
      </c>
      <c r="F64" s="144" t="s">
        <v>1196</v>
      </c>
      <c r="G64" s="149" t="s">
        <v>1197</v>
      </c>
      <c r="H64" s="149" t="s">
        <v>1198</v>
      </c>
      <c r="I64" s="149" t="s">
        <v>320</v>
      </c>
      <c r="J64" s="149" t="s">
        <v>139</v>
      </c>
      <c r="K64" s="149" t="s">
        <v>191</v>
      </c>
      <c r="L64" s="149" t="s">
        <v>1048</v>
      </c>
      <c r="M64" s="149" t="s">
        <v>138</v>
      </c>
      <c r="N64" s="149" t="s">
        <v>139</v>
      </c>
      <c r="O64" s="150">
        <v>43891</v>
      </c>
      <c r="P64" s="149" t="s">
        <v>312</v>
      </c>
      <c r="Q64" s="162"/>
      <c r="R64" s="162"/>
      <c r="S64" s="162"/>
      <c r="T64" s="144" t="s">
        <v>139</v>
      </c>
      <c r="U64" s="163" t="s">
        <v>1199</v>
      </c>
      <c r="V64" s="164"/>
    </row>
    <row r="65" spans="1:22" ht="37.5" customHeight="1">
      <c r="A65" s="60"/>
      <c r="B65" s="134" t="s">
        <v>1050</v>
      </c>
      <c r="C65" s="135" t="s">
        <v>1051</v>
      </c>
      <c r="D65" s="136" t="s">
        <v>133</v>
      </c>
      <c r="E65" s="137" t="s">
        <v>609</v>
      </c>
      <c r="F65" s="165" t="s">
        <v>610</v>
      </c>
      <c r="G65" s="138" t="s">
        <v>611</v>
      </c>
      <c r="H65" s="138" t="s">
        <v>612</v>
      </c>
      <c r="I65" s="138" t="s">
        <v>189</v>
      </c>
      <c r="J65" s="140" t="s">
        <v>613</v>
      </c>
      <c r="K65" s="138" t="s">
        <v>312</v>
      </c>
      <c r="L65" s="138" t="s">
        <v>614</v>
      </c>
      <c r="M65" s="138" t="s">
        <v>138</v>
      </c>
      <c r="N65" s="138" t="s">
        <v>139</v>
      </c>
      <c r="O65" s="139">
        <v>43862</v>
      </c>
      <c r="P65" s="138" t="s">
        <v>312</v>
      </c>
      <c r="Q65" s="140"/>
      <c r="R65" s="140"/>
      <c r="S65" s="140"/>
      <c r="T65" s="212" t="s">
        <v>615</v>
      </c>
      <c r="U65" s="201" t="s">
        <v>616</v>
      </c>
      <c r="V65" s="211" t="s">
        <v>1200</v>
      </c>
    </row>
    <row r="66" spans="1:22" ht="37.5" customHeight="1">
      <c r="A66" s="84"/>
      <c r="B66" s="149" t="s">
        <v>1056</v>
      </c>
      <c r="C66" s="234" t="s">
        <v>1057</v>
      </c>
      <c r="D66" s="234" t="s">
        <v>176</v>
      </c>
      <c r="E66" s="144" t="s">
        <v>1201</v>
      </c>
      <c r="F66" s="181" t="s">
        <v>1202</v>
      </c>
      <c r="G66" s="149" t="s">
        <v>1203</v>
      </c>
      <c r="H66" s="149" t="s">
        <v>1204</v>
      </c>
      <c r="I66" s="149" t="s">
        <v>189</v>
      </c>
      <c r="J66" s="162" t="s">
        <v>1205</v>
      </c>
      <c r="K66" s="149" t="s">
        <v>178</v>
      </c>
      <c r="L66" s="149" t="s">
        <v>137</v>
      </c>
      <c r="M66" s="149" t="s">
        <v>280</v>
      </c>
      <c r="N66" s="149" t="s">
        <v>1206</v>
      </c>
      <c r="O66" s="183" t="s">
        <v>136</v>
      </c>
      <c r="P66" s="149" t="s">
        <v>178</v>
      </c>
      <c r="Q66" s="149" t="s">
        <v>1207</v>
      </c>
      <c r="R66" s="162"/>
      <c r="S66" s="162"/>
      <c r="T66" s="195" t="s">
        <v>1208</v>
      </c>
      <c r="U66" s="191" t="s">
        <v>1209</v>
      </c>
      <c r="V66" s="164"/>
    </row>
    <row r="67" spans="1:22" ht="37.5" customHeight="1">
      <c r="A67" s="84"/>
      <c r="B67" s="134" t="s">
        <v>1050</v>
      </c>
      <c r="C67" s="135" t="s">
        <v>1057</v>
      </c>
      <c r="D67" s="136" t="s">
        <v>199</v>
      </c>
      <c r="E67" s="137" t="s">
        <v>618</v>
      </c>
      <c r="F67" s="235" t="s">
        <v>619</v>
      </c>
      <c r="G67" s="138" t="s">
        <v>620</v>
      </c>
      <c r="H67" s="138" t="s">
        <v>621</v>
      </c>
      <c r="I67" s="138" t="s">
        <v>189</v>
      </c>
      <c r="J67" s="140" t="s">
        <v>622</v>
      </c>
      <c r="K67" s="138" t="s">
        <v>191</v>
      </c>
      <c r="L67" s="138" t="s">
        <v>623</v>
      </c>
      <c r="M67" s="138" t="s">
        <v>138</v>
      </c>
      <c r="N67" s="138" t="s">
        <v>624</v>
      </c>
      <c r="O67" s="139">
        <v>43831</v>
      </c>
      <c r="P67" s="138" t="s">
        <v>625</v>
      </c>
      <c r="Q67" s="138" t="s">
        <v>626</v>
      </c>
      <c r="R67" s="138" t="s">
        <v>627</v>
      </c>
      <c r="S67" s="140"/>
      <c r="T67" s="165" t="s">
        <v>628</v>
      </c>
      <c r="U67" s="141" t="s">
        <v>629</v>
      </c>
      <c r="V67" s="190" t="s">
        <v>630</v>
      </c>
    </row>
    <row r="68" spans="1:22" ht="37.5" customHeight="1">
      <c r="A68" s="60"/>
      <c r="B68" s="149" t="s">
        <v>1056</v>
      </c>
      <c r="C68" s="144" t="s">
        <v>1057</v>
      </c>
      <c r="D68" s="144" t="s">
        <v>176</v>
      </c>
      <c r="E68" s="144" t="s">
        <v>1210</v>
      </c>
      <c r="F68" s="144" t="s">
        <v>1211</v>
      </c>
      <c r="G68" s="149" t="s">
        <v>1212</v>
      </c>
      <c r="H68" s="149" t="s">
        <v>1213</v>
      </c>
      <c r="I68" s="149" t="s">
        <v>258</v>
      </c>
      <c r="J68" s="149" t="s">
        <v>139</v>
      </c>
      <c r="K68" s="149" t="s">
        <v>312</v>
      </c>
      <c r="L68" s="149" t="s">
        <v>787</v>
      </c>
      <c r="M68" s="149" t="s">
        <v>138</v>
      </c>
      <c r="N68" s="149" t="s">
        <v>605</v>
      </c>
      <c r="O68" s="150">
        <v>43952</v>
      </c>
      <c r="P68" s="149" t="s">
        <v>312</v>
      </c>
      <c r="Q68" s="162"/>
      <c r="R68" s="162"/>
      <c r="S68" s="162"/>
      <c r="T68" s="144" t="s">
        <v>139</v>
      </c>
      <c r="U68" s="163" t="s">
        <v>1214</v>
      </c>
      <c r="V68" s="164"/>
    </row>
    <row r="69" spans="1:22" ht="37.5" customHeight="1">
      <c r="A69" s="84"/>
      <c r="B69" s="134" t="s">
        <v>1050</v>
      </c>
      <c r="C69" s="135" t="s">
        <v>1051</v>
      </c>
      <c r="D69" s="136" t="s">
        <v>133</v>
      </c>
      <c r="E69" s="137" t="s">
        <v>631</v>
      </c>
      <c r="F69" s="165" t="s">
        <v>632</v>
      </c>
      <c r="G69" s="138" t="s">
        <v>633</v>
      </c>
      <c r="H69" s="138" t="s">
        <v>634</v>
      </c>
      <c r="I69" s="138" t="s">
        <v>134</v>
      </c>
      <c r="J69" s="140" t="s">
        <v>635</v>
      </c>
      <c r="K69" s="138" t="s">
        <v>191</v>
      </c>
      <c r="L69" s="138" t="s">
        <v>137</v>
      </c>
      <c r="M69" s="138" t="s">
        <v>280</v>
      </c>
      <c r="N69" s="140" t="s">
        <v>636</v>
      </c>
      <c r="O69" s="139">
        <v>43891</v>
      </c>
      <c r="P69" s="138" t="s">
        <v>202</v>
      </c>
      <c r="Q69" s="138" t="s">
        <v>637</v>
      </c>
      <c r="R69" s="138" t="s">
        <v>638</v>
      </c>
      <c r="S69" s="138" t="s">
        <v>639</v>
      </c>
      <c r="T69" s="165" t="s">
        <v>640</v>
      </c>
      <c r="U69" s="141" t="s">
        <v>641</v>
      </c>
      <c r="V69" s="142"/>
    </row>
    <row r="70" spans="1:22" ht="37.5" customHeight="1">
      <c r="A70" s="84"/>
      <c r="B70" s="149" t="s">
        <v>1050</v>
      </c>
      <c r="C70" s="144" t="s">
        <v>1089</v>
      </c>
      <c r="D70" s="144" t="s">
        <v>176</v>
      </c>
      <c r="E70" s="144" t="s">
        <v>642</v>
      </c>
      <c r="F70" s="144" t="s">
        <v>643</v>
      </c>
      <c r="G70" s="149" t="s">
        <v>644</v>
      </c>
      <c r="H70" s="149" t="s">
        <v>645</v>
      </c>
      <c r="I70" s="149" t="s">
        <v>189</v>
      </c>
      <c r="J70" s="149" t="s">
        <v>646</v>
      </c>
      <c r="K70" s="149" t="s">
        <v>191</v>
      </c>
      <c r="L70" s="149" t="s">
        <v>623</v>
      </c>
      <c r="M70" s="149" t="s">
        <v>138</v>
      </c>
      <c r="N70" s="149" t="s">
        <v>136</v>
      </c>
      <c r="O70" s="150">
        <v>43952</v>
      </c>
      <c r="P70" s="149" t="s">
        <v>312</v>
      </c>
      <c r="Q70" s="162"/>
      <c r="R70" s="162"/>
      <c r="S70" s="162"/>
      <c r="T70" s="149" t="s">
        <v>647</v>
      </c>
      <c r="U70" s="221" t="s">
        <v>648</v>
      </c>
      <c r="V70" s="221" t="s">
        <v>649</v>
      </c>
    </row>
    <row r="71" spans="1:22" ht="37.5" customHeight="1">
      <c r="A71" s="84"/>
      <c r="B71" s="134" t="s">
        <v>1042</v>
      </c>
      <c r="C71" s="192" t="s">
        <v>1043</v>
      </c>
      <c r="D71" s="193" t="s">
        <v>176</v>
      </c>
      <c r="E71" s="194" t="s">
        <v>1215</v>
      </c>
      <c r="F71" s="158" t="s">
        <v>1216</v>
      </c>
      <c r="G71" s="138" t="s">
        <v>1217</v>
      </c>
      <c r="H71" s="138" t="s">
        <v>1218</v>
      </c>
      <c r="I71" s="138" t="s">
        <v>343</v>
      </c>
      <c r="J71" s="138" t="s">
        <v>139</v>
      </c>
      <c r="K71" s="138" t="s">
        <v>191</v>
      </c>
      <c r="L71" s="138" t="s">
        <v>1048</v>
      </c>
      <c r="M71" s="138" t="s">
        <v>138</v>
      </c>
      <c r="N71" s="138" t="s">
        <v>139</v>
      </c>
      <c r="O71" s="139">
        <v>43922</v>
      </c>
      <c r="P71" s="138" t="s">
        <v>312</v>
      </c>
      <c r="Q71" s="140"/>
      <c r="R71" s="140"/>
      <c r="S71" s="140"/>
      <c r="T71" s="158" t="s">
        <v>1219</v>
      </c>
      <c r="U71" s="141" t="s">
        <v>1220</v>
      </c>
      <c r="V71" s="142"/>
    </row>
    <row r="72" spans="1:22" ht="37.5" customHeight="1">
      <c r="A72" s="84"/>
      <c r="B72" s="149" t="s">
        <v>1050</v>
      </c>
      <c r="C72" s="144" t="s">
        <v>1092</v>
      </c>
      <c r="D72" s="144" t="s">
        <v>176</v>
      </c>
      <c r="E72" s="144" t="s">
        <v>650</v>
      </c>
      <c r="F72" s="184" t="s">
        <v>651</v>
      </c>
      <c r="G72" s="149" t="s">
        <v>652</v>
      </c>
      <c r="H72" s="149" t="s">
        <v>653</v>
      </c>
      <c r="I72" s="149" t="s">
        <v>189</v>
      </c>
      <c r="J72" s="149" t="s">
        <v>355</v>
      </c>
      <c r="K72" s="149" t="s">
        <v>191</v>
      </c>
      <c r="L72" s="149" t="s">
        <v>654</v>
      </c>
      <c r="M72" s="149" t="s">
        <v>138</v>
      </c>
      <c r="N72" s="149" t="s">
        <v>139</v>
      </c>
      <c r="O72" s="150">
        <v>43922</v>
      </c>
      <c r="P72" s="183" t="s">
        <v>655</v>
      </c>
      <c r="Q72" s="149"/>
      <c r="R72" s="149"/>
      <c r="S72" s="162"/>
      <c r="T72" s="144" t="s">
        <v>139</v>
      </c>
      <c r="U72" s="163" t="s">
        <v>656</v>
      </c>
      <c r="V72" s="164"/>
    </row>
    <row r="73" spans="1:22" ht="37.5" customHeight="1">
      <c r="A73" s="84"/>
      <c r="B73" s="134" t="s">
        <v>1050</v>
      </c>
      <c r="C73" s="155" t="s">
        <v>1051</v>
      </c>
      <c r="D73" s="172" t="s">
        <v>133</v>
      </c>
      <c r="E73" s="138" t="s">
        <v>657</v>
      </c>
      <c r="F73" s="158" t="s">
        <v>658</v>
      </c>
      <c r="G73" s="138" t="s">
        <v>659</v>
      </c>
      <c r="H73" s="138" t="s">
        <v>660</v>
      </c>
      <c r="I73" s="138" t="s">
        <v>134</v>
      </c>
      <c r="J73" s="138" t="s">
        <v>661</v>
      </c>
      <c r="K73" s="138" t="s">
        <v>662</v>
      </c>
      <c r="L73" s="138" t="s">
        <v>192</v>
      </c>
      <c r="M73" s="138" t="s">
        <v>280</v>
      </c>
      <c r="N73" s="138" t="s">
        <v>663</v>
      </c>
      <c r="O73" s="139">
        <v>43952</v>
      </c>
      <c r="P73" s="138" t="s">
        <v>662</v>
      </c>
      <c r="Q73" s="140"/>
      <c r="R73" s="140"/>
      <c r="S73" s="140"/>
      <c r="T73" s="158" t="s">
        <v>664</v>
      </c>
      <c r="U73" s="159" t="s">
        <v>665</v>
      </c>
      <c r="V73" s="160"/>
    </row>
    <row r="74" spans="1:22" ht="37.5" customHeight="1">
      <c r="A74" s="84"/>
      <c r="B74" s="149" t="s">
        <v>1050</v>
      </c>
      <c r="C74" s="144" t="s">
        <v>1051</v>
      </c>
      <c r="D74" s="144" t="s">
        <v>133</v>
      </c>
      <c r="E74" s="144" t="s">
        <v>666</v>
      </c>
      <c r="F74" s="184" t="s">
        <v>651</v>
      </c>
      <c r="G74" s="149" t="s">
        <v>667</v>
      </c>
      <c r="H74" s="149" t="s">
        <v>653</v>
      </c>
      <c r="I74" s="149" t="s">
        <v>189</v>
      </c>
      <c r="J74" s="149" t="s">
        <v>190</v>
      </c>
      <c r="K74" s="149" t="s">
        <v>191</v>
      </c>
      <c r="L74" s="149" t="s">
        <v>192</v>
      </c>
      <c r="M74" s="149" t="s">
        <v>138</v>
      </c>
      <c r="N74" s="149" t="s">
        <v>139</v>
      </c>
      <c r="O74" s="150">
        <v>43922</v>
      </c>
      <c r="P74" s="149" t="s">
        <v>655</v>
      </c>
      <c r="Q74" s="149"/>
      <c r="R74" s="149"/>
      <c r="S74" s="162"/>
      <c r="T74" s="144" t="s">
        <v>139</v>
      </c>
      <c r="U74" s="163" t="s">
        <v>656</v>
      </c>
      <c r="V74" s="164"/>
    </row>
    <row r="75" spans="1:22" ht="37.5" customHeight="1">
      <c r="A75" s="84"/>
      <c r="B75" s="134" t="s">
        <v>1050</v>
      </c>
      <c r="C75" s="135" t="s">
        <v>1051</v>
      </c>
      <c r="D75" s="136" t="s">
        <v>133</v>
      </c>
      <c r="E75" s="137" t="s">
        <v>668</v>
      </c>
      <c r="F75" s="137" t="s">
        <v>669</v>
      </c>
      <c r="G75" s="138" t="s">
        <v>670</v>
      </c>
      <c r="H75" s="138" t="s">
        <v>671</v>
      </c>
      <c r="I75" s="138" t="s">
        <v>189</v>
      </c>
      <c r="J75" s="138" t="s">
        <v>672</v>
      </c>
      <c r="K75" s="138" t="s">
        <v>191</v>
      </c>
      <c r="L75" s="138" t="s">
        <v>192</v>
      </c>
      <c r="M75" s="138" t="s">
        <v>138</v>
      </c>
      <c r="N75" s="138" t="s">
        <v>139</v>
      </c>
      <c r="O75" s="139">
        <v>43891</v>
      </c>
      <c r="P75" s="138" t="s">
        <v>193</v>
      </c>
      <c r="Q75" s="138"/>
      <c r="R75" s="138"/>
      <c r="S75" s="140"/>
      <c r="T75" s="137" t="s">
        <v>139</v>
      </c>
      <c r="U75" s="141" t="s">
        <v>673</v>
      </c>
      <c r="V75" s="142"/>
    </row>
    <row r="76" spans="1:22" ht="37.5" customHeight="1">
      <c r="A76" s="84"/>
      <c r="B76" s="149" t="s">
        <v>1050</v>
      </c>
      <c r="C76" s="144" t="s">
        <v>1051</v>
      </c>
      <c r="D76" s="144" t="s">
        <v>133</v>
      </c>
      <c r="E76" s="144" t="s">
        <v>674</v>
      </c>
      <c r="F76" s="144" t="s">
        <v>675</v>
      </c>
      <c r="G76" s="149" t="s">
        <v>676</v>
      </c>
      <c r="H76" s="182" t="s">
        <v>677</v>
      </c>
      <c r="I76" s="149" t="s">
        <v>258</v>
      </c>
      <c r="J76" s="149" t="s">
        <v>135</v>
      </c>
      <c r="K76" s="149" t="s">
        <v>678</v>
      </c>
      <c r="L76" s="149" t="s">
        <v>192</v>
      </c>
      <c r="M76" s="149" t="s">
        <v>138</v>
      </c>
      <c r="N76" s="149" t="s">
        <v>139</v>
      </c>
      <c r="O76" s="150">
        <v>43922</v>
      </c>
      <c r="P76" s="149" t="s">
        <v>678</v>
      </c>
      <c r="Q76" s="162"/>
      <c r="R76" s="162"/>
      <c r="S76" s="162"/>
      <c r="T76" s="144" t="s">
        <v>139</v>
      </c>
      <c r="U76" s="163" t="s">
        <v>679</v>
      </c>
      <c r="V76" s="166" t="s">
        <v>1221</v>
      </c>
    </row>
    <row r="77" spans="1:22" ht="37.5" customHeight="1">
      <c r="A77" s="84"/>
      <c r="B77" s="134" t="s">
        <v>1050</v>
      </c>
      <c r="C77" s="135" t="s">
        <v>1057</v>
      </c>
      <c r="D77" s="136" t="s">
        <v>176</v>
      </c>
      <c r="E77" s="137" t="s">
        <v>681</v>
      </c>
      <c r="F77" s="137" t="s">
        <v>682</v>
      </c>
      <c r="G77" s="138" t="s">
        <v>683</v>
      </c>
      <c r="H77" s="138" t="s">
        <v>684</v>
      </c>
      <c r="I77" s="138" t="s">
        <v>134</v>
      </c>
      <c r="J77" s="138" t="s">
        <v>685</v>
      </c>
      <c r="K77" s="138" t="s">
        <v>191</v>
      </c>
      <c r="L77" s="138" t="s">
        <v>201</v>
      </c>
      <c r="M77" s="138" t="s">
        <v>138</v>
      </c>
      <c r="N77" s="138" t="s">
        <v>139</v>
      </c>
      <c r="O77" s="139">
        <v>43983</v>
      </c>
      <c r="P77" s="138" t="s">
        <v>312</v>
      </c>
      <c r="Q77" s="140"/>
      <c r="R77" s="140"/>
      <c r="S77" s="140"/>
      <c r="T77" s="137" t="s">
        <v>139</v>
      </c>
      <c r="U77" s="141" t="s">
        <v>686</v>
      </c>
      <c r="V77" s="142"/>
    </row>
    <row r="78" spans="1:22" ht="37.5" customHeight="1">
      <c r="A78" s="84"/>
      <c r="B78" s="149" t="s">
        <v>1050</v>
      </c>
      <c r="C78" s="144" t="s">
        <v>1043</v>
      </c>
      <c r="D78" s="144" t="s">
        <v>176</v>
      </c>
      <c r="E78" s="144" t="s">
        <v>687</v>
      </c>
      <c r="F78" s="144" t="s">
        <v>688</v>
      </c>
      <c r="G78" s="149" t="s">
        <v>689</v>
      </c>
      <c r="H78" s="162"/>
      <c r="I78" s="149" t="s">
        <v>189</v>
      </c>
      <c r="J78" s="149" t="s">
        <v>690</v>
      </c>
      <c r="K78" s="149" t="s">
        <v>136</v>
      </c>
      <c r="L78" s="149" t="s">
        <v>691</v>
      </c>
      <c r="M78" s="149" t="s">
        <v>138</v>
      </c>
      <c r="N78" s="149" t="s">
        <v>139</v>
      </c>
      <c r="O78" s="150">
        <v>43891</v>
      </c>
      <c r="P78" s="149" t="s">
        <v>692</v>
      </c>
      <c r="Q78" s="149" t="s">
        <v>693</v>
      </c>
      <c r="R78" s="149" t="s">
        <v>694</v>
      </c>
      <c r="S78" s="149" t="s">
        <v>136</v>
      </c>
      <c r="T78" s="144" t="s">
        <v>139</v>
      </c>
      <c r="U78" s="163" t="s">
        <v>695</v>
      </c>
      <c r="V78" s="164"/>
    </row>
    <row r="79" spans="1:22" ht="37.5" customHeight="1">
      <c r="A79" s="51"/>
      <c r="B79" s="134" t="s">
        <v>1050</v>
      </c>
      <c r="C79" s="155" t="s">
        <v>1043</v>
      </c>
      <c r="D79" s="172" t="s">
        <v>176</v>
      </c>
      <c r="E79" s="138" t="s">
        <v>696</v>
      </c>
      <c r="F79" s="236" t="s">
        <v>697</v>
      </c>
      <c r="G79" s="138" t="s">
        <v>698</v>
      </c>
      <c r="H79" s="157" t="s">
        <v>699</v>
      </c>
      <c r="I79" s="138" t="s">
        <v>134</v>
      </c>
      <c r="J79" s="138" t="s">
        <v>259</v>
      </c>
      <c r="K79" s="229" t="s">
        <v>136</v>
      </c>
      <c r="L79" s="138" t="s">
        <v>179</v>
      </c>
      <c r="M79" s="138" t="s">
        <v>280</v>
      </c>
      <c r="N79" s="138" t="s">
        <v>139</v>
      </c>
      <c r="O79" s="158" t="s">
        <v>136</v>
      </c>
      <c r="P79" s="138" t="s">
        <v>700</v>
      </c>
      <c r="Q79" s="140"/>
      <c r="R79" s="140"/>
      <c r="S79" s="140"/>
      <c r="T79" s="158" t="s">
        <v>701</v>
      </c>
      <c r="U79" s="141" t="s">
        <v>702</v>
      </c>
      <c r="V79" s="142"/>
    </row>
    <row r="80" spans="1:22" ht="37.5" customHeight="1">
      <c r="A80" s="84"/>
      <c r="B80" s="149" t="s">
        <v>1050</v>
      </c>
      <c r="C80" s="219" t="s">
        <v>1057</v>
      </c>
      <c r="D80" s="219" t="s">
        <v>199</v>
      </c>
      <c r="E80" s="219" t="s">
        <v>703</v>
      </c>
      <c r="F80" s="183" t="s">
        <v>704</v>
      </c>
      <c r="G80" s="149" t="s">
        <v>1222</v>
      </c>
      <c r="H80" s="149" t="s">
        <v>706</v>
      </c>
      <c r="I80" s="149" t="s">
        <v>134</v>
      </c>
      <c r="J80" s="149" t="s">
        <v>259</v>
      </c>
      <c r="K80" s="149" t="s">
        <v>191</v>
      </c>
      <c r="L80" s="149" t="s">
        <v>134</v>
      </c>
      <c r="M80" s="149" t="s">
        <v>138</v>
      </c>
      <c r="N80" s="149" t="s">
        <v>139</v>
      </c>
      <c r="O80" s="150">
        <v>43983</v>
      </c>
      <c r="P80" s="149" t="s">
        <v>312</v>
      </c>
      <c r="Q80" s="162"/>
      <c r="R80" s="162"/>
      <c r="S80" s="162"/>
      <c r="T80" s="183" t="s">
        <v>707</v>
      </c>
      <c r="U80" s="163" t="s">
        <v>708</v>
      </c>
      <c r="V80" s="164"/>
    </row>
    <row r="81" spans="1:22" ht="37.5" customHeight="1">
      <c r="A81" s="84"/>
      <c r="B81" s="226" t="s">
        <v>1050</v>
      </c>
      <c r="C81" s="135" t="s">
        <v>1043</v>
      </c>
      <c r="D81" s="136" t="s">
        <v>133</v>
      </c>
      <c r="E81" s="237" t="s">
        <v>712</v>
      </c>
      <c r="F81" s="223" t="s">
        <v>713</v>
      </c>
      <c r="G81" s="223" t="s">
        <v>714</v>
      </c>
      <c r="H81" s="223" t="s">
        <v>715</v>
      </c>
      <c r="I81" s="223" t="s">
        <v>134</v>
      </c>
      <c r="J81" s="228" t="s">
        <v>716</v>
      </c>
      <c r="K81" s="229" t="s">
        <v>139</v>
      </c>
      <c r="L81" s="223" t="s">
        <v>192</v>
      </c>
      <c r="M81" s="223" t="s">
        <v>280</v>
      </c>
      <c r="N81" s="228" t="s">
        <v>717</v>
      </c>
      <c r="O81" s="230">
        <v>43617</v>
      </c>
      <c r="P81" s="223" t="s">
        <v>178</v>
      </c>
      <c r="Q81" s="228" t="s">
        <v>282</v>
      </c>
      <c r="R81" s="228" t="s">
        <v>718</v>
      </c>
      <c r="S81" s="228" t="s">
        <v>719</v>
      </c>
      <c r="T81" s="228" t="s">
        <v>568</v>
      </c>
      <c r="U81" s="231" t="s">
        <v>720</v>
      </c>
      <c r="V81" s="142"/>
    </row>
    <row r="82" spans="1:22" ht="37.5" customHeight="1">
      <c r="A82" s="60"/>
      <c r="B82" s="149" t="s">
        <v>1056</v>
      </c>
      <c r="C82" s="149" t="s">
        <v>1057</v>
      </c>
      <c r="D82" s="149" t="s">
        <v>199</v>
      </c>
      <c r="E82" s="206" t="s">
        <v>1223</v>
      </c>
      <c r="F82" s="238" t="s">
        <v>1224</v>
      </c>
      <c r="G82" s="238" t="s">
        <v>1225</v>
      </c>
      <c r="H82" s="206" t="s">
        <v>1226</v>
      </c>
      <c r="I82" s="206" t="s">
        <v>189</v>
      </c>
      <c r="J82" s="206" t="s">
        <v>1227</v>
      </c>
      <c r="K82" s="206" t="s">
        <v>191</v>
      </c>
      <c r="L82" s="206" t="s">
        <v>134</v>
      </c>
      <c r="M82" s="206" t="s">
        <v>138</v>
      </c>
      <c r="N82" s="208"/>
      <c r="O82" s="209">
        <v>43922</v>
      </c>
      <c r="P82" s="206" t="s">
        <v>312</v>
      </c>
      <c r="Q82" s="208"/>
      <c r="R82" s="208"/>
      <c r="S82" s="208"/>
      <c r="T82" s="206" t="s">
        <v>139</v>
      </c>
      <c r="U82" s="210" t="s">
        <v>1228</v>
      </c>
      <c r="V82" s="151"/>
    </row>
    <row r="83" spans="1:22" ht="37.5" customHeight="1">
      <c r="A83" s="84"/>
      <c r="B83" s="134" t="s">
        <v>1056</v>
      </c>
      <c r="C83" s="135" t="s">
        <v>1057</v>
      </c>
      <c r="D83" s="136" t="s">
        <v>176</v>
      </c>
      <c r="E83" s="137" t="s">
        <v>1229</v>
      </c>
      <c r="F83" s="137" t="s">
        <v>1230</v>
      </c>
      <c r="G83" s="138" t="s">
        <v>1231</v>
      </c>
      <c r="H83" s="138" t="s">
        <v>1232</v>
      </c>
      <c r="I83" s="138" t="s">
        <v>189</v>
      </c>
      <c r="J83" s="138" t="s">
        <v>139</v>
      </c>
      <c r="K83" s="138" t="s">
        <v>312</v>
      </c>
      <c r="L83" s="138" t="s">
        <v>137</v>
      </c>
      <c r="M83" s="138" t="s">
        <v>138</v>
      </c>
      <c r="N83" s="138" t="s">
        <v>139</v>
      </c>
      <c r="O83" s="139">
        <v>43922</v>
      </c>
      <c r="P83" s="138" t="s">
        <v>312</v>
      </c>
      <c r="Q83" s="138" t="s">
        <v>1233</v>
      </c>
      <c r="R83" s="140"/>
      <c r="S83" s="140"/>
      <c r="T83" s="137" t="s">
        <v>139</v>
      </c>
      <c r="U83" s="141" t="s">
        <v>1234</v>
      </c>
      <c r="V83" s="211" t="s">
        <v>1235</v>
      </c>
    </row>
    <row r="84" spans="1:22" ht="31.5" customHeight="1">
      <c r="A84" s="84"/>
      <c r="B84" s="149" t="s">
        <v>1056</v>
      </c>
      <c r="C84" s="144" t="s">
        <v>1057</v>
      </c>
      <c r="D84" s="239" t="s">
        <v>176</v>
      </c>
      <c r="E84" s="239" t="s">
        <v>1236</v>
      </c>
      <c r="F84" s="240" t="s">
        <v>1237</v>
      </c>
      <c r="G84" s="241" t="s">
        <v>1238</v>
      </c>
      <c r="H84" s="241" t="s">
        <v>1239</v>
      </c>
      <c r="I84" s="241" t="s">
        <v>320</v>
      </c>
      <c r="J84" s="242" t="s">
        <v>1240</v>
      </c>
      <c r="K84" s="241" t="s">
        <v>191</v>
      </c>
      <c r="L84" s="241" t="s">
        <v>261</v>
      </c>
      <c r="M84" s="241" t="s">
        <v>138</v>
      </c>
      <c r="N84" s="241" t="s">
        <v>1241</v>
      </c>
      <c r="O84" s="243">
        <v>39234</v>
      </c>
      <c r="P84" s="241" t="s">
        <v>1242</v>
      </c>
      <c r="Q84" s="241" t="s">
        <v>1243</v>
      </c>
      <c r="R84" s="241" t="s">
        <v>1244</v>
      </c>
      <c r="S84" s="241" t="s">
        <v>284</v>
      </c>
      <c r="T84" s="240" t="s">
        <v>1245</v>
      </c>
      <c r="U84" s="163" t="s">
        <v>1246</v>
      </c>
      <c r="V84" s="54"/>
    </row>
    <row r="85" spans="1:22" ht="31.5" customHeight="1">
      <c r="A85" s="84"/>
      <c r="B85" s="134" t="s">
        <v>1056</v>
      </c>
      <c r="C85" s="155" t="s">
        <v>1057</v>
      </c>
      <c r="D85" s="172" t="s">
        <v>199</v>
      </c>
      <c r="E85" s="138" t="s">
        <v>1247</v>
      </c>
      <c r="F85" s="158" t="s">
        <v>1248</v>
      </c>
      <c r="G85" s="138" t="s">
        <v>1249</v>
      </c>
      <c r="H85" s="138" t="s">
        <v>1250</v>
      </c>
      <c r="I85" s="138" t="s">
        <v>189</v>
      </c>
      <c r="J85" s="138" t="s">
        <v>139</v>
      </c>
      <c r="K85" s="138" t="s">
        <v>191</v>
      </c>
      <c r="L85" s="138" t="s">
        <v>1251</v>
      </c>
      <c r="M85" s="138" t="s">
        <v>138</v>
      </c>
      <c r="N85" s="138" t="s">
        <v>139</v>
      </c>
      <c r="O85" s="158" t="s">
        <v>136</v>
      </c>
      <c r="P85" s="138" t="s">
        <v>312</v>
      </c>
      <c r="Q85" s="140"/>
      <c r="R85" s="140"/>
      <c r="S85" s="140"/>
      <c r="T85" s="158" t="s">
        <v>139</v>
      </c>
      <c r="U85" s="159" t="s">
        <v>1252</v>
      </c>
    </row>
    <row r="86" spans="1:22" ht="31.5" customHeight="1">
      <c r="A86" s="84"/>
      <c r="B86" s="149" t="s">
        <v>1050</v>
      </c>
      <c r="C86" s="144" t="s">
        <v>1043</v>
      </c>
      <c r="D86" s="144" t="s">
        <v>176</v>
      </c>
      <c r="E86" s="144" t="s">
        <v>722</v>
      </c>
      <c r="F86" s="144" t="s">
        <v>723</v>
      </c>
      <c r="G86" s="149" t="s">
        <v>1253</v>
      </c>
      <c r="H86" s="149" t="s">
        <v>725</v>
      </c>
      <c r="I86" s="149" t="s">
        <v>189</v>
      </c>
      <c r="J86" s="149" t="s">
        <v>135</v>
      </c>
      <c r="K86" s="149" t="s">
        <v>191</v>
      </c>
      <c r="L86" s="149" t="s">
        <v>261</v>
      </c>
      <c r="M86" s="149" t="s">
        <v>138</v>
      </c>
      <c r="N86" s="149" t="s">
        <v>139</v>
      </c>
      <c r="O86" s="150">
        <v>43952</v>
      </c>
      <c r="P86" s="149" t="s">
        <v>312</v>
      </c>
      <c r="Q86" s="149" t="s">
        <v>726</v>
      </c>
      <c r="R86" s="149" t="s">
        <v>648</v>
      </c>
      <c r="S86" s="149" t="s">
        <v>648</v>
      </c>
      <c r="T86" s="144" t="s">
        <v>727</v>
      </c>
      <c r="U86" s="163" t="s">
        <v>728</v>
      </c>
      <c r="V86" s="54"/>
    </row>
    <row r="87" spans="1:22" ht="31.5" customHeight="1">
      <c r="A87" s="84"/>
      <c r="B87" s="134" t="s">
        <v>1050</v>
      </c>
      <c r="C87" s="135" t="s">
        <v>1043</v>
      </c>
      <c r="D87" s="136" t="s">
        <v>176</v>
      </c>
      <c r="E87" s="137" t="s">
        <v>733</v>
      </c>
      <c r="F87" s="137" t="s">
        <v>734</v>
      </c>
      <c r="G87" s="138" t="s">
        <v>1254</v>
      </c>
      <c r="H87" s="138" t="s">
        <v>736</v>
      </c>
      <c r="I87" s="138" t="s">
        <v>189</v>
      </c>
      <c r="J87" s="138" t="s">
        <v>737</v>
      </c>
      <c r="K87" s="138" t="s">
        <v>140</v>
      </c>
      <c r="L87" s="138" t="s">
        <v>440</v>
      </c>
      <c r="M87" s="138" t="s">
        <v>138</v>
      </c>
      <c r="N87" s="138" t="s">
        <v>139</v>
      </c>
      <c r="O87" s="139">
        <v>43862</v>
      </c>
      <c r="P87" s="138" t="s">
        <v>140</v>
      </c>
      <c r="Q87" s="140"/>
      <c r="R87" s="140"/>
      <c r="S87" s="140"/>
      <c r="T87" s="137" t="s">
        <v>139</v>
      </c>
      <c r="U87" s="141" t="s">
        <v>738</v>
      </c>
      <c r="V87" s="142"/>
    </row>
    <row r="88" spans="1:22" ht="31.5" customHeight="1">
      <c r="A88" s="84"/>
      <c r="B88" s="149" t="s">
        <v>1042</v>
      </c>
      <c r="C88" s="144" t="s">
        <v>1043</v>
      </c>
      <c r="D88" s="144" t="s">
        <v>176</v>
      </c>
      <c r="E88" s="144" t="s">
        <v>1255</v>
      </c>
      <c r="F88" s="244" t="s">
        <v>1256</v>
      </c>
      <c r="G88" s="149" t="s">
        <v>1257</v>
      </c>
      <c r="H88" s="149" t="s">
        <v>1258</v>
      </c>
      <c r="I88" s="149" t="s">
        <v>880</v>
      </c>
      <c r="J88" s="149" t="s">
        <v>139</v>
      </c>
      <c r="K88" s="182" t="s">
        <v>191</v>
      </c>
      <c r="L88" s="149" t="s">
        <v>1048</v>
      </c>
      <c r="M88" s="149" t="s">
        <v>138</v>
      </c>
      <c r="N88" s="149" t="s">
        <v>139</v>
      </c>
      <c r="O88" s="183" t="s">
        <v>136</v>
      </c>
      <c r="P88" s="149" t="s">
        <v>312</v>
      </c>
      <c r="Q88" s="162"/>
      <c r="R88" s="162"/>
      <c r="S88" s="162"/>
      <c r="T88" s="183" t="s">
        <v>1259</v>
      </c>
      <c r="U88" s="163" t="s">
        <v>1260</v>
      </c>
      <c r="V88" s="164"/>
    </row>
    <row r="89" spans="1:22" ht="31.5" customHeight="1">
      <c r="A89" s="84"/>
      <c r="B89" s="226" t="s">
        <v>1050</v>
      </c>
      <c r="C89" s="135" t="s">
        <v>1043</v>
      </c>
      <c r="D89" s="136" t="s">
        <v>133</v>
      </c>
      <c r="E89" s="237" t="s">
        <v>742</v>
      </c>
      <c r="F89" s="223" t="s">
        <v>743</v>
      </c>
      <c r="G89" s="223" t="s">
        <v>1261</v>
      </c>
      <c r="H89" s="223" t="s">
        <v>745</v>
      </c>
      <c r="I89" s="223" t="s">
        <v>134</v>
      </c>
      <c r="J89" s="228" t="s">
        <v>746</v>
      </c>
      <c r="K89" s="229" t="s">
        <v>139</v>
      </c>
      <c r="L89" s="223" t="s">
        <v>179</v>
      </c>
      <c r="M89" s="223" t="s">
        <v>747</v>
      </c>
      <c r="N89" s="228" t="s">
        <v>748</v>
      </c>
      <c r="O89" s="230">
        <v>43891</v>
      </c>
      <c r="P89" s="223" t="s">
        <v>178</v>
      </c>
      <c r="Q89" s="228" t="s">
        <v>749</v>
      </c>
      <c r="R89" s="228" t="s">
        <v>750</v>
      </c>
      <c r="S89" s="228" t="s">
        <v>751</v>
      </c>
      <c r="T89" s="228" t="s">
        <v>752</v>
      </c>
      <c r="U89" s="231" t="s">
        <v>753</v>
      </c>
      <c r="V89" s="142"/>
    </row>
    <row r="90" spans="1:22" ht="37.5" customHeight="1">
      <c r="A90" s="245" t="s">
        <v>1050</v>
      </c>
      <c r="B90" s="246" t="s">
        <v>1050</v>
      </c>
      <c r="C90" s="144" t="s">
        <v>1092</v>
      </c>
      <c r="D90" s="144" t="s">
        <v>176</v>
      </c>
      <c r="E90" s="144" t="s">
        <v>760</v>
      </c>
      <c r="F90" s="247" t="s">
        <v>761</v>
      </c>
      <c r="G90" s="149" t="s">
        <v>762</v>
      </c>
      <c r="H90" s="149" t="s">
        <v>763</v>
      </c>
      <c r="I90" s="149" t="s">
        <v>134</v>
      </c>
      <c r="J90" s="149" t="s">
        <v>764</v>
      </c>
      <c r="K90" s="149" t="s">
        <v>191</v>
      </c>
      <c r="L90" s="182" t="s">
        <v>440</v>
      </c>
      <c r="M90" s="149" t="s">
        <v>138</v>
      </c>
      <c r="N90" s="149" t="s">
        <v>139</v>
      </c>
      <c r="O90" s="150">
        <v>43952</v>
      </c>
      <c r="P90" s="149" t="s">
        <v>765</v>
      </c>
      <c r="Q90" s="162"/>
      <c r="R90" s="162"/>
      <c r="S90" s="149"/>
      <c r="T90" s="144" t="s">
        <v>766</v>
      </c>
      <c r="U90" s="191" t="s">
        <v>767</v>
      </c>
      <c r="V90" s="248" t="s">
        <v>1262</v>
      </c>
    </row>
    <row r="91" spans="1:22" ht="37.5" customHeight="1">
      <c r="A91" s="182" t="s">
        <v>1050</v>
      </c>
      <c r="B91" s="249" t="s">
        <v>1050</v>
      </c>
      <c r="C91" s="135" t="s">
        <v>1092</v>
      </c>
      <c r="D91" s="136" t="s">
        <v>176</v>
      </c>
      <c r="E91" s="199" t="s">
        <v>770</v>
      </c>
      <c r="F91" s="212" t="s">
        <v>771</v>
      </c>
      <c r="G91" s="157" t="s">
        <v>1263</v>
      </c>
      <c r="H91" s="157" t="s">
        <v>773</v>
      </c>
      <c r="I91" s="157" t="s">
        <v>189</v>
      </c>
      <c r="J91" s="157" t="s">
        <v>774</v>
      </c>
      <c r="K91" s="157" t="s">
        <v>136</v>
      </c>
      <c r="L91" s="157" t="s">
        <v>137</v>
      </c>
      <c r="M91" s="157" t="s">
        <v>138</v>
      </c>
      <c r="N91" s="157" t="s">
        <v>139</v>
      </c>
      <c r="O91" s="168">
        <v>43831</v>
      </c>
      <c r="P91" s="157" t="s">
        <v>312</v>
      </c>
      <c r="Q91" s="200"/>
      <c r="R91" s="200"/>
      <c r="S91" s="157" t="s">
        <v>284</v>
      </c>
      <c r="T91" s="199" t="s">
        <v>775</v>
      </c>
      <c r="U91" s="201" t="s">
        <v>776</v>
      </c>
      <c r="V91" s="213"/>
    </row>
    <row r="92" spans="1:22" ht="37.5" customHeight="1">
      <c r="A92" s="245" t="s">
        <v>1050</v>
      </c>
      <c r="B92" s="250" t="s">
        <v>1050</v>
      </c>
      <c r="C92" s="144" t="s">
        <v>1092</v>
      </c>
      <c r="D92" s="144" t="s">
        <v>176</v>
      </c>
      <c r="E92" s="239" t="s">
        <v>783</v>
      </c>
      <c r="F92" s="144" t="s">
        <v>784</v>
      </c>
      <c r="G92" s="149" t="s">
        <v>1264</v>
      </c>
      <c r="H92" s="149" t="s">
        <v>786</v>
      </c>
      <c r="I92" s="149" t="s">
        <v>134</v>
      </c>
      <c r="J92" s="149" t="s">
        <v>290</v>
      </c>
      <c r="K92" s="149" t="s">
        <v>191</v>
      </c>
      <c r="L92" s="149" t="s">
        <v>787</v>
      </c>
      <c r="M92" s="149" t="s">
        <v>138</v>
      </c>
      <c r="N92" s="149" t="s">
        <v>139</v>
      </c>
      <c r="O92" s="183">
        <v>2017</v>
      </c>
      <c r="P92" s="149" t="s">
        <v>678</v>
      </c>
      <c r="Q92" s="162"/>
      <c r="R92" s="162"/>
      <c r="S92" s="162"/>
      <c r="T92" s="145" t="s">
        <v>788</v>
      </c>
      <c r="U92" s="191" t="s">
        <v>789</v>
      </c>
      <c r="V92" s="166" t="s">
        <v>1265</v>
      </c>
    </row>
    <row r="93" spans="1:22" ht="31.5" customHeight="1">
      <c r="A93" s="84"/>
      <c r="B93" s="249" t="s">
        <v>1056</v>
      </c>
      <c r="C93" s="155" t="s">
        <v>1089</v>
      </c>
      <c r="D93" s="172" t="s">
        <v>176</v>
      </c>
      <c r="E93" s="251" t="s">
        <v>1266</v>
      </c>
      <c r="F93" s="218" t="s">
        <v>1059</v>
      </c>
      <c r="G93" s="157" t="s">
        <v>1267</v>
      </c>
      <c r="H93" s="157" t="s">
        <v>1268</v>
      </c>
      <c r="I93" s="157" t="s">
        <v>343</v>
      </c>
      <c r="J93" s="157" t="s">
        <v>139</v>
      </c>
      <c r="K93" s="157" t="s">
        <v>191</v>
      </c>
      <c r="L93" s="157" t="s">
        <v>1062</v>
      </c>
      <c r="M93" s="157" t="s">
        <v>280</v>
      </c>
      <c r="N93" s="138" t="s">
        <v>1269</v>
      </c>
      <c r="O93" s="218" t="s">
        <v>136</v>
      </c>
      <c r="P93" s="157" t="s">
        <v>312</v>
      </c>
      <c r="Q93" s="200"/>
      <c r="R93" s="200"/>
      <c r="S93" s="200"/>
      <c r="T93" s="218" t="s">
        <v>139</v>
      </c>
      <c r="U93" s="252" t="s">
        <v>1270</v>
      </c>
      <c r="V93" s="160"/>
    </row>
    <row r="94" spans="1:22" ht="31.5" customHeight="1">
      <c r="A94" s="84"/>
      <c r="B94" s="253" t="s">
        <v>1050</v>
      </c>
      <c r="C94" s="144" t="s">
        <v>1089</v>
      </c>
      <c r="D94" s="144" t="s">
        <v>176</v>
      </c>
      <c r="E94" s="239" t="s">
        <v>794</v>
      </c>
      <c r="F94" s="144" t="s">
        <v>795</v>
      </c>
      <c r="G94" s="149" t="s">
        <v>1271</v>
      </c>
      <c r="H94" s="149" t="s">
        <v>797</v>
      </c>
      <c r="I94" s="149" t="s">
        <v>189</v>
      </c>
      <c r="J94" s="149" t="s">
        <v>798</v>
      </c>
      <c r="K94" s="149" t="s">
        <v>191</v>
      </c>
      <c r="L94" s="149" t="s">
        <v>258</v>
      </c>
      <c r="M94" s="149" t="s">
        <v>138</v>
      </c>
      <c r="N94" s="149" t="s">
        <v>799</v>
      </c>
      <c r="O94" s="150">
        <v>43891</v>
      </c>
      <c r="P94" s="149" t="s">
        <v>800</v>
      </c>
      <c r="Q94" s="149" t="s">
        <v>801</v>
      </c>
      <c r="R94" s="162"/>
      <c r="S94" s="162"/>
      <c r="T94" s="144" t="s">
        <v>139</v>
      </c>
      <c r="U94" s="163" t="s">
        <v>802</v>
      </c>
      <c r="V94" s="164"/>
    </row>
    <row r="95" spans="1:22" ht="31.5" customHeight="1">
      <c r="A95" s="84"/>
      <c r="B95" s="254"/>
      <c r="C95" s="155"/>
      <c r="D95" s="172"/>
      <c r="E95" s="138"/>
      <c r="F95" s="174"/>
      <c r="G95" s="140"/>
      <c r="H95" s="140"/>
      <c r="I95" s="140"/>
      <c r="J95" s="140"/>
      <c r="K95" s="140"/>
      <c r="L95" s="140"/>
      <c r="M95" s="140"/>
      <c r="N95" s="140"/>
      <c r="O95" s="174"/>
      <c r="P95" s="140"/>
      <c r="Q95" s="140"/>
      <c r="R95" s="140"/>
      <c r="S95" s="140"/>
      <c r="T95" s="174"/>
      <c r="U95" s="179"/>
      <c r="V95" s="142"/>
    </row>
    <row r="96" spans="1:22" ht="31.5" customHeight="1">
      <c r="A96" s="84"/>
      <c r="B96" s="162"/>
      <c r="C96" s="149"/>
      <c r="D96" s="149"/>
      <c r="E96" s="149"/>
      <c r="F96" s="255"/>
      <c r="G96" s="162"/>
      <c r="H96" s="162"/>
      <c r="I96" s="162"/>
      <c r="J96" s="162"/>
      <c r="K96" s="162"/>
      <c r="L96" s="162"/>
      <c r="M96" s="162"/>
      <c r="N96" s="162"/>
      <c r="O96" s="255"/>
      <c r="P96" s="162"/>
      <c r="Q96" s="162"/>
      <c r="R96" s="162"/>
      <c r="S96" s="162"/>
      <c r="T96" s="255"/>
      <c r="U96" s="256"/>
      <c r="V96" s="164"/>
    </row>
    <row r="97" spans="1:22" ht="31.5" customHeight="1">
      <c r="A97" s="84"/>
      <c r="B97" s="254"/>
      <c r="C97" s="155"/>
      <c r="D97" s="172"/>
      <c r="E97" s="138"/>
      <c r="F97" s="158"/>
      <c r="G97" s="140"/>
      <c r="H97" s="140"/>
      <c r="I97" s="140"/>
      <c r="J97" s="140"/>
      <c r="K97" s="140"/>
      <c r="L97" s="140"/>
      <c r="M97" s="140"/>
      <c r="N97" s="140"/>
      <c r="O97" s="174"/>
      <c r="P97" s="140"/>
      <c r="Q97" s="140"/>
      <c r="R97" s="140"/>
      <c r="S97" s="140"/>
      <c r="T97" s="158"/>
      <c r="U97" s="137"/>
      <c r="V97" s="142"/>
    </row>
    <row r="98" spans="1:22" ht="31.5" customHeight="1">
      <c r="A98" s="84"/>
      <c r="B98" s="162"/>
      <c r="C98" s="149"/>
      <c r="D98" s="149"/>
      <c r="E98" s="149"/>
      <c r="F98" s="183"/>
      <c r="G98" s="162"/>
      <c r="H98" s="162"/>
      <c r="I98" s="162"/>
      <c r="J98" s="162"/>
      <c r="K98" s="162"/>
      <c r="L98" s="162"/>
      <c r="M98" s="162"/>
      <c r="N98" s="162"/>
      <c r="O98" s="255"/>
      <c r="P98" s="162"/>
      <c r="Q98" s="162"/>
      <c r="R98" s="162"/>
      <c r="S98" s="162"/>
      <c r="T98" s="183"/>
      <c r="U98" s="144"/>
      <c r="V98" s="164"/>
    </row>
    <row r="99" spans="1:22" ht="31.5" customHeight="1">
      <c r="A99" s="84"/>
      <c r="B99" s="254"/>
      <c r="C99" s="155"/>
      <c r="D99" s="172"/>
      <c r="E99" s="138"/>
      <c r="F99" s="158"/>
      <c r="G99" s="140"/>
      <c r="H99" s="140"/>
      <c r="I99" s="140"/>
      <c r="J99" s="140"/>
      <c r="K99" s="140"/>
      <c r="L99" s="140"/>
      <c r="M99" s="140"/>
      <c r="N99" s="140"/>
      <c r="O99" s="174"/>
      <c r="P99" s="140"/>
      <c r="Q99" s="140"/>
      <c r="R99" s="140"/>
      <c r="S99" s="140"/>
      <c r="T99" s="158"/>
      <c r="U99" s="137"/>
      <c r="V99" s="142"/>
    </row>
    <row r="100" spans="1:22" ht="31.5" customHeight="1">
      <c r="A100" s="84"/>
      <c r="B100" s="162"/>
      <c r="C100" s="149"/>
      <c r="D100" s="149"/>
      <c r="E100" s="149"/>
      <c r="F100" s="183"/>
      <c r="G100" s="162"/>
      <c r="H100" s="162"/>
      <c r="I100" s="162"/>
      <c r="J100" s="162"/>
      <c r="K100" s="162"/>
      <c r="L100" s="162"/>
      <c r="M100" s="162"/>
      <c r="N100" s="162"/>
      <c r="O100" s="255"/>
      <c r="P100" s="162"/>
      <c r="Q100" s="162"/>
      <c r="R100" s="162"/>
      <c r="S100" s="162"/>
      <c r="T100" s="183"/>
      <c r="U100" s="144"/>
      <c r="V100" s="164"/>
    </row>
  </sheetData>
  <autoFilter ref="A1:V94" xr:uid="{00000000-0009-0000-0000-000005000000}"/>
  <hyperlinks>
    <hyperlink ref="U2" r:id="rId1" xr:uid="{00000000-0004-0000-0500-000000000000}"/>
    <hyperlink ref="U3" r:id="rId2" xr:uid="{00000000-0004-0000-0500-000001000000}"/>
    <hyperlink ref="U4" r:id="rId3" xr:uid="{00000000-0004-0000-0500-000002000000}"/>
    <hyperlink ref="V4" r:id="rId4" xr:uid="{00000000-0004-0000-0500-000003000000}"/>
    <hyperlink ref="U5" r:id="rId5" xr:uid="{00000000-0004-0000-0500-000004000000}"/>
    <hyperlink ref="U6" r:id="rId6" xr:uid="{00000000-0004-0000-0500-000005000000}"/>
    <hyperlink ref="U7" r:id="rId7" xr:uid="{00000000-0004-0000-0500-000006000000}"/>
    <hyperlink ref="U8" r:id="rId8" xr:uid="{00000000-0004-0000-0500-000007000000}"/>
    <hyperlink ref="V8" r:id="rId9" xr:uid="{00000000-0004-0000-0500-000008000000}"/>
    <hyperlink ref="U9" r:id="rId10" xr:uid="{00000000-0004-0000-0500-000009000000}"/>
    <hyperlink ref="U10" r:id="rId11" xr:uid="{00000000-0004-0000-0500-00000A000000}"/>
    <hyperlink ref="V11" r:id="rId12" xr:uid="{00000000-0004-0000-0500-00000B000000}"/>
    <hyperlink ref="U12" r:id="rId13" xr:uid="{00000000-0004-0000-0500-00000C000000}"/>
    <hyperlink ref="U13" r:id="rId14" xr:uid="{00000000-0004-0000-0500-00000D000000}"/>
    <hyperlink ref="V13" r:id="rId15" xr:uid="{00000000-0004-0000-0500-00000E000000}"/>
    <hyperlink ref="U14" r:id="rId16" xr:uid="{00000000-0004-0000-0500-00000F000000}"/>
    <hyperlink ref="U15" r:id="rId17" xr:uid="{00000000-0004-0000-0500-000010000000}"/>
    <hyperlink ref="U16" r:id="rId18" xr:uid="{00000000-0004-0000-0500-000011000000}"/>
    <hyperlink ref="V16" r:id="rId19" xr:uid="{00000000-0004-0000-0500-000012000000}"/>
    <hyperlink ref="U17" r:id="rId20" xr:uid="{00000000-0004-0000-0500-000013000000}"/>
    <hyperlink ref="U18" r:id="rId21" xr:uid="{00000000-0004-0000-0500-000014000000}"/>
    <hyperlink ref="U19" r:id="rId22" xr:uid="{00000000-0004-0000-0500-000015000000}"/>
    <hyperlink ref="U20" r:id="rId23" xr:uid="{00000000-0004-0000-0500-000016000000}"/>
    <hyperlink ref="U21" r:id="rId24" xr:uid="{00000000-0004-0000-0500-000017000000}"/>
    <hyperlink ref="U22" r:id="rId25" xr:uid="{00000000-0004-0000-0500-000018000000}"/>
    <hyperlink ref="U23" r:id="rId26" xr:uid="{00000000-0004-0000-0500-000019000000}"/>
    <hyperlink ref="U24" r:id="rId27" xr:uid="{00000000-0004-0000-0500-00001A000000}"/>
    <hyperlink ref="U25" r:id="rId28" xr:uid="{00000000-0004-0000-0500-00001B000000}"/>
    <hyperlink ref="U26" r:id="rId29" xr:uid="{00000000-0004-0000-0500-00001C000000}"/>
    <hyperlink ref="U27" r:id="rId30" xr:uid="{00000000-0004-0000-0500-00001D000000}"/>
    <hyperlink ref="U28" r:id="rId31" xr:uid="{00000000-0004-0000-0500-00001E000000}"/>
    <hyperlink ref="U29" r:id="rId32" xr:uid="{00000000-0004-0000-0500-00001F000000}"/>
    <hyperlink ref="U30" r:id="rId33" xr:uid="{00000000-0004-0000-0500-000020000000}"/>
    <hyperlink ref="V30" r:id="rId34" xr:uid="{00000000-0004-0000-0500-000021000000}"/>
    <hyperlink ref="U31" r:id="rId35" xr:uid="{00000000-0004-0000-0500-000022000000}"/>
    <hyperlink ref="U32" r:id="rId36" xr:uid="{00000000-0004-0000-0500-000023000000}"/>
    <hyperlink ref="U33" r:id="rId37" xr:uid="{00000000-0004-0000-0500-000024000000}"/>
    <hyperlink ref="V33" r:id="rId38" xr:uid="{00000000-0004-0000-0500-000025000000}"/>
    <hyperlink ref="U34" r:id="rId39" xr:uid="{00000000-0004-0000-0500-000026000000}"/>
    <hyperlink ref="U35" r:id="rId40" xr:uid="{00000000-0004-0000-0500-000027000000}"/>
    <hyperlink ref="V35" r:id="rId41" xr:uid="{00000000-0004-0000-0500-000028000000}"/>
    <hyperlink ref="U36" r:id="rId42" xr:uid="{00000000-0004-0000-0500-000029000000}"/>
    <hyperlink ref="U37" r:id="rId43" xr:uid="{00000000-0004-0000-0500-00002A000000}"/>
    <hyperlink ref="U38" r:id="rId44" xr:uid="{00000000-0004-0000-0500-00002B000000}"/>
    <hyperlink ref="U39" r:id="rId45" xr:uid="{00000000-0004-0000-0500-00002C000000}"/>
    <hyperlink ref="U40" r:id="rId46" xr:uid="{00000000-0004-0000-0500-00002D000000}"/>
    <hyperlink ref="U41" r:id="rId47" xr:uid="{00000000-0004-0000-0500-00002E000000}"/>
    <hyperlink ref="U42" r:id="rId48" xr:uid="{00000000-0004-0000-0500-00002F000000}"/>
    <hyperlink ref="U43" r:id="rId49" xr:uid="{00000000-0004-0000-0500-000030000000}"/>
    <hyperlink ref="U44" r:id="rId50" xr:uid="{00000000-0004-0000-0500-000031000000}"/>
    <hyperlink ref="U45" r:id="rId51" xr:uid="{00000000-0004-0000-0500-000032000000}"/>
    <hyperlink ref="U46" r:id="rId52" xr:uid="{00000000-0004-0000-0500-000033000000}"/>
    <hyperlink ref="V46" r:id="rId53" xr:uid="{00000000-0004-0000-0500-000034000000}"/>
    <hyperlink ref="U47" r:id="rId54" xr:uid="{00000000-0004-0000-0500-000035000000}"/>
    <hyperlink ref="U49" r:id="rId55" xr:uid="{00000000-0004-0000-0500-000036000000}"/>
    <hyperlink ref="U50" r:id="rId56" xr:uid="{00000000-0004-0000-0500-000037000000}"/>
    <hyperlink ref="U51" r:id="rId57" xr:uid="{00000000-0004-0000-0500-000038000000}"/>
    <hyperlink ref="U52" r:id="rId58" location="/83dbfed20f384a5d9f524942379df5be" xr:uid="{00000000-0004-0000-0500-000039000000}"/>
    <hyperlink ref="U53" r:id="rId59" xr:uid="{00000000-0004-0000-0500-00003A000000}"/>
    <hyperlink ref="U54" r:id="rId60" xr:uid="{00000000-0004-0000-0500-00003B000000}"/>
    <hyperlink ref="U56" r:id="rId61" xr:uid="{00000000-0004-0000-0500-00003C000000}"/>
    <hyperlink ref="U57" r:id="rId62" xr:uid="{00000000-0004-0000-0500-00003D000000}"/>
    <hyperlink ref="U58" r:id="rId63" xr:uid="{00000000-0004-0000-0500-00003E000000}"/>
    <hyperlink ref="V58" r:id="rId64" xr:uid="{00000000-0004-0000-0500-00003F000000}"/>
    <hyperlink ref="U59" r:id="rId65" xr:uid="{00000000-0004-0000-0500-000040000000}"/>
    <hyperlink ref="U60" r:id="rId66" xr:uid="{00000000-0004-0000-0500-000041000000}"/>
    <hyperlink ref="U61" r:id="rId67" xr:uid="{00000000-0004-0000-0500-000042000000}"/>
    <hyperlink ref="U62" r:id="rId68" xr:uid="{00000000-0004-0000-0500-000043000000}"/>
    <hyperlink ref="U64" r:id="rId69" xr:uid="{00000000-0004-0000-0500-000044000000}"/>
    <hyperlink ref="U65" r:id="rId70" xr:uid="{00000000-0004-0000-0500-000045000000}"/>
    <hyperlink ref="V65" r:id="rId71" xr:uid="{00000000-0004-0000-0500-000046000000}"/>
    <hyperlink ref="U66" r:id="rId72" xr:uid="{00000000-0004-0000-0500-000047000000}"/>
    <hyperlink ref="U67" r:id="rId73" xr:uid="{00000000-0004-0000-0500-000048000000}"/>
    <hyperlink ref="U68" r:id="rId74" xr:uid="{00000000-0004-0000-0500-000049000000}"/>
    <hyperlink ref="U69" r:id="rId75" xr:uid="{00000000-0004-0000-0500-00004A000000}"/>
    <hyperlink ref="U71" r:id="rId76" xr:uid="{00000000-0004-0000-0500-00004B000000}"/>
    <hyperlink ref="U72" r:id="rId77" xr:uid="{00000000-0004-0000-0500-00004C000000}"/>
    <hyperlink ref="U73" r:id="rId78" xr:uid="{00000000-0004-0000-0500-00004D000000}"/>
    <hyperlink ref="U74" r:id="rId79" xr:uid="{00000000-0004-0000-0500-00004E000000}"/>
    <hyperlink ref="U75" r:id="rId80" xr:uid="{00000000-0004-0000-0500-00004F000000}"/>
    <hyperlink ref="U76" r:id="rId81" xr:uid="{00000000-0004-0000-0500-000050000000}"/>
    <hyperlink ref="V76" r:id="rId82" xr:uid="{00000000-0004-0000-0500-000051000000}"/>
    <hyperlink ref="U77" r:id="rId83" xr:uid="{00000000-0004-0000-0500-000052000000}"/>
    <hyperlink ref="U78" r:id="rId84" xr:uid="{00000000-0004-0000-0500-000053000000}"/>
    <hyperlink ref="U79" r:id="rId85" xr:uid="{00000000-0004-0000-0500-000054000000}"/>
    <hyperlink ref="U80" r:id="rId86" xr:uid="{00000000-0004-0000-0500-000055000000}"/>
    <hyperlink ref="U81" r:id="rId87" xr:uid="{00000000-0004-0000-0500-000056000000}"/>
    <hyperlink ref="U82" r:id="rId88" xr:uid="{00000000-0004-0000-0500-000057000000}"/>
    <hyperlink ref="U83" r:id="rId89" xr:uid="{00000000-0004-0000-0500-000058000000}"/>
    <hyperlink ref="V83" r:id="rId90" xr:uid="{00000000-0004-0000-0500-000059000000}"/>
    <hyperlink ref="U84" r:id="rId91" xr:uid="{00000000-0004-0000-0500-00005A000000}"/>
    <hyperlink ref="U85" r:id="rId92" xr:uid="{00000000-0004-0000-0500-00005B000000}"/>
    <hyperlink ref="U86" r:id="rId93" xr:uid="{00000000-0004-0000-0500-00005C000000}"/>
    <hyperlink ref="U87" r:id="rId94" xr:uid="{00000000-0004-0000-0500-00005D000000}"/>
    <hyperlink ref="U88" r:id="rId95" xr:uid="{00000000-0004-0000-0500-00005E000000}"/>
    <hyperlink ref="U89" r:id="rId96" xr:uid="{00000000-0004-0000-0500-00005F000000}"/>
    <hyperlink ref="U90" r:id="rId97" xr:uid="{00000000-0004-0000-0500-000060000000}"/>
    <hyperlink ref="V90" r:id="rId98" xr:uid="{00000000-0004-0000-0500-000061000000}"/>
    <hyperlink ref="U91" r:id="rId99" xr:uid="{00000000-0004-0000-0500-000062000000}"/>
    <hyperlink ref="U92" r:id="rId100" xr:uid="{00000000-0004-0000-0500-000063000000}"/>
    <hyperlink ref="V92" r:id="rId101" xr:uid="{00000000-0004-0000-0500-000064000000}"/>
    <hyperlink ref="U93" r:id="rId102" xr:uid="{00000000-0004-0000-0500-000065000000}"/>
    <hyperlink ref="U94" r:id="rId103" xr:uid="{00000000-0004-0000-0500-000066000000}"/>
  </hyperlink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xr:uid="{00000000-0002-0000-0500-000000000000}">
          <x14:formula1>
            <xm:f>'2020 Labels'!$D$4:$D$6</xm:f>
          </x14:formula1>
          <xm:sqref>D2:D100</xm:sqref>
        </x14:dataValidation>
        <x14:dataValidation type="list" allowBlank="1" xr:uid="{00000000-0002-0000-0500-000001000000}">
          <x14:formula1>
            <xm:f>'2020 Labels'!$C$4:$C$8</xm:f>
          </x14:formula1>
          <xm:sqref>C2:C100</xm:sqref>
        </x14:dataValidation>
        <x14:dataValidation type="list" allowBlank="1" xr:uid="{00000000-0002-0000-0500-000002000000}">
          <x14:formula1>
            <xm:f>'2020 Labels'!$G$4:$G$8</xm:f>
          </x14:formula1>
          <xm:sqref>M2:M100</xm:sqref>
        </x14:dataValidation>
        <x14:dataValidation type="list" allowBlank="1" xr:uid="{00000000-0002-0000-0500-000003000000}">
          <x14:formula1>
            <xm:f>'2020 Labels'!$B$4:$B$7</xm:f>
          </x14:formula1>
          <xm:sqref>B2:B89 A90:B92 B93:B100</xm:sqref>
        </x14:dataValidation>
        <x14:dataValidation type="list" allowBlank="1" xr:uid="{00000000-0002-0000-0500-000004000000}">
          <x14:formula1>
            <xm:f>'2020 Labels'!$E$4:$E$9</xm:f>
          </x14:formula1>
          <xm:sqref>I2:I100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1024"/>
  <sheetViews>
    <sheetView workbookViewId="0"/>
  </sheetViews>
  <sheetFormatPr defaultColWidth="14.44140625" defaultRowHeight="15.75" customHeight="1"/>
  <cols>
    <col min="1" max="1" width="36.109375" customWidth="1"/>
    <col min="2" max="2" width="37.33203125" customWidth="1"/>
    <col min="3" max="3" width="45.44140625" customWidth="1"/>
    <col min="4" max="4" width="13.6640625" customWidth="1"/>
    <col min="5" max="5" width="35.33203125" customWidth="1"/>
  </cols>
  <sheetData>
    <row r="1" spans="1:25" ht="15.75" customHeight="1">
      <c r="A1" s="257" t="s">
        <v>44</v>
      </c>
      <c r="B1" s="258" t="s">
        <v>1272</v>
      </c>
      <c r="C1" s="258" t="s">
        <v>1273</v>
      </c>
      <c r="D1" s="259" t="s">
        <v>1274</v>
      </c>
      <c r="E1" s="258" t="s">
        <v>1275</v>
      </c>
      <c r="F1" s="260"/>
      <c r="G1" s="261"/>
      <c r="H1" s="261"/>
      <c r="I1" s="261"/>
      <c r="J1" s="261"/>
      <c r="K1" s="261"/>
      <c r="L1" s="261"/>
      <c r="M1" s="261"/>
      <c r="N1" s="261"/>
      <c r="O1" s="261"/>
      <c r="P1" s="261"/>
      <c r="Q1" s="261"/>
      <c r="R1" s="261"/>
      <c r="S1" s="261"/>
      <c r="T1" s="261"/>
      <c r="U1" s="261"/>
      <c r="V1" s="261"/>
      <c r="W1" s="261"/>
      <c r="X1" s="261"/>
      <c r="Y1" s="261"/>
    </row>
    <row r="2" spans="1:25" ht="15.75" customHeight="1">
      <c r="A2" s="495" t="s">
        <v>199</v>
      </c>
      <c r="B2" s="489" t="s">
        <v>1276</v>
      </c>
      <c r="C2" s="262" t="s">
        <v>1277</v>
      </c>
      <c r="D2" s="263">
        <v>1</v>
      </c>
      <c r="E2" s="264" t="s">
        <v>1065</v>
      </c>
      <c r="F2" s="260"/>
      <c r="G2" s="261"/>
      <c r="H2" s="261"/>
      <c r="I2" s="261"/>
      <c r="J2" s="261"/>
      <c r="K2" s="261"/>
      <c r="L2" s="261"/>
      <c r="M2" s="261"/>
      <c r="N2" s="261"/>
      <c r="O2" s="261"/>
      <c r="P2" s="261"/>
      <c r="Q2" s="261"/>
      <c r="R2" s="261"/>
      <c r="S2" s="261"/>
      <c r="T2" s="261"/>
      <c r="U2" s="261"/>
      <c r="V2" s="261"/>
      <c r="W2" s="261"/>
      <c r="X2" s="261"/>
      <c r="Y2" s="261"/>
    </row>
    <row r="3" spans="1:25" ht="15.75" customHeight="1">
      <c r="A3" s="482"/>
      <c r="B3" s="482"/>
      <c r="C3" s="489" t="s">
        <v>1278</v>
      </c>
      <c r="D3" s="490">
        <v>2</v>
      </c>
      <c r="E3" s="264" t="s">
        <v>1072</v>
      </c>
      <c r="F3" s="261"/>
      <c r="G3" s="261"/>
      <c r="H3" s="261"/>
      <c r="I3" s="261"/>
      <c r="J3" s="261"/>
      <c r="K3" s="261"/>
      <c r="L3" s="261"/>
      <c r="M3" s="261"/>
      <c r="N3" s="261"/>
      <c r="O3" s="261"/>
      <c r="P3" s="261"/>
      <c r="Q3" s="261"/>
      <c r="R3" s="261"/>
      <c r="S3" s="261"/>
      <c r="T3" s="261"/>
      <c r="U3" s="261"/>
      <c r="V3" s="261"/>
      <c r="W3" s="261"/>
      <c r="X3" s="261"/>
      <c r="Y3" s="261"/>
    </row>
    <row r="4" spans="1:25" ht="15.75" customHeight="1">
      <c r="A4" s="482"/>
      <c r="B4" s="482"/>
      <c r="C4" s="469"/>
      <c r="D4" s="469"/>
      <c r="E4" s="264" t="s">
        <v>352</v>
      </c>
      <c r="F4" s="261"/>
      <c r="G4" s="261"/>
      <c r="H4" s="261"/>
      <c r="I4" s="261"/>
      <c r="J4" s="261"/>
      <c r="K4" s="261"/>
      <c r="L4" s="261"/>
      <c r="M4" s="261"/>
      <c r="N4" s="261"/>
      <c r="O4" s="261"/>
      <c r="P4" s="261"/>
      <c r="Q4" s="261"/>
      <c r="R4" s="261"/>
      <c r="S4" s="261"/>
      <c r="T4" s="261"/>
      <c r="U4" s="261"/>
      <c r="V4" s="261"/>
      <c r="W4" s="261"/>
      <c r="X4" s="261"/>
      <c r="Y4" s="261"/>
    </row>
    <row r="5" spans="1:25" ht="15.75" customHeight="1">
      <c r="A5" s="482"/>
      <c r="B5" s="482"/>
      <c r="C5" s="489" t="s">
        <v>1279</v>
      </c>
      <c r="D5" s="490">
        <v>3</v>
      </c>
      <c r="E5" s="265" t="s">
        <v>1100</v>
      </c>
      <c r="F5" s="261"/>
      <c r="G5" s="261"/>
      <c r="H5" s="261"/>
      <c r="I5" s="261"/>
      <c r="J5" s="261"/>
      <c r="K5" s="261"/>
      <c r="L5" s="261"/>
      <c r="M5" s="261"/>
      <c r="N5" s="261"/>
      <c r="O5" s="261"/>
      <c r="P5" s="261"/>
      <c r="Q5" s="261"/>
      <c r="R5" s="261"/>
      <c r="S5" s="261"/>
      <c r="T5" s="261"/>
      <c r="U5" s="261"/>
      <c r="V5" s="261"/>
      <c r="W5" s="261"/>
      <c r="X5" s="261"/>
      <c r="Y5" s="261"/>
    </row>
    <row r="6" spans="1:25" ht="15.75" customHeight="1">
      <c r="A6" s="482"/>
      <c r="B6" s="469"/>
      <c r="C6" s="469"/>
      <c r="D6" s="469"/>
      <c r="E6" s="265" t="s">
        <v>1137</v>
      </c>
      <c r="F6" s="261"/>
      <c r="G6" s="261"/>
      <c r="H6" s="261"/>
      <c r="I6" s="261"/>
      <c r="J6" s="261"/>
      <c r="K6" s="261"/>
      <c r="L6" s="261"/>
      <c r="M6" s="261"/>
      <c r="N6" s="261"/>
      <c r="O6" s="261"/>
      <c r="P6" s="261"/>
      <c r="Q6" s="261"/>
      <c r="R6" s="261"/>
      <c r="S6" s="261"/>
      <c r="T6" s="261"/>
      <c r="U6" s="261"/>
      <c r="V6" s="261"/>
      <c r="W6" s="261"/>
      <c r="X6" s="261"/>
      <c r="Y6" s="261"/>
    </row>
    <row r="7" spans="1:25" ht="15.75" customHeight="1">
      <c r="A7" s="482"/>
      <c r="B7" s="489" t="s">
        <v>1280</v>
      </c>
      <c r="C7" s="489" t="s">
        <v>1281</v>
      </c>
      <c r="D7" s="490">
        <v>4</v>
      </c>
      <c r="E7" s="264" t="s">
        <v>1058</v>
      </c>
      <c r="F7" s="261"/>
      <c r="G7" s="261"/>
      <c r="H7" s="261"/>
      <c r="I7" s="261"/>
      <c r="J7" s="261"/>
      <c r="K7" s="261"/>
      <c r="L7" s="261"/>
      <c r="M7" s="261"/>
      <c r="N7" s="261"/>
      <c r="O7" s="261"/>
      <c r="P7" s="261"/>
      <c r="Q7" s="261"/>
      <c r="R7" s="261"/>
      <c r="S7" s="261"/>
      <c r="T7" s="261"/>
      <c r="U7" s="261"/>
      <c r="V7" s="261"/>
      <c r="W7" s="261"/>
      <c r="X7" s="261"/>
      <c r="Y7" s="261"/>
    </row>
    <row r="8" spans="1:25" ht="15.75" customHeight="1">
      <c r="A8" s="482"/>
      <c r="B8" s="469"/>
      <c r="C8" s="469"/>
      <c r="D8" s="469"/>
      <c r="E8" s="264" t="s">
        <v>1223</v>
      </c>
      <c r="F8" s="261"/>
      <c r="G8" s="261"/>
      <c r="H8" s="261"/>
      <c r="I8" s="261"/>
      <c r="J8" s="261"/>
      <c r="K8" s="261"/>
      <c r="L8" s="261"/>
      <c r="M8" s="261"/>
      <c r="N8" s="261"/>
      <c r="O8" s="261"/>
      <c r="P8" s="261"/>
      <c r="Q8" s="261"/>
      <c r="R8" s="261"/>
      <c r="S8" s="261"/>
      <c r="T8" s="261"/>
      <c r="U8" s="261"/>
      <c r="V8" s="261"/>
      <c r="W8" s="261"/>
      <c r="X8" s="261"/>
      <c r="Y8" s="261"/>
    </row>
    <row r="9" spans="1:25" ht="15.75" customHeight="1">
      <c r="A9" s="469"/>
      <c r="B9" s="266" t="s">
        <v>1282</v>
      </c>
      <c r="C9" s="266" t="s">
        <v>1283</v>
      </c>
      <c r="D9" s="263">
        <v>5</v>
      </c>
      <c r="E9" s="264" t="s">
        <v>548</v>
      </c>
      <c r="F9" s="261"/>
      <c r="G9" s="261"/>
      <c r="H9" s="261"/>
      <c r="I9" s="261"/>
      <c r="J9" s="261"/>
      <c r="K9" s="261"/>
      <c r="L9" s="261"/>
      <c r="M9" s="261"/>
      <c r="N9" s="261"/>
      <c r="O9" s="261"/>
      <c r="P9" s="261"/>
      <c r="Q9" s="261"/>
      <c r="R9" s="261"/>
      <c r="S9" s="261"/>
      <c r="T9" s="261"/>
      <c r="U9" s="261"/>
      <c r="V9" s="261"/>
      <c r="W9" s="261"/>
      <c r="X9" s="261"/>
      <c r="Y9" s="261"/>
    </row>
    <row r="10" spans="1:25" ht="15.75" customHeight="1">
      <c r="A10" s="493" t="s">
        <v>133</v>
      </c>
      <c r="B10" s="491" t="s">
        <v>1284</v>
      </c>
      <c r="C10" s="491" t="s">
        <v>1285</v>
      </c>
      <c r="D10" s="492">
        <v>6</v>
      </c>
      <c r="E10" s="267" t="s">
        <v>1117</v>
      </c>
      <c r="F10" s="261"/>
      <c r="G10" s="261"/>
      <c r="H10" s="261"/>
      <c r="I10" s="261"/>
      <c r="J10" s="261"/>
      <c r="K10" s="261"/>
      <c r="L10" s="261"/>
      <c r="M10" s="261"/>
      <c r="N10" s="261"/>
      <c r="O10" s="261"/>
      <c r="P10" s="261"/>
      <c r="Q10" s="261"/>
      <c r="R10" s="261"/>
      <c r="S10" s="261"/>
      <c r="T10" s="261"/>
      <c r="U10" s="261"/>
      <c r="V10" s="261"/>
      <c r="W10" s="261"/>
      <c r="X10" s="261"/>
      <c r="Y10" s="261"/>
    </row>
    <row r="11" spans="1:25" ht="15.75" customHeight="1">
      <c r="A11" s="482"/>
      <c r="B11" s="482"/>
      <c r="C11" s="482"/>
      <c r="D11" s="482"/>
      <c r="E11" s="267" t="s">
        <v>1155</v>
      </c>
      <c r="F11" s="261"/>
      <c r="G11" s="261"/>
      <c r="H11" s="261"/>
      <c r="I11" s="261"/>
      <c r="J11" s="261"/>
      <c r="K11" s="261"/>
      <c r="L11" s="261"/>
      <c r="M11" s="261"/>
      <c r="N11" s="261"/>
      <c r="O11" s="261"/>
      <c r="P11" s="261"/>
      <c r="Q11" s="261"/>
      <c r="R11" s="261"/>
      <c r="S11" s="261"/>
      <c r="T11" s="261"/>
      <c r="U11" s="261"/>
      <c r="V11" s="261"/>
      <c r="W11" s="261"/>
      <c r="X11" s="261"/>
      <c r="Y11" s="261"/>
    </row>
    <row r="12" spans="1:25" ht="15.75" customHeight="1">
      <c r="A12" s="482"/>
      <c r="B12" s="482"/>
      <c r="C12" s="469"/>
      <c r="D12" s="469"/>
      <c r="E12" s="267" t="s">
        <v>618</v>
      </c>
      <c r="F12" s="261"/>
      <c r="G12" s="261"/>
      <c r="H12" s="261"/>
      <c r="I12" s="261"/>
      <c r="J12" s="261"/>
      <c r="K12" s="261"/>
      <c r="L12" s="261"/>
      <c r="M12" s="261"/>
      <c r="N12" s="261"/>
      <c r="O12" s="261"/>
      <c r="P12" s="261"/>
      <c r="Q12" s="261"/>
      <c r="R12" s="261"/>
      <c r="S12" s="261"/>
      <c r="T12" s="261"/>
      <c r="U12" s="261"/>
      <c r="V12" s="261"/>
      <c r="W12" s="261"/>
      <c r="X12" s="261"/>
      <c r="Y12" s="261"/>
    </row>
    <row r="13" spans="1:25" ht="15.75" customHeight="1">
      <c r="A13" s="482"/>
      <c r="B13" s="469"/>
      <c r="C13" s="268" t="s">
        <v>1286</v>
      </c>
      <c r="D13" s="269">
        <v>7</v>
      </c>
      <c r="E13" s="270" t="s">
        <v>1247</v>
      </c>
      <c r="F13" s="261"/>
      <c r="G13" s="261"/>
      <c r="H13" s="261"/>
      <c r="I13" s="261"/>
      <c r="J13" s="261"/>
      <c r="K13" s="261"/>
      <c r="L13" s="261"/>
      <c r="M13" s="261"/>
      <c r="N13" s="261"/>
      <c r="O13" s="261"/>
      <c r="P13" s="261"/>
      <c r="Q13" s="261"/>
      <c r="R13" s="261"/>
      <c r="S13" s="261"/>
      <c r="T13" s="261"/>
      <c r="U13" s="261"/>
      <c r="V13" s="261"/>
      <c r="W13" s="261"/>
      <c r="X13" s="261"/>
      <c r="Y13" s="261"/>
    </row>
    <row r="14" spans="1:25" ht="15.75" customHeight="1">
      <c r="A14" s="482"/>
      <c r="B14" s="491" t="s">
        <v>1287</v>
      </c>
      <c r="C14" s="491" t="s">
        <v>1288</v>
      </c>
      <c r="D14" s="492">
        <v>8</v>
      </c>
      <c r="E14" s="267" t="s">
        <v>236</v>
      </c>
      <c r="F14" s="261"/>
      <c r="G14" s="261"/>
      <c r="H14" s="261"/>
      <c r="I14" s="261"/>
      <c r="J14" s="261"/>
      <c r="K14" s="261"/>
      <c r="L14" s="261"/>
      <c r="M14" s="261"/>
      <c r="N14" s="261"/>
      <c r="O14" s="261"/>
      <c r="P14" s="261"/>
      <c r="Q14" s="261"/>
      <c r="R14" s="261"/>
      <c r="S14" s="261"/>
      <c r="T14" s="261"/>
      <c r="U14" s="261"/>
      <c r="V14" s="261"/>
      <c r="W14" s="261"/>
      <c r="X14" s="261"/>
      <c r="Y14" s="261"/>
    </row>
    <row r="15" spans="1:25" ht="15.75" customHeight="1">
      <c r="A15" s="482"/>
      <c r="B15" s="469"/>
      <c r="C15" s="469"/>
      <c r="D15" s="469"/>
      <c r="E15" s="267" t="s">
        <v>1162</v>
      </c>
      <c r="F15" s="261"/>
      <c r="G15" s="261"/>
      <c r="H15" s="261"/>
      <c r="I15" s="261"/>
      <c r="J15" s="261"/>
      <c r="K15" s="261"/>
      <c r="L15" s="261"/>
      <c r="M15" s="261"/>
      <c r="N15" s="261"/>
      <c r="O15" s="261"/>
      <c r="P15" s="261"/>
      <c r="Q15" s="261"/>
      <c r="R15" s="261"/>
      <c r="S15" s="261"/>
      <c r="T15" s="261"/>
      <c r="U15" s="261"/>
      <c r="V15" s="261"/>
      <c r="W15" s="261"/>
      <c r="X15" s="261"/>
      <c r="Y15" s="261"/>
    </row>
    <row r="16" spans="1:25" ht="15.75" customHeight="1">
      <c r="A16" s="482"/>
      <c r="B16" s="491" t="s">
        <v>1289</v>
      </c>
      <c r="C16" s="491" t="s">
        <v>1290</v>
      </c>
      <c r="D16" s="492">
        <v>9</v>
      </c>
      <c r="E16" s="267" t="s">
        <v>490</v>
      </c>
      <c r="F16" s="261"/>
      <c r="G16" s="261"/>
      <c r="H16" s="261"/>
      <c r="I16" s="261"/>
      <c r="J16" s="261"/>
      <c r="K16" s="261"/>
      <c r="L16" s="261"/>
      <c r="M16" s="261"/>
      <c r="N16" s="261"/>
      <c r="O16" s="261"/>
      <c r="P16" s="261"/>
      <c r="Q16" s="261"/>
      <c r="R16" s="261"/>
      <c r="S16" s="261"/>
      <c r="T16" s="261"/>
      <c r="U16" s="261"/>
      <c r="V16" s="261"/>
      <c r="W16" s="261"/>
      <c r="X16" s="261"/>
      <c r="Y16" s="261"/>
    </row>
    <row r="17" spans="1:25" ht="15.75" customHeight="1">
      <c r="A17" s="482"/>
      <c r="B17" s="482"/>
      <c r="C17" s="482"/>
      <c r="D17" s="482"/>
      <c r="E17" s="267" t="s">
        <v>536</v>
      </c>
      <c r="F17" s="261"/>
      <c r="G17" s="261"/>
      <c r="H17" s="261"/>
      <c r="I17" s="261"/>
      <c r="J17" s="261"/>
      <c r="K17" s="261"/>
      <c r="L17" s="261"/>
      <c r="M17" s="261"/>
      <c r="N17" s="261"/>
      <c r="O17" s="261"/>
      <c r="P17" s="261"/>
      <c r="Q17" s="261"/>
      <c r="R17" s="261"/>
      <c r="S17" s="261"/>
      <c r="T17" s="261"/>
      <c r="U17" s="261"/>
      <c r="V17" s="261"/>
      <c r="W17" s="261"/>
      <c r="X17" s="261"/>
      <c r="Y17" s="261"/>
    </row>
    <row r="18" spans="1:25" ht="15.75" customHeight="1">
      <c r="A18" s="482"/>
      <c r="B18" s="482"/>
      <c r="C18" s="482"/>
      <c r="D18" s="482"/>
      <c r="E18" s="267" t="s">
        <v>657</v>
      </c>
      <c r="F18" s="261"/>
      <c r="G18" s="261"/>
      <c r="H18" s="261"/>
      <c r="I18" s="261"/>
      <c r="J18" s="261"/>
      <c r="K18" s="261"/>
      <c r="L18" s="261"/>
      <c r="M18" s="261"/>
      <c r="N18" s="261"/>
      <c r="O18" s="261"/>
      <c r="P18" s="261"/>
      <c r="Q18" s="261"/>
      <c r="R18" s="261"/>
      <c r="S18" s="261"/>
      <c r="T18" s="261"/>
      <c r="U18" s="261"/>
      <c r="V18" s="261"/>
      <c r="W18" s="261"/>
      <c r="X18" s="261"/>
      <c r="Y18" s="261"/>
    </row>
    <row r="19" spans="1:25" ht="15.75" customHeight="1">
      <c r="A19" s="482"/>
      <c r="B19" s="482"/>
      <c r="C19" s="482"/>
      <c r="D19" s="482"/>
      <c r="E19" s="267" t="s">
        <v>666</v>
      </c>
      <c r="F19" s="260"/>
      <c r="G19" s="261"/>
      <c r="H19" s="261"/>
      <c r="I19" s="261"/>
      <c r="J19" s="261"/>
      <c r="K19" s="261"/>
      <c r="L19" s="261"/>
      <c r="M19" s="261"/>
      <c r="N19" s="261"/>
      <c r="O19" s="261"/>
      <c r="P19" s="261"/>
      <c r="Q19" s="261"/>
      <c r="R19" s="261"/>
      <c r="S19" s="261"/>
      <c r="T19" s="261"/>
      <c r="U19" s="261"/>
      <c r="V19" s="261"/>
      <c r="W19" s="261"/>
      <c r="X19" s="261"/>
      <c r="Y19" s="261"/>
    </row>
    <row r="20" spans="1:25" ht="15.75" customHeight="1">
      <c r="A20" s="482"/>
      <c r="B20" s="482"/>
      <c r="C20" s="482"/>
      <c r="D20" s="482"/>
      <c r="E20" s="267" t="s">
        <v>668</v>
      </c>
      <c r="F20" s="261"/>
      <c r="G20" s="261"/>
      <c r="H20" s="261"/>
      <c r="I20" s="261"/>
      <c r="J20" s="261"/>
      <c r="K20" s="261"/>
      <c r="L20" s="261"/>
      <c r="M20" s="261"/>
      <c r="N20" s="261"/>
      <c r="O20" s="261"/>
      <c r="P20" s="261"/>
      <c r="Q20" s="261"/>
      <c r="R20" s="261"/>
      <c r="S20" s="261"/>
      <c r="T20" s="261"/>
      <c r="U20" s="261"/>
      <c r="V20" s="261"/>
      <c r="W20" s="261"/>
      <c r="X20" s="261"/>
      <c r="Y20" s="261"/>
    </row>
    <row r="21" spans="1:25" ht="15.75" customHeight="1">
      <c r="A21" s="482"/>
      <c r="B21" s="469"/>
      <c r="C21" s="469"/>
      <c r="D21" s="469"/>
      <c r="E21" s="267" t="s">
        <v>674</v>
      </c>
      <c r="F21" s="261"/>
      <c r="G21" s="261"/>
      <c r="H21" s="261"/>
      <c r="I21" s="261"/>
      <c r="J21" s="261"/>
      <c r="K21" s="261"/>
      <c r="L21" s="261"/>
      <c r="M21" s="261"/>
      <c r="N21" s="261"/>
      <c r="O21" s="261"/>
      <c r="P21" s="261"/>
      <c r="Q21" s="261"/>
      <c r="R21" s="261"/>
      <c r="S21" s="261"/>
      <c r="T21" s="261"/>
      <c r="U21" s="261"/>
      <c r="V21" s="261"/>
      <c r="W21" s="261"/>
      <c r="X21" s="261"/>
      <c r="Y21" s="261"/>
    </row>
    <row r="22" spans="1:25" ht="15.75" customHeight="1">
      <c r="A22" s="469"/>
      <c r="B22" s="268" t="s">
        <v>1291</v>
      </c>
      <c r="C22" s="271" t="s">
        <v>1292</v>
      </c>
      <c r="D22" s="271">
        <v>10</v>
      </c>
      <c r="E22" s="272" t="s">
        <v>1292</v>
      </c>
      <c r="F22" s="261"/>
      <c r="G22" s="261"/>
      <c r="H22" s="261"/>
      <c r="I22" s="261"/>
      <c r="J22" s="261"/>
      <c r="K22" s="261"/>
      <c r="L22" s="261"/>
      <c r="M22" s="261"/>
      <c r="N22" s="261"/>
      <c r="O22" s="261"/>
      <c r="P22" s="261"/>
      <c r="Q22" s="261"/>
      <c r="R22" s="261"/>
      <c r="S22" s="261"/>
      <c r="T22" s="261"/>
      <c r="U22" s="261"/>
      <c r="V22" s="261"/>
      <c r="W22" s="261"/>
      <c r="X22" s="261"/>
      <c r="Y22" s="261"/>
    </row>
    <row r="23" spans="1:25" ht="15.75" customHeight="1">
      <c r="A23" s="494" t="s">
        <v>176</v>
      </c>
      <c r="B23" s="487" t="s">
        <v>1293</v>
      </c>
      <c r="C23" s="487" t="s">
        <v>1294</v>
      </c>
      <c r="D23" s="488">
        <v>11</v>
      </c>
      <c r="E23" s="273" t="s">
        <v>681</v>
      </c>
      <c r="F23" s="261"/>
      <c r="G23" s="261"/>
      <c r="H23" s="261"/>
      <c r="I23" s="261"/>
      <c r="J23" s="261"/>
      <c r="K23" s="261"/>
      <c r="L23" s="261"/>
      <c r="M23" s="261"/>
      <c r="N23" s="261"/>
      <c r="O23" s="261"/>
      <c r="P23" s="261"/>
      <c r="Q23" s="261"/>
      <c r="R23" s="261"/>
      <c r="S23" s="261"/>
      <c r="T23" s="261"/>
      <c r="U23" s="261"/>
      <c r="V23" s="261"/>
      <c r="W23" s="261"/>
      <c r="X23" s="261"/>
      <c r="Y23" s="261"/>
    </row>
    <row r="24" spans="1:25" ht="15.75" customHeight="1">
      <c r="A24" s="482"/>
      <c r="B24" s="482"/>
      <c r="C24" s="469"/>
      <c r="D24" s="469"/>
      <c r="E24" s="273" t="s">
        <v>600</v>
      </c>
      <c r="F24" s="261"/>
      <c r="G24" s="261"/>
      <c r="H24" s="261"/>
      <c r="I24" s="261"/>
      <c r="J24" s="261"/>
      <c r="K24" s="261"/>
      <c r="L24" s="261"/>
      <c r="M24" s="261"/>
      <c r="N24" s="261"/>
      <c r="O24" s="261"/>
      <c r="P24" s="261"/>
      <c r="Q24" s="261"/>
      <c r="R24" s="261"/>
      <c r="S24" s="261"/>
      <c r="T24" s="261"/>
      <c r="U24" s="261"/>
      <c r="V24" s="261"/>
      <c r="W24" s="261"/>
      <c r="X24" s="261"/>
      <c r="Y24" s="261"/>
    </row>
    <row r="25" spans="1:25" ht="15.75" customHeight="1">
      <c r="A25" s="482"/>
      <c r="B25" s="482"/>
      <c r="C25" s="274" t="s">
        <v>1295</v>
      </c>
      <c r="D25" s="275">
        <v>12</v>
      </c>
      <c r="E25" s="273" t="s">
        <v>722</v>
      </c>
      <c r="F25" s="261"/>
      <c r="G25" s="261"/>
      <c r="H25" s="261"/>
      <c r="I25" s="261"/>
      <c r="J25" s="261"/>
      <c r="K25" s="261"/>
      <c r="L25" s="261"/>
      <c r="M25" s="261"/>
      <c r="N25" s="261"/>
      <c r="O25" s="261"/>
      <c r="P25" s="261"/>
      <c r="Q25" s="261"/>
      <c r="R25" s="261"/>
      <c r="S25" s="261"/>
      <c r="T25" s="261"/>
      <c r="U25" s="261"/>
      <c r="V25" s="261"/>
      <c r="W25" s="261"/>
      <c r="X25" s="261"/>
      <c r="Y25" s="261"/>
    </row>
    <row r="26" spans="1:25" ht="15.75" customHeight="1">
      <c r="A26" s="482"/>
      <c r="B26" s="469"/>
      <c r="C26" s="274" t="s">
        <v>1296</v>
      </c>
      <c r="D26" s="275">
        <v>13</v>
      </c>
      <c r="E26" s="276" t="s">
        <v>1292</v>
      </c>
      <c r="F26" s="261"/>
      <c r="G26" s="261"/>
      <c r="H26" s="261"/>
      <c r="I26" s="261"/>
      <c r="J26" s="261"/>
      <c r="K26" s="261"/>
      <c r="L26" s="261"/>
      <c r="M26" s="261"/>
      <c r="N26" s="261"/>
      <c r="O26" s="261"/>
      <c r="P26" s="261"/>
      <c r="Q26" s="261"/>
      <c r="R26" s="261"/>
      <c r="S26" s="261"/>
      <c r="T26" s="261"/>
      <c r="U26" s="261"/>
      <c r="V26" s="261"/>
      <c r="W26" s="261"/>
      <c r="X26" s="261"/>
      <c r="Y26" s="261"/>
    </row>
    <row r="27" spans="1:25" ht="15.75" customHeight="1">
      <c r="A27" s="482"/>
      <c r="B27" s="487" t="s">
        <v>1297</v>
      </c>
      <c r="C27" s="274" t="s">
        <v>1298</v>
      </c>
      <c r="D27" s="275">
        <v>14</v>
      </c>
      <c r="E27" s="273" t="s">
        <v>1190</v>
      </c>
      <c r="F27" s="261"/>
      <c r="G27" s="261"/>
      <c r="H27" s="261"/>
      <c r="I27" s="261"/>
      <c r="J27" s="261"/>
      <c r="K27" s="261"/>
      <c r="L27" s="261"/>
      <c r="M27" s="261"/>
      <c r="N27" s="261"/>
      <c r="O27" s="261"/>
      <c r="P27" s="261"/>
      <c r="Q27" s="261"/>
      <c r="R27" s="261"/>
      <c r="S27" s="261"/>
      <c r="T27" s="261"/>
      <c r="U27" s="261"/>
      <c r="V27" s="261"/>
      <c r="W27" s="261"/>
      <c r="X27" s="261"/>
      <c r="Y27" s="261"/>
    </row>
    <row r="28" spans="1:25" ht="15.75" customHeight="1">
      <c r="A28" s="482"/>
      <c r="B28" s="482"/>
      <c r="C28" s="274" t="s">
        <v>1299</v>
      </c>
      <c r="D28" s="275">
        <v>15</v>
      </c>
      <c r="E28" s="277" t="s">
        <v>760</v>
      </c>
      <c r="F28" s="261"/>
      <c r="G28" s="261"/>
      <c r="H28" s="261"/>
      <c r="I28" s="261"/>
      <c r="J28" s="261"/>
      <c r="K28" s="261"/>
      <c r="L28" s="261"/>
      <c r="M28" s="261"/>
      <c r="N28" s="261"/>
      <c r="O28" s="261"/>
      <c r="P28" s="261"/>
      <c r="Q28" s="261"/>
      <c r="R28" s="261"/>
      <c r="S28" s="261"/>
      <c r="T28" s="261"/>
      <c r="U28" s="261"/>
      <c r="V28" s="261"/>
      <c r="W28" s="261"/>
      <c r="X28" s="261"/>
      <c r="Y28" s="261"/>
    </row>
    <row r="29" spans="1:25" ht="15.75" customHeight="1">
      <c r="A29" s="482"/>
      <c r="B29" s="482"/>
      <c r="C29" s="487" t="s">
        <v>1300</v>
      </c>
      <c r="D29" s="488">
        <v>16</v>
      </c>
      <c r="E29" s="277" t="s">
        <v>514</v>
      </c>
      <c r="F29" s="261"/>
      <c r="G29" s="261"/>
      <c r="H29" s="261"/>
      <c r="I29" s="261"/>
      <c r="J29" s="261"/>
      <c r="K29" s="261"/>
      <c r="L29" s="261"/>
      <c r="M29" s="261"/>
      <c r="N29" s="261"/>
      <c r="O29" s="261"/>
      <c r="P29" s="261"/>
      <c r="Q29" s="261"/>
      <c r="R29" s="261"/>
      <c r="S29" s="261"/>
      <c r="T29" s="261"/>
      <c r="U29" s="261"/>
      <c r="V29" s="261"/>
      <c r="W29" s="261"/>
      <c r="X29" s="261"/>
      <c r="Y29" s="261"/>
    </row>
    <row r="30" spans="1:25" ht="15.75" customHeight="1">
      <c r="A30" s="482"/>
      <c r="B30" s="482"/>
      <c r="C30" s="469"/>
      <c r="D30" s="469"/>
      <c r="E30" s="277" t="s">
        <v>1301</v>
      </c>
      <c r="F30" s="261"/>
      <c r="G30" s="261"/>
      <c r="H30" s="261"/>
      <c r="I30" s="261"/>
      <c r="J30" s="261"/>
      <c r="K30" s="261"/>
      <c r="L30" s="261"/>
      <c r="M30" s="261"/>
      <c r="N30" s="261"/>
      <c r="O30" s="261"/>
      <c r="P30" s="261"/>
      <c r="Q30" s="261"/>
      <c r="R30" s="261"/>
      <c r="S30" s="261"/>
      <c r="T30" s="261"/>
      <c r="U30" s="261"/>
      <c r="V30" s="261"/>
      <c r="W30" s="261"/>
      <c r="X30" s="261"/>
      <c r="Y30" s="261"/>
    </row>
    <row r="31" spans="1:25" ht="15.75" customHeight="1">
      <c r="A31" s="482"/>
      <c r="B31" s="482"/>
      <c r="C31" s="487" t="s">
        <v>1302</v>
      </c>
      <c r="D31" s="488">
        <v>17</v>
      </c>
      <c r="E31" s="273" t="s">
        <v>578</v>
      </c>
      <c r="F31" s="261"/>
      <c r="G31" s="261"/>
      <c r="H31" s="261"/>
      <c r="I31" s="261"/>
      <c r="J31" s="261"/>
      <c r="K31" s="261"/>
      <c r="L31" s="261"/>
      <c r="M31" s="261"/>
      <c r="N31" s="261"/>
      <c r="O31" s="261"/>
      <c r="P31" s="261"/>
      <c r="Q31" s="261"/>
      <c r="R31" s="261"/>
      <c r="S31" s="261"/>
      <c r="T31" s="261"/>
      <c r="U31" s="261"/>
      <c r="V31" s="261"/>
      <c r="W31" s="261"/>
      <c r="X31" s="261"/>
      <c r="Y31" s="261"/>
    </row>
    <row r="32" spans="1:25" ht="15.75" customHeight="1">
      <c r="A32" s="482"/>
      <c r="B32" s="482"/>
      <c r="C32" s="482"/>
      <c r="D32" s="482"/>
      <c r="E32" s="273" t="s">
        <v>287</v>
      </c>
      <c r="F32" s="261"/>
      <c r="G32" s="261"/>
      <c r="H32" s="261"/>
      <c r="I32" s="261"/>
      <c r="J32" s="261"/>
      <c r="K32" s="261"/>
      <c r="L32" s="261"/>
      <c r="M32" s="261"/>
      <c r="N32" s="261"/>
      <c r="O32" s="261"/>
      <c r="P32" s="261"/>
      <c r="Q32" s="261"/>
      <c r="R32" s="261"/>
      <c r="S32" s="261"/>
      <c r="T32" s="261"/>
      <c r="U32" s="261"/>
      <c r="V32" s="261"/>
      <c r="W32" s="261"/>
      <c r="X32" s="261"/>
      <c r="Y32" s="261"/>
    </row>
    <row r="33" spans="1:25" ht="15.75" customHeight="1">
      <c r="A33" s="482"/>
      <c r="B33" s="482"/>
      <c r="C33" s="482"/>
      <c r="D33" s="482"/>
      <c r="E33" s="273" t="s">
        <v>430</v>
      </c>
      <c r="F33" s="261"/>
      <c r="G33" s="261"/>
      <c r="H33" s="261"/>
      <c r="I33" s="261"/>
      <c r="J33" s="261"/>
      <c r="K33" s="261"/>
      <c r="L33" s="261"/>
      <c r="M33" s="261"/>
      <c r="N33" s="261"/>
      <c r="O33" s="261"/>
      <c r="P33" s="261"/>
      <c r="Q33" s="261"/>
      <c r="R33" s="261"/>
      <c r="S33" s="261"/>
      <c r="T33" s="261"/>
      <c r="U33" s="261"/>
      <c r="V33" s="261"/>
      <c r="W33" s="261"/>
      <c r="X33" s="261"/>
      <c r="Y33" s="261"/>
    </row>
    <row r="34" spans="1:25" ht="15.75" customHeight="1">
      <c r="A34" s="482"/>
      <c r="B34" s="469"/>
      <c r="C34" s="469"/>
      <c r="D34" s="469"/>
      <c r="E34" s="273" t="s">
        <v>783</v>
      </c>
      <c r="F34" s="261"/>
      <c r="G34" s="261"/>
      <c r="H34" s="261"/>
      <c r="I34" s="261"/>
      <c r="J34" s="261"/>
      <c r="K34" s="261"/>
      <c r="L34" s="261"/>
      <c r="M34" s="261"/>
      <c r="N34" s="261"/>
      <c r="O34" s="261"/>
      <c r="P34" s="261"/>
      <c r="Q34" s="261"/>
      <c r="R34" s="261"/>
      <c r="S34" s="261"/>
      <c r="T34" s="261"/>
      <c r="U34" s="261"/>
      <c r="V34" s="261"/>
      <c r="W34" s="261"/>
      <c r="X34" s="261"/>
      <c r="Y34" s="261"/>
    </row>
    <row r="35" spans="1:25" ht="15.75" customHeight="1">
      <c r="A35" s="482"/>
      <c r="B35" s="487" t="s">
        <v>1303</v>
      </c>
      <c r="C35" s="487" t="s">
        <v>1304</v>
      </c>
      <c r="D35" s="488">
        <v>18</v>
      </c>
      <c r="E35" s="276" t="s">
        <v>1292</v>
      </c>
      <c r="F35" s="261"/>
      <c r="G35" s="261"/>
      <c r="H35" s="261"/>
      <c r="I35" s="261"/>
      <c r="J35" s="261"/>
      <c r="K35" s="261"/>
      <c r="L35" s="261"/>
      <c r="M35" s="261"/>
      <c r="N35" s="261"/>
      <c r="O35" s="261"/>
      <c r="P35" s="261"/>
      <c r="Q35" s="261"/>
      <c r="R35" s="261"/>
      <c r="S35" s="261"/>
      <c r="T35" s="261"/>
      <c r="U35" s="261"/>
      <c r="V35" s="261"/>
      <c r="W35" s="261"/>
      <c r="X35" s="261"/>
      <c r="Y35" s="261"/>
    </row>
    <row r="36" spans="1:25" ht="15.75" customHeight="1">
      <c r="A36" s="482"/>
      <c r="B36" s="482"/>
      <c r="C36" s="469"/>
      <c r="D36" s="469"/>
      <c r="E36" s="273" t="s">
        <v>642</v>
      </c>
      <c r="F36" s="261"/>
      <c r="G36" s="261"/>
      <c r="H36" s="261"/>
      <c r="I36" s="261"/>
      <c r="J36" s="261"/>
      <c r="K36" s="261"/>
      <c r="L36" s="261"/>
      <c r="M36" s="261"/>
      <c r="N36" s="261"/>
      <c r="O36" s="261"/>
      <c r="P36" s="261"/>
      <c r="Q36" s="261"/>
      <c r="R36" s="261"/>
      <c r="S36" s="261"/>
      <c r="T36" s="261"/>
      <c r="U36" s="261"/>
      <c r="V36" s="261"/>
      <c r="W36" s="261"/>
      <c r="X36" s="261"/>
      <c r="Y36" s="261"/>
    </row>
    <row r="37" spans="1:25" ht="15.75" customHeight="1">
      <c r="A37" s="482"/>
      <c r="B37" s="482"/>
      <c r="C37" s="487" t="s">
        <v>1305</v>
      </c>
      <c r="D37" s="488">
        <v>19</v>
      </c>
      <c r="E37" s="273" t="s">
        <v>794</v>
      </c>
      <c r="F37" s="261"/>
      <c r="G37" s="261"/>
      <c r="H37" s="261"/>
      <c r="I37" s="261"/>
      <c r="J37" s="261"/>
      <c r="K37" s="261"/>
      <c r="L37" s="261"/>
      <c r="M37" s="261"/>
      <c r="N37" s="261"/>
      <c r="O37" s="261"/>
      <c r="P37" s="261"/>
      <c r="Q37" s="261"/>
      <c r="R37" s="261"/>
      <c r="S37" s="261"/>
      <c r="T37" s="261"/>
      <c r="U37" s="261"/>
      <c r="V37" s="261"/>
      <c r="W37" s="261"/>
      <c r="X37" s="261"/>
      <c r="Y37" s="261"/>
    </row>
    <row r="38" spans="1:25" ht="15.75" customHeight="1">
      <c r="A38" s="482"/>
      <c r="B38" s="482"/>
      <c r="C38" s="469"/>
      <c r="D38" s="469"/>
      <c r="E38" s="273" t="s">
        <v>339</v>
      </c>
      <c r="F38" s="261"/>
      <c r="G38" s="261"/>
      <c r="H38" s="261"/>
      <c r="I38" s="261"/>
      <c r="J38" s="261"/>
      <c r="K38" s="261"/>
      <c r="L38" s="261"/>
      <c r="M38" s="261"/>
      <c r="N38" s="261"/>
      <c r="O38" s="261"/>
      <c r="P38" s="261"/>
      <c r="Q38" s="261"/>
      <c r="R38" s="261"/>
      <c r="S38" s="261"/>
      <c r="T38" s="261"/>
      <c r="U38" s="261"/>
      <c r="V38" s="261"/>
      <c r="W38" s="261"/>
      <c r="X38" s="261"/>
      <c r="Y38" s="261"/>
    </row>
    <row r="39" spans="1:25" ht="15.75" customHeight="1">
      <c r="A39" s="482"/>
      <c r="B39" s="482"/>
      <c r="C39" s="487" t="s">
        <v>1306</v>
      </c>
      <c r="D39" s="488">
        <v>20</v>
      </c>
      <c r="E39" s="273" t="s">
        <v>419</v>
      </c>
      <c r="F39" s="261"/>
      <c r="G39" s="261"/>
      <c r="H39" s="261"/>
      <c r="I39" s="261"/>
      <c r="J39" s="261"/>
      <c r="K39" s="261"/>
      <c r="L39" s="261"/>
      <c r="M39" s="261"/>
      <c r="N39" s="261"/>
      <c r="O39" s="261"/>
      <c r="P39" s="261"/>
      <c r="Q39" s="261"/>
      <c r="R39" s="261"/>
      <c r="S39" s="261"/>
      <c r="T39" s="261"/>
      <c r="U39" s="261"/>
      <c r="V39" s="261"/>
      <c r="W39" s="261"/>
      <c r="X39" s="261"/>
      <c r="Y39" s="261"/>
    </row>
    <row r="40" spans="1:25" ht="15.75" customHeight="1">
      <c r="A40" s="469"/>
      <c r="B40" s="469"/>
      <c r="C40" s="469"/>
      <c r="D40" s="469"/>
      <c r="E40" s="273" t="s">
        <v>524</v>
      </c>
      <c r="F40" s="261"/>
      <c r="G40" s="261"/>
      <c r="H40" s="261"/>
      <c r="I40" s="261"/>
      <c r="J40" s="261"/>
      <c r="K40" s="261"/>
      <c r="L40" s="261"/>
      <c r="M40" s="261"/>
      <c r="N40" s="261"/>
      <c r="O40" s="261"/>
      <c r="P40" s="261"/>
      <c r="Q40" s="261"/>
      <c r="R40" s="261"/>
      <c r="S40" s="261"/>
      <c r="T40" s="261"/>
      <c r="U40" s="261"/>
      <c r="V40" s="261"/>
      <c r="W40" s="261"/>
      <c r="X40" s="261"/>
      <c r="Y40" s="261"/>
    </row>
    <row r="41" spans="1:25" ht="15.75" customHeight="1">
      <c r="D41" s="278"/>
      <c r="F41" s="261"/>
      <c r="G41" s="261"/>
      <c r="H41" s="261"/>
      <c r="I41" s="261"/>
      <c r="J41" s="261"/>
      <c r="K41" s="261"/>
      <c r="L41" s="261"/>
      <c r="M41" s="261"/>
      <c r="N41" s="261"/>
      <c r="O41" s="261"/>
      <c r="P41" s="261"/>
      <c r="Q41" s="261"/>
      <c r="R41" s="261"/>
      <c r="S41" s="261"/>
      <c r="T41" s="261"/>
      <c r="U41" s="261"/>
      <c r="V41" s="261"/>
      <c r="W41" s="261"/>
      <c r="X41" s="261"/>
      <c r="Y41" s="261"/>
    </row>
    <row r="42" spans="1:25" ht="15.75" customHeight="1">
      <c r="A42" s="279"/>
      <c r="B42" s="261"/>
      <c r="C42" s="68"/>
      <c r="D42" s="107"/>
      <c r="E42" s="280"/>
      <c r="F42" s="261"/>
      <c r="G42" s="261"/>
      <c r="H42" s="261"/>
      <c r="I42" s="261"/>
      <c r="J42" s="261"/>
      <c r="K42" s="261"/>
      <c r="L42" s="261"/>
      <c r="M42" s="261"/>
      <c r="N42" s="261"/>
      <c r="O42" s="261"/>
      <c r="P42" s="261"/>
      <c r="Q42" s="261"/>
      <c r="R42" s="261"/>
      <c r="S42" s="261"/>
      <c r="T42" s="261"/>
      <c r="U42" s="261"/>
      <c r="V42" s="261"/>
      <c r="W42" s="261"/>
      <c r="X42" s="261"/>
      <c r="Y42" s="261"/>
    </row>
    <row r="43" spans="1:25" ht="15.75" customHeight="1">
      <c r="A43" s="279"/>
      <c r="B43" s="110"/>
      <c r="C43" s="261"/>
      <c r="D43" s="485"/>
      <c r="E43" s="261"/>
      <c r="F43" s="261"/>
      <c r="G43" s="261"/>
      <c r="H43" s="261"/>
      <c r="I43" s="261"/>
      <c r="J43" s="261"/>
      <c r="K43" s="261"/>
      <c r="L43" s="261"/>
      <c r="M43" s="261"/>
      <c r="N43" s="261"/>
      <c r="O43" s="261"/>
      <c r="P43" s="261"/>
      <c r="Q43" s="261"/>
      <c r="R43" s="261"/>
      <c r="S43" s="261"/>
      <c r="T43" s="261"/>
      <c r="U43" s="261"/>
      <c r="V43" s="261"/>
      <c r="W43" s="261"/>
      <c r="X43" s="261"/>
      <c r="Y43" s="261"/>
    </row>
    <row r="44" spans="1:25" ht="15.75" customHeight="1">
      <c r="A44" s="279"/>
      <c r="B44" s="261"/>
      <c r="C44" s="110"/>
      <c r="D44" s="486"/>
      <c r="E44" s="261"/>
      <c r="F44" s="261"/>
      <c r="G44" s="261"/>
      <c r="H44" s="261"/>
      <c r="I44" s="261"/>
      <c r="J44" s="261"/>
      <c r="K44" s="261"/>
      <c r="L44" s="261"/>
      <c r="M44" s="261"/>
      <c r="N44" s="261"/>
      <c r="O44" s="261"/>
      <c r="P44" s="261"/>
      <c r="Q44" s="261"/>
      <c r="R44" s="261"/>
      <c r="S44" s="261"/>
      <c r="T44" s="261"/>
      <c r="U44" s="261"/>
      <c r="V44" s="261"/>
      <c r="W44" s="261"/>
      <c r="X44" s="261"/>
      <c r="Y44" s="261"/>
    </row>
    <row r="45" spans="1:25" ht="15.75" customHeight="1">
      <c r="A45" s="279"/>
      <c r="B45" s="261"/>
      <c r="C45" s="261"/>
      <c r="D45" s="485"/>
      <c r="E45" s="261"/>
      <c r="F45" s="261"/>
      <c r="G45" s="261"/>
      <c r="H45" s="261"/>
      <c r="I45" s="261"/>
      <c r="J45" s="261"/>
      <c r="K45" s="261"/>
      <c r="L45" s="261"/>
      <c r="M45" s="261"/>
      <c r="N45" s="261"/>
      <c r="O45" s="261"/>
      <c r="P45" s="261"/>
      <c r="Q45" s="261"/>
      <c r="R45" s="261"/>
      <c r="S45" s="261"/>
      <c r="T45" s="261"/>
      <c r="U45" s="261"/>
      <c r="V45" s="261"/>
      <c r="W45" s="261"/>
      <c r="X45" s="261"/>
      <c r="Y45" s="261"/>
    </row>
    <row r="46" spans="1:25" ht="15.75" customHeight="1">
      <c r="A46" s="279"/>
      <c r="B46" s="261"/>
      <c r="C46" s="261"/>
      <c r="D46" s="486"/>
      <c r="E46" s="261"/>
      <c r="F46" s="261"/>
      <c r="G46" s="261"/>
      <c r="H46" s="261"/>
      <c r="I46" s="261"/>
      <c r="J46" s="261"/>
      <c r="K46" s="261"/>
      <c r="L46" s="261"/>
      <c r="M46" s="261"/>
      <c r="N46" s="261"/>
      <c r="O46" s="261"/>
      <c r="P46" s="261"/>
      <c r="Q46" s="261"/>
      <c r="R46" s="261"/>
      <c r="S46" s="261"/>
      <c r="T46" s="261"/>
      <c r="U46" s="261"/>
      <c r="V46" s="261"/>
      <c r="W46" s="261"/>
      <c r="X46" s="261"/>
      <c r="Y46" s="261"/>
    </row>
    <row r="47" spans="1:25" ht="15.75" customHeight="1">
      <c r="A47" s="279"/>
      <c r="B47" s="261"/>
      <c r="C47" s="261"/>
      <c r="D47" s="485"/>
      <c r="E47" s="261"/>
      <c r="F47" s="261"/>
      <c r="G47" s="261"/>
      <c r="H47" s="261"/>
      <c r="I47" s="261"/>
      <c r="J47" s="261"/>
      <c r="K47" s="261"/>
      <c r="L47" s="261"/>
      <c r="M47" s="261"/>
      <c r="N47" s="261"/>
      <c r="O47" s="261"/>
      <c r="P47" s="261"/>
      <c r="Q47" s="261"/>
      <c r="R47" s="261"/>
      <c r="S47" s="261"/>
      <c r="T47" s="261"/>
      <c r="U47" s="261"/>
      <c r="V47" s="261"/>
      <c r="W47" s="261"/>
      <c r="X47" s="261"/>
      <c r="Y47" s="261"/>
    </row>
    <row r="48" spans="1:25" ht="15.75" customHeight="1">
      <c r="A48" s="279"/>
      <c r="B48" s="261"/>
      <c r="C48" s="261"/>
      <c r="D48" s="486"/>
      <c r="E48" s="261"/>
      <c r="F48" s="261"/>
      <c r="G48" s="261"/>
      <c r="H48" s="261"/>
      <c r="I48" s="261"/>
      <c r="J48" s="261"/>
      <c r="K48" s="261"/>
      <c r="L48" s="261"/>
      <c r="M48" s="261"/>
      <c r="N48" s="261"/>
      <c r="O48" s="261"/>
      <c r="P48" s="261"/>
      <c r="Q48" s="261"/>
      <c r="R48" s="261"/>
      <c r="S48" s="261"/>
      <c r="T48" s="261"/>
      <c r="U48" s="261"/>
      <c r="V48" s="261"/>
      <c r="W48" s="261"/>
      <c r="X48" s="261"/>
      <c r="Y48" s="261"/>
    </row>
    <row r="49" spans="1:25" ht="15.75" customHeight="1">
      <c r="A49" s="279"/>
      <c r="B49" s="261"/>
      <c r="C49" s="261"/>
      <c r="D49" s="110"/>
      <c r="E49" s="261"/>
      <c r="F49" s="261"/>
      <c r="G49" s="261"/>
      <c r="H49" s="261"/>
      <c r="I49" s="261"/>
      <c r="J49" s="261"/>
      <c r="K49" s="261"/>
      <c r="L49" s="261"/>
      <c r="M49" s="261"/>
      <c r="N49" s="261"/>
      <c r="O49" s="261"/>
      <c r="P49" s="261"/>
      <c r="Q49" s="261"/>
      <c r="R49" s="261"/>
      <c r="S49" s="261"/>
      <c r="T49" s="261"/>
      <c r="U49" s="261"/>
      <c r="V49" s="261"/>
      <c r="W49" s="261"/>
      <c r="X49" s="261"/>
      <c r="Y49" s="261"/>
    </row>
    <row r="50" spans="1:25" ht="15.75" customHeight="1">
      <c r="A50" s="279"/>
      <c r="B50" s="261"/>
      <c r="C50" s="261"/>
      <c r="D50" s="485"/>
      <c r="E50" s="261"/>
      <c r="F50" s="261"/>
      <c r="G50" s="261"/>
      <c r="H50" s="261"/>
      <c r="I50" s="261"/>
      <c r="J50" s="261"/>
      <c r="K50" s="261"/>
      <c r="L50" s="261"/>
      <c r="M50" s="261"/>
      <c r="N50" s="261"/>
      <c r="O50" s="261"/>
      <c r="P50" s="261"/>
      <c r="Q50" s="261"/>
      <c r="R50" s="261"/>
      <c r="S50" s="261"/>
      <c r="T50" s="261"/>
      <c r="U50" s="261"/>
      <c r="V50" s="261"/>
      <c r="W50" s="261"/>
      <c r="X50" s="261"/>
      <c r="Y50" s="261"/>
    </row>
    <row r="51" spans="1:25" ht="13.2">
      <c r="A51" s="279"/>
      <c r="B51" s="261"/>
      <c r="C51" s="261"/>
      <c r="D51" s="486"/>
      <c r="E51" s="261"/>
      <c r="F51" s="261"/>
      <c r="G51" s="261"/>
      <c r="H51" s="261"/>
      <c r="I51" s="261"/>
      <c r="J51" s="261"/>
      <c r="K51" s="261"/>
      <c r="L51" s="261"/>
      <c r="M51" s="261"/>
      <c r="N51" s="261"/>
      <c r="O51" s="261"/>
      <c r="P51" s="261"/>
      <c r="Q51" s="261"/>
      <c r="R51" s="261"/>
      <c r="S51" s="261"/>
      <c r="T51" s="261"/>
      <c r="U51" s="261"/>
      <c r="V51" s="261"/>
      <c r="W51" s="261"/>
      <c r="X51" s="261"/>
      <c r="Y51" s="261"/>
    </row>
    <row r="52" spans="1:25" ht="13.2">
      <c r="A52" s="279"/>
      <c r="B52" s="261"/>
      <c r="C52" s="261"/>
      <c r="D52" s="486"/>
      <c r="E52" s="261"/>
      <c r="F52" s="261"/>
      <c r="G52" s="261"/>
      <c r="H52" s="261"/>
      <c r="I52" s="261"/>
      <c r="J52" s="261"/>
      <c r="K52" s="261"/>
      <c r="L52" s="261"/>
      <c r="M52" s="261"/>
      <c r="N52" s="261"/>
      <c r="O52" s="261"/>
      <c r="P52" s="261"/>
      <c r="Q52" s="261"/>
      <c r="R52" s="261"/>
      <c r="S52" s="261"/>
      <c r="T52" s="261"/>
      <c r="U52" s="261"/>
      <c r="V52" s="261"/>
      <c r="W52" s="261"/>
      <c r="X52" s="261"/>
      <c r="Y52" s="261"/>
    </row>
    <row r="53" spans="1:25" ht="13.2">
      <c r="A53" s="279"/>
      <c r="B53" s="261"/>
      <c r="C53" s="261"/>
      <c r="D53" s="110"/>
      <c r="E53" s="261"/>
      <c r="F53" s="261"/>
      <c r="G53" s="261"/>
      <c r="H53" s="261"/>
      <c r="I53" s="261"/>
      <c r="J53" s="261"/>
      <c r="K53" s="261"/>
      <c r="L53" s="261"/>
      <c r="M53" s="261"/>
      <c r="N53" s="261"/>
      <c r="O53" s="261"/>
      <c r="P53" s="261"/>
      <c r="Q53" s="261"/>
      <c r="R53" s="261"/>
      <c r="S53" s="261"/>
      <c r="T53" s="261"/>
      <c r="U53" s="261"/>
      <c r="V53" s="261"/>
      <c r="W53" s="261"/>
      <c r="X53" s="261"/>
      <c r="Y53" s="261"/>
    </row>
    <row r="54" spans="1:25" ht="13.2">
      <c r="A54" s="279"/>
      <c r="B54" s="261"/>
      <c r="C54" s="261"/>
      <c r="D54" s="485"/>
      <c r="E54" s="261"/>
      <c r="F54" s="261"/>
      <c r="G54" s="261"/>
      <c r="H54" s="261"/>
      <c r="I54" s="261"/>
      <c r="J54" s="261"/>
      <c r="K54" s="261"/>
      <c r="L54" s="261"/>
      <c r="M54" s="261"/>
      <c r="N54" s="261"/>
      <c r="O54" s="261"/>
      <c r="P54" s="261"/>
      <c r="Q54" s="261"/>
      <c r="R54" s="261"/>
      <c r="S54" s="261"/>
      <c r="T54" s="261"/>
      <c r="U54" s="261"/>
      <c r="V54" s="261"/>
      <c r="W54" s="261"/>
      <c r="X54" s="261"/>
      <c r="Y54" s="261"/>
    </row>
    <row r="55" spans="1:25" ht="13.2">
      <c r="A55" s="279"/>
      <c r="B55" s="261"/>
      <c r="C55" s="261"/>
      <c r="D55" s="486"/>
      <c r="E55" s="261"/>
      <c r="F55" s="261"/>
      <c r="G55" s="261"/>
      <c r="H55" s="261"/>
      <c r="I55" s="261"/>
      <c r="J55" s="261"/>
      <c r="K55" s="261"/>
      <c r="L55" s="261"/>
      <c r="M55" s="261"/>
      <c r="N55" s="261"/>
      <c r="O55" s="261"/>
      <c r="P55" s="261"/>
      <c r="Q55" s="261"/>
      <c r="R55" s="261"/>
      <c r="S55" s="261"/>
      <c r="T55" s="261"/>
      <c r="U55" s="261"/>
      <c r="V55" s="261"/>
      <c r="W55" s="261"/>
      <c r="X55" s="261"/>
      <c r="Y55" s="261"/>
    </row>
    <row r="56" spans="1:25" ht="13.2">
      <c r="A56" s="279"/>
      <c r="B56" s="261"/>
      <c r="C56" s="261"/>
      <c r="D56" s="485"/>
      <c r="E56" s="261"/>
      <c r="F56" s="261"/>
      <c r="G56" s="261"/>
      <c r="H56" s="261"/>
      <c r="I56" s="261"/>
      <c r="J56" s="261"/>
      <c r="K56" s="261"/>
      <c r="L56" s="261"/>
      <c r="M56" s="261"/>
      <c r="N56" s="261"/>
      <c r="O56" s="261"/>
      <c r="P56" s="261"/>
      <c r="Q56" s="261"/>
      <c r="R56" s="261"/>
      <c r="S56" s="261"/>
      <c r="T56" s="261"/>
      <c r="U56" s="261"/>
      <c r="V56" s="261"/>
      <c r="W56" s="261"/>
      <c r="X56" s="261"/>
      <c r="Y56" s="261"/>
    </row>
    <row r="57" spans="1:25" ht="13.2">
      <c r="A57" s="279"/>
      <c r="B57" s="261"/>
      <c r="C57" s="261"/>
      <c r="D57" s="486"/>
      <c r="E57" s="261"/>
      <c r="F57" s="261"/>
      <c r="G57" s="261"/>
      <c r="H57" s="261"/>
      <c r="I57" s="261"/>
      <c r="J57" s="261"/>
      <c r="K57" s="261"/>
      <c r="L57" s="261"/>
      <c r="M57" s="261"/>
      <c r="N57" s="261"/>
      <c r="O57" s="261"/>
      <c r="P57" s="261"/>
      <c r="Q57" s="261"/>
      <c r="R57" s="261"/>
      <c r="S57" s="261"/>
      <c r="T57" s="261"/>
      <c r="U57" s="261"/>
      <c r="V57" s="261"/>
      <c r="W57" s="261"/>
      <c r="X57" s="261"/>
      <c r="Y57" s="261"/>
    </row>
    <row r="58" spans="1:25" ht="13.2">
      <c r="A58" s="279"/>
      <c r="B58" s="261"/>
      <c r="C58" s="261"/>
      <c r="D58" s="486"/>
      <c r="E58" s="261"/>
      <c r="F58" s="261"/>
      <c r="G58" s="261"/>
      <c r="H58" s="261"/>
      <c r="I58" s="261"/>
      <c r="J58" s="261"/>
      <c r="K58" s="261"/>
      <c r="L58" s="261"/>
      <c r="M58" s="261"/>
      <c r="N58" s="261"/>
      <c r="O58" s="261"/>
      <c r="P58" s="261"/>
      <c r="Q58" s="261"/>
      <c r="R58" s="261"/>
      <c r="S58" s="261"/>
      <c r="T58" s="261"/>
      <c r="U58" s="261"/>
      <c r="V58" s="261"/>
      <c r="W58" s="261"/>
      <c r="X58" s="261"/>
      <c r="Y58" s="261"/>
    </row>
    <row r="59" spans="1:25" ht="13.2">
      <c r="A59" s="279"/>
      <c r="B59" s="261"/>
      <c r="C59" s="261"/>
      <c r="D59" s="486"/>
      <c r="E59" s="261"/>
      <c r="F59" s="261"/>
      <c r="G59" s="261"/>
      <c r="H59" s="261"/>
      <c r="I59" s="261"/>
      <c r="J59" s="261"/>
      <c r="K59" s="261"/>
      <c r="L59" s="261"/>
      <c r="M59" s="261"/>
      <c r="N59" s="261"/>
      <c r="O59" s="261"/>
      <c r="P59" s="261"/>
      <c r="Q59" s="261"/>
      <c r="R59" s="261"/>
      <c r="S59" s="261"/>
      <c r="T59" s="261"/>
      <c r="U59" s="261"/>
      <c r="V59" s="261"/>
      <c r="W59" s="261"/>
      <c r="X59" s="261"/>
      <c r="Y59" s="261"/>
    </row>
    <row r="60" spans="1:25" ht="13.2">
      <c r="A60" s="279"/>
      <c r="B60" s="261"/>
      <c r="C60" s="261"/>
      <c r="D60" s="486"/>
      <c r="E60" s="261"/>
      <c r="F60" s="261"/>
      <c r="G60" s="261"/>
      <c r="H60" s="261"/>
      <c r="I60" s="261"/>
      <c r="J60" s="261"/>
      <c r="K60" s="261"/>
      <c r="L60" s="261"/>
      <c r="M60" s="261"/>
      <c r="N60" s="261"/>
      <c r="O60" s="261"/>
      <c r="P60" s="261"/>
      <c r="Q60" s="261"/>
      <c r="R60" s="261"/>
      <c r="S60" s="261"/>
      <c r="T60" s="261"/>
      <c r="U60" s="261"/>
      <c r="V60" s="261"/>
      <c r="W60" s="261"/>
      <c r="X60" s="261"/>
      <c r="Y60" s="261"/>
    </row>
    <row r="61" spans="1:25" ht="13.2">
      <c r="A61" s="279"/>
      <c r="B61" s="261"/>
      <c r="C61" s="261"/>
      <c r="D61" s="486"/>
      <c r="E61" s="261"/>
      <c r="F61" s="261"/>
      <c r="G61" s="261"/>
      <c r="H61" s="261"/>
      <c r="I61" s="261"/>
      <c r="J61" s="261"/>
      <c r="K61" s="261"/>
      <c r="L61" s="261"/>
      <c r="M61" s="261"/>
      <c r="N61" s="261"/>
      <c r="O61" s="261"/>
      <c r="P61" s="261"/>
      <c r="Q61" s="261"/>
      <c r="R61" s="261"/>
      <c r="S61" s="261"/>
      <c r="T61" s="261"/>
      <c r="U61" s="261"/>
      <c r="V61" s="261"/>
      <c r="W61" s="261"/>
      <c r="X61" s="261"/>
      <c r="Y61" s="261"/>
    </row>
    <row r="62" spans="1:25" ht="13.2">
      <c r="A62" s="279"/>
      <c r="B62" s="261"/>
      <c r="C62" s="261"/>
      <c r="D62" s="281"/>
      <c r="E62" s="261"/>
      <c r="F62" s="261"/>
      <c r="G62" s="261"/>
      <c r="H62" s="261"/>
      <c r="I62" s="261"/>
      <c r="J62" s="261"/>
      <c r="K62" s="261"/>
      <c r="L62" s="261"/>
      <c r="M62" s="261"/>
      <c r="N62" s="261"/>
      <c r="O62" s="261"/>
      <c r="P62" s="261"/>
      <c r="Q62" s="261"/>
      <c r="R62" s="261"/>
      <c r="S62" s="261"/>
      <c r="T62" s="261"/>
      <c r="U62" s="261"/>
      <c r="V62" s="261"/>
      <c r="W62" s="261"/>
      <c r="X62" s="261"/>
      <c r="Y62" s="261"/>
    </row>
    <row r="63" spans="1:25" ht="13.2">
      <c r="A63" s="279"/>
      <c r="B63" s="261"/>
      <c r="C63" s="261"/>
      <c r="D63" s="485"/>
      <c r="E63" s="261"/>
      <c r="F63" s="261"/>
      <c r="G63" s="261"/>
      <c r="H63" s="261"/>
      <c r="I63" s="261"/>
      <c r="J63" s="261"/>
      <c r="K63" s="261"/>
      <c r="L63" s="261"/>
      <c r="M63" s="261"/>
      <c r="N63" s="261"/>
      <c r="O63" s="261"/>
      <c r="P63" s="261"/>
      <c r="Q63" s="261"/>
      <c r="R63" s="261"/>
      <c r="S63" s="261"/>
      <c r="T63" s="261"/>
      <c r="U63" s="261"/>
      <c r="V63" s="261"/>
      <c r="W63" s="261"/>
      <c r="X63" s="261"/>
      <c r="Y63" s="261"/>
    </row>
    <row r="64" spans="1:25" ht="13.2">
      <c r="A64" s="279"/>
      <c r="B64" s="261"/>
      <c r="C64" s="261"/>
      <c r="D64" s="486"/>
      <c r="E64" s="261"/>
      <c r="F64" s="261"/>
      <c r="G64" s="261"/>
      <c r="H64" s="261"/>
      <c r="I64" s="261"/>
      <c r="J64" s="261"/>
      <c r="K64" s="261"/>
      <c r="L64" s="261"/>
      <c r="M64" s="261"/>
      <c r="N64" s="261"/>
      <c r="O64" s="261"/>
      <c r="P64" s="261"/>
      <c r="Q64" s="261"/>
      <c r="R64" s="261"/>
      <c r="S64" s="261"/>
      <c r="T64" s="261"/>
      <c r="U64" s="261"/>
      <c r="V64" s="261"/>
      <c r="W64" s="261"/>
      <c r="X64" s="261"/>
      <c r="Y64" s="261"/>
    </row>
    <row r="65" spans="1:25" ht="13.2">
      <c r="A65" s="279"/>
      <c r="B65" s="261"/>
      <c r="C65" s="261"/>
      <c r="D65" s="110"/>
      <c r="E65" s="261"/>
      <c r="F65" s="261"/>
      <c r="G65" s="261"/>
      <c r="H65" s="261"/>
      <c r="I65" s="261"/>
      <c r="J65" s="261"/>
      <c r="K65" s="261"/>
      <c r="L65" s="261"/>
      <c r="M65" s="261"/>
      <c r="N65" s="261"/>
      <c r="O65" s="261"/>
      <c r="P65" s="261"/>
      <c r="Q65" s="261"/>
      <c r="R65" s="261"/>
      <c r="S65" s="261"/>
      <c r="T65" s="261"/>
      <c r="U65" s="261"/>
      <c r="V65" s="261"/>
      <c r="W65" s="261"/>
      <c r="X65" s="261"/>
      <c r="Y65" s="261"/>
    </row>
    <row r="66" spans="1:25" ht="13.2">
      <c r="A66" s="279"/>
      <c r="B66" s="261"/>
      <c r="C66" s="261"/>
      <c r="D66" s="110"/>
      <c r="E66" s="261"/>
      <c r="F66" s="261"/>
      <c r="G66" s="261"/>
      <c r="H66" s="261"/>
      <c r="I66" s="261"/>
      <c r="J66" s="261"/>
      <c r="K66" s="261"/>
      <c r="L66" s="261"/>
      <c r="M66" s="261"/>
      <c r="N66" s="261"/>
      <c r="O66" s="261"/>
      <c r="P66" s="261"/>
      <c r="Q66" s="261"/>
      <c r="R66" s="261"/>
      <c r="S66" s="261"/>
      <c r="T66" s="261"/>
      <c r="U66" s="261"/>
      <c r="V66" s="261"/>
      <c r="W66" s="261"/>
      <c r="X66" s="261"/>
      <c r="Y66" s="261"/>
    </row>
    <row r="67" spans="1:25" ht="13.2">
      <c r="A67" s="279"/>
      <c r="B67" s="261"/>
      <c r="C67" s="261"/>
      <c r="D67" s="110"/>
      <c r="E67" s="261"/>
      <c r="F67" s="261"/>
      <c r="G67" s="261"/>
      <c r="H67" s="261"/>
      <c r="I67" s="261"/>
      <c r="J67" s="261"/>
      <c r="K67" s="261"/>
      <c r="L67" s="261"/>
      <c r="M67" s="261"/>
      <c r="N67" s="261"/>
      <c r="O67" s="261"/>
      <c r="P67" s="261"/>
      <c r="Q67" s="261"/>
      <c r="R67" s="261"/>
      <c r="S67" s="261"/>
      <c r="T67" s="261"/>
      <c r="U67" s="261"/>
      <c r="V67" s="261"/>
      <c r="W67" s="261"/>
      <c r="X67" s="261"/>
      <c r="Y67" s="261"/>
    </row>
    <row r="68" spans="1:25" ht="13.2">
      <c r="A68" s="279"/>
      <c r="B68" s="261"/>
      <c r="C68" s="261"/>
      <c r="D68" s="110"/>
      <c r="E68" s="261"/>
      <c r="F68" s="261"/>
      <c r="G68" s="261"/>
      <c r="H68" s="261"/>
      <c r="I68" s="261"/>
      <c r="J68" s="261"/>
      <c r="K68" s="261"/>
      <c r="L68" s="261"/>
      <c r="M68" s="261"/>
      <c r="N68" s="261"/>
      <c r="O68" s="261"/>
      <c r="P68" s="261"/>
      <c r="Q68" s="261"/>
      <c r="R68" s="261"/>
      <c r="S68" s="261"/>
      <c r="T68" s="261"/>
      <c r="U68" s="261"/>
      <c r="V68" s="261"/>
      <c r="W68" s="261"/>
      <c r="X68" s="261"/>
      <c r="Y68" s="261"/>
    </row>
    <row r="69" spans="1:25" ht="13.2">
      <c r="A69" s="279"/>
      <c r="B69" s="261"/>
      <c r="C69" s="261"/>
      <c r="D69" s="485"/>
      <c r="E69" s="261"/>
      <c r="F69" s="261"/>
      <c r="G69" s="261"/>
      <c r="H69" s="261"/>
      <c r="I69" s="261"/>
      <c r="J69" s="261"/>
      <c r="K69" s="261"/>
      <c r="L69" s="261"/>
      <c r="M69" s="261"/>
      <c r="N69" s="261"/>
      <c r="O69" s="261"/>
      <c r="P69" s="261"/>
      <c r="Q69" s="261"/>
      <c r="R69" s="261"/>
      <c r="S69" s="261"/>
      <c r="T69" s="261"/>
      <c r="U69" s="261"/>
      <c r="V69" s="261"/>
      <c r="W69" s="261"/>
      <c r="X69" s="261"/>
      <c r="Y69" s="261"/>
    </row>
    <row r="70" spans="1:25" ht="13.2">
      <c r="A70" s="279"/>
      <c r="B70" s="261"/>
      <c r="C70" s="261"/>
      <c r="D70" s="486"/>
      <c r="E70" s="261"/>
      <c r="F70" s="261"/>
      <c r="G70" s="261"/>
      <c r="H70" s="261"/>
      <c r="I70" s="261"/>
      <c r="J70" s="261"/>
      <c r="K70" s="261"/>
      <c r="L70" s="261"/>
      <c r="M70" s="261"/>
      <c r="N70" s="261"/>
      <c r="O70" s="261"/>
      <c r="P70" s="261"/>
      <c r="Q70" s="261"/>
      <c r="R70" s="261"/>
      <c r="S70" s="261"/>
      <c r="T70" s="261"/>
      <c r="U70" s="261"/>
      <c r="V70" s="261"/>
      <c r="W70" s="261"/>
      <c r="X70" s="261"/>
      <c r="Y70" s="261"/>
    </row>
    <row r="71" spans="1:25" ht="13.2">
      <c r="A71" s="279"/>
      <c r="B71" s="261"/>
      <c r="C71" s="261"/>
      <c r="D71" s="485"/>
      <c r="E71" s="261"/>
      <c r="F71" s="261"/>
      <c r="G71" s="261"/>
      <c r="H71" s="261"/>
      <c r="I71" s="261"/>
      <c r="J71" s="261"/>
      <c r="K71" s="261"/>
      <c r="L71" s="261"/>
      <c r="M71" s="261"/>
      <c r="N71" s="261"/>
      <c r="O71" s="261"/>
      <c r="P71" s="261"/>
      <c r="Q71" s="261"/>
      <c r="R71" s="261"/>
      <c r="S71" s="261"/>
      <c r="T71" s="261"/>
      <c r="U71" s="261"/>
      <c r="V71" s="261"/>
      <c r="W71" s="261"/>
      <c r="X71" s="261"/>
      <c r="Y71" s="261"/>
    </row>
    <row r="72" spans="1:25" ht="13.2">
      <c r="A72" s="279"/>
      <c r="B72" s="261"/>
      <c r="C72" s="261"/>
      <c r="D72" s="486"/>
      <c r="E72" s="261"/>
      <c r="F72" s="261"/>
      <c r="G72" s="261"/>
      <c r="H72" s="261"/>
      <c r="I72" s="261"/>
      <c r="J72" s="261"/>
      <c r="K72" s="261"/>
      <c r="L72" s="261"/>
      <c r="M72" s="261"/>
      <c r="N72" s="261"/>
      <c r="O72" s="261"/>
      <c r="P72" s="261"/>
      <c r="Q72" s="261"/>
      <c r="R72" s="261"/>
      <c r="S72" s="261"/>
      <c r="T72" s="261"/>
      <c r="U72" s="261"/>
      <c r="V72" s="261"/>
      <c r="W72" s="261"/>
      <c r="X72" s="261"/>
      <c r="Y72" s="261"/>
    </row>
    <row r="73" spans="1:25" ht="13.2">
      <c r="A73" s="279"/>
      <c r="B73" s="261"/>
      <c r="C73" s="261"/>
      <c r="D73" s="486"/>
      <c r="E73" s="261"/>
      <c r="F73" s="261"/>
      <c r="G73" s="261"/>
      <c r="H73" s="261"/>
      <c r="I73" s="261"/>
      <c r="J73" s="261"/>
      <c r="K73" s="261"/>
      <c r="L73" s="261"/>
      <c r="M73" s="261"/>
      <c r="N73" s="261"/>
      <c r="O73" s="261"/>
      <c r="P73" s="261"/>
      <c r="Q73" s="261"/>
      <c r="R73" s="261"/>
      <c r="S73" s="261"/>
      <c r="T73" s="261"/>
      <c r="U73" s="261"/>
      <c r="V73" s="261"/>
      <c r="W73" s="261"/>
      <c r="X73" s="261"/>
      <c r="Y73" s="261"/>
    </row>
    <row r="74" spans="1:25" ht="13.2">
      <c r="A74" s="279"/>
      <c r="B74" s="261"/>
      <c r="C74" s="261"/>
      <c r="D74" s="486"/>
      <c r="E74" s="261"/>
      <c r="F74" s="261"/>
      <c r="G74" s="261"/>
      <c r="H74" s="261"/>
      <c r="I74" s="261"/>
      <c r="J74" s="261"/>
      <c r="K74" s="261"/>
      <c r="L74" s="261"/>
      <c r="M74" s="261"/>
      <c r="N74" s="261"/>
      <c r="O74" s="261"/>
      <c r="P74" s="261"/>
      <c r="Q74" s="261"/>
      <c r="R74" s="261"/>
      <c r="S74" s="261"/>
      <c r="T74" s="261"/>
      <c r="U74" s="261"/>
      <c r="V74" s="261"/>
      <c r="W74" s="261"/>
      <c r="X74" s="261"/>
      <c r="Y74" s="261"/>
    </row>
    <row r="75" spans="1:25" ht="13.2">
      <c r="A75" s="279"/>
      <c r="B75" s="261"/>
      <c r="C75" s="261"/>
      <c r="D75" s="485"/>
      <c r="E75" s="261"/>
      <c r="F75" s="261"/>
      <c r="G75" s="261"/>
      <c r="H75" s="261"/>
      <c r="I75" s="261"/>
      <c r="J75" s="261"/>
      <c r="K75" s="261"/>
      <c r="L75" s="261"/>
      <c r="M75" s="261"/>
      <c r="N75" s="261"/>
      <c r="O75" s="261"/>
      <c r="P75" s="261"/>
      <c r="Q75" s="261"/>
      <c r="R75" s="261"/>
      <c r="S75" s="261"/>
      <c r="T75" s="261"/>
      <c r="U75" s="261"/>
      <c r="V75" s="261"/>
      <c r="W75" s="261"/>
      <c r="X75" s="261"/>
      <c r="Y75" s="261"/>
    </row>
    <row r="76" spans="1:25" ht="13.2">
      <c r="A76" s="279"/>
      <c r="B76" s="261"/>
      <c r="C76" s="261"/>
      <c r="D76" s="486"/>
      <c r="E76" s="261"/>
      <c r="F76" s="261"/>
      <c r="G76" s="261"/>
      <c r="H76" s="261"/>
      <c r="I76" s="261"/>
      <c r="J76" s="261"/>
      <c r="K76" s="261"/>
      <c r="L76" s="261"/>
      <c r="M76" s="261"/>
      <c r="N76" s="261"/>
      <c r="O76" s="261"/>
      <c r="P76" s="261"/>
      <c r="Q76" s="261"/>
      <c r="R76" s="261"/>
      <c r="S76" s="261"/>
      <c r="T76" s="261"/>
      <c r="U76" s="261"/>
      <c r="V76" s="261"/>
      <c r="W76" s="261"/>
      <c r="X76" s="261"/>
      <c r="Y76" s="261"/>
    </row>
    <row r="77" spans="1:25" ht="13.2">
      <c r="A77" s="279"/>
      <c r="B77" s="261"/>
      <c r="C77" s="261"/>
      <c r="D77" s="485"/>
      <c r="E77" s="261"/>
      <c r="F77" s="261"/>
      <c r="G77" s="261"/>
      <c r="H77" s="261"/>
      <c r="I77" s="261"/>
      <c r="J77" s="261"/>
      <c r="K77" s="261"/>
      <c r="L77" s="261"/>
      <c r="M77" s="261"/>
      <c r="N77" s="261"/>
      <c r="O77" s="261"/>
      <c r="P77" s="261"/>
      <c r="Q77" s="261"/>
      <c r="R77" s="261"/>
      <c r="S77" s="261"/>
      <c r="T77" s="261"/>
      <c r="U77" s="261"/>
      <c r="V77" s="261"/>
      <c r="W77" s="261"/>
      <c r="X77" s="261"/>
      <c r="Y77" s="261"/>
    </row>
    <row r="78" spans="1:25" ht="13.2">
      <c r="A78" s="279"/>
      <c r="B78" s="261"/>
      <c r="C78" s="261"/>
      <c r="D78" s="486"/>
      <c r="E78" s="261"/>
      <c r="F78" s="261"/>
      <c r="G78" s="261"/>
      <c r="H78" s="261"/>
      <c r="I78" s="261"/>
      <c r="J78" s="261"/>
      <c r="K78" s="261"/>
      <c r="L78" s="261"/>
      <c r="M78" s="261"/>
      <c r="N78" s="261"/>
      <c r="O78" s="261"/>
      <c r="P78" s="261"/>
      <c r="Q78" s="261"/>
      <c r="R78" s="261"/>
      <c r="S78" s="261"/>
      <c r="T78" s="261"/>
      <c r="U78" s="261"/>
      <c r="V78" s="261"/>
      <c r="W78" s="261"/>
      <c r="X78" s="261"/>
      <c r="Y78" s="261"/>
    </row>
    <row r="79" spans="1:25" ht="13.2">
      <c r="A79" s="279"/>
      <c r="B79" s="261"/>
      <c r="C79" s="261"/>
      <c r="D79" s="485"/>
      <c r="E79" s="261"/>
      <c r="F79" s="261"/>
      <c r="G79" s="261"/>
      <c r="H79" s="261"/>
      <c r="I79" s="261"/>
      <c r="J79" s="261"/>
      <c r="K79" s="261"/>
      <c r="L79" s="261"/>
      <c r="M79" s="261"/>
      <c r="N79" s="261"/>
      <c r="O79" s="261"/>
      <c r="P79" s="261"/>
      <c r="Q79" s="261"/>
      <c r="R79" s="261"/>
      <c r="S79" s="261"/>
      <c r="T79" s="261"/>
      <c r="U79" s="261"/>
      <c r="V79" s="261"/>
      <c r="W79" s="261"/>
      <c r="X79" s="261"/>
      <c r="Y79" s="261"/>
    </row>
    <row r="80" spans="1:25" ht="13.2">
      <c r="A80" s="279"/>
      <c r="B80" s="261"/>
      <c r="C80" s="261"/>
      <c r="D80" s="486"/>
      <c r="E80" s="261"/>
      <c r="F80" s="261"/>
      <c r="G80" s="261"/>
      <c r="H80" s="261"/>
      <c r="I80" s="261"/>
      <c r="J80" s="261"/>
      <c r="K80" s="261"/>
      <c r="L80" s="261"/>
      <c r="M80" s="261"/>
      <c r="N80" s="261"/>
      <c r="O80" s="261"/>
      <c r="P80" s="261"/>
      <c r="Q80" s="261"/>
      <c r="R80" s="261"/>
      <c r="S80" s="261"/>
      <c r="T80" s="261"/>
      <c r="U80" s="261"/>
      <c r="V80" s="261"/>
      <c r="W80" s="261"/>
      <c r="X80" s="261"/>
      <c r="Y80" s="261"/>
    </row>
    <row r="81" spans="1:25" ht="13.2">
      <c r="A81" s="279"/>
      <c r="B81" s="261"/>
      <c r="C81" s="261"/>
      <c r="D81" s="278"/>
      <c r="E81" s="261"/>
      <c r="F81" s="261"/>
      <c r="G81" s="261"/>
      <c r="H81" s="261"/>
      <c r="I81" s="261"/>
      <c r="J81" s="261"/>
      <c r="K81" s="261"/>
      <c r="L81" s="261"/>
      <c r="M81" s="261"/>
      <c r="N81" s="261"/>
      <c r="O81" s="261"/>
      <c r="P81" s="261"/>
      <c r="Q81" s="261"/>
      <c r="R81" s="261"/>
      <c r="S81" s="261"/>
      <c r="T81" s="261"/>
      <c r="U81" s="261"/>
      <c r="V81" s="261"/>
      <c r="W81" s="261"/>
      <c r="X81" s="261"/>
      <c r="Y81" s="261"/>
    </row>
    <row r="82" spans="1:25" ht="13.2">
      <c r="A82" s="279"/>
      <c r="B82" s="261"/>
      <c r="C82" s="261"/>
      <c r="D82" s="107"/>
      <c r="E82" s="261"/>
      <c r="F82" s="261"/>
      <c r="G82" s="261"/>
      <c r="H82" s="261"/>
      <c r="I82" s="261"/>
      <c r="J82" s="261"/>
      <c r="K82" s="261"/>
      <c r="L82" s="261"/>
      <c r="M82" s="261"/>
      <c r="N82" s="261"/>
      <c r="O82" s="261"/>
      <c r="P82" s="261"/>
      <c r="Q82" s="261"/>
      <c r="R82" s="261"/>
      <c r="S82" s="261"/>
      <c r="T82" s="261"/>
      <c r="U82" s="261"/>
      <c r="V82" s="261"/>
      <c r="W82" s="261"/>
      <c r="X82" s="261"/>
      <c r="Y82" s="261"/>
    </row>
    <row r="83" spans="1:25" ht="13.2">
      <c r="A83" s="279"/>
      <c r="B83" s="261"/>
      <c r="C83" s="261"/>
      <c r="D83" s="485"/>
      <c r="E83" s="261"/>
      <c r="F83" s="261"/>
      <c r="G83" s="261"/>
      <c r="H83" s="261"/>
      <c r="I83" s="261"/>
      <c r="J83" s="261"/>
      <c r="K83" s="261"/>
      <c r="L83" s="261"/>
      <c r="M83" s="261"/>
      <c r="N83" s="261"/>
      <c r="O83" s="261"/>
      <c r="P83" s="261"/>
      <c r="Q83" s="261"/>
      <c r="R83" s="261"/>
      <c r="S83" s="261"/>
      <c r="T83" s="261"/>
      <c r="U83" s="261"/>
      <c r="V83" s="261"/>
      <c r="W83" s="261"/>
      <c r="X83" s="261"/>
      <c r="Y83" s="261"/>
    </row>
    <row r="84" spans="1:25" ht="13.2">
      <c r="A84" s="279"/>
      <c r="B84" s="261"/>
      <c r="C84" s="261"/>
      <c r="D84" s="486"/>
      <c r="E84" s="261"/>
      <c r="F84" s="261"/>
      <c r="G84" s="261"/>
      <c r="H84" s="261"/>
      <c r="I84" s="261"/>
      <c r="J84" s="261"/>
      <c r="K84" s="261"/>
      <c r="L84" s="261"/>
      <c r="M84" s="261"/>
      <c r="N84" s="261"/>
      <c r="O84" s="261"/>
      <c r="P84" s="261"/>
      <c r="Q84" s="261"/>
      <c r="R84" s="261"/>
      <c r="S84" s="261"/>
      <c r="T84" s="261"/>
      <c r="U84" s="261"/>
      <c r="V84" s="261"/>
      <c r="W84" s="261"/>
      <c r="X84" s="261"/>
      <c r="Y84" s="261"/>
    </row>
    <row r="85" spans="1:25" ht="13.2">
      <c r="A85" s="279"/>
      <c r="B85" s="261"/>
      <c r="C85" s="261"/>
      <c r="D85" s="485"/>
      <c r="E85" s="261"/>
      <c r="F85" s="261"/>
      <c r="G85" s="261"/>
      <c r="H85" s="261"/>
      <c r="I85" s="261"/>
      <c r="J85" s="261"/>
      <c r="K85" s="261"/>
      <c r="L85" s="261"/>
      <c r="M85" s="261"/>
      <c r="N85" s="261"/>
      <c r="O85" s="261"/>
      <c r="P85" s="261"/>
      <c r="Q85" s="261"/>
      <c r="R85" s="261"/>
      <c r="S85" s="261"/>
      <c r="T85" s="261"/>
      <c r="U85" s="261"/>
      <c r="V85" s="261"/>
      <c r="W85" s="261"/>
      <c r="X85" s="261"/>
      <c r="Y85" s="261"/>
    </row>
    <row r="86" spans="1:25" ht="13.2">
      <c r="A86" s="279"/>
      <c r="B86" s="261"/>
      <c r="C86" s="261"/>
      <c r="D86" s="486"/>
      <c r="E86" s="261"/>
      <c r="F86" s="261"/>
      <c r="G86" s="261"/>
      <c r="H86" s="261"/>
      <c r="I86" s="261"/>
      <c r="J86" s="261"/>
      <c r="K86" s="261"/>
      <c r="L86" s="261"/>
      <c r="M86" s="261"/>
      <c r="N86" s="261"/>
      <c r="O86" s="261"/>
      <c r="P86" s="261"/>
      <c r="Q86" s="261"/>
      <c r="R86" s="261"/>
      <c r="S86" s="261"/>
      <c r="T86" s="261"/>
      <c r="U86" s="261"/>
      <c r="V86" s="261"/>
      <c r="W86" s="261"/>
      <c r="X86" s="261"/>
      <c r="Y86" s="261"/>
    </row>
    <row r="87" spans="1:25" ht="13.2">
      <c r="A87" s="279"/>
      <c r="B87" s="261"/>
      <c r="C87" s="261"/>
      <c r="D87" s="485"/>
      <c r="E87" s="261"/>
      <c r="F87" s="261"/>
      <c r="G87" s="261"/>
      <c r="H87" s="261"/>
      <c r="I87" s="261"/>
      <c r="J87" s="261"/>
      <c r="K87" s="261"/>
      <c r="L87" s="261"/>
      <c r="M87" s="261"/>
      <c r="N87" s="261"/>
      <c r="O87" s="261"/>
      <c r="P87" s="261"/>
      <c r="Q87" s="261"/>
      <c r="R87" s="261"/>
      <c r="S87" s="261"/>
      <c r="T87" s="261"/>
      <c r="U87" s="261"/>
      <c r="V87" s="261"/>
      <c r="W87" s="261"/>
      <c r="X87" s="261"/>
      <c r="Y87" s="261"/>
    </row>
    <row r="88" spans="1:25" ht="13.2">
      <c r="A88" s="279"/>
      <c r="B88" s="261"/>
      <c r="C88" s="261"/>
      <c r="D88" s="486"/>
      <c r="E88" s="261"/>
      <c r="F88" s="261"/>
      <c r="G88" s="261"/>
      <c r="H88" s="261"/>
      <c r="I88" s="261"/>
      <c r="J88" s="261"/>
      <c r="K88" s="261"/>
      <c r="L88" s="261"/>
      <c r="M88" s="261"/>
      <c r="N88" s="261"/>
      <c r="O88" s="261"/>
      <c r="P88" s="261"/>
      <c r="Q88" s="261"/>
      <c r="R88" s="261"/>
      <c r="S88" s="261"/>
      <c r="T88" s="261"/>
      <c r="U88" s="261"/>
      <c r="V88" s="261"/>
      <c r="W88" s="261"/>
      <c r="X88" s="261"/>
      <c r="Y88" s="261"/>
    </row>
    <row r="89" spans="1:25" ht="13.2">
      <c r="A89" s="279"/>
      <c r="B89" s="261"/>
      <c r="C89" s="261"/>
      <c r="D89" s="110"/>
      <c r="E89" s="261"/>
      <c r="F89" s="261"/>
      <c r="G89" s="261"/>
      <c r="H89" s="261"/>
      <c r="I89" s="261"/>
      <c r="J89" s="261"/>
      <c r="K89" s="261"/>
      <c r="L89" s="261"/>
      <c r="M89" s="261"/>
      <c r="N89" s="261"/>
      <c r="O89" s="261"/>
      <c r="P89" s="261"/>
      <c r="Q89" s="261"/>
      <c r="R89" s="261"/>
      <c r="S89" s="261"/>
      <c r="T89" s="261"/>
      <c r="U89" s="261"/>
      <c r="V89" s="261"/>
      <c r="W89" s="261"/>
      <c r="X89" s="261"/>
      <c r="Y89" s="261"/>
    </row>
    <row r="90" spans="1:25" ht="13.2">
      <c r="A90" s="279"/>
      <c r="B90" s="261"/>
      <c r="C90" s="261"/>
      <c r="D90" s="485"/>
      <c r="E90" s="261"/>
      <c r="F90" s="261"/>
      <c r="G90" s="261"/>
      <c r="H90" s="261"/>
      <c r="I90" s="261"/>
      <c r="J90" s="261"/>
      <c r="K90" s="261"/>
      <c r="L90" s="261"/>
      <c r="M90" s="261"/>
      <c r="N90" s="261"/>
      <c r="O90" s="261"/>
      <c r="P90" s="261"/>
      <c r="Q90" s="261"/>
      <c r="R90" s="261"/>
      <c r="S90" s="261"/>
      <c r="T90" s="261"/>
      <c r="U90" s="261"/>
      <c r="V90" s="261"/>
      <c r="W90" s="261"/>
      <c r="X90" s="261"/>
      <c r="Y90" s="261"/>
    </row>
    <row r="91" spans="1:25" ht="13.2">
      <c r="A91" s="279"/>
      <c r="B91" s="261"/>
      <c r="C91" s="261"/>
      <c r="D91" s="486"/>
      <c r="E91" s="261"/>
      <c r="F91" s="261"/>
      <c r="G91" s="261"/>
      <c r="H91" s="261"/>
      <c r="I91" s="261"/>
      <c r="J91" s="261"/>
      <c r="K91" s="261"/>
      <c r="L91" s="261"/>
      <c r="M91" s="261"/>
      <c r="N91" s="261"/>
      <c r="O91" s="261"/>
      <c r="P91" s="261"/>
      <c r="Q91" s="261"/>
      <c r="R91" s="261"/>
      <c r="S91" s="261"/>
      <c r="T91" s="261"/>
      <c r="U91" s="261"/>
      <c r="V91" s="261"/>
      <c r="W91" s="261"/>
      <c r="X91" s="261"/>
      <c r="Y91" s="261"/>
    </row>
    <row r="92" spans="1:25" ht="13.2">
      <c r="A92" s="279"/>
      <c r="B92" s="261"/>
      <c r="C92" s="261"/>
      <c r="D92" s="486"/>
      <c r="E92" s="261"/>
      <c r="F92" s="261"/>
      <c r="G92" s="261"/>
      <c r="H92" s="261"/>
      <c r="I92" s="261"/>
      <c r="J92" s="261"/>
      <c r="K92" s="261"/>
      <c r="L92" s="261"/>
      <c r="M92" s="261"/>
      <c r="N92" s="261"/>
      <c r="O92" s="261"/>
      <c r="P92" s="261"/>
      <c r="Q92" s="261"/>
      <c r="R92" s="261"/>
      <c r="S92" s="261"/>
      <c r="T92" s="261"/>
      <c r="U92" s="261"/>
      <c r="V92" s="261"/>
      <c r="W92" s="261"/>
      <c r="X92" s="261"/>
      <c r="Y92" s="261"/>
    </row>
    <row r="93" spans="1:25" ht="13.2">
      <c r="A93" s="279"/>
      <c r="B93" s="261"/>
      <c r="C93" s="261"/>
      <c r="D93" s="110"/>
      <c r="E93" s="261"/>
      <c r="F93" s="261"/>
      <c r="G93" s="261"/>
      <c r="H93" s="261"/>
      <c r="I93" s="261"/>
      <c r="J93" s="261"/>
      <c r="K93" s="261"/>
      <c r="L93" s="261"/>
      <c r="M93" s="261"/>
      <c r="N93" s="261"/>
      <c r="O93" s="261"/>
      <c r="P93" s="261"/>
      <c r="Q93" s="261"/>
      <c r="R93" s="261"/>
      <c r="S93" s="261"/>
      <c r="T93" s="261"/>
      <c r="U93" s="261"/>
      <c r="V93" s="261"/>
      <c r="W93" s="261"/>
      <c r="X93" s="261"/>
      <c r="Y93" s="261"/>
    </row>
    <row r="94" spans="1:25" ht="13.2">
      <c r="A94" s="279"/>
      <c r="B94" s="261"/>
      <c r="C94" s="261"/>
      <c r="D94" s="485"/>
      <c r="E94" s="261"/>
      <c r="F94" s="261"/>
      <c r="G94" s="261"/>
      <c r="H94" s="261"/>
      <c r="I94" s="261"/>
      <c r="J94" s="261"/>
      <c r="K94" s="261"/>
      <c r="L94" s="261"/>
      <c r="M94" s="261"/>
      <c r="N94" s="261"/>
      <c r="O94" s="261"/>
      <c r="P94" s="261"/>
      <c r="Q94" s="261"/>
      <c r="R94" s="261"/>
      <c r="S94" s="261"/>
      <c r="T94" s="261"/>
      <c r="U94" s="261"/>
      <c r="V94" s="261"/>
      <c r="W94" s="261"/>
      <c r="X94" s="261"/>
      <c r="Y94" s="261"/>
    </row>
    <row r="95" spans="1:25" ht="13.2">
      <c r="A95" s="279"/>
      <c r="B95" s="261"/>
      <c r="C95" s="261"/>
      <c r="D95" s="486"/>
      <c r="E95" s="261"/>
      <c r="F95" s="261"/>
      <c r="G95" s="261"/>
      <c r="H95" s="261"/>
      <c r="I95" s="261"/>
      <c r="J95" s="261"/>
      <c r="K95" s="261"/>
      <c r="L95" s="261"/>
      <c r="M95" s="261"/>
      <c r="N95" s="261"/>
      <c r="O95" s="261"/>
      <c r="P95" s="261"/>
      <c r="Q95" s="261"/>
      <c r="R95" s="261"/>
      <c r="S95" s="261"/>
      <c r="T95" s="261"/>
      <c r="U95" s="261"/>
      <c r="V95" s="261"/>
      <c r="W95" s="261"/>
      <c r="X95" s="261"/>
      <c r="Y95" s="261"/>
    </row>
    <row r="96" spans="1:25" ht="13.2">
      <c r="A96" s="279"/>
      <c r="B96" s="261"/>
      <c r="C96" s="261"/>
      <c r="D96" s="485"/>
      <c r="E96" s="261"/>
      <c r="F96" s="261"/>
      <c r="G96" s="261"/>
      <c r="H96" s="261"/>
      <c r="I96" s="261"/>
      <c r="J96" s="261"/>
      <c r="K96" s="261"/>
      <c r="L96" s="261"/>
      <c r="M96" s="261"/>
      <c r="N96" s="261"/>
      <c r="O96" s="261"/>
      <c r="P96" s="261"/>
      <c r="Q96" s="261"/>
      <c r="R96" s="261"/>
      <c r="S96" s="261"/>
      <c r="T96" s="261"/>
      <c r="U96" s="261"/>
      <c r="V96" s="261"/>
      <c r="W96" s="261"/>
      <c r="X96" s="261"/>
      <c r="Y96" s="261"/>
    </row>
    <row r="97" spans="1:25" ht="13.2">
      <c r="A97" s="279"/>
      <c r="B97" s="261"/>
      <c r="C97" s="261"/>
      <c r="D97" s="486"/>
      <c r="E97" s="261"/>
      <c r="F97" s="261"/>
      <c r="G97" s="261"/>
      <c r="H97" s="261"/>
      <c r="I97" s="261"/>
      <c r="J97" s="261"/>
      <c r="K97" s="261"/>
      <c r="L97" s="261"/>
      <c r="M97" s="261"/>
      <c r="N97" s="261"/>
      <c r="O97" s="261"/>
      <c r="P97" s="261"/>
      <c r="Q97" s="261"/>
      <c r="R97" s="261"/>
      <c r="S97" s="261"/>
      <c r="T97" s="261"/>
      <c r="U97" s="261"/>
      <c r="V97" s="261"/>
      <c r="W97" s="261"/>
      <c r="X97" s="261"/>
      <c r="Y97" s="261"/>
    </row>
    <row r="98" spans="1:25" ht="13.2">
      <c r="A98" s="279"/>
      <c r="B98" s="261"/>
      <c r="C98" s="261"/>
      <c r="D98" s="486"/>
      <c r="E98" s="261"/>
      <c r="F98" s="261"/>
      <c r="G98" s="261"/>
      <c r="H98" s="261"/>
      <c r="I98" s="261"/>
      <c r="J98" s="261"/>
      <c r="K98" s="261"/>
      <c r="L98" s="261"/>
      <c r="M98" s="261"/>
      <c r="N98" s="261"/>
      <c r="O98" s="261"/>
      <c r="P98" s="261"/>
      <c r="Q98" s="261"/>
      <c r="R98" s="261"/>
      <c r="S98" s="261"/>
      <c r="T98" s="261"/>
      <c r="U98" s="261"/>
      <c r="V98" s="261"/>
      <c r="W98" s="261"/>
      <c r="X98" s="261"/>
      <c r="Y98" s="261"/>
    </row>
    <row r="99" spans="1:25" ht="13.2">
      <c r="A99" s="279"/>
      <c r="B99" s="261"/>
      <c r="C99" s="261"/>
      <c r="D99" s="486"/>
      <c r="E99" s="261"/>
      <c r="F99" s="261"/>
      <c r="G99" s="261"/>
      <c r="H99" s="261"/>
      <c r="I99" s="261"/>
      <c r="J99" s="261"/>
      <c r="K99" s="261"/>
      <c r="L99" s="261"/>
      <c r="M99" s="261"/>
      <c r="N99" s="261"/>
      <c r="O99" s="261"/>
      <c r="P99" s="261"/>
      <c r="Q99" s="261"/>
      <c r="R99" s="261"/>
      <c r="S99" s="261"/>
      <c r="T99" s="261"/>
      <c r="U99" s="261"/>
      <c r="V99" s="261"/>
      <c r="W99" s="261"/>
      <c r="X99" s="261"/>
      <c r="Y99" s="261"/>
    </row>
    <row r="100" spans="1:25" ht="13.2">
      <c r="A100" s="279"/>
      <c r="B100" s="261"/>
      <c r="C100" s="261"/>
      <c r="D100" s="486"/>
      <c r="E100" s="261"/>
      <c r="F100" s="261"/>
      <c r="G100" s="261"/>
      <c r="H100" s="261"/>
      <c r="I100" s="261"/>
      <c r="J100" s="261"/>
      <c r="K100" s="261"/>
      <c r="L100" s="261"/>
      <c r="M100" s="261"/>
      <c r="N100" s="261"/>
      <c r="O100" s="261"/>
      <c r="P100" s="261"/>
      <c r="Q100" s="261"/>
      <c r="R100" s="261"/>
      <c r="S100" s="261"/>
      <c r="T100" s="261"/>
      <c r="U100" s="261"/>
      <c r="V100" s="261"/>
      <c r="W100" s="261"/>
      <c r="X100" s="261"/>
      <c r="Y100" s="261"/>
    </row>
    <row r="101" spans="1:25" ht="13.2">
      <c r="A101" s="279"/>
      <c r="B101" s="261"/>
      <c r="C101" s="261"/>
      <c r="D101" s="486"/>
      <c r="E101" s="261"/>
      <c r="F101" s="261"/>
      <c r="G101" s="261"/>
      <c r="H101" s="261"/>
      <c r="I101" s="261"/>
      <c r="J101" s="261"/>
      <c r="K101" s="261"/>
      <c r="L101" s="261"/>
      <c r="M101" s="261"/>
      <c r="N101" s="261"/>
      <c r="O101" s="261"/>
      <c r="P101" s="261"/>
      <c r="Q101" s="261"/>
      <c r="R101" s="261"/>
      <c r="S101" s="261"/>
      <c r="T101" s="261"/>
      <c r="U101" s="261"/>
      <c r="V101" s="261"/>
      <c r="W101" s="261"/>
      <c r="X101" s="261"/>
      <c r="Y101" s="261"/>
    </row>
    <row r="102" spans="1:25" ht="13.2">
      <c r="A102" s="279"/>
      <c r="B102" s="261"/>
      <c r="C102" s="261"/>
      <c r="D102" s="281"/>
      <c r="E102" s="261"/>
      <c r="F102" s="261"/>
      <c r="G102" s="261"/>
      <c r="H102" s="261"/>
      <c r="I102" s="261"/>
      <c r="J102" s="261"/>
      <c r="K102" s="261"/>
      <c r="L102" s="261"/>
      <c r="M102" s="261"/>
      <c r="N102" s="261"/>
      <c r="O102" s="261"/>
      <c r="P102" s="261"/>
      <c r="Q102" s="261"/>
      <c r="R102" s="261"/>
      <c r="S102" s="261"/>
      <c r="T102" s="261"/>
      <c r="U102" s="261"/>
      <c r="V102" s="261"/>
      <c r="W102" s="261"/>
      <c r="X102" s="261"/>
      <c r="Y102" s="261"/>
    </row>
    <row r="103" spans="1:25" ht="13.2">
      <c r="A103" s="279"/>
      <c r="B103" s="261"/>
      <c r="C103" s="261"/>
      <c r="D103" s="485"/>
      <c r="E103" s="261"/>
      <c r="F103" s="261"/>
      <c r="G103" s="261"/>
      <c r="H103" s="261"/>
      <c r="I103" s="261"/>
      <c r="J103" s="261"/>
      <c r="K103" s="261"/>
      <c r="L103" s="261"/>
      <c r="M103" s="261"/>
      <c r="N103" s="261"/>
      <c r="O103" s="261"/>
      <c r="P103" s="261"/>
      <c r="Q103" s="261"/>
      <c r="R103" s="261"/>
      <c r="S103" s="261"/>
      <c r="T103" s="261"/>
      <c r="U103" s="261"/>
      <c r="V103" s="261"/>
      <c r="W103" s="261"/>
      <c r="X103" s="261"/>
      <c r="Y103" s="261"/>
    </row>
    <row r="104" spans="1:25" ht="13.2">
      <c r="A104" s="279"/>
      <c r="B104" s="261"/>
      <c r="C104" s="261"/>
      <c r="D104" s="486"/>
      <c r="E104" s="261"/>
      <c r="F104" s="261"/>
      <c r="G104" s="261"/>
      <c r="H104" s="261"/>
      <c r="I104" s="261"/>
      <c r="J104" s="261"/>
      <c r="K104" s="261"/>
      <c r="L104" s="261"/>
      <c r="M104" s="261"/>
      <c r="N104" s="261"/>
      <c r="O104" s="261"/>
      <c r="P104" s="261"/>
      <c r="Q104" s="261"/>
      <c r="R104" s="261"/>
      <c r="S104" s="261"/>
      <c r="T104" s="261"/>
      <c r="U104" s="261"/>
      <c r="V104" s="261"/>
      <c r="W104" s="261"/>
      <c r="X104" s="261"/>
      <c r="Y104" s="261"/>
    </row>
    <row r="105" spans="1:25" ht="13.2">
      <c r="A105" s="279"/>
      <c r="B105" s="261"/>
      <c r="C105" s="261"/>
      <c r="D105" s="110"/>
      <c r="E105" s="261"/>
      <c r="F105" s="261"/>
      <c r="G105" s="261"/>
      <c r="H105" s="261"/>
      <c r="I105" s="261"/>
      <c r="J105" s="261"/>
      <c r="K105" s="261"/>
      <c r="L105" s="261"/>
      <c r="M105" s="261"/>
      <c r="N105" s="261"/>
      <c r="O105" s="261"/>
      <c r="P105" s="261"/>
      <c r="Q105" s="261"/>
      <c r="R105" s="261"/>
      <c r="S105" s="261"/>
      <c r="T105" s="261"/>
      <c r="U105" s="261"/>
      <c r="V105" s="261"/>
      <c r="W105" s="261"/>
      <c r="X105" s="261"/>
      <c r="Y105" s="261"/>
    </row>
    <row r="106" spans="1:25" ht="13.2">
      <c r="A106" s="279"/>
      <c r="B106" s="261"/>
      <c r="C106" s="261"/>
      <c r="D106" s="110"/>
      <c r="E106" s="261"/>
      <c r="F106" s="261"/>
      <c r="G106" s="261"/>
      <c r="H106" s="261"/>
      <c r="I106" s="261"/>
      <c r="J106" s="261"/>
      <c r="K106" s="261"/>
      <c r="L106" s="261"/>
      <c r="M106" s="261"/>
      <c r="N106" s="261"/>
      <c r="O106" s="261"/>
      <c r="P106" s="261"/>
      <c r="Q106" s="261"/>
      <c r="R106" s="261"/>
      <c r="S106" s="261"/>
      <c r="T106" s="261"/>
      <c r="U106" s="261"/>
      <c r="V106" s="261"/>
      <c r="W106" s="261"/>
      <c r="X106" s="261"/>
      <c r="Y106" s="261"/>
    </row>
    <row r="107" spans="1:25" ht="13.2">
      <c r="A107" s="279"/>
      <c r="B107" s="261"/>
      <c r="C107" s="261"/>
      <c r="D107" s="110"/>
      <c r="E107" s="261"/>
      <c r="F107" s="261"/>
      <c r="G107" s="261"/>
      <c r="H107" s="261"/>
      <c r="I107" s="261"/>
      <c r="J107" s="261"/>
      <c r="K107" s="261"/>
      <c r="L107" s="261"/>
      <c r="M107" s="261"/>
      <c r="N107" s="261"/>
      <c r="O107" s="261"/>
      <c r="P107" s="261"/>
      <c r="Q107" s="261"/>
      <c r="R107" s="261"/>
      <c r="S107" s="261"/>
      <c r="T107" s="261"/>
      <c r="U107" s="261"/>
      <c r="V107" s="261"/>
      <c r="W107" s="261"/>
      <c r="X107" s="261"/>
      <c r="Y107" s="261"/>
    </row>
    <row r="108" spans="1:25" ht="13.2">
      <c r="A108" s="279"/>
      <c r="B108" s="261"/>
      <c r="C108" s="261"/>
      <c r="D108" s="110"/>
      <c r="E108" s="261"/>
      <c r="F108" s="261"/>
      <c r="G108" s="261"/>
      <c r="H108" s="261"/>
      <c r="I108" s="261"/>
      <c r="J108" s="261"/>
      <c r="K108" s="261"/>
      <c r="L108" s="261"/>
      <c r="M108" s="261"/>
      <c r="N108" s="261"/>
      <c r="O108" s="261"/>
      <c r="P108" s="261"/>
      <c r="Q108" s="261"/>
      <c r="R108" s="261"/>
      <c r="S108" s="261"/>
      <c r="T108" s="261"/>
      <c r="U108" s="261"/>
      <c r="V108" s="261"/>
      <c r="W108" s="261"/>
      <c r="X108" s="261"/>
      <c r="Y108" s="261"/>
    </row>
    <row r="109" spans="1:25" ht="13.2">
      <c r="A109" s="279"/>
      <c r="B109" s="261"/>
      <c r="C109" s="261"/>
      <c r="D109" s="485"/>
      <c r="E109" s="261"/>
      <c r="F109" s="261"/>
      <c r="G109" s="261"/>
      <c r="H109" s="261"/>
      <c r="I109" s="261"/>
      <c r="J109" s="261"/>
      <c r="K109" s="261"/>
      <c r="L109" s="261"/>
      <c r="M109" s="261"/>
      <c r="N109" s="261"/>
      <c r="O109" s="261"/>
      <c r="P109" s="261"/>
      <c r="Q109" s="261"/>
      <c r="R109" s="261"/>
      <c r="S109" s="261"/>
      <c r="T109" s="261"/>
      <c r="U109" s="261"/>
      <c r="V109" s="261"/>
      <c r="W109" s="261"/>
      <c r="X109" s="261"/>
      <c r="Y109" s="261"/>
    </row>
    <row r="110" spans="1:25" ht="13.2">
      <c r="A110" s="279"/>
      <c r="B110" s="261"/>
      <c r="C110" s="261"/>
      <c r="D110" s="486"/>
      <c r="E110" s="261"/>
      <c r="F110" s="261"/>
      <c r="G110" s="261"/>
      <c r="H110" s="261"/>
      <c r="I110" s="261"/>
      <c r="J110" s="261"/>
      <c r="K110" s="261"/>
      <c r="L110" s="261"/>
      <c r="M110" s="261"/>
      <c r="N110" s="261"/>
      <c r="O110" s="261"/>
      <c r="P110" s="261"/>
      <c r="Q110" s="261"/>
      <c r="R110" s="261"/>
      <c r="S110" s="261"/>
      <c r="T110" s="261"/>
      <c r="U110" s="261"/>
      <c r="V110" s="261"/>
      <c r="W110" s="261"/>
      <c r="X110" s="261"/>
      <c r="Y110" s="261"/>
    </row>
    <row r="111" spans="1:25" ht="13.2">
      <c r="A111" s="279"/>
      <c r="B111" s="261"/>
      <c r="C111" s="261"/>
      <c r="D111" s="485"/>
      <c r="E111" s="261"/>
      <c r="F111" s="261"/>
      <c r="G111" s="261"/>
      <c r="H111" s="261"/>
      <c r="I111" s="261"/>
      <c r="J111" s="261"/>
      <c r="K111" s="261"/>
      <c r="L111" s="261"/>
      <c r="M111" s="261"/>
      <c r="N111" s="261"/>
      <c r="O111" s="261"/>
      <c r="P111" s="261"/>
      <c r="Q111" s="261"/>
      <c r="R111" s="261"/>
      <c r="S111" s="261"/>
      <c r="T111" s="261"/>
      <c r="U111" s="261"/>
      <c r="V111" s="261"/>
      <c r="W111" s="261"/>
      <c r="X111" s="261"/>
      <c r="Y111" s="261"/>
    </row>
    <row r="112" spans="1:25" ht="13.2">
      <c r="A112" s="279"/>
      <c r="B112" s="261"/>
      <c r="C112" s="261"/>
      <c r="D112" s="486"/>
      <c r="E112" s="261"/>
      <c r="F112" s="261"/>
      <c r="G112" s="261"/>
      <c r="H112" s="261"/>
      <c r="I112" s="261"/>
      <c r="J112" s="261"/>
      <c r="K112" s="261"/>
      <c r="L112" s="261"/>
      <c r="M112" s="261"/>
      <c r="N112" s="261"/>
      <c r="O112" s="261"/>
      <c r="P112" s="261"/>
      <c r="Q112" s="261"/>
      <c r="R112" s="261"/>
      <c r="S112" s="261"/>
      <c r="T112" s="261"/>
      <c r="U112" s="261"/>
      <c r="V112" s="261"/>
      <c r="W112" s="261"/>
      <c r="X112" s="261"/>
      <c r="Y112" s="261"/>
    </row>
    <row r="113" spans="1:25" ht="13.2">
      <c r="A113" s="279"/>
      <c r="B113" s="261"/>
      <c r="C113" s="261"/>
      <c r="D113" s="486"/>
      <c r="E113" s="261"/>
      <c r="F113" s="261"/>
      <c r="G113" s="261"/>
      <c r="H113" s="261"/>
      <c r="I113" s="261"/>
      <c r="J113" s="261"/>
      <c r="K113" s="261"/>
      <c r="L113" s="261"/>
      <c r="M113" s="261"/>
      <c r="N113" s="261"/>
      <c r="O113" s="261"/>
      <c r="P113" s="261"/>
      <c r="Q113" s="261"/>
      <c r="R113" s="261"/>
      <c r="S113" s="261"/>
      <c r="T113" s="261"/>
      <c r="U113" s="261"/>
      <c r="V113" s="261"/>
      <c r="W113" s="261"/>
      <c r="X113" s="261"/>
      <c r="Y113" s="261"/>
    </row>
    <row r="114" spans="1:25" ht="13.2">
      <c r="A114" s="279"/>
      <c r="B114" s="261"/>
      <c r="C114" s="261"/>
      <c r="D114" s="486"/>
      <c r="E114" s="261"/>
      <c r="F114" s="261"/>
      <c r="G114" s="261"/>
      <c r="H114" s="261"/>
      <c r="I114" s="261"/>
      <c r="J114" s="261"/>
      <c r="K114" s="261"/>
      <c r="L114" s="261"/>
      <c r="M114" s="261"/>
      <c r="N114" s="261"/>
      <c r="O114" s="261"/>
      <c r="P114" s="261"/>
      <c r="Q114" s="261"/>
      <c r="R114" s="261"/>
      <c r="S114" s="261"/>
      <c r="T114" s="261"/>
      <c r="U114" s="261"/>
      <c r="V114" s="261"/>
      <c r="W114" s="261"/>
      <c r="X114" s="261"/>
      <c r="Y114" s="261"/>
    </row>
    <row r="115" spans="1:25" ht="13.2">
      <c r="A115" s="279"/>
      <c r="B115" s="261"/>
      <c r="C115" s="261"/>
      <c r="D115" s="485"/>
      <c r="E115" s="261"/>
      <c r="F115" s="261"/>
      <c r="G115" s="261"/>
      <c r="H115" s="261"/>
      <c r="I115" s="261"/>
      <c r="J115" s="261"/>
      <c r="K115" s="261"/>
      <c r="L115" s="261"/>
      <c r="M115" s="261"/>
      <c r="N115" s="261"/>
      <c r="O115" s="261"/>
      <c r="P115" s="261"/>
      <c r="Q115" s="261"/>
      <c r="R115" s="261"/>
      <c r="S115" s="261"/>
      <c r="T115" s="261"/>
      <c r="U115" s="261"/>
      <c r="V115" s="261"/>
      <c r="W115" s="261"/>
      <c r="X115" s="261"/>
      <c r="Y115" s="261"/>
    </row>
    <row r="116" spans="1:25" ht="13.2">
      <c r="A116" s="279"/>
      <c r="B116" s="261"/>
      <c r="C116" s="261"/>
      <c r="D116" s="486"/>
      <c r="E116" s="261"/>
      <c r="F116" s="261"/>
      <c r="G116" s="261"/>
      <c r="H116" s="261"/>
      <c r="I116" s="261"/>
      <c r="J116" s="261"/>
      <c r="K116" s="261"/>
      <c r="L116" s="261"/>
      <c r="M116" s="261"/>
      <c r="N116" s="261"/>
      <c r="O116" s="261"/>
      <c r="P116" s="261"/>
      <c r="Q116" s="261"/>
      <c r="R116" s="261"/>
      <c r="S116" s="261"/>
      <c r="T116" s="261"/>
      <c r="U116" s="261"/>
      <c r="V116" s="261"/>
      <c r="W116" s="261"/>
      <c r="X116" s="261"/>
      <c r="Y116" s="261"/>
    </row>
    <row r="117" spans="1:25" ht="13.2">
      <c r="A117" s="279"/>
      <c r="B117" s="261"/>
      <c r="C117" s="261"/>
      <c r="D117" s="485"/>
      <c r="E117" s="261"/>
      <c r="F117" s="261"/>
      <c r="G117" s="261"/>
      <c r="H117" s="261"/>
      <c r="I117" s="261"/>
      <c r="J117" s="261"/>
      <c r="K117" s="261"/>
      <c r="L117" s="261"/>
      <c r="M117" s="261"/>
      <c r="N117" s="261"/>
      <c r="O117" s="261"/>
      <c r="P117" s="261"/>
      <c r="Q117" s="261"/>
      <c r="R117" s="261"/>
      <c r="S117" s="261"/>
      <c r="T117" s="261"/>
      <c r="U117" s="261"/>
      <c r="V117" s="261"/>
      <c r="W117" s="261"/>
      <c r="X117" s="261"/>
      <c r="Y117" s="261"/>
    </row>
    <row r="118" spans="1:25" ht="13.2">
      <c r="A118" s="279"/>
      <c r="B118" s="261"/>
      <c r="C118" s="261"/>
      <c r="D118" s="486"/>
      <c r="E118" s="261"/>
      <c r="F118" s="261"/>
      <c r="G118" s="261"/>
      <c r="H118" s="261"/>
      <c r="I118" s="261"/>
      <c r="J118" s="261"/>
      <c r="K118" s="261"/>
      <c r="L118" s="261"/>
      <c r="M118" s="261"/>
      <c r="N118" s="261"/>
      <c r="O118" s="261"/>
      <c r="P118" s="261"/>
      <c r="Q118" s="261"/>
      <c r="R118" s="261"/>
      <c r="S118" s="261"/>
      <c r="T118" s="261"/>
      <c r="U118" s="261"/>
      <c r="V118" s="261"/>
      <c r="W118" s="261"/>
      <c r="X118" s="261"/>
      <c r="Y118" s="261"/>
    </row>
    <row r="119" spans="1:25" ht="13.2">
      <c r="A119" s="279"/>
      <c r="B119" s="261"/>
      <c r="C119" s="261"/>
      <c r="D119" s="485"/>
      <c r="E119" s="261"/>
      <c r="F119" s="261"/>
      <c r="G119" s="261"/>
      <c r="H119" s="261"/>
      <c r="I119" s="261"/>
      <c r="J119" s="261"/>
      <c r="K119" s="261"/>
      <c r="L119" s="261"/>
      <c r="M119" s="261"/>
      <c r="N119" s="261"/>
      <c r="O119" s="261"/>
      <c r="P119" s="261"/>
      <c r="Q119" s="261"/>
      <c r="R119" s="261"/>
      <c r="S119" s="261"/>
      <c r="T119" s="261"/>
      <c r="U119" s="261"/>
      <c r="V119" s="261"/>
      <c r="W119" s="261"/>
      <c r="X119" s="261"/>
      <c r="Y119" s="261"/>
    </row>
    <row r="120" spans="1:25" ht="13.2">
      <c r="A120" s="279"/>
      <c r="B120" s="261"/>
      <c r="C120" s="261"/>
      <c r="D120" s="486"/>
      <c r="E120" s="261"/>
      <c r="F120" s="261"/>
      <c r="G120" s="261"/>
      <c r="H120" s="261"/>
      <c r="I120" s="261"/>
      <c r="J120" s="261"/>
      <c r="K120" s="261"/>
      <c r="L120" s="261"/>
      <c r="M120" s="261"/>
      <c r="N120" s="261"/>
      <c r="O120" s="261"/>
      <c r="P120" s="261"/>
      <c r="Q120" s="261"/>
      <c r="R120" s="261"/>
      <c r="S120" s="261"/>
      <c r="T120" s="261"/>
      <c r="U120" s="261"/>
      <c r="V120" s="261"/>
      <c r="W120" s="261"/>
      <c r="X120" s="261"/>
      <c r="Y120" s="261"/>
    </row>
    <row r="121" spans="1:25" ht="13.2">
      <c r="A121" s="279"/>
      <c r="B121" s="261"/>
      <c r="C121" s="261"/>
      <c r="D121" s="278"/>
      <c r="E121" s="261"/>
      <c r="F121" s="261"/>
      <c r="G121" s="261"/>
      <c r="H121" s="261"/>
      <c r="I121" s="261"/>
      <c r="J121" s="261"/>
      <c r="K121" s="261"/>
      <c r="L121" s="261"/>
      <c r="M121" s="261"/>
      <c r="N121" s="261"/>
      <c r="O121" s="261"/>
      <c r="P121" s="261"/>
      <c r="Q121" s="261"/>
      <c r="R121" s="261"/>
      <c r="S121" s="261"/>
      <c r="T121" s="261"/>
      <c r="U121" s="261"/>
      <c r="V121" s="261"/>
      <c r="W121" s="261"/>
      <c r="X121" s="261"/>
      <c r="Y121" s="261"/>
    </row>
    <row r="122" spans="1:25" ht="13.2">
      <c r="A122" s="279"/>
      <c r="B122" s="261"/>
      <c r="C122" s="261"/>
      <c r="D122" s="107"/>
      <c r="E122" s="261"/>
      <c r="F122" s="261"/>
      <c r="G122" s="261"/>
      <c r="H122" s="261"/>
      <c r="I122" s="261"/>
      <c r="J122" s="261"/>
      <c r="K122" s="261"/>
      <c r="L122" s="261"/>
      <c r="M122" s="261"/>
      <c r="N122" s="261"/>
      <c r="O122" s="261"/>
      <c r="P122" s="261"/>
      <c r="Q122" s="261"/>
      <c r="R122" s="261"/>
      <c r="S122" s="261"/>
      <c r="T122" s="261"/>
      <c r="U122" s="261"/>
      <c r="V122" s="261"/>
      <c r="W122" s="261"/>
      <c r="X122" s="261"/>
      <c r="Y122" s="261"/>
    </row>
    <row r="123" spans="1:25" ht="13.2">
      <c r="A123" s="279"/>
      <c r="B123" s="261"/>
      <c r="C123" s="261"/>
      <c r="D123" s="485"/>
      <c r="E123" s="261"/>
      <c r="F123" s="261"/>
      <c r="G123" s="261"/>
      <c r="H123" s="261"/>
      <c r="I123" s="261"/>
      <c r="J123" s="261"/>
      <c r="K123" s="261"/>
      <c r="L123" s="261"/>
      <c r="M123" s="261"/>
      <c r="N123" s="261"/>
      <c r="O123" s="261"/>
      <c r="P123" s="261"/>
      <c r="Q123" s="261"/>
      <c r="R123" s="261"/>
      <c r="S123" s="261"/>
      <c r="T123" s="261"/>
      <c r="U123" s="261"/>
      <c r="V123" s="261"/>
      <c r="W123" s="261"/>
      <c r="X123" s="261"/>
      <c r="Y123" s="261"/>
    </row>
    <row r="124" spans="1:25" ht="13.2">
      <c r="A124" s="279"/>
      <c r="B124" s="261"/>
      <c r="C124" s="261"/>
      <c r="D124" s="486"/>
      <c r="E124" s="261"/>
      <c r="F124" s="261"/>
      <c r="G124" s="261"/>
      <c r="H124" s="261"/>
      <c r="I124" s="261"/>
      <c r="J124" s="261"/>
      <c r="K124" s="261"/>
      <c r="L124" s="261"/>
      <c r="M124" s="261"/>
      <c r="N124" s="261"/>
      <c r="O124" s="261"/>
      <c r="P124" s="261"/>
      <c r="Q124" s="261"/>
      <c r="R124" s="261"/>
      <c r="S124" s="261"/>
      <c r="T124" s="261"/>
      <c r="U124" s="261"/>
      <c r="V124" s="261"/>
      <c r="W124" s="261"/>
      <c r="X124" s="261"/>
      <c r="Y124" s="261"/>
    </row>
    <row r="125" spans="1:25" ht="13.2">
      <c r="A125" s="279"/>
      <c r="B125" s="261"/>
      <c r="C125" s="261"/>
      <c r="D125" s="485"/>
      <c r="E125" s="261"/>
      <c r="F125" s="261"/>
      <c r="G125" s="261"/>
      <c r="H125" s="261"/>
      <c r="I125" s="261"/>
      <c r="J125" s="261"/>
      <c r="K125" s="261"/>
      <c r="L125" s="261"/>
      <c r="M125" s="261"/>
      <c r="N125" s="261"/>
      <c r="O125" s="261"/>
      <c r="P125" s="261"/>
      <c r="Q125" s="261"/>
      <c r="R125" s="261"/>
      <c r="S125" s="261"/>
      <c r="T125" s="261"/>
      <c r="U125" s="261"/>
      <c r="V125" s="261"/>
      <c r="W125" s="261"/>
      <c r="X125" s="261"/>
      <c r="Y125" s="261"/>
    </row>
    <row r="126" spans="1:25" ht="13.2">
      <c r="A126" s="279"/>
      <c r="B126" s="261"/>
      <c r="C126" s="261"/>
      <c r="D126" s="486"/>
      <c r="E126" s="261"/>
      <c r="F126" s="261"/>
      <c r="G126" s="261"/>
      <c r="H126" s="261"/>
      <c r="I126" s="261"/>
      <c r="J126" s="261"/>
      <c r="K126" s="261"/>
      <c r="L126" s="261"/>
      <c r="M126" s="261"/>
      <c r="N126" s="261"/>
      <c r="O126" s="261"/>
      <c r="P126" s="261"/>
      <c r="Q126" s="261"/>
      <c r="R126" s="261"/>
      <c r="S126" s="261"/>
      <c r="T126" s="261"/>
      <c r="U126" s="261"/>
      <c r="V126" s="261"/>
      <c r="W126" s="261"/>
      <c r="X126" s="261"/>
      <c r="Y126" s="261"/>
    </row>
    <row r="127" spans="1:25" ht="13.2">
      <c r="A127" s="279"/>
      <c r="B127" s="261"/>
      <c r="C127" s="261"/>
      <c r="D127" s="485"/>
      <c r="E127" s="261"/>
      <c r="F127" s="261"/>
      <c r="G127" s="261"/>
      <c r="H127" s="261"/>
      <c r="I127" s="261"/>
      <c r="J127" s="261"/>
      <c r="K127" s="261"/>
      <c r="L127" s="261"/>
      <c r="M127" s="261"/>
      <c r="N127" s="261"/>
      <c r="O127" s="261"/>
      <c r="P127" s="261"/>
      <c r="Q127" s="261"/>
      <c r="R127" s="261"/>
      <c r="S127" s="261"/>
      <c r="T127" s="261"/>
      <c r="U127" s="261"/>
      <c r="V127" s="261"/>
      <c r="W127" s="261"/>
      <c r="X127" s="261"/>
      <c r="Y127" s="261"/>
    </row>
    <row r="128" spans="1:25" ht="13.2">
      <c r="A128" s="279"/>
      <c r="B128" s="261"/>
      <c r="C128" s="261"/>
      <c r="D128" s="486"/>
      <c r="E128" s="261"/>
      <c r="F128" s="261"/>
      <c r="G128" s="261"/>
      <c r="H128" s="261"/>
      <c r="I128" s="261"/>
      <c r="J128" s="261"/>
      <c r="K128" s="261"/>
      <c r="L128" s="261"/>
      <c r="M128" s="261"/>
      <c r="N128" s="261"/>
      <c r="O128" s="261"/>
      <c r="P128" s="261"/>
      <c r="Q128" s="261"/>
      <c r="R128" s="261"/>
      <c r="S128" s="261"/>
      <c r="T128" s="261"/>
      <c r="U128" s="261"/>
      <c r="V128" s="261"/>
      <c r="W128" s="261"/>
      <c r="X128" s="261"/>
      <c r="Y128" s="261"/>
    </row>
    <row r="129" spans="1:25" ht="13.2">
      <c r="A129" s="279"/>
      <c r="B129" s="261"/>
      <c r="C129" s="261"/>
      <c r="D129" s="110"/>
      <c r="E129" s="261"/>
      <c r="F129" s="261"/>
      <c r="G129" s="261"/>
      <c r="H129" s="261"/>
      <c r="I129" s="261"/>
      <c r="J129" s="261"/>
      <c r="K129" s="261"/>
      <c r="L129" s="261"/>
      <c r="M129" s="261"/>
      <c r="N129" s="261"/>
      <c r="O129" s="261"/>
      <c r="P129" s="261"/>
      <c r="Q129" s="261"/>
      <c r="R129" s="261"/>
      <c r="S129" s="261"/>
      <c r="T129" s="261"/>
      <c r="U129" s="261"/>
      <c r="V129" s="261"/>
      <c r="W129" s="261"/>
      <c r="X129" s="261"/>
      <c r="Y129" s="261"/>
    </row>
    <row r="130" spans="1:25" ht="13.2">
      <c r="A130" s="279"/>
      <c r="B130" s="261"/>
      <c r="C130" s="261"/>
      <c r="D130" s="485"/>
      <c r="E130" s="261"/>
      <c r="F130" s="261"/>
      <c r="G130" s="261"/>
      <c r="H130" s="261"/>
      <c r="I130" s="261"/>
      <c r="J130" s="261"/>
      <c r="K130" s="261"/>
      <c r="L130" s="261"/>
      <c r="M130" s="261"/>
      <c r="N130" s="261"/>
      <c r="O130" s="261"/>
      <c r="P130" s="261"/>
      <c r="Q130" s="261"/>
      <c r="R130" s="261"/>
      <c r="S130" s="261"/>
      <c r="T130" s="261"/>
      <c r="U130" s="261"/>
      <c r="V130" s="261"/>
      <c r="W130" s="261"/>
      <c r="X130" s="261"/>
      <c r="Y130" s="261"/>
    </row>
    <row r="131" spans="1:25" ht="13.2">
      <c r="A131" s="279"/>
      <c r="B131" s="261"/>
      <c r="C131" s="261"/>
      <c r="D131" s="486"/>
      <c r="E131" s="261"/>
      <c r="F131" s="261"/>
      <c r="G131" s="261"/>
      <c r="H131" s="261"/>
      <c r="I131" s="261"/>
      <c r="J131" s="261"/>
      <c r="K131" s="261"/>
      <c r="L131" s="261"/>
      <c r="M131" s="261"/>
      <c r="N131" s="261"/>
      <c r="O131" s="261"/>
      <c r="P131" s="261"/>
      <c r="Q131" s="261"/>
      <c r="R131" s="261"/>
      <c r="S131" s="261"/>
      <c r="T131" s="261"/>
      <c r="U131" s="261"/>
      <c r="V131" s="261"/>
      <c r="W131" s="261"/>
      <c r="X131" s="261"/>
      <c r="Y131" s="261"/>
    </row>
    <row r="132" spans="1:25" ht="13.2">
      <c r="A132" s="279"/>
      <c r="B132" s="261"/>
      <c r="C132" s="261"/>
      <c r="D132" s="486"/>
      <c r="E132" s="261"/>
      <c r="F132" s="261"/>
      <c r="G132" s="261"/>
      <c r="H132" s="261"/>
      <c r="I132" s="261"/>
      <c r="J132" s="261"/>
      <c r="K132" s="261"/>
      <c r="L132" s="261"/>
      <c r="M132" s="261"/>
      <c r="N132" s="261"/>
      <c r="O132" s="261"/>
      <c r="P132" s="261"/>
      <c r="Q132" s="261"/>
      <c r="R132" s="261"/>
      <c r="S132" s="261"/>
      <c r="T132" s="261"/>
      <c r="U132" s="261"/>
      <c r="V132" s="261"/>
      <c r="W132" s="261"/>
      <c r="X132" s="261"/>
      <c r="Y132" s="261"/>
    </row>
    <row r="133" spans="1:25" ht="13.2">
      <c r="A133" s="279"/>
      <c r="B133" s="261"/>
      <c r="C133" s="261"/>
      <c r="D133" s="110"/>
      <c r="E133" s="261"/>
      <c r="F133" s="261"/>
      <c r="G133" s="261"/>
      <c r="H133" s="261"/>
      <c r="I133" s="261"/>
      <c r="J133" s="261"/>
      <c r="K133" s="261"/>
      <c r="L133" s="261"/>
      <c r="M133" s="261"/>
      <c r="N133" s="261"/>
      <c r="O133" s="261"/>
      <c r="P133" s="261"/>
      <c r="Q133" s="261"/>
      <c r="R133" s="261"/>
      <c r="S133" s="261"/>
      <c r="T133" s="261"/>
      <c r="U133" s="261"/>
      <c r="V133" s="261"/>
      <c r="W133" s="261"/>
      <c r="X133" s="261"/>
      <c r="Y133" s="261"/>
    </row>
    <row r="134" spans="1:25" ht="13.2">
      <c r="A134" s="279"/>
      <c r="B134" s="261"/>
      <c r="C134" s="261"/>
      <c r="D134" s="485"/>
      <c r="E134" s="261"/>
      <c r="F134" s="261"/>
      <c r="G134" s="261"/>
      <c r="H134" s="261"/>
      <c r="I134" s="261"/>
      <c r="J134" s="261"/>
      <c r="K134" s="261"/>
      <c r="L134" s="261"/>
      <c r="M134" s="261"/>
      <c r="N134" s="261"/>
      <c r="O134" s="261"/>
      <c r="P134" s="261"/>
      <c r="Q134" s="261"/>
      <c r="R134" s="261"/>
      <c r="S134" s="261"/>
      <c r="T134" s="261"/>
      <c r="U134" s="261"/>
      <c r="V134" s="261"/>
      <c r="W134" s="261"/>
      <c r="X134" s="261"/>
      <c r="Y134" s="261"/>
    </row>
    <row r="135" spans="1:25" ht="13.2">
      <c r="A135" s="279"/>
      <c r="B135" s="261"/>
      <c r="C135" s="261"/>
      <c r="D135" s="486"/>
      <c r="E135" s="261"/>
      <c r="F135" s="261"/>
      <c r="G135" s="261"/>
      <c r="H135" s="261"/>
      <c r="I135" s="261"/>
      <c r="J135" s="261"/>
      <c r="K135" s="261"/>
      <c r="L135" s="261"/>
      <c r="M135" s="261"/>
      <c r="N135" s="261"/>
      <c r="O135" s="261"/>
      <c r="P135" s="261"/>
      <c r="Q135" s="261"/>
      <c r="R135" s="261"/>
      <c r="S135" s="261"/>
      <c r="T135" s="261"/>
      <c r="U135" s="261"/>
      <c r="V135" s="261"/>
      <c r="W135" s="261"/>
      <c r="X135" s="261"/>
      <c r="Y135" s="261"/>
    </row>
    <row r="136" spans="1:25" ht="13.2">
      <c r="A136" s="279"/>
      <c r="B136" s="261"/>
      <c r="C136" s="261"/>
      <c r="D136" s="485"/>
      <c r="E136" s="261"/>
      <c r="F136" s="261"/>
      <c r="G136" s="261"/>
      <c r="H136" s="261"/>
      <c r="I136" s="261"/>
      <c r="J136" s="261"/>
      <c r="K136" s="261"/>
      <c r="L136" s="261"/>
      <c r="M136" s="261"/>
      <c r="N136" s="261"/>
      <c r="O136" s="261"/>
      <c r="P136" s="261"/>
      <c r="Q136" s="261"/>
      <c r="R136" s="261"/>
      <c r="S136" s="261"/>
      <c r="T136" s="261"/>
      <c r="U136" s="261"/>
      <c r="V136" s="261"/>
      <c r="W136" s="261"/>
      <c r="X136" s="261"/>
      <c r="Y136" s="261"/>
    </row>
    <row r="137" spans="1:25" ht="13.2">
      <c r="A137" s="279"/>
      <c r="B137" s="261"/>
      <c r="C137" s="261"/>
      <c r="D137" s="486"/>
      <c r="E137" s="261"/>
      <c r="F137" s="261"/>
      <c r="G137" s="261"/>
      <c r="H137" s="261"/>
      <c r="I137" s="261"/>
      <c r="J137" s="261"/>
      <c r="K137" s="261"/>
      <c r="L137" s="261"/>
      <c r="M137" s="261"/>
      <c r="N137" s="261"/>
      <c r="O137" s="261"/>
      <c r="P137" s="261"/>
      <c r="Q137" s="261"/>
      <c r="R137" s="261"/>
      <c r="S137" s="261"/>
      <c r="T137" s="261"/>
      <c r="U137" s="261"/>
      <c r="V137" s="261"/>
      <c r="W137" s="261"/>
      <c r="X137" s="261"/>
      <c r="Y137" s="261"/>
    </row>
    <row r="138" spans="1:25" ht="13.2">
      <c r="A138" s="279"/>
      <c r="B138" s="261"/>
      <c r="C138" s="261"/>
      <c r="D138" s="486"/>
      <c r="E138" s="261"/>
      <c r="F138" s="261"/>
      <c r="G138" s="261"/>
      <c r="H138" s="261"/>
      <c r="I138" s="261"/>
      <c r="J138" s="261"/>
      <c r="K138" s="261"/>
      <c r="L138" s="261"/>
      <c r="M138" s="261"/>
      <c r="N138" s="261"/>
      <c r="O138" s="261"/>
      <c r="P138" s="261"/>
      <c r="Q138" s="261"/>
      <c r="R138" s="261"/>
      <c r="S138" s="261"/>
      <c r="T138" s="261"/>
      <c r="U138" s="261"/>
      <c r="V138" s="261"/>
      <c r="W138" s="261"/>
      <c r="X138" s="261"/>
      <c r="Y138" s="261"/>
    </row>
    <row r="139" spans="1:25" ht="13.2">
      <c r="A139" s="279"/>
      <c r="B139" s="261"/>
      <c r="C139" s="261"/>
      <c r="D139" s="486"/>
      <c r="E139" s="261"/>
      <c r="F139" s="261"/>
      <c r="G139" s="261"/>
      <c r="H139" s="261"/>
      <c r="I139" s="261"/>
      <c r="J139" s="261"/>
      <c r="K139" s="261"/>
      <c r="L139" s="261"/>
      <c r="M139" s="261"/>
      <c r="N139" s="261"/>
      <c r="O139" s="261"/>
      <c r="P139" s="261"/>
      <c r="Q139" s="261"/>
      <c r="R139" s="261"/>
      <c r="S139" s="261"/>
      <c r="T139" s="261"/>
      <c r="U139" s="261"/>
      <c r="V139" s="261"/>
      <c r="W139" s="261"/>
      <c r="X139" s="261"/>
      <c r="Y139" s="261"/>
    </row>
    <row r="140" spans="1:25" ht="13.2">
      <c r="A140" s="279"/>
      <c r="B140" s="261"/>
      <c r="C140" s="261"/>
      <c r="D140" s="486"/>
      <c r="E140" s="261"/>
      <c r="F140" s="261"/>
      <c r="G140" s="261"/>
      <c r="H140" s="261"/>
      <c r="I140" s="261"/>
      <c r="J140" s="261"/>
      <c r="K140" s="261"/>
      <c r="L140" s="261"/>
      <c r="M140" s="261"/>
      <c r="N140" s="261"/>
      <c r="O140" s="261"/>
      <c r="P140" s="261"/>
      <c r="Q140" s="261"/>
      <c r="R140" s="261"/>
      <c r="S140" s="261"/>
      <c r="T140" s="261"/>
      <c r="U140" s="261"/>
      <c r="V140" s="261"/>
      <c r="W140" s="261"/>
      <c r="X140" s="261"/>
      <c r="Y140" s="261"/>
    </row>
    <row r="141" spans="1:25" ht="13.2">
      <c r="A141" s="279"/>
      <c r="B141" s="261"/>
      <c r="C141" s="261"/>
      <c r="D141" s="486"/>
      <c r="E141" s="261"/>
      <c r="F141" s="261"/>
      <c r="G141" s="261"/>
      <c r="H141" s="261"/>
      <c r="I141" s="261"/>
      <c r="J141" s="261"/>
      <c r="K141" s="261"/>
      <c r="L141" s="261"/>
      <c r="M141" s="261"/>
      <c r="N141" s="261"/>
      <c r="O141" s="261"/>
      <c r="P141" s="261"/>
      <c r="Q141" s="261"/>
      <c r="R141" s="261"/>
      <c r="S141" s="261"/>
      <c r="T141" s="261"/>
      <c r="U141" s="261"/>
      <c r="V141" s="261"/>
      <c r="W141" s="261"/>
      <c r="X141" s="261"/>
      <c r="Y141" s="261"/>
    </row>
    <row r="142" spans="1:25" ht="13.2">
      <c r="A142" s="279"/>
      <c r="B142" s="261"/>
      <c r="C142" s="261"/>
      <c r="D142" s="281"/>
      <c r="E142" s="261"/>
      <c r="F142" s="261"/>
      <c r="G142" s="261"/>
      <c r="H142" s="261"/>
      <c r="I142" s="261"/>
      <c r="J142" s="261"/>
      <c r="K142" s="261"/>
      <c r="L142" s="261"/>
      <c r="M142" s="261"/>
      <c r="N142" s="261"/>
      <c r="O142" s="261"/>
      <c r="P142" s="261"/>
      <c r="Q142" s="261"/>
      <c r="R142" s="261"/>
      <c r="S142" s="261"/>
      <c r="T142" s="261"/>
      <c r="U142" s="261"/>
      <c r="V142" s="261"/>
      <c r="W142" s="261"/>
      <c r="X142" s="261"/>
      <c r="Y142" s="261"/>
    </row>
    <row r="143" spans="1:25" ht="13.2">
      <c r="A143" s="279"/>
      <c r="B143" s="261"/>
      <c r="C143" s="261"/>
      <c r="D143" s="485"/>
      <c r="E143" s="261"/>
      <c r="F143" s="261"/>
      <c r="G143" s="261"/>
      <c r="H143" s="261"/>
      <c r="I143" s="261"/>
      <c r="J143" s="261"/>
      <c r="K143" s="261"/>
      <c r="L143" s="261"/>
      <c r="M143" s="261"/>
      <c r="N143" s="261"/>
      <c r="O143" s="261"/>
      <c r="P143" s="261"/>
      <c r="Q143" s="261"/>
      <c r="R143" s="261"/>
      <c r="S143" s="261"/>
      <c r="T143" s="261"/>
      <c r="U143" s="261"/>
      <c r="V143" s="261"/>
      <c r="W143" s="261"/>
      <c r="X143" s="261"/>
      <c r="Y143" s="261"/>
    </row>
    <row r="144" spans="1:25" ht="13.2">
      <c r="A144" s="279"/>
      <c r="B144" s="261"/>
      <c r="C144" s="261"/>
      <c r="D144" s="486"/>
      <c r="E144" s="261"/>
      <c r="F144" s="261"/>
      <c r="G144" s="261"/>
      <c r="H144" s="261"/>
      <c r="I144" s="261"/>
      <c r="J144" s="261"/>
      <c r="K144" s="261"/>
      <c r="L144" s="261"/>
      <c r="M144" s="261"/>
      <c r="N144" s="261"/>
      <c r="O144" s="261"/>
      <c r="P144" s="261"/>
      <c r="Q144" s="261"/>
      <c r="R144" s="261"/>
      <c r="S144" s="261"/>
      <c r="T144" s="261"/>
      <c r="U144" s="261"/>
      <c r="V144" s="261"/>
      <c r="W144" s="261"/>
      <c r="X144" s="261"/>
      <c r="Y144" s="261"/>
    </row>
    <row r="145" spans="1:25" ht="13.2">
      <c r="A145" s="279"/>
      <c r="B145" s="261"/>
      <c r="C145" s="261"/>
      <c r="D145" s="110"/>
      <c r="E145" s="261"/>
      <c r="F145" s="261"/>
      <c r="G145" s="261"/>
      <c r="H145" s="261"/>
      <c r="I145" s="261"/>
      <c r="J145" s="261"/>
      <c r="K145" s="261"/>
      <c r="L145" s="261"/>
      <c r="M145" s="261"/>
      <c r="N145" s="261"/>
      <c r="O145" s="261"/>
      <c r="P145" s="261"/>
      <c r="Q145" s="261"/>
      <c r="R145" s="261"/>
      <c r="S145" s="261"/>
      <c r="T145" s="261"/>
      <c r="U145" s="261"/>
      <c r="V145" s="261"/>
      <c r="W145" s="261"/>
      <c r="X145" s="261"/>
      <c r="Y145" s="261"/>
    </row>
    <row r="146" spans="1:25" ht="13.2">
      <c r="A146" s="279"/>
      <c r="B146" s="261"/>
      <c r="C146" s="261"/>
      <c r="D146" s="110"/>
      <c r="E146" s="261"/>
      <c r="F146" s="261"/>
      <c r="G146" s="261"/>
      <c r="H146" s="261"/>
      <c r="I146" s="261"/>
      <c r="J146" s="261"/>
      <c r="K146" s="261"/>
      <c r="L146" s="261"/>
      <c r="M146" s="261"/>
      <c r="N146" s="261"/>
      <c r="O146" s="261"/>
      <c r="P146" s="261"/>
      <c r="Q146" s="261"/>
      <c r="R146" s="261"/>
      <c r="S146" s="261"/>
      <c r="T146" s="261"/>
      <c r="U146" s="261"/>
      <c r="V146" s="261"/>
      <c r="W146" s="261"/>
      <c r="X146" s="261"/>
      <c r="Y146" s="261"/>
    </row>
    <row r="147" spans="1:25" ht="13.2">
      <c r="A147" s="279"/>
      <c r="B147" s="261"/>
      <c r="C147" s="261"/>
      <c r="D147" s="110"/>
      <c r="E147" s="261"/>
      <c r="F147" s="261"/>
      <c r="G147" s="261"/>
      <c r="H147" s="261"/>
      <c r="I147" s="261"/>
      <c r="J147" s="261"/>
      <c r="K147" s="261"/>
      <c r="L147" s="261"/>
      <c r="M147" s="261"/>
      <c r="N147" s="261"/>
      <c r="O147" s="261"/>
      <c r="P147" s="261"/>
      <c r="Q147" s="261"/>
      <c r="R147" s="261"/>
      <c r="S147" s="261"/>
      <c r="T147" s="261"/>
      <c r="U147" s="261"/>
      <c r="V147" s="261"/>
      <c r="W147" s="261"/>
      <c r="X147" s="261"/>
      <c r="Y147" s="261"/>
    </row>
    <row r="148" spans="1:25" ht="13.2">
      <c r="A148" s="279"/>
      <c r="B148" s="261"/>
      <c r="C148" s="261"/>
      <c r="D148" s="110"/>
      <c r="E148" s="261"/>
      <c r="F148" s="261"/>
      <c r="G148" s="261"/>
      <c r="H148" s="261"/>
      <c r="I148" s="261"/>
      <c r="J148" s="261"/>
      <c r="K148" s="261"/>
      <c r="L148" s="261"/>
      <c r="M148" s="261"/>
      <c r="N148" s="261"/>
      <c r="O148" s="261"/>
      <c r="P148" s="261"/>
      <c r="Q148" s="261"/>
      <c r="R148" s="261"/>
      <c r="S148" s="261"/>
      <c r="T148" s="261"/>
      <c r="U148" s="261"/>
      <c r="V148" s="261"/>
      <c r="W148" s="261"/>
      <c r="X148" s="261"/>
      <c r="Y148" s="261"/>
    </row>
    <row r="149" spans="1:25" ht="13.2">
      <c r="A149" s="279"/>
      <c r="B149" s="261"/>
      <c r="C149" s="261"/>
      <c r="D149" s="485"/>
      <c r="E149" s="261"/>
      <c r="F149" s="261"/>
      <c r="G149" s="261"/>
      <c r="H149" s="261"/>
      <c r="I149" s="261"/>
      <c r="J149" s="261"/>
      <c r="K149" s="261"/>
      <c r="L149" s="261"/>
      <c r="M149" s="261"/>
      <c r="N149" s="261"/>
      <c r="O149" s="261"/>
      <c r="P149" s="261"/>
      <c r="Q149" s="261"/>
      <c r="R149" s="261"/>
      <c r="S149" s="261"/>
      <c r="T149" s="261"/>
      <c r="U149" s="261"/>
      <c r="V149" s="261"/>
      <c r="W149" s="261"/>
      <c r="X149" s="261"/>
      <c r="Y149" s="261"/>
    </row>
    <row r="150" spans="1:25" ht="13.2">
      <c r="A150" s="279"/>
      <c r="B150" s="261"/>
      <c r="C150" s="261"/>
      <c r="D150" s="486"/>
      <c r="E150" s="261"/>
      <c r="F150" s="261"/>
      <c r="G150" s="261"/>
      <c r="H150" s="261"/>
      <c r="I150" s="261"/>
      <c r="J150" s="261"/>
      <c r="K150" s="261"/>
      <c r="L150" s="261"/>
      <c r="M150" s="261"/>
      <c r="N150" s="261"/>
      <c r="O150" s="261"/>
      <c r="P150" s="261"/>
      <c r="Q150" s="261"/>
      <c r="R150" s="261"/>
      <c r="S150" s="261"/>
      <c r="T150" s="261"/>
      <c r="U150" s="261"/>
      <c r="V150" s="261"/>
      <c r="W150" s="261"/>
      <c r="X150" s="261"/>
      <c r="Y150" s="261"/>
    </row>
    <row r="151" spans="1:25" ht="13.2">
      <c r="A151" s="279"/>
      <c r="B151" s="261"/>
      <c r="C151" s="261"/>
      <c r="D151" s="485"/>
      <c r="E151" s="261"/>
      <c r="F151" s="261"/>
      <c r="G151" s="261"/>
      <c r="H151" s="261"/>
      <c r="I151" s="261"/>
      <c r="J151" s="261"/>
      <c r="K151" s="261"/>
      <c r="L151" s="261"/>
      <c r="M151" s="261"/>
      <c r="N151" s="261"/>
      <c r="O151" s="261"/>
      <c r="P151" s="261"/>
      <c r="Q151" s="261"/>
      <c r="R151" s="261"/>
      <c r="S151" s="261"/>
      <c r="T151" s="261"/>
      <c r="U151" s="261"/>
      <c r="V151" s="261"/>
      <c r="W151" s="261"/>
      <c r="X151" s="261"/>
      <c r="Y151" s="261"/>
    </row>
    <row r="152" spans="1:25" ht="13.2">
      <c r="A152" s="279"/>
      <c r="B152" s="261"/>
      <c r="C152" s="261"/>
      <c r="D152" s="486"/>
      <c r="E152" s="261"/>
      <c r="F152" s="261"/>
      <c r="G152" s="261"/>
      <c r="H152" s="261"/>
      <c r="I152" s="261"/>
      <c r="J152" s="261"/>
      <c r="K152" s="261"/>
      <c r="L152" s="261"/>
      <c r="M152" s="261"/>
      <c r="N152" s="261"/>
      <c r="O152" s="261"/>
      <c r="P152" s="261"/>
      <c r="Q152" s="261"/>
      <c r="R152" s="261"/>
      <c r="S152" s="261"/>
      <c r="T152" s="261"/>
      <c r="U152" s="261"/>
      <c r="V152" s="261"/>
      <c r="W152" s="261"/>
      <c r="X152" s="261"/>
      <c r="Y152" s="261"/>
    </row>
    <row r="153" spans="1:25" ht="13.2">
      <c r="A153" s="279"/>
      <c r="B153" s="261"/>
      <c r="C153" s="261"/>
      <c r="D153" s="486"/>
      <c r="E153" s="261"/>
      <c r="F153" s="261"/>
      <c r="G153" s="261"/>
      <c r="H153" s="261"/>
      <c r="I153" s="261"/>
      <c r="J153" s="261"/>
      <c r="K153" s="261"/>
      <c r="L153" s="261"/>
      <c r="M153" s="261"/>
      <c r="N153" s="261"/>
      <c r="O153" s="261"/>
      <c r="P153" s="261"/>
      <c r="Q153" s="261"/>
      <c r="R153" s="261"/>
      <c r="S153" s="261"/>
      <c r="T153" s="261"/>
      <c r="U153" s="261"/>
      <c r="V153" s="261"/>
      <c r="W153" s="261"/>
      <c r="X153" s="261"/>
      <c r="Y153" s="261"/>
    </row>
    <row r="154" spans="1:25" ht="13.2">
      <c r="A154" s="279"/>
      <c r="B154" s="261"/>
      <c r="C154" s="261"/>
      <c r="D154" s="486"/>
      <c r="E154" s="261"/>
      <c r="F154" s="261"/>
      <c r="G154" s="261"/>
      <c r="H154" s="261"/>
      <c r="I154" s="261"/>
      <c r="J154" s="261"/>
      <c r="K154" s="261"/>
      <c r="L154" s="261"/>
      <c r="M154" s="261"/>
      <c r="N154" s="261"/>
      <c r="O154" s="261"/>
      <c r="P154" s="261"/>
      <c r="Q154" s="261"/>
      <c r="R154" s="261"/>
      <c r="S154" s="261"/>
      <c r="T154" s="261"/>
      <c r="U154" s="261"/>
      <c r="V154" s="261"/>
      <c r="W154" s="261"/>
      <c r="X154" s="261"/>
      <c r="Y154" s="261"/>
    </row>
    <row r="155" spans="1:25" ht="13.2">
      <c r="A155" s="279"/>
      <c r="B155" s="261"/>
      <c r="C155" s="261"/>
      <c r="D155" s="485"/>
      <c r="E155" s="261"/>
      <c r="F155" s="261"/>
      <c r="G155" s="261"/>
      <c r="H155" s="261"/>
      <c r="I155" s="261"/>
      <c r="J155" s="261"/>
      <c r="K155" s="261"/>
      <c r="L155" s="261"/>
      <c r="M155" s="261"/>
      <c r="N155" s="261"/>
      <c r="O155" s="261"/>
      <c r="P155" s="261"/>
      <c r="Q155" s="261"/>
      <c r="R155" s="261"/>
      <c r="S155" s="261"/>
      <c r="T155" s="261"/>
      <c r="U155" s="261"/>
      <c r="V155" s="261"/>
      <c r="W155" s="261"/>
      <c r="X155" s="261"/>
      <c r="Y155" s="261"/>
    </row>
    <row r="156" spans="1:25" ht="13.2">
      <c r="A156" s="279"/>
      <c r="B156" s="261"/>
      <c r="C156" s="261"/>
      <c r="D156" s="486"/>
      <c r="E156" s="261"/>
      <c r="F156" s="261"/>
      <c r="G156" s="261"/>
      <c r="H156" s="261"/>
      <c r="I156" s="261"/>
      <c r="J156" s="261"/>
      <c r="K156" s="261"/>
      <c r="L156" s="261"/>
      <c r="M156" s="261"/>
      <c r="N156" s="261"/>
      <c r="O156" s="261"/>
      <c r="P156" s="261"/>
      <c r="Q156" s="261"/>
      <c r="R156" s="261"/>
      <c r="S156" s="261"/>
      <c r="T156" s="261"/>
      <c r="U156" s="261"/>
      <c r="V156" s="261"/>
      <c r="W156" s="261"/>
      <c r="X156" s="261"/>
      <c r="Y156" s="261"/>
    </row>
    <row r="157" spans="1:25" ht="13.2">
      <c r="A157" s="279"/>
      <c r="B157" s="261"/>
      <c r="C157" s="261"/>
      <c r="D157" s="485"/>
      <c r="E157" s="261"/>
      <c r="F157" s="261"/>
      <c r="G157" s="261"/>
      <c r="H157" s="261"/>
      <c r="I157" s="261"/>
      <c r="J157" s="261"/>
      <c r="K157" s="261"/>
      <c r="L157" s="261"/>
      <c r="M157" s="261"/>
      <c r="N157" s="261"/>
      <c r="O157" s="261"/>
      <c r="P157" s="261"/>
      <c r="Q157" s="261"/>
      <c r="R157" s="261"/>
      <c r="S157" s="261"/>
      <c r="T157" s="261"/>
      <c r="U157" s="261"/>
      <c r="V157" s="261"/>
      <c r="W157" s="261"/>
      <c r="X157" s="261"/>
      <c r="Y157" s="261"/>
    </row>
    <row r="158" spans="1:25" ht="13.2">
      <c r="A158" s="279"/>
      <c r="B158" s="261"/>
      <c r="C158" s="261"/>
      <c r="D158" s="486"/>
      <c r="E158" s="261"/>
      <c r="F158" s="261"/>
      <c r="G158" s="261"/>
      <c r="H158" s="261"/>
      <c r="I158" s="261"/>
      <c r="J158" s="261"/>
      <c r="K158" s="261"/>
      <c r="L158" s="261"/>
      <c r="M158" s="261"/>
      <c r="N158" s="261"/>
      <c r="O158" s="261"/>
      <c r="P158" s="261"/>
      <c r="Q158" s="261"/>
      <c r="R158" s="261"/>
      <c r="S158" s="261"/>
      <c r="T158" s="261"/>
      <c r="U158" s="261"/>
      <c r="V158" s="261"/>
      <c r="W158" s="261"/>
      <c r="X158" s="261"/>
      <c r="Y158" s="261"/>
    </row>
    <row r="159" spans="1:25" ht="13.2">
      <c r="A159" s="279"/>
      <c r="B159" s="261"/>
      <c r="C159" s="261"/>
      <c r="D159" s="485"/>
      <c r="E159" s="261"/>
      <c r="F159" s="261"/>
      <c r="G159" s="261"/>
      <c r="H159" s="261"/>
      <c r="I159" s="261"/>
      <c r="J159" s="261"/>
      <c r="K159" s="261"/>
      <c r="L159" s="261"/>
      <c r="M159" s="261"/>
      <c r="N159" s="261"/>
      <c r="O159" s="261"/>
      <c r="P159" s="261"/>
      <c r="Q159" s="261"/>
      <c r="R159" s="261"/>
      <c r="S159" s="261"/>
      <c r="T159" s="261"/>
      <c r="U159" s="261"/>
      <c r="V159" s="261"/>
      <c r="W159" s="261"/>
      <c r="X159" s="261"/>
      <c r="Y159" s="261"/>
    </row>
    <row r="160" spans="1:25" ht="13.2">
      <c r="A160" s="279"/>
      <c r="B160" s="261"/>
      <c r="C160" s="261"/>
      <c r="D160" s="486"/>
      <c r="E160" s="261"/>
      <c r="F160" s="261"/>
      <c r="G160" s="261"/>
      <c r="H160" s="261"/>
      <c r="I160" s="261"/>
      <c r="J160" s="261"/>
      <c r="K160" s="261"/>
      <c r="L160" s="261"/>
      <c r="M160" s="261"/>
      <c r="N160" s="261"/>
      <c r="O160" s="261"/>
      <c r="P160" s="261"/>
      <c r="Q160" s="261"/>
      <c r="R160" s="261"/>
      <c r="S160" s="261"/>
      <c r="T160" s="261"/>
      <c r="U160" s="261"/>
      <c r="V160" s="261"/>
      <c r="W160" s="261"/>
      <c r="X160" s="261"/>
      <c r="Y160" s="261"/>
    </row>
    <row r="161" spans="1:25" ht="13.2">
      <c r="A161" s="279"/>
      <c r="B161" s="261"/>
      <c r="C161" s="261"/>
      <c r="D161" s="278"/>
      <c r="E161" s="261"/>
      <c r="F161" s="261"/>
      <c r="G161" s="261"/>
      <c r="H161" s="261"/>
      <c r="I161" s="261"/>
      <c r="J161" s="261"/>
      <c r="K161" s="261"/>
      <c r="L161" s="261"/>
      <c r="M161" s="261"/>
      <c r="N161" s="261"/>
      <c r="O161" s="261"/>
      <c r="P161" s="261"/>
      <c r="Q161" s="261"/>
      <c r="R161" s="261"/>
      <c r="S161" s="261"/>
      <c r="T161" s="261"/>
      <c r="U161" s="261"/>
      <c r="V161" s="261"/>
      <c r="W161" s="261"/>
      <c r="X161" s="261"/>
      <c r="Y161" s="261"/>
    </row>
    <row r="162" spans="1:25" ht="13.2">
      <c r="A162" s="279"/>
      <c r="B162" s="261"/>
      <c r="C162" s="261"/>
      <c r="D162" s="107"/>
      <c r="E162" s="261"/>
      <c r="F162" s="261"/>
      <c r="G162" s="261"/>
      <c r="H162" s="261"/>
      <c r="I162" s="261"/>
      <c r="J162" s="261"/>
      <c r="K162" s="261"/>
      <c r="L162" s="261"/>
      <c r="M162" s="261"/>
      <c r="N162" s="261"/>
      <c r="O162" s="261"/>
      <c r="P162" s="261"/>
      <c r="Q162" s="261"/>
      <c r="R162" s="261"/>
      <c r="S162" s="261"/>
      <c r="T162" s="261"/>
      <c r="U162" s="261"/>
      <c r="V162" s="261"/>
      <c r="W162" s="261"/>
      <c r="X162" s="261"/>
      <c r="Y162" s="261"/>
    </row>
    <row r="163" spans="1:25" ht="13.2">
      <c r="A163" s="279"/>
      <c r="B163" s="261"/>
      <c r="C163" s="261"/>
      <c r="D163" s="485"/>
      <c r="E163" s="261"/>
      <c r="F163" s="261"/>
      <c r="G163" s="261"/>
      <c r="H163" s="261"/>
      <c r="I163" s="261"/>
      <c r="J163" s="261"/>
      <c r="K163" s="261"/>
      <c r="L163" s="261"/>
      <c r="M163" s="261"/>
      <c r="N163" s="261"/>
      <c r="O163" s="261"/>
      <c r="P163" s="261"/>
      <c r="Q163" s="261"/>
      <c r="R163" s="261"/>
      <c r="S163" s="261"/>
      <c r="T163" s="261"/>
      <c r="U163" s="261"/>
      <c r="V163" s="261"/>
      <c r="W163" s="261"/>
      <c r="X163" s="261"/>
      <c r="Y163" s="261"/>
    </row>
    <row r="164" spans="1:25" ht="13.2">
      <c r="A164" s="279"/>
      <c r="B164" s="261"/>
      <c r="C164" s="261"/>
      <c r="D164" s="486"/>
      <c r="E164" s="261"/>
      <c r="F164" s="261"/>
      <c r="G164" s="261"/>
      <c r="H164" s="261"/>
      <c r="I164" s="261"/>
      <c r="J164" s="261"/>
      <c r="K164" s="261"/>
      <c r="L164" s="261"/>
      <c r="M164" s="261"/>
      <c r="N164" s="261"/>
      <c r="O164" s="261"/>
      <c r="P164" s="261"/>
      <c r="Q164" s="261"/>
      <c r="R164" s="261"/>
      <c r="S164" s="261"/>
      <c r="T164" s="261"/>
      <c r="U164" s="261"/>
      <c r="V164" s="261"/>
      <c r="W164" s="261"/>
      <c r="X164" s="261"/>
      <c r="Y164" s="261"/>
    </row>
    <row r="165" spans="1:25" ht="13.2">
      <c r="A165" s="279"/>
      <c r="B165" s="261"/>
      <c r="C165" s="261"/>
      <c r="D165" s="485"/>
      <c r="E165" s="261"/>
      <c r="F165" s="261"/>
      <c r="G165" s="261"/>
      <c r="H165" s="261"/>
      <c r="I165" s="261"/>
      <c r="J165" s="261"/>
      <c r="K165" s="261"/>
      <c r="L165" s="261"/>
      <c r="M165" s="261"/>
      <c r="N165" s="261"/>
      <c r="O165" s="261"/>
      <c r="P165" s="261"/>
      <c r="Q165" s="261"/>
      <c r="R165" s="261"/>
      <c r="S165" s="261"/>
      <c r="T165" s="261"/>
      <c r="U165" s="261"/>
      <c r="V165" s="261"/>
      <c r="W165" s="261"/>
      <c r="X165" s="261"/>
      <c r="Y165" s="261"/>
    </row>
    <row r="166" spans="1:25" ht="13.2">
      <c r="A166" s="279"/>
      <c r="B166" s="261"/>
      <c r="C166" s="261"/>
      <c r="D166" s="486"/>
      <c r="E166" s="261"/>
      <c r="F166" s="261"/>
      <c r="G166" s="261"/>
      <c r="H166" s="261"/>
      <c r="I166" s="261"/>
      <c r="J166" s="261"/>
      <c r="K166" s="261"/>
      <c r="L166" s="261"/>
      <c r="M166" s="261"/>
      <c r="N166" s="261"/>
      <c r="O166" s="261"/>
      <c r="P166" s="261"/>
      <c r="Q166" s="261"/>
      <c r="R166" s="261"/>
      <c r="S166" s="261"/>
      <c r="T166" s="261"/>
      <c r="U166" s="261"/>
      <c r="V166" s="261"/>
      <c r="W166" s="261"/>
      <c r="X166" s="261"/>
      <c r="Y166" s="261"/>
    </row>
    <row r="167" spans="1:25" ht="13.2">
      <c r="A167" s="279"/>
      <c r="B167" s="261"/>
      <c r="C167" s="261"/>
      <c r="D167" s="485"/>
      <c r="E167" s="261"/>
      <c r="F167" s="261"/>
      <c r="G167" s="261"/>
      <c r="H167" s="261"/>
      <c r="I167" s="261"/>
      <c r="J167" s="261"/>
      <c r="K167" s="261"/>
      <c r="L167" s="261"/>
      <c r="M167" s="261"/>
      <c r="N167" s="261"/>
      <c r="O167" s="261"/>
      <c r="P167" s="261"/>
      <c r="Q167" s="261"/>
      <c r="R167" s="261"/>
      <c r="S167" s="261"/>
      <c r="T167" s="261"/>
      <c r="U167" s="261"/>
      <c r="V167" s="261"/>
      <c r="W167" s="261"/>
      <c r="X167" s="261"/>
      <c r="Y167" s="261"/>
    </row>
    <row r="168" spans="1:25" ht="13.2">
      <c r="A168" s="279"/>
      <c r="B168" s="261"/>
      <c r="C168" s="261"/>
      <c r="D168" s="486"/>
      <c r="E168" s="261"/>
      <c r="F168" s="261"/>
      <c r="G168" s="261"/>
      <c r="H168" s="261"/>
      <c r="I168" s="261"/>
      <c r="J168" s="261"/>
      <c r="K168" s="261"/>
      <c r="L168" s="261"/>
      <c r="M168" s="261"/>
      <c r="N168" s="261"/>
      <c r="O168" s="261"/>
      <c r="P168" s="261"/>
      <c r="Q168" s="261"/>
      <c r="R168" s="261"/>
      <c r="S168" s="261"/>
      <c r="T168" s="261"/>
      <c r="U168" s="261"/>
      <c r="V168" s="261"/>
      <c r="W168" s="261"/>
      <c r="X168" s="261"/>
      <c r="Y168" s="261"/>
    </row>
    <row r="169" spans="1:25" ht="13.2">
      <c r="A169" s="279"/>
      <c r="B169" s="261"/>
      <c r="C169" s="261"/>
      <c r="D169" s="110"/>
      <c r="E169" s="261"/>
      <c r="F169" s="261"/>
      <c r="G169" s="261"/>
      <c r="H169" s="261"/>
      <c r="I169" s="261"/>
      <c r="J169" s="261"/>
      <c r="K169" s="261"/>
      <c r="L169" s="261"/>
      <c r="M169" s="261"/>
      <c r="N169" s="261"/>
      <c r="O169" s="261"/>
      <c r="P169" s="261"/>
      <c r="Q169" s="261"/>
      <c r="R169" s="261"/>
      <c r="S169" s="261"/>
      <c r="T169" s="261"/>
      <c r="U169" s="261"/>
      <c r="V169" s="261"/>
      <c r="W169" s="261"/>
      <c r="X169" s="261"/>
      <c r="Y169" s="261"/>
    </row>
    <row r="170" spans="1:25" ht="13.2">
      <c r="A170" s="279"/>
      <c r="B170" s="261"/>
      <c r="C170" s="261"/>
      <c r="D170" s="485"/>
      <c r="E170" s="261"/>
      <c r="F170" s="261"/>
      <c r="G170" s="261"/>
      <c r="H170" s="261"/>
      <c r="I170" s="261"/>
      <c r="J170" s="261"/>
      <c r="K170" s="261"/>
      <c r="L170" s="261"/>
      <c r="M170" s="261"/>
      <c r="N170" s="261"/>
      <c r="O170" s="261"/>
      <c r="P170" s="261"/>
      <c r="Q170" s="261"/>
      <c r="R170" s="261"/>
      <c r="S170" s="261"/>
      <c r="T170" s="261"/>
      <c r="U170" s="261"/>
      <c r="V170" s="261"/>
      <c r="W170" s="261"/>
      <c r="X170" s="261"/>
      <c r="Y170" s="261"/>
    </row>
    <row r="171" spans="1:25" ht="13.2">
      <c r="A171" s="279"/>
      <c r="B171" s="261"/>
      <c r="C171" s="261"/>
      <c r="D171" s="486"/>
      <c r="E171" s="261"/>
      <c r="F171" s="261"/>
      <c r="G171" s="261"/>
      <c r="H171" s="261"/>
      <c r="I171" s="261"/>
      <c r="J171" s="261"/>
      <c r="K171" s="261"/>
      <c r="L171" s="261"/>
      <c r="M171" s="261"/>
      <c r="N171" s="261"/>
      <c r="O171" s="261"/>
      <c r="P171" s="261"/>
      <c r="Q171" s="261"/>
      <c r="R171" s="261"/>
      <c r="S171" s="261"/>
      <c r="T171" s="261"/>
      <c r="U171" s="261"/>
      <c r="V171" s="261"/>
      <c r="W171" s="261"/>
      <c r="X171" s="261"/>
      <c r="Y171" s="261"/>
    </row>
    <row r="172" spans="1:25" ht="13.2">
      <c r="A172" s="279"/>
      <c r="B172" s="261"/>
      <c r="C172" s="261"/>
      <c r="D172" s="486"/>
      <c r="E172" s="261"/>
      <c r="F172" s="261"/>
      <c r="G172" s="261"/>
      <c r="H172" s="261"/>
      <c r="I172" s="261"/>
      <c r="J172" s="261"/>
      <c r="K172" s="261"/>
      <c r="L172" s="261"/>
      <c r="M172" s="261"/>
      <c r="N172" s="261"/>
      <c r="O172" s="261"/>
      <c r="P172" s="261"/>
      <c r="Q172" s="261"/>
      <c r="R172" s="261"/>
      <c r="S172" s="261"/>
      <c r="T172" s="261"/>
      <c r="U172" s="261"/>
      <c r="V172" s="261"/>
      <c r="W172" s="261"/>
      <c r="X172" s="261"/>
      <c r="Y172" s="261"/>
    </row>
    <row r="173" spans="1:25" ht="13.2">
      <c r="A173" s="279"/>
      <c r="B173" s="261"/>
      <c r="C173" s="261"/>
      <c r="D173" s="110"/>
      <c r="E173" s="261"/>
      <c r="F173" s="261"/>
      <c r="G173" s="261"/>
      <c r="H173" s="261"/>
      <c r="I173" s="261"/>
      <c r="J173" s="261"/>
      <c r="K173" s="261"/>
      <c r="L173" s="261"/>
      <c r="M173" s="261"/>
      <c r="N173" s="261"/>
      <c r="O173" s="261"/>
      <c r="P173" s="261"/>
      <c r="Q173" s="261"/>
      <c r="R173" s="261"/>
      <c r="S173" s="261"/>
      <c r="T173" s="261"/>
      <c r="U173" s="261"/>
      <c r="V173" s="261"/>
      <c r="W173" s="261"/>
      <c r="X173" s="261"/>
      <c r="Y173" s="261"/>
    </row>
    <row r="174" spans="1:25" ht="13.2">
      <c r="A174" s="279"/>
      <c r="B174" s="261"/>
      <c r="C174" s="261"/>
      <c r="D174" s="485"/>
      <c r="E174" s="261"/>
      <c r="F174" s="261"/>
      <c r="G174" s="261"/>
      <c r="H174" s="261"/>
      <c r="I174" s="261"/>
      <c r="J174" s="261"/>
      <c r="K174" s="261"/>
      <c r="L174" s="261"/>
      <c r="M174" s="261"/>
      <c r="N174" s="261"/>
      <c r="O174" s="261"/>
      <c r="P174" s="261"/>
      <c r="Q174" s="261"/>
      <c r="R174" s="261"/>
      <c r="S174" s="261"/>
      <c r="T174" s="261"/>
      <c r="U174" s="261"/>
      <c r="V174" s="261"/>
      <c r="W174" s="261"/>
      <c r="X174" s="261"/>
      <c r="Y174" s="261"/>
    </row>
    <row r="175" spans="1:25" ht="13.2">
      <c r="A175" s="279"/>
      <c r="B175" s="261"/>
      <c r="C175" s="261"/>
      <c r="D175" s="486"/>
      <c r="E175" s="261"/>
      <c r="F175" s="261"/>
      <c r="G175" s="261"/>
      <c r="H175" s="261"/>
      <c r="I175" s="261"/>
      <c r="J175" s="261"/>
      <c r="K175" s="261"/>
      <c r="L175" s="261"/>
      <c r="M175" s="261"/>
      <c r="N175" s="261"/>
      <c r="O175" s="261"/>
      <c r="P175" s="261"/>
      <c r="Q175" s="261"/>
      <c r="R175" s="261"/>
      <c r="S175" s="261"/>
      <c r="T175" s="261"/>
      <c r="U175" s="261"/>
      <c r="V175" s="261"/>
      <c r="W175" s="261"/>
      <c r="X175" s="261"/>
      <c r="Y175" s="261"/>
    </row>
    <row r="176" spans="1:25" ht="13.2">
      <c r="A176" s="279"/>
      <c r="B176" s="261"/>
      <c r="C176" s="261"/>
      <c r="D176" s="485"/>
      <c r="E176" s="261"/>
      <c r="F176" s="261"/>
      <c r="G176" s="261"/>
      <c r="H176" s="261"/>
      <c r="I176" s="261"/>
      <c r="J176" s="261"/>
      <c r="K176" s="261"/>
      <c r="L176" s="261"/>
      <c r="M176" s="261"/>
      <c r="N176" s="261"/>
      <c r="O176" s="261"/>
      <c r="P176" s="261"/>
      <c r="Q176" s="261"/>
      <c r="R176" s="261"/>
      <c r="S176" s="261"/>
      <c r="T176" s="261"/>
      <c r="U176" s="261"/>
      <c r="V176" s="261"/>
      <c r="W176" s="261"/>
      <c r="X176" s="261"/>
      <c r="Y176" s="261"/>
    </row>
    <row r="177" spans="1:25" ht="13.2">
      <c r="A177" s="279"/>
      <c r="B177" s="261"/>
      <c r="C177" s="261"/>
      <c r="D177" s="486"/>
      <c r="E177" s="261"/>
      <c r="F177" s="261"/>
      <c r="G177" s="261"/>
      <c r="H177" s="261"/>
      <c r="I177" s="261"/>
      <c r="J177" s="261"/>
      <c r="K177" s="261"/>
      <c r="L177" s="261"/>
      <c r="M177" s="261"/>
      <c r="N177" s="261"/>
      <c r="O177" s="261"/>
      <c r="P177" s="261"/>
      <c r="Q177" s="261"/>
      <c r="R177" s="261"/>
      <c r="S177" s="261"/>
      <c r="T177" s="261"/>
      <c r="U177" s="261"/>
      <c r="V177" s="261"/>
      <c r="W177" s="261"/>
      <c r="X177" s="261"/>
      <c r="Y177" s="261"/>
    </row>
    <row r="178" spans="1:25" ht="13.2">
      <c r="A178" s="279"/>
      <c r="B178" s="261"/>
      <c r="C178" s="261"/>
      <c r="D178" s="486"/>
      <c r="E178" s="261"/>
      <c r="F178" s="261"/>
      <c r="G178" s="261"/>
      <c r="H178" s="261"/>
      <c r="I178" s="261"/>
      <c r="J178" s="261"/>
      <c r="K178" s="261"/>
      <c r="L178" s="261"/>
      <c r="M178" s="261"/>
      <c r="N178" s="261"/>
      <c r="O178" s="261"/>
      <c r="P178" s="261"/>
      <c r="Q178" s="261"/>
      <c r="R178" s="261"/>
      <c r="S178" s="261"/>
      <c r="T178" s="261"/>
      <c r="U178" s="261"/>
      <c r="V178" s="261"/>
      <c r="W178" s="261"/>
      <c r="X178" s="261"/>
      <c r="Y178" s="261"/>
    </row>
    <row r="179" spans="1:25" ht="13.2">
      <c r="A179" s="279"/>
      <c r="B179" s="261"/>
      <c r="C179" s="261"/>
      <c r="D179" s="486"/>
      <c r="E179" s="261"/>
      <c r="F179" s="261"/>
      <c r="G179" s="261"/>
      <c r="H179" s="261"/>
      <c r="I179" s="261"/>
      <c r="J179" s="261"/>
      <c r="K179" s="261"/>
      <c r="L179" s="261"/>
      <c r="M179" s="261"/>
      <c r="N179" s="261"/>
      <c r="O179" s="261"/>
      <c r="P179" s="261"/>
      <c r="Q179" s="261"/>
      <c r="R179" s="261"/>
      <c r="S179" s="261"/>
      <c r="T179" s="261"/>
      <c r="U179" s="261"/>
      <c r="V179" s="261"/>
      <c r="W179" s="261"/>
      <c r="X179" s="261"/>
      <c r="Y179" s="261"/>
    </row>
    <row r="180" spans="1:25" ht="13.2">
      <c r="A180" s="279"/>
      <c r="B180" s="261"/>
      <c r="C180" s="261"/>
      <c r="D180" s="486"/>
      <c r="E180" s="261"/>
      <c r="F180" s="261"/>
      <c r="G180" s="261"/>
      <c r="H180" s="261"/>
      <c r="I180" s="261"/>
      <c r="J180" s="261"/>
      <c r="K180" s="261"/>
      <c r="L180" s="261"/>
      <c r="M180" s="261"/>
      <c r="N180" s="261"/>
      <c r="O180" s="261"/>
      <c r="P180" s="261"/>
      <c r="Q180" s="261"/>
      <c r="R180" s="261"/>
      <c r="S180" s="261"/>
      <c r="T180" s="261"/>
      <c r="U180" s="261"/>
      <c r="V180" s="261"/>
      <c r="W180" s="261"/>
      <c r="X180" s="261"/>
      <c r="Y180" s="261"/>
    </row>
    <row r="181" spans="1:25" ht="13.2">
      <c r="A181" s="279"/>
      <c r="B181" s="261"/>
      <c r="C181" s="261"/>
      <c r="D181" s="486"/>
      <c r="E181" s="261"/>
      <c r="F181" s="261"/>
      <c r="G181" s="261"/>
      <c r="H181" s="261"/>
      <c r="I181" s="261"/>
      <c r="J181" s="261"/>
      <c r="K181" s="261"/>
      <c r="L181" s="261"/>
      <c r="M181" s="261"/>
      <c r="N181" s="261"/>
      <c r="O181" s="261"/>
      <c r="P181" s="261"/>
      <c r="Q181" s="261"/>
      <c r="R181" s="261"/>
      <c r="S181" s="261"/>
      <c r="T181" s="261"/>
      <c r="U181" s="261"/>
      <c r="V181" s="261"/>
      <c r="W181" s="261"/>
      <c r="X181" s="261"/>
      <c r="Y181" s="261"/>
    </row>
    <row r="182" spans="1:25" ht="13.2">
      <c r="A182" s="279"/>
      <c r="B182" s="261"/>
      <c r="C182" s="261"/>
      <c r="D182" s="281"/>
      <c r="E182" s="261"/>
      <c r="F182" s="261"/>
      <c r="G182" s="261"/>
      <c r="H182" s="261"/>
      <c r="I182" s="261"/>
      <c r="J182" s="261"/>
      <c r="K182" s="261"/>
      <c r="L182" s="261"/>
      <c r="M182" s="261"/>
      <c r="N182" s="261"/>
      <c r="O182" s="261"/>
      <c r="P182" s="261"/>
      <c r="Q182" s="261"/>
      <c r="R182" s="261"/>
      <c r="S182" s="261"/>
      <c r="T182" s="261"/>
      <c r="U182" s="261"/>
      <c r="V182" s="261"/>
      <c r="W182" s="261"/>
      <c r="X182" s="261"/>
      <c r="Y182" s="261"/>
    </row>
    <row r="183" spans="1:25" ht="13.2">
      <c r="A183" s="279"/>
      <c r="B183" s="261"/>
      <c r="C183" s="261"/>
      <c r="D183" s="485"/>
      <c r="E183" s="261"/>
      <c r="F183" s="261"/>
      <c r="G183" s="261"/>
      <c r="H183" s="261"/>
      <c r="I183" s="261"/>
      <c r="J183" s="261"/>
      <c r="K183" s="261"/>
      <c r="L183" s="261"/>
      <c r="M183" s="261"/>
      <c r="N183" s="261"/>
      <c r="O183" s="261"/>
      <c r="P183" s="261"/>
      <c r="Q183" s="261"/>
      <c r="R183" s="261"/>
      <c r="S183" s="261"/>
      <c r="T183" s="261"/>
      <c r="U183" s="261"/>
      <c r="V183" s="261"/>
      <c r="W183" s="261"/>
      <c r="X183" s="261"/>
      <c r="Y183" s="261"/>
    </row>
    <row r="184" spans="1:25" ht="13.2">
      <c r="A184" s="279"/>
      <c r="B184" s="261"/>
      <c r="C184" s="261"/>
      <c r="D184" s="486"/>
      <c r="E184" s="261"/>
      <c r="F184" s="261"/>
      <c r="G184" s="261"/>
      <c r="H184" s="261"/>
      <c r="I184" s="261"/>
      <c r="J184" s="261"/>
      <c r="K184" s="261"/>
      <c r="L184" s="261"/>
      <c r="M184" s="261"/>
      <c r="N184" s="261"/>
      <c r="O184" s="261"/>
      <c r="P184" s="261"/>
      <c r="Q184" s="261"/>
      <c r="R184" s="261"/>
      <c r="S184" s="261"/>
      <c r="T184" s="261"/>
      <c r="U184" s="261"/>
      <c r="V184" s="261"/>
      <c r="W184" s="261"/>
      <c r="X184" s="261"/>
      <c r="Y184" s="261"/>
    </row>
    <row r="185" spans="1:25" ht="13.2">
      <c r="A185" s="279"/>
      <c r="B185" s="261"/>
      <c r="C185" s="261"/>
      <c r="D185" s="110"/>
      <c r="E185" s="261"/>
      <c r="F185" s="261"/>
      <c r="G185" s="261"/>
      <c r="H185" s="261"/>
      <c r="I185" s="261"/>
      <c r="J185" s="261"/>
      <c r="K185" s="261"/>
      <c r="L185" s="261"/>
      <c r="M185" s="261"/>
      <c r="N185" s="261"/>
      <c r="O185" s="261"/>
      <c r="P185" s="261"/>
      <c r="Q185" s="261"/>
      <c r="R185" s="261"/>
      <c r="S185" s="261"/>
      <c r="T185" s="261"/>
      <c r="U185" s="261"/>
      <c r="V185" s="261"/>
      <c r="W185" s="261"/>
      <c r="X185" s="261"/>
      <c r="Y185" s="261"/>
    </row>
    <row r="186" spans="1:25" ht="13.2">
      <c r="A186" s="279"/>
      <c r="B186" s="261"/>
      <c r="C186" s="261"/>
      <c r="D186" s="110"/>
      <c r="E186" s="261"/>
      <c r="F186" s="261"/>
      <c r="G186" s="261"/>
      <c r="H186" s="261"/>
      <c r="I186" s="261"/>
      <c r="J186" s="261"/>
      <c r="K186" s="261"/>
      <c r="L186" s="261"/>
      <c r="M186" s="261"/>
      <c r="N186" s="261"/>
      <c r="O186" s="261"/>
      <c r="P186" s="261"/>
      <c r="Q186" s="261"/>
      <c r="R186" s="261"/>
      <c r="S186" s="261"/>
      <c r="T186" s="261"/>
      <c r="U186" s="261"/>
      <c r="V186" s="261"/>
      <c r="W186" s="261"/>
      <c r="X186" s="261"/>
      <c r="Y186" s="261"/>
    </row>
    <row r="187" spans="1:25" ht="13.2">
      <c r="A187" s="279"/>
      <c r="B187" s="261"/>
      <c r="C187" s="261"/>
      <c r="D187" s="110"/>
      <c r="E187" s="261"/>
      <c r="F187" s="261"/>
      <c r="G187" s="261"/>
      <c r="H187" s="261"/>
      <c r="I187" s="261"/>
      <c r="J187" s="261"/>
      <c r="K187" s="261"/>
      <c r="L187" s="261"/>
      <c r="M187" s="261"/>
      <c r="N187" s="261"/>
      <c r="O187" s="261"/>
      <c r="P187" s="261"/>
      <c r="Q187" s="261"/>
      <c r="R187" s="261"/>
      <c r="S187" s="261"/>
      <c r="T187" s="261"/>
      <c r="U187" s="261"/>
      <c r="V187" s="261"/>
      <c r="W187" s="261"/>
      <c r="X187" s="261"/>
      <c r="Y187" s="261"/>
    </row>
    <row r="188" spans="1:25" ht="13.2">
      <c r="A188" s="279"/>
      <c r="B188" s="261"/>
      <c r="C188" s="261"/>
      <c r="D188" s="110"/>
      <c r="E188" s="261"/>
      <c r="F188" s="261"/>
      <c r="G188" s="261"/>
      <c r="H188" s="261"/>
      <c r="I188" s="261"/>
      <c r="J188" s="261"/>
      <c r="K188" s="261"/>
      <c r="L188" s="261"/>
      <c r="M188" s="261"/>
      <c r="N188" s="261"/>
      <c r="O188" s="261"/>
      <c r="P188" s="261"/>
      <c r="Q188" s="261"/>
      <c r="R188" s="261"/>
      <c r="S188" s="261"/>
      <c r="T188" s="261"/>
      <c r="U188" s="261"/>
      <c r="V188" s="261"/>
      <c r="W188" s="261"/>
      <c r="X188" s="261"/>
      <c r="Y188" s="261"/>
    </row>
    <row r="189" spans="1:25" ht="13.2">
      <c r="A189" s="279"/>
      <c r="B189" s="261"/>
      <c r="C189" s="261"/>
      <c r="D189" s="485"/>
      <c r="E189" s="261"/>
      <c r="F189" s="261"/>
      <c r="G189" s="261"/>
      <c r="H189" s="261"/>
      <c r="I189" s="261"/>
      <c r="J189" s="261"/>
      <c r="K189" s="261"/>
      <c r="L189" s="261"/>
      <c r="M189" s="261"/>
      <c r="N189" s="261"/>
      <c r="O189" s="261"/>
      <c r="P189" s="261"/>
      <c r="Q189" s="261"/>
      <c r="R189" s="261"/>
      <c r="S189" s="261"/>
      <c r="T189" s="261"/>
      <c r="U189" s="261"/>
      <c r="V189" s="261"/>
      <c r="W189" s="261"/>
      <c r="X189" s="261"/>
      <c r="Y189" s="261"/>
    </row>
    <row r="190" spans="1:25" ht="13.2">
      <c r="A190" s="279"/>
      <c r="B190" s="261"/>
      <c r="C190" s="261"/>
      <c r="D190" s="486"/>
      <c r="E190" s="261"/>
      <c r="F190" s="261"/>
      <c r="G190" s="261"/>
      <c r="H190" s="261"/>
      <c r="I190" s="261"/>
      <c r="J190" s="261"/>
      <c r="K190" s="261"/>
      <c r="L190" s="261"/>
      <c r="M190" s="261"/>
      <c r="N190" s="261"/>
      <c r="O190" s="261"/>
      <c r="P190" s="261"/>
      <c r="Q190" s="261"/>
      <c r="R190" s="261"/>
      <c r="S190" s="261"/>
      <c r="T190" s="261"/>
      <c r="U190" s="261"/>
      <c r="V190" s="261"/>
      <c r="W190" s="261"/>
      <c r="X190" s="261"/>
      <c r="Y190" s="261"/>
    </row>
    <row r="191" spans="1:25" ht="13.2">
      <c r="A191" s="279"/>
      <c r="B191" s="261"/>
      <c r="C191" s="261"/>
      <c r="D191" s="485"/>
      <c r="E191" s="261"/>
      <c r="F191" s="261"/>
      <c r="G191" s="261"/>
      <c r="H191" s="261"/>
      <c r="I191" s="261"/>
      <c r="J191" s="261"/>
      <c r="K191" s="261"/>
      <c r="L191" s="261"/>
      <c r="M191" s="261"/>
      <c r="N191" s="261"/>
      <c r="O191" s="261"/>
      <c r="P191" s="261"/>
      <c r="Q191" s="261"/>
      <c r="R191" s="261"/>
      <c r="S191" s="261"/>
      <c r="T191" s="261"/>
      <c r="U191" s="261"/>
      <c r="V191" s="261"/>
      <c r="W191" s="261"/>
      <c r="X191" s="261"/>
      <c r="Y191" s="261"/>
    </row>
    <row r="192" spans="1:25" ht="13.2">
      <c r="A192" s="279"/>
      <c r="B192" s="261"/>
      <c r="C192" s="261"/>
      <c r="D192" s="486"/>
      <c r="E192" s="261"/>
      <c r="F192" s="261"/>
      <c r="G192" s="261"/>
      <c r="H192" s="261"/>
      <c r="I192" s="261"/>
      <c r="J192" s="261"/>
      <c r="K192" s="261"/>
      <c r="L192" s="261"/>
      <c r="M192" s="261"/>
      <c r="N192" s="261"/>
      <c r="O192" s="261"/>
      <c r="P192" s="261"/>
      <c r="Q192" s="261"/>
      <c r="R192" s="261"/>
      <c r="S192" s="261"/>
      <c r="T192" s="261"/>
      <c r="U192" s="261"/>
      <c r="V192" s="261"/>
      <c r="W192" s="261"/>
      <c r="X192" s="261"/>
      <c r="Y192" s="261"/>
    </row>
    <row r="193" spans="1:25" ht="13.2">
      <c r="A193" s="279"/>
      <c r="B193" s="261"/>
      <c r="C193" s="261"/>
      <c r="D193" s="486"/>
      <c r="E193" s="261"/>
      <c r="F193" s="261"/>
      <c r="G193" s="261"/>
      <c r="H193" s="261"/>
      <c r="I193" s="261"/>
      <c r="J193" s="261"/>
      <c r="K193" s="261"/>
      <c r="L193" s="261"/>
      <c r="M193" s="261"/>
      <c r="N193" s="261"/>
      <c r="O193" s="261"/>
      <c r="P193" s="261"/>
      <c r="Q193" s="261"/>
      <c r="R193" s="261"/>
      <c r="S193" s="261"/>
      <c r="T193" s="261"/>
      <c r="U193" s="261"/>
      <c r="V193" s="261"/>
      <c r="W193" s="261"/>
      <c r="X193" s="261"/>
      <c r="Y193" s="261"/>
    </row>
    <row r="194" spans="1:25" ht="13.2">
      <c r="A194" s="279"/>
      <c r="B194" s="261"/>
      <c r="C194" s="261"/>
      <c r="D194" s="486"/>
      <c r="E194" s="261"/>
      <c r="F194" s="261"/>
      <c r="G194" s="261"/>
      <c r="H194" s="261"/>
      <c r="I194" s="261"/>
      <c r="J194" s="261"/>
      <c r="K194" s="261"/>
      <c r="L194" s="261"/>
      <c r="M194" s="261"/>
      <c r="N194" s="261"/>
      <c r="O194" s="261"/>
      <c r="P194" s="261"/>
      <c r="Q194" s="261"/>
      <c r="R194" s="261"/>
      <c r="S194" s="261"/>
      <c r="T194" s="261"/>
      <c r="U194" s="261"/>
      <c r="V194" s="261"/>
      <c r="W194" s="261"/>
      <c r="X194" s="261"/>
      <c r="Y194" s="261"/>
    </row>
    <row r="195" spans="1:25" ht="13.2">
      <c r="A195" s="279"/>
      <c r="B195" s="261"/>
      <c r="C195" s="261"/>
      <c r="D195" s="485"/>
      <c r="E195" s="261"/>
      <c r="F195" s="261"/>
      <c r="G195" s="261"/>
      <c r="H195" s="261"/>
      <c r="I195" s="261"/>
      <c r="J195" s="261"/>
      <c r="K195" s="261"/>
      <c r="L195" s="261"/>
      <c r="M195" s="261"/>
      <c r="N195" s="261"/>
      <c r="O195" s="261"/>
      <c r="P195" s="261"/>
      <c r="Q195" s="261"/>
      <c r="R195" s="261"/>
      <c r="S195" s="261"/>
      <c r="T195" s="261"/>
      <c r="U195" s="261"/>
      <c r="V195" s="261"/>
      <c r="W195" s="261"/>
      <c r="X195" s="261"/>
      <c r="Y195" s="261"/>
    </row>
    <row r="196" spans="1:25" ht="13.2">
      <c r="A196" s="279"/>
      <c r="B196" s="261"/>
      <c r="C196" s="261"/>
      <c r="D196" s="486"/>
      <c r="E196" s="261"/>
      <c r="F196" s="261"/>
      <c r="G196" s="261"/>
      <c r="H196" s="261"/>
      <c r="I196" s="261"/>
      <c r="J196" s="261"/>
      <c r="K196" s="261"/>
      <c r="L196" s="261"/>
      <c r="M196" s="261"/>
      <c r="N196" s="261"/>
      <c r="O196" s="261"/>
      <c r="P196" s="261"/>
      <c r="Q196" s="261"/>
      <c r="R196" s="261"/>
      <c r="S196" s="261"/>
      <c r="T196" s="261"/>
      <c r="U196" s="261"/>
      <c r="V196" s="261"/>
      <c r="W196" s="261"/>
      <c r="X196" s="261"/>
      <c r="Y196" s="261"/>
    </row>
    <row r="197" spans="1:25" ht="13.2">
      <c r="A197" s="279"/>
      <c r="B197" s="261"/>
      <c r="C197" s="261"/>
      <c r="D197" s="485"/>
      <c r="E197" s="261"/>
      <c r="F197" s="261"/>
      <c r="G197" s="261"/>
      <c r="H197" s="261"/>
      <c r="I197" s="261"/>
      <c r="J197" s="261"/>
      <c r="K197" s="261"/>
      <c r="L197" s="261"/>
      <c r="M197" s="261"/>
      <c r="N197" s="261"/>
      <c r="O197" s="261"/>
      <c r="P197" s="261"/>
      <c r="Q197" s="261"/>
      <c r="R197" s="261"/>
      <c r="S197" s="261"/>
      <c r="T197" s="261"/>
      <c r="U197" s="261"/>
      <c r="V197" s="261"/>
      <c r="W197" s="261"/>
      <c r="X197" s="261"/>
      <c r="Y197" s="261"/>
    </row>
    <row r="198" spans="1:25" ht="13.2">
      <c r="A198" s="279"/>
      <c r="B198" s="261"/>
      <c r="C198" s="261"/>
      <c r="D198" s="486"/>
      <c r="E198" s="261"/>
      <c r="F198" s="261"/>
      <c r="G198" s="261"/>
      <c r="H198" s="261"/>
      <c r="I198" s="261"/>
      <c r="J198" s="261"/>
      <c r="K198" s="261"/>
      <c r="L198" s="261"/>
      <c r="M198" s="261"/>
      <c r="N198" s="261"/>
      <c r="O198" s="261"/>
      <c r="P198" s="261"/>
      <c r="Q198" s="261"/>
      <c r="R198" s="261"/>
      <c r="S198" s="261"/>
      <c r="T198" s="261"/>
      <c r="U198" s="261"/>
      <c r="V198" s="261"/>
      <c r="W198" s="261"/>
      <c r="X198" s="261"/>
      <c r="Y198" s="261"/>
    </row>
    <row r="199" spans="1:25" ht="13.2">
      <c r="A199" s="279"/>
      <c r="B199" s="261"/>
      <c r="C199" s="261"/>
      <c r="D199" s="485"/>
      <c r="E199" s="261"/>
      <c r="F199" s="261"/>
      <c r="G199" s="261"/>
      <c r="H199" s="261"/>
      <c r="I199" s="261"/>
      <c r="J199" s="261"/>
      <c r="K199" s="261"/>
      <c r="L199" s="261"/>
      <c r="M199" s="261"/>
      <c r="N199" s="261"/>
      <c r="O199" s="261"/>
      <c r="P199" s="261"/>
      <c r="Q199" s="261"/>
      <c r="R199" s="261"/>
      <c r="S199" s="261"/>
      <c r="T199" s="261"/>
      <c r="U199" s="261"/>
      <c r="V199" s="261"/>
      <c r="W199" s="261"/>
      <c r="X199" s="261"/>
      <c r="Y199" s="261"/>
    </row>
    <row r="200" spans="1:25" ht="13.2">
      <c r="A200" s="279"/>
      <c r="B200" s="261"/>
      <c r="C200" s="261"/>
      <c r="D200" s="486"/>
      <c r="E200" s="261"/>
      <c r="F200" s="261"/>
      <c r="G200" s="261"/>
      <c r="H200" s="261"/>
      <c r="I200" s="261"/>
      <c r="J200" s="261"/>
      <c r="K200" s="261"/>
      <c r="L200" s="261"/>
      <c r="M200" s="261"/>
      <c r="N200" s="261"/>
      <c r="O200" s="261"/>
      <c r="P200" s="261"/>
      <c r="Q200" s="261"/>
      <c r="R200" s="261"/>
      <c r="S200" s="261"/>
      <c r="T200" s="261"/>
      <c r="U200" s="261"/>
      <c r="V200" s="261"/>
      <c r="W200" s="261"/>
      <c r="X200" s="261"/>
      <c r="Y200" s="261"/>
    </row>
    <row r="201" spans="1:25" ht="13.2">
      <c r="A201" s="279"/>
      <c r="B201" s="261"/>
      <c r="C201" s="261"/>
      <c r="D201" s="278"/>
      <c r="E201" s="261"/>
      <c r="F201" s="261"/>
      <c r="G201" s="261"/>
      <c r="H201" s="261"/>
      <c r="I201" s="261"/>
      <c r="J201" s="261"/>
      <c r="K201" s="261"/>
      <c r="L201" s="261"/>
      <c r="M201" s="261"/>
      <c r="N201" s="261"/>
      <c r="O201" s="261"/>
      <c r="P201" s="261"/>
      <c r="Q201" s="261"/>
      <c r="R201" s="261"/>
      <c r="S201" s="261"/>
      <c r="T201" s="261"/>
      <c r="U201" s="261"/>
      <c r="V201" s="261"/>
      <c r="W201" s="261"/>
      <c r="X201" s="261"/>
      <c r="Y201" s="261"/>
    </row>
    <row r="202" spans="1:25" ht="13.2">
      <c r="A202" s="279"/>
      <c r="B202" s="261"/>
      <c r="C202" s="261"/>
      <c r="D202" s="107"/>
      <c r="E202" s="261"/>
      <c r="F202" s="261"/>
      <c r="G202" s="261"/>
      <c r="H202" s="261"/>
      <c r="I202" s="261"/>
      <c r="J202" s="261"/>
      <c r="K202" s="261"/>
      <c r="L202" s="261"/>
      <c r="M202" s="261"/>
      <c r="N202" s="261"/>
      <c r="O202" s="261"/>
      <c r="P202" s="261"/>
      <c r="Q202" s="261"/>
      <c r="R202" s="261"/>
      <c r="S202" s="261"/>
      <c r="T202" s="261"/>
      <c r="U202" s="261"/>
      <c r="V202" s="261"/>
      <c r="W202" s="261"/>
      <c r="X202" s="261"/>
      <c r="Y202" s="261"/>
    </row>
    <row r="203" spans="1:25" ht="13.2">
      <c r="A203" s="279"/>
      <c r="B203" s="261"/>
      <c r="C203" s="261"/>
      <c r="D203" s="485"/>
      <c r="E203" s="261"/>
      <c r="F203" s="261"/>
      <c r="G203" s="261"/>
      <c r="H203" s="261"/>
      <c r="I203" s="261"/>
      <c r="J203" s="261"/>
      <c r="K203" s="261"/>
      <c r="L203" s="261"/>
      <c r="M203" s="261"/>
      <c r="N203" s="261"/>
      <c r="O203" s="261"/>
      <c r="P203" s="261"/>
      <c r="Q203" s="261"/>
      <c r="R203" s="261"/>
      <c r="S203" s="261"/>
      <c r="T203" s="261"/>
      <c r="U203" s="261"/>
      <c r="V203" s="261"/>
      <c r="W203" s="261"/>
      <c r="X203" s="261"/>
      <c r="Y203" s="261"/>
    </row>
    <row r="204" spans="1:25" ht="13.2">
      <c r="A204" s="279"/>
      <c r="B204" s="261"/>
      <c r="C204" s="261"/>
      <c r="D204" s="486"/>
      <c r="E204" s="261"/>
      <c r="F204" s="261"/>
      <c r="G204" s="261"/>
      <c r="H204" s="261"/>
      <c r="I204" s="261"/>
      <c r="J204" s="261"/>
      <c r="K204" s="261"/>
      <c r="L204" s="261"/>
      <c r="M204" s="261"/>
      <c r="N204" s="261"/>
      <c r="O204" s="261"/>
      <c r="P204" s="261"/>
      <c r="Q204" s="261"/>
      <c r="R204" s="261"/>
      <c r="S204" s="261"/>
      <c r="T204" s="261"/>
      <c r="U204" s="261"/>
      <c r="V204" s="261"/>
      <c r="W204" s="261"/>
      <c r="X204" s="261"/>
      <c r="Y204" s="261"/>
    </row>
    <row r="205" spans="1:25" ht="13.2">
      <c r="A205" s="279"/>
      <c r="B205" s="261"/>
      <c r="C205" s="261"/>
      <c r="D205" s="485"/>
      <c r="E205" s="261"/>
      <c r="F205" s="261"/>
      <c r="G205" s="261"/>
      <c r="H205" s="261"/>
      <c r="I205" s="261"/>
      <c r="J205" s="261"/>
      <c r="K205" s="261"/>
      <c r="L205" s="261"/>
      <c r="M205" s="261"/>
      <c r="N205" s="261"/>
      <c r="O205" s="261"/>
      <c r="P205" s="261"/>
      <c r="Q205" s="261"/>
      <c r="R205" s="261"/>
      <c r="S205" s="261"/>
      <c r="T205" s="261"/>
      <c r="U205" s="261"/>
      <c r="V205" s="261"/>
      <c r="W205" s="261"/>
      <c r="X205" s="261"/>
      <c r="Y205" s="261"/>
    </row>
    <row r="206" spans="1:25" ht="13.2">
      <c r="A206" s="279"/>
      <c r="B206" s="261"/>
      <c r="C206" s="261"/>
      <c r="D206" s="486"/>
      <c r="E206" s="261"/>
      <c r="F206" s="261"/>
      <c r="G206" s="261"/>
      <c r="H206" s="261"/>
      <c r="I206" s="261"/>
      <c r="J206" s="261"/>
      <c r="K206" s="261"/>
      <c r="L206" s="261"/>
      <c r="M206" s="261"/>
      <c r="N206" s="261"/>
      <c r="O206" s="261"/>
      <c r="P206" s="261"/>
      <c r="Q206" s="261"/>
      <c r="R206" s="261"/>
      <c r="S206" s="261"/>
      <c r="T206" s="261"/>
      <c r="U206" s="261"/>
      <c r="V206" s="261"/>
      <c r="W206" s="261"/>
      <c r="X206" s="261"/>
      <c r="Y206" s="261"/>
    </row>
    <row r="207" spans="1:25" ht="13.2">
      <c r="A207" s="279"/>
      <c r="B207" s="261"/>
      <c r="C207" s="261"/>
      <c r="D207" s="485"/>
      <c r="E207" s="261"/>
      <c r="F207" s="261"/>
      <c r="G207" s="261"/>
      <c r="H207" s="261"/>
      <c r="I207" s="261"/>
      <c r="J207" s="261"/>
      <c r="K207" s="261"/>
      <c r="L207" s="261"/>
      <c r="M207" s="261"/>
      <c r="N207" s="261"/>
      <c r="O207" s="261"/>
      <c r="P207" s="261"/>
      <c r="Q207" s="261"/>
      <c r="R207" s="261"/>
      <c r="S207" s="261"/>
      <c r="T207" s="261"/>
      <c r="U207" s="261"/>
      <c r="V207" s="261"/>
      <c r="W207" s="261"/>
      <c r="X207" s="261"/>
      <c r="Y207" s="261"/>
    </row>
    <row r="208" spans="1:25" ht="13.2">
      <c r="A208" s="279"/>
      <c r="B208" s="261"/>
      <c r="C208" s="261"/>
      <c r="D208" s="486"/>
      <c r="E208" s="261"/>
      <c r="F208" s="261"/>
      <c r="G208" s="261"/>
      <c r="H208" s="261"/>
      <c r="I208" s="261"/>
      <c r="J208" s="261"/>
      <c r="K208" s="261"/>
      <c r="L208" s="261"/>
      <c r="M208" s="261"/>
      <c r="N208" s="261"/>
      <c r="O208" s="261"/>
      <c r="P208" s="261"/>
      <c r="Q208" s="261"/>
      <c r="R208" s="261"/>
      <c r="S208" s="261"/>
      <c r="T208" s="261"/>
      <c r="U208" s="261"/>
      <c r="V208" s="261"/>
      <c r="W208" s="261"/>
      <c r="X208" s="261"/>
      <c r="Y208" s="261"/>
    </row>
    <row r="209" spans="1:25" ht="13.2">
      <c r="A209" s="279"/>
      <c r="B209" s="261"/>
      <c r="C209" s="261"/>
      <c r="D209" s="110"/>
      <c r="E209" s="261"/>
      <c r="F209" s="261"/>
      <c r="G209" s="261"/>
      <c r="H209" s="261"/>
      <c r="I209" s="261"/>
      <c r="J209" s="261"/>
      <c r="K209" s="261"/>
      <c r="L209" s="261"/>
      <c r="M209" s="261"/>
      <c r="N209" s="261"/>
      <c r="O209" s="261"/>
      <c r="P209" s="261"/>
      <c r="Q209" s="261"/>
      <c r="R209" s="261"/>
      <c r="S209" s="261"/>
      <c r="T209" s="261"/>
      <c r="U209" s="261"/>
      <c r="V209" s="261"/>
      <c r="W209" s="261"/>
      <c r="X209" s="261"/>
      <c r="Y209" s="261"/>
    </row>
    <row r="210" spans="1:25" ht="13.2">
      <c r="A210" s="279"/>
      <c r="B210" s="261"/>
      <c r="C210" s="261"/>
      <c r="D210" s="485"/>
      <c r="E210" s="261"/>
      <c r="F210" s="261"/>
      <c r="G210" s="261"/>
      <c r="H210" s="261"/>
      <c r="I210" s="261"/>
      <c r="J210" s="261"/>
      <c r="K210" s="261"/>
      <c r="L210" s="261"/>
      <c r="M210" s="261"/>
      <c r="N210" s="261"/>
      <c r="O210" s="261"/>
      <c r="P210" s="261"/>
      <c r="Q210" s="261"/>
      <c r="R210" s="261"/>
      <c r="S210" s="261"/>
      <c r="T210" s="261"/>
      <c r="U210" s="261"/>
      <c r="V210" s="261"/>
      <c r="W210" s="261"/>
      <c r="X210" s="261"/>
      <c r="Y210" s="261"/>
    </row>
    <row r="211" spans="1:25" ht="13.2">
      <c r="A211" s="279"/>
      <c r="B211" s="261"/>
      <c r="C211" s="261"/>
      <c r="D211" s="486"/>
      <c r="E211" s="261"/>
      <c r="F211" s="261"/>
      <c r="G211" s="261"/>
      <c r="H211" s="261"/>
      <c r="I211" s="261"/>
      <c r="J211" s="261"/>
      <c r="K211" s="261"/>
      <c r="L211" s="261"/>
      <c r="M211" s="261"/>
      <c r="N211" s="261"/>
      <c r="O211" s="261"/>
      <c r="P211" s="261"/>
      <c r="Q211" s="261"/>
      <c r="R211" s="261"/>
      <c r="S211" s="261"/>
      <c r="T211" s="261"/>
      <c r="U211" s="261"/>
      <c r="V211" s="261"/>
      <c r="W211" s="261"/>
      <c r="X211" s="261"/>
      <c r="Y211" s="261"/>
    </row>
    <row r="212" spans="1:25" ht="13.2">
      <c r="A212" s="279"/>
      <c r="B212" s="261"/>
      <c r="C212" s="261"/>
      <c r="D212" s="486"/>
      <c r="E212" s="261"/>
      <c r="F212" s="261"/>
      <c r="G212" s="261"/>
      <c r="H212" s="261"/>
      <c r="I212" s="261"/>
      <c r="J212" s="261"/>
      <c r="K212" s="261"/>
      <c r="L212" s="261"/>
      <c r="M212" s="261"/>
      <c r="N212" s="261"/>
      <c r="O212" s="261"/>
      <c r="P212" s="261"/>
      <c r="Q212" s="261"/>
      <c r="R212" s="261"/>
      <c r="S212" s="261"/>
      <c r="T212" s="261"/>
      <c r="U212" s="261"/>
      <c r="V212" s="261"/>
      <c r="W212" s="261"/>
      <c r="X212" s="261"/>
      <c r="Y212" s="261"/>
    </row>
    <row r="213" spans="1:25" ht="13.2">
      <c r="A213" s="279"/>
      <c r="B213" s="261"/>
      <c r="C213" s="261"/>
      <c r="D213" s="110"/>
      <c r="E213" s="261"/>
      <c r="F213" s="261"/>
      <c r="G213" s="261"/>
      <c r="H213" s="261"/>
      <c r="I213" s="261"/>
      <c r="J213" s="261"/>
      <c r="K213" s="261"/>
      <c r="L213" s="261"/>
      <c r="M213" s="261"/>
      <c r="N213" s="261"/>
      <c r="O213" s="261"/>
      <c r="P213" s="261"/>
      <c r="Q213" s="261"/>
      <c r="R213" s="261"/>
      <c r="S213" s="261"/>
      <c r="T213" s="261"/>
      <c r="U213" s="261"/>
      <c r="V213" s="261"/>
      <c r="W213" s="261"/>
      <c r="X213" s="261"/>
      <c r="Y213" s="261"/>
    </row>
    <row r="214" spans="1:25" ht="13.2">
      <c r="A214" s="279"/>
      <c r="B214" s="261"/>
      <c r="C214" s="261"/>
      <c r="D214" s="485"/>
      <c r="E214" s="261"/>
      <c r="F214" s="261"/>
      <c r="G214" s="261"/>
      <c r="H214" s="261"/>
      <c r="I214" s="261"/>
      <c r="J214" s="261"/>
      <c r="K214" s="261"/>
      <c r="L214" s="261"/>
      <c r="M214" s="261"/>
      <c r="N214" s="261"/>
      <c r="O214" s="261"/>
      <c r="P214" s="261"/>
      <c r="Q214" s="261"/>
      <c r="R214" s="261"/>
      <c r="S214" s="261"/>
      <c r="T214" s="261"/>
      <c r="U214" s="261"/>
      <c r="V214" s="261"/>
      <c r="W214" s="261"/>
      <c r="X214" s="261"/>
      <c r="Y214" s="261"/>
    </row>
    <row r="215" spans="1:25" ht="13.2">
      <c r="A215" s="279"/>
      <c r="B215" s="261"/>
      <c r="C215" s="261"/>
      <c r="D215" s="486"/>
      <c r="E215" s="261"/>
      <c r="F215" s="261"/>
      <c r="G215" s="261"/>
      <c r="H215" s="261"/>
      <c r="I215" s="261"/>
      <c r="J215" s="261"/>
      <c r="K215" s="261"/>
      <c r="L215" s="261"/>
      <c r="M215" s="261"/>
      <c r="N215" s="261"/>
      <c r="O215" s="261"/>
      <c r="P215" s="261"/>
      <c r="Q215" s="261"/>
      <c r="R215" s="261"/>
      <c r="S215" s="261"/>
      <c r="T215" s="261"/>
      <c r="U215" s="261"/>
      <c r="V215" s="261"/>
      <c r="W215" s="261"/>
      <c r="X215" s="261"/>
      <c r="Y215" s="261"/>
    </row>
    <row r="216" spans="1:25" ht="13.2">
      <c r="A216" s="279"/>
      <c r="B216" s="261"/>
      <c r="C216" s="261"/>
      <c r="D216" s="485"/>
      <c r="E216" s="261"/>
      <c r="F216" s="261"/>
      <c r="G216" s="261"/>
      <c r="H216" s="261"/>
      <c r="I216" s="261"/>
      <c r="J216" s="261"/>
      <c r="K216" s="261"/>
      <c r="L216" s="261"/>
      <c r="M216" s="261"/>
      <c r="N216" s="261"/>
      <c r="O216" s="261"/>
      <c r="P216" s="261"/>
      <c r="Q216" s="261"/>
      <c r="R216" s="261"/>
      <c r="S216" s="261"/>
      <c r="T216" s="261"/>
      <c r="U216" s="261"/>
      <c r="V216" s="261"/>
      <c r="W216" s="261"/>
      <c r="X216" s="261"/>
      <c r="Y216" s="261"/>
    </row>
    <row r="217" spans="1:25" ht="13.2">
      <c r="A217" s="279"/>
      <c r="B217" s="261"/>
      <c r="C217" s="261"/>
      <c r="D217" s="486"/>
      <c r="E217" s="261"/>
      <c r="F217" s="261"/>
      <c r="G217" s="261"/>
      <c r="H217" s="261"/>
      <c r="I217" s="261"/>
      <c r="J217" s="261"/>
      <c r="K217" s="261"/>
      <c r="L217" s="261"/>
      <c r="M217" s="261"/>
      <c r="N217" s="261"/>
      <c r="O217" s="261"/>
      <c r="P217" s="261"/>
      <c r="Q217" s="261"/>
      <c r="R217" s="261"/>
      <c r="S217" s="261"/>
      <c r="T217" s="261"/>
      <c r="U217" s="261"/>
      <c r="V217" s="261"/>
      <c r="W217" s="261"/>
      <c r="X217" s="261"/>
      <c r="Y217" s="261"/>
    </row>
    <row r="218" spans="1:25" ht="13.2">
      <c r="A218" s="279"/>
      <c r="B218" s="261"/>
      <c r="C218" s="261"/>
      <c r="D218" s="486"/>
      <c r="E218" s="261"/>
      <c r="F218" s="261"/>
      <c r="G218" s="261"/>
      <c r="H218" s="261"/>
      <c r="I218" s="261"/>
      <c r="J218" s="261"/>
      <c r="K218" s="261"/>
      <c r="L218" s="261"/>
      <c r="M218" s="261"/>
      <c r="N218" s="261"/>
      <c r="O218" s="261"/>
      <c r="P218" s="261"/>
      <c r="Q218" s="261"/>
      <c r="R218" s="261"/>
      <c r="S218" s="261"/>
      <c r="T218" s="261"/>
      <c r="U218" s="261"/>
      <c r="V218" s="261"/>
      <c r="W218" s="261"/>
      <c r="X218" s="261"/>
      <c r="Y218" s="261"/>
    </row>
    <row r="219" spans="1:25" ht="13.2">
      <c r="A219" s="279"/>
      <c r="B219" s="261"/>
      <c r="C219" s="261"/>
      <c r="D219" s="486"/>
      <c r="E219" s="261"/>
      <c r="F219" s="261"/>
      <c r="G219" s="261"/>
      <c r="H219" s="261"/>
      <c r="I219" s="261"/>
      <c r="J219" s="261"/>
      <c r="K219" s="261"/>
      <c r="L219" s="261"/>
      <c r="M219" s="261"/>
      <c r="N219" s="261"/>
      <c r="O219" s="261"/>
      <c r="P219" s="261"/>
      <c r="Q219" s="261"/>
      <c r="R219" s="261"/>
      <c r="S219" s="261"/>
      <c r="T219" s="261"/>
      <c r="U219" s="261"/>
      <c r="V219" s="261"/>
      <c r="W219" s="261"/>
      <c r="X219" s="261"/>
      <c r="Y219" s="261"/>
    </row>
    <row r="220" spans="1:25" ht="13.2">
      <c r="A220" s="279"/>
      <c r="B220" s="261"/>
      <c r="C220" s="261"/>
      <c r="D220" s="486"/>
      <c r="E220" s="261"/>
      <c r="F220" s="261"/>
      <c r="G220" s="261"/>
      <c r="H220" s="261"/>
      <c r="I220" s="261"/>
      <c r="J220" s="261"/>
      <c r="K220" s="261"/>
      <c r="L220" s="261"/>
      <c r="M220" s="261"/>
      <c r="N220" s="261"/>
      <c r="O220" s="261"/>
      <c r="P220" s="261"/>
      <c r="Q220" s="261"/>
      <c r="R220" s="261"/>
      <c r="S220" s="261"/>
      <c r="T220" s="261"/>
      <c r="U220" s="261"/>
      <c r="V220" s="261"/>
      <c r="W220" s="261"/>
      <c r="X220" s="261"/>
      <c r="Y220" s="261"/>
    </row>
    <row r="221" spans="1:25" ht="13.2">
      <c r="A221" s="279"/>
      <c r="B221" s="261"/>
      <c r="C221" s="261"/>
      <c r="D221" s="486"/>
      <c r="E221" s="261"/>
      <c r="F221" s="261"/>
      <c r="G221" s="261"/>
      <c r="H221" s="261"/>
      <c r="I221" s="261"/>
      <c r="J221" s="261"/>
      <c r="K221" s="261"/>
      <c r="L221" s="261"/>
      <c r="M221" s="261"/>
      <c r="N221" s="261"/>
      <c r="O221" s="261"/>
      <c r="P221" s="261"/>
      <c r="Q221" s="261"/>
      <c r="R221" s="261"/>
      <c r="S221" s="261"/>
      <c r="T221" s="261"/>
      <c r="U221" s="261"/>
      <c r="V221" s="261"/>
      <c r="W221" s="261"/>
      <c r="X221" s="261"/>
      <c r="Y221" s="261"/>
    </row>
    <row r="222" spans="1:25" ht="13.2">
      <c r="A222" s="279"/>
      <c r="B222" s="261"/>
      <c r="C222" s="261"/>
      <c r="D222" s="281"/>
      <c r="E222" s="261"/>
      <c r="F222" s="261"/>
      <c r="G222" s="261"/>
      <c r="H222" s="261"/>
      <c r="I222" s="261"/>
      <c r="J222" s="261"/>
      <c r="K222" s="261"/>
      <c r="L222" s="261"/>
      <c r="M222" s="261"/>
      <c r="N222" s="261"/>
      <c r="O222" s="261"/>
      <c r="P222" s="261"/>
      <c r="Q222" s="261"/>
      <c r="R222" s="261"/>
      <c r="S222" s="261"/>
      <c r="T222" s="261"/>
      <c r="U222" s="261"/>
      <c r="V222" s="261"/>
      <c r="W222" s="261"/>
      <c r="X222" s="261"/>
      <c r="Y222" s="261"/>
    </row>
    <row r="223" spans="1:25" ht="13.2">
      <c r="A223" s="279"/>
      <c r="B223" s="261"/>
      <c r="C223" s="261"/>
      <c r="D223" s="485"/>
      <c r="E223" s="261"/>
      <c r="F223" s="261"/>
      <c r="G223" s="261"/>
      <c r="H223" s="261"/>
      <c r="I223" s="261"/>
      <c r="J223" s="261"/>
      <c r="K223" s="261"/>
      <c r="L223" s="261"/>
      <c r="M223" s="261"/>
      <c r="N223" s="261"/>
      <c r="O223" s="261"/>
      <c r="P223" s="261"/>
      <c r="Q223" s="261"/>
      <c r="R223" s="261"/>
      <c r="S223" s="261"/>
      <c r="T223" s="261"/>
      <c r="U223" s="261"/>
      <c r="V223" s="261"/>
      <c r="W223" s="261"/>
      <c r="X223" s="261"/>
      <c r="Y223" s="261"/>
    </row>
    <row r="224" spans="1:25" ht="13.2">
      <c r="A224" s="279"/>
      <c r="B224" s="261"/>
      <c r="C224" s="261"/>
      <c r="D224" s="486"/>
      <c r="E224" s="261"/>
      <c r="F224" s="261"/>
      <c r="G224" s="261"/>
      <c r="H224" s="261"/>
      <c r="I224" s="261"/>
      <c r="J224" s="261"/>
      <c r="K224" s="261"/>
      <c r="L224" s="261"/>
      <c r="M224" s="261"/>
      <c r="N224" s="261"/>
      <c r="O224" s="261"/>
      <c r="P224" s="261"/>
      <c r="Q224" s="261"/>
      <c r="R224" s="261"/>
      <c r="S224" s="261"/>
      <c r="T224" s="261"/>
      <c r="U224" s="261"/>
      <c r="V224" s="261"/>
      <c r="W224" s="261"/>
      <c r="X224" s="261"/>
      <c r="Y224" s="261"/>
    </row>
    <row r="225" spans="1:25" ht="13.2">
      <c r="A225" s="279"/>
      <c r="B225" s="261"/>
      <c r="C225" s="261"/>
      <c r="D225" s="110"/>
      <c r="E225" s="261"/>
      <c r="F225" s="261"/>
      <c r="G225" s="261"/>
      <c r="H225" s="261"/>
      <c r="I225" s="261"/>
      <c r="J225" s="261"/>
      <c r="K225" s="261"/>
      <c r="L225" s="261"/>
      <c r="M225" s="261"/>
      <c r="N225" s="261"/>
      <c r="O225" s="261"/>
      <c r="P225" s="261"/>
      <c r="Q225" s="261"/>
      <c r="R225" s="261"/>
      <c r="S225" s="261"/>
      <c r="T225" s="261"/>
      <c r="U225" s="261"/>
      <c r="V225" s="261"/>
      <c r="W225" s="261"/>
      <c r="X225" s="261"/>
      <c r="Y225" s="261"/>
    </row>
    <row r="226" spans="1:25" ht="13.2">
      <c r="A226" s="279"/>
      <c r="B226" s="261"/>
      <c r="C226" s="261"/>
      <c r="D226" s="110"/>
      <c r="E226" s="261"/>
      <c r="F226" s="261"/>
      <c r="G226" s="261"/>
      <c r="H226" s="261"/>
      <c r="I226" s="261"/>
      <c r="J226" s="261"/>
      <c r="K226" s="261"/>
      <c r="L226" s="261"/>
      <c r="M226" s="261"/>
      <c r="N226" s="261"/>
      <c r="O226" s="261"/>
      <c r="P226" s="261"/>
      <c r="Q226" s="261"/>
      <c r="R226" s="261"/>
      <c r="S226" s="261"/>
      <c r="T226" s="261"/>
      <c r="U226" s="261"/>
      <c r="V226" s="261"/>
      <c r="W226" s="261"/>
      <c r="X226" s="261"/>
      <c r="Y226" s="261"/>
    </row>
    <row r="227" spans="1:25" ht="13.2">
      <c r="A227" s="279"/>
      <c r="B227" s="261"/>
      <c r="C227" s="261"/>
      <c r="D227" s="110"/>
      <c r="E227" s="261"/>
      <c r="F227" s="261"/>
      <c r="G227" s="261"/>
      <c r="H227" s="261"/>
      <c r="I227" s="261"/>
      <c r="J227" s="261"/>
      <c r="K227" s="261"/>
      <c r="L227" s="261"/>
      <c r="M227" s="261"/>
      <c r="N227" s="261"/>
      <c r="O227" s="261"/>
      <c r="P227" s="261"/>
      <c r="Q227" s="261"/>
      <c r="R227" s="261"/>
      <c r="S227" s="261"/>
      <c r="T227" s="261"/>
      <c r="U227" s="261"/>
      <c r="V227" s="261"/>
      <c r="W227" s="261"/>
      <c r="X227" s="261"/>
      <c r="Y227" s="261"/>
    </row>
    <row r="228" spans="1:25" ht="13.2">
      <c r="A228" s="279"/>
      <c r="B228" s="261"/>
      <c r="C228" s="261"/>
      <c r="D228" s="110"/>
      <c r="E228" s="261"/>
      <c r="F228" s="261"/>
      <c r="G228" s="261"/>
      <c r="H228" s="261"/>
      <c r="I228" s="261"/>
      <c r="J228" s="261"/>
      <c r="K228" s="261"/>
      <c r="L228" s="261"/>
      <c r="M228" s="261"/>
      <c r="N228" s="261"/>
      <c r="O228" s="261"/>
      <c r="P228" s="261"/>
      <c r="Q228" s="261"/>
      <c r="R228" s="261"/>
      <c r="S228" s="261"/>
      <c r="T228" s="261"/>
      <c r="U228" s="261"/>
      <c r="V228" s="261"/>
      <c r="W228" s="261"/>
      <c r="X228" s="261"/>
      <c r="Y228" s="261"/>
    </row>
    <row r="229" spans="1:25" ht="13.2">
      <c r="A229" s="279"/>
      <c r="B229" s="261"/>
      <c r="C229" s="261"/>
      <c r="D229" s="485"/>
      <c r="E229" s="261"/>
      <c r="F229" s="261"/>
      <c r="G229" s="261"/>
      <c r="H229" s="261"/>
      <c r="I229" s="261"/>
      <c r="J229" s="261"/>
      <c r="K229" s="261"/>
      <c r="L229" s="261"/>
      <c r="M229" s="261"/>
      <c r="N229" s="261"/>
      <c r="O229" s="261"/>
      <c r="P229" s="261"/>
      <c r="Q229" s="261"/>
      <c r="R229" s="261"/>
      <c r="S229" s="261"/>
      <c r="T229" s="261"/>
      <c r="U229" s="261"/>
      <c r="V229" s="261"/>
      <c r="W229" s="261"/>
      <c r="X229" s="261"/>
      <c r="Y229" s="261"/>
    </row>
    <row r="230" spans="1:25" ht="13.2">
      <c r="A230" s="279"/>
      <c r="B230" s="261"/>
      <c r="C230" s="261"/>
      <c r="D230" s="486"/>
      <c r="E230" s="261"/>
      <c r="F230" s="261"/>
      <c r="G230" s="261"/>
      <c r="H230" s="261"/>
      <c r="I230" s="261"/>
      <c r="J230" s="261"/>
      <c r="K230" s="261"/>
      <c r="L230" s="261"/>
      <c r="M230" s="261"/>
      <c r="N230" s="261"/>
      <c r="O230" s="261"/>
      <c r="P230" s="261"/>
      <c r="Q230" s="261"/>
      <c r="R230" s="261"/>
      <c r="S230" s="261"/>
      <c r="T230" s="261"/>
      <c r="U230" s="261"/>
      <c r="V230" s="261"/>
      <c r="W230" s="261"/>
      <c r="X230" s="261"/>
      <c r="Y230" s="261"/>
    </row>
    <row r="231" spans="1:25" ht="13.2">
      <c r="A231" s="279"/>
      <c r="B231" s="261"/>
      <c r="C231" s="261"/>
      <c r="D231" s="485"/>
      <c r="E231" s="261"/>
      <c r="F231" s="261"/>
      <c r="G231" s="261"/>
      <c r="H231" s="261"/>
      <c r="I231" s="261"/>
      <c r="J231" s="261"/>
      <c r="K231" s="261"/>
      <c r="L231" s="261"/>
      <c r="M231" s="261"/>
      <c r="N231" s="261"/>
      <c r="O231" s="261"/>
      <c r="P231" s="261"/>
      <c r="Q231" s="261"/>
      <c r="R231" s="261"/>
      <c r="S231" s="261"/>
      <c r="T231" s="261"/>
      <c r="U231" s="261"/>
      <c r="V231" s="261"/>
      <c r="W231" s="261"/>
      <c r="X231" s="261"/>
      <c r="Y231" s="261"/>
    </row>
    <row r="232" spans="1:25" ht="13.2">
      <c r="A232" s="279"/>
      <c r="B232" s="261"/>
      <c r="C232" s="261"/>
      <c r="D232" s="486"/>
      <c r="E232" s="261"/>
      <c r="F232" s="261"/>
      <c r="G232" s="261"/>
      <c r="H232" s="261"/>
      <c r="I232" s="261"/>
      <c r="J232" s="261"/>
      <c r="K232" s="261"/>
      <c r="L232" s="261"/>
      <c r="M232" s="261"/>
      <c r="N232" s="261"/>
      <c r="O232" s="261"/>
      <c r="P232" s="261"/>
      <c r="Q232" s="261"/>
      <c r="R232" s="261"/>
      <c r="S232" s="261"/>
      <c r="T232" s="261"/>
      <c r="U232" s="261"/>
      <c r="V232" s="261"/>
      <c r="W232" s="261"/>
      <c r="X232" s="261"/>
      <c r="Y232" s="261"/>
    </row>
    <row r="233" spans="1:25" ht="13.2">
      <c r="A233" s="279"/>
      <c r="B233" s="261"/>
      <c r="C233" s="261"/>
      <c r="D233" s="486"/>
      <c r="E233" s="261"/>
      <c r="F233" s="261"/>
      <c r="G233" s="261"/>
      <c r="H233" s="261"/>
      <c r="I233" s="261"/>
      <c r="J233" s="261"/>
      <c r="K233" s="261"/>
      <c r="L233" s="261"/>
      <c r="M233" s="261"/>
      <c r="N233" s="261"/>
      <c r="O233" s="261"/>
      <c r="P233" s="261"/>
      <c r="Q233" s="261"/>
      <c r="R233" s="261"/>
      <c r="S233" s="261"/>
      <c r="T233" s="261"/>
      <c r="U233" s="261"/>
      <c r="V233" s="261"/>
      <c r="W233" s="261"/>
      <c r="X233" s="261"/>
      <c r="Y233" s="261"/>
    </row>
    <row r="234" spans="1:25" ht="13.2">
      <c r="A234" s="279"/>
      <c r="B234" s="261"/>
      <c r="C234" s="261"/>
      <c r="D234" s="486"/>
      <c r="E234" s="261"/>
      <c r="F234" s="261"/>
      <c r="G234" s="261"/>
      <c r="H234" s="261"/>
      <c r="I234" s="261"/>
      <c r="J234" s="261"/>
      <c r="K234" s="261"/>
      <c r="L234" s="261"/>
      <c r="M234" s="261"/>
      <c r="N234" s="261"/>
      <c r="O234" s="261"/>
      <c r="P234" s="261"/>
      <c r="Q234" s="261"/>
      <c r="R234" s="261"/>
      <c r="S234" s="261"/>
      <c r="T234" s="261"/>
      <c r="U234" s="261"/>
      <c r="V234" s="261"/>
      <c r="W234" s="261"/>
      <c r="X234" s="261"/>
      <c r="Y234" s="261"/>
    </row>
    <row r="235" spans="1:25" ht="13.2">
      <c r="A235" s="279"/>
      <c r="B235" s="261"/>
      <c r="C235" s="261"/>
      <c r="D235" s="485"/>
      <c r="E235" s="261"/>
      <c r="F235" s="261"/>
      <c r="G235" s="261"/>
      <c r="H235" s="261"/>
      <c r="I235" s="261"/>
      <c r="J235" s="261"/>
      <c r="K235" s="261"/>
      <c r="L235" s="261"/>
      <c r="M235" s="261"/>
      <c r="N235" s="261"/>
      <c r="O235" s="261"/>
      <c r="P235" s="261"/>
      <c r="Q235" s="261"/>
      <c r="R235" s="261"/>
      <c r="S235" s="261"/>
      <c r="T235" s="261"/>
      <c r="U235" s="261"/>
      <c r="V235" s="261"/>
      <c r="W235" s="261"/>
      <c r="X235" s="261"/>
      <c r="Y235" s="261"/>
    </row>
    <row r="236" spans="1:25" ht="13.2">
      <c r="A236" s="279"/>
      <c r="B236" s="261"/>
      <c r="C236" s="261"/>
      <c r="D236" s="486"/>
      <c r="E236" s="261"/>
      <c r="F236" s="261"/>
      <c r="G236" s="261"/>
      <c r="H236" s="261"/>
      <c r="I236" s="261"/>
      <c r="J236" s="261"/>
      <c r="K236" s="261"/>
      <c r="L236" s="261"/>
      <c r="M236" s="261"/>
      <c r="N236" s="261"/>
      <c r="O236" s="261"/>
      <c r="P236" s="261"/>
      <c r="Q236" s="261"/>
      <c r="R236" s="261"/>
      <c r="S236" s="261"/>
      <c r="T236" s="261"/>
      <c r="U236" s="261"/>
      <c r="V236" s="261"/>
      <c r="W236" s="261"/>
      <c r="X236" s="261"/>
      <c r="Y236" s="261"/>
    </row>
    <row r="237" spans="1:25" ht="13.2">
      <c r="A237" s="279"/>
      <c r="B237" s="261"/>
      <c r="C237" s="261"/>
      <c r="D237" s="485"/>
      <c r="E237" s="261"/>
      <c r="F237" s="261"/>
      <c r="G237" s="261"/>
      <c r="H237" s="261"/>
      <c r="I237" s="261"/>
      <c r="J237" s="261"/>
      <c r="K237" s="261"/>
      <c r="L237" s="261"/>
      <c r="M237" s="261"/>
      <c r="N237" s="261"/>
      <c r="O237" s="261"/>
      <c r="P237" s="261"/>
      <c r="Q237" s="261"/>
      <c r="R237" s="261"/>
      <c r="S237" s="261"/>
      <c r="T237" s="261"/>
      <c r="U237" s="261"/>
      <c r="V237" s="261"/>
      <c r="W237" s="261"/>
      <c r="X237" s="261"/>
      <c r="Y237" s="261"/>
    </row>
    <row r="238" spans="1:25" ht="13.2">
      <c r="A238" s="279"/>
      <c r="B238" s="261"/>
      <c r="C238" s="261"/>
      <c r="D238" s="486"/>
      <c r="E238" s="261"/>
      <c r="F238" s="261"/>
      <c r="G238" s="261"/>
      <c r="H238" s="261"/>
      <c r="I238" s="261"/>
      <c r="J238" s="261"/>
      <c r="K238" s="261"/>
      <c r="L238" s="261"/>
      <c r="M238" s="261"/>
      <c r="N238" s="261"/>
      <c r="O238" s="261"/>
      <c r="P238" s="261"/>
      <c r="Q238" s="261"/>
      <c r="R238" s="261"/>
      <c r="S238" s="261"/>
      <c r="T238" s="261"/>
      <c r="U238" s="261"/>
      <c r="V238" s="261"/>
      <c r="W238" s="261"/>
      <c r="X238" s="261"/>
      <c r="Y238" s="261"/>
    </row>
    <row r="239" spans="1:25" ht="13.2">
      <c r="A239" s="279"/>
      <c r="B239" s="261"/>
      <c r="C239" s="261"/>
      <c r="D239" s="485"/>
      <c r="E239" s="261"/>
      <c r="F239" s="261"/>
      <c r="G239" s="261"/>
      <c r="H239" s="261"/>
      <c r="I239" s="261"/>
      <c r="J239" s="261"/>
      <c r="K239" s="261"/>
      <c r="L239" s="261"/>
      <c r="M239" s="261"/>
      <c r="N239" s="261"/>
      <c r="O239" s="261"/>
      <c r="P239" s="261"/>
      <c r="Q239" s="261"/>
      <c r="R239" s="261"/>
      <c r="S239" s="261"/>
      <c r="T239" s="261"/>
      <c r="U239" s="261"/>
      <c r="V239" s="261"/>
      <c r="W239" s="261"/>
      <c r="X239" s="261"/>
      <c r="Y239" s="261"/>
    </row>
    <row r="240" spans="1:25" ht="13.2">
      <c r="A240" s="279"/>
      <c r="B240" s="261"/>
      <c r="C240" s="261"/>
      <c r="D240" s="486"/>
      <c r="E240" s="261"/>
      <c r="F240" s="261"/>
      <c r="G240" s="261"/>
      <c r="H240" s="261"/>
      <c r="I240" s="261"/>
      <c r="J240" s="261"/>
      <c r="K240" s="261"/>
      <c r="L240" s="261"/>
      <c r="M240" s="261"/>
      <c r="N240" s="261"/>
      <c r="O240" s="261"/>
      <c r="P240" s="261"/>
      <c r="Q240" s="261"/>
      <c r="R240" s="261"/>
      <c r="S240" s="261"/>
      <c r="T240" s="261"/>
      <c r="U240" s="261"/>
      <c r="V240" s="261"/>
      <c r="W240" s="261"/>
      <c r="X240" s="261"/>
      <c r="Y240" s="261"/>
    </row>
    <row r="241" spans="1:25" ht="13.2">
      <c r="A241" s="279"/>
      <c r="B241" s="261"/>
      <c r="C241" s="261"/>
      <c r="D241" s="278"/>
      <c r="E241" s="261"/>
      <c r="F241" s="261"/>
      <c r="G241" s="261"/>
      <c r="H241" s="261"/>
      <c r="I241" s="261"/>
      <c r="J241" s="261"/>
      <c r="K241" s="261"/>
      <c r="L241" s="261"/>
      <c r="M241" s="261"/>
      <c r="N241" s="261"/>
      <c r="O241" s="261"/>
      <c r="P241" s="261"/>
      <c r="Q241" s="261"/>
      <c r="R241" s="261"/>
      <c r="S241" s="261"/>
      <c r="T241" s="261"/>
      <c r="U241" s="261"/>
      <c r="V241" s="261"/>
      <c r="W241" s="261"/>
      <c r="X241" s="261"/>
      <c r="Y241" s="261"/>
    </row>
    <row r="242" spans="1:25" ht="13.2">
      <c r="A242" s="279"/>
      <c r="B242" s="261"/>
      <c r="C242" s="261"/>
      <c r="D242" s="107"/>
      <c r="E242" s="261"/>
      <c r="F242" s="261"/>
      <c r="G242" s="261"/>
      <c r="H242" s="261"/>
      <c r="I242" s="261"/>
      <c r="J242" s="261"/>
      <c r="K242" s="261"/>
      <c r="L242" s="261"/>
      <c r="M242" s="261"/>
      <c r="N242" s="261"/>
      <c r="O242" s="261"/>
      <c r="P242" s="261"/>
      <c r="Q242" s="261"/>
      <c r="R242" s="261"/>
      <c r="S242" s="261"/>
      <c r="T242" s="261"/>
      <c r="U242" s="261"/>
      <c r="V242" s="261"/>
      <c r="W242" s="261"/>
      <c r="X242" s="261"/>
      <c r="Y242" s="261"/>
    </row>
    <row r="243" spans="1:25" ht="13.2">
      <c r="A243" s="279"/>
      <c r="B243" s="261"/>
      <c r="C243" s="261"/>
      <c r="D243" s="485"/>
      <c r="E243" s="261"/>
      <c r="F243" s="261"/>
      <c r="G243" s="261"/>
      <c r="H243" s="261"/>
      <c r="I243" s="261"/>
      <c r="J243" s="261"/>
      <c r="K243" s="261"/>
      <c r="L243" s="261"/>
      <c r="M243" s="261"/>
      <c r="N243" s="261"/>
      <c r="O243" s="261"/>
      <c r="P243" s="261"/>
      <c r="Q243" s="261"/>
      <c r="R243" s="261"/>
      <c r="S243" s="261"/>
      <c r="T243" s="261"/>
      <c r="U243" s="261"/>
      <c r="V243" s="261"/>
      <c r="W243" s="261"/>
      <c r="X243" s="261"/>
      <c r="Y243" s="261"/>
    </row>
    <row r="244" spans="1:25" ht="13.2">
      <c r="A244" s="279"/>
      <c r="B244" s="261"/>
      <c r="C244" s="261"/>
      <c r="D244" s="486"/>
      <c r="E244" s="261"/>
      <c r="F244" s="261"/>
      <c r="G244" s="261"/>
      <c r="H244" s="261"/>
      <c r="I244" s="261"/>
      <c r="J244" s="261"/>
      <c r="K244" s="261"/>
      <c r="L244" s="261"/>
      <c r="M244" s="261"/>
      <c r="N244" s="261"/>
      <c r="O244" s="261"/>
      <c r="P244" s="261"/>
      <c r="Q244" s="261"/>
      <c r="R244" s="261"/>
      <c r="S244" s="261"/>
      <c r="T244" s="261"/>
      <c r="U244" s="261"/>
      <c r="V244" s="261"/>
      <c r="W244" s="261"/>
      <c r="X244" s="261"/>
      <c r="Y244" s="261"/>
    </row>
    <row r="245" spans="1:25" ht="13.2">
      <c r="A245" s="279"/>
      <c r="B245" s="261"/>
      <c r="C245" s="261"/>
      <c r="D245" s="485"/>
      <c r="E245" s="261"/>
      <c r="F245" s="261"/>
      <c r="G245" s="261"/>
      <c r="H245" s="261"/>
      <c r="I245" s="261"/>
      <c r="J245" s="261"/>
      <c r="K245" s="261"/>
      <c r="L245" s="261"/>
      <c r="M245" s="261"/>
      <c r="N245" s="261"/>
      <c r="O245" s="261"/>
      <c r="P245" s="261"/>
      <c r="Q245" s="261"/>
      <c r="R245" s="261"/>
      <c r="S245" s="261"/>
      <c r="T245" s="261"/>
      <c r="U245" s="261"/>
      <c r="V245" s="261"/>
      <c r="W245" s="261"/>
      <c r="X245" s="261"/>
      <c r="Y245" s="261"/>
    </row>
    <row r="246" spans="1:25" ht="13.2">
      <c r="A246" s="279"/>
      <c r="B246" s="261"/>
      <c r="C246" s="261"/>
      <c r="D246" s="486"/>
      <c r="E246" s="261"/>
      <c r="F246" s="261"/>
      <c r="G246" s="261"/>
      <c r="H246" s="261"/>
      <c r="I246" s="261"/>
      <c r="J246" s="261"/>
      <c r="K246" s="261"/>
      <c r="L246" s="261"/>
      <c r="M246" s="261"/>
      <c r="N246" s="261"/>
      <c r="O246" s="261"/>
      <c r="P246" s="261"/>
      <c r="Q246" s="261"/>
      <c r="R246" s="261"/>
      <c r="S246" s="261"/>
      <c r="T246" s="261"/>
      <c r="U246" s="261"/>
      <c r="V246" s="261"/>
      <c r="W246" s="261"/>
      <c r="X246" s="261"/>
      <c r="Y246" s="261"/>
    </row>
    <row r="247" spans="1:25" ht="13.2">
      <c r="A247" s="279"/>
      <c r="B247" s="261"/>
      <c r="C247" s="261"/>
      <c r="D247" s="485"/>
      <c r="E247" s="261"/>
      <c r="F247" s="261"/>
      <c r="G247" s="261"/>
      <c r="H247" s="261"/>
      <c r="I247" s="261"/>
      <c r="J247" s="261"/>
      <c r="K247" s="261"/>
      <c r="L247" s="261"/>
      <c r="M247" s="261"/>
      <c r="N247" s="261"/>
      <c r="O247" s="261"/>
      <c r="P247" s="261"/>
      <c r="Q247" s="261"/>
      <c r="R247" s="261"/>
      <c r="S247" s="261"/>
      <c r="T247" s="261"/>
      <c r="U247" s="261"/>
      <c r="V247" s="261"/>
      <c r="W247" s="261"/>
      <c r="X247" s="261"/>
      <c r="Y247" s="261"/>
    </row>
    <row r="248" spans="1:25" ht="13.2">
      <c r="A248" s="279"/>
      <c r="B248" s="261"/>
      <c r="C248" s="261"/>
      <c r="D248" s="486"/>
      <c r="E248" s="261"/>
      <c r="F248" s="261"/>
      <c r="G248" s="261"/>
      <c r="H248" s="261"/>
      <c r="I248" s="261"/>
      <c r="J248" s="261"/>
      <c r="K248" s="261"/>
      <c r="L248" s="261"/>
      <c r="M248" s="261"/>
      <c r="N248" s="261"/>
      <c r="O248" s="261"/>
      <c r="P248" s="261"/>
      <c r="Q248" s="261"/>
      <c r="R248" s="261"/>
      <c r="S248" s="261"/>
      <c r="T248" s="261"/>
      <c r="U248" s="261"/>
      <c r="V248" s="261"/>
      <c r="W248" s="261"/>
      <c r="X248" s="261"/>
      <c r="Y248" s="261"/>
    </row>
    <row r="249" spans="1:25" ht="13.2">
      <c r="A249" s="279"/>
      <c r="B249" s="261"/>
      <c r="C249" s="261"/>
      <c r="D249" s="110"/>
      <c r="E249" s="261"/>
      <c r="F249" s="261"/>
      <c r="G249" s="261"/>
      <c r="H249" s="261"/>
      <c r="I249" s="261"/>
      <c r="J249" s="261"/>
      <c r="K249" s="261"/>
      <c r="L249" s="261"/>
      <c r="M249" s="261"/>
      <c r="N249" s="261"/>
      <c r="O249" s="261"/>
      <c r="P249" s="261"/>
      <c r="Q249" s="261"/>
      <c r="R249" s="261"/>
      <c r="S249" s="261"/>
      <c r="T249" s="261"/>
      <c r="U249" s="261"/>
      <c r="V249" s="261"/>
      <c r="W249" s="261"/>
      <c r="X249" s="261"/>
      <c r="Y249" s="261"/>
    </row>
    <row r="250" spans="1:25" ht="13.2">
      <c r="A250" s="279"/>
      <c r="B250" s="261"/>
      <c r="C250" s="261"/>
      <c r="D250" s="485"/>
      <c r="E250" s="261"/>
      <c r="F250" s="261"/>
      <c r="G250" s="261"/>
      <c r="H250" s="261"/>
      <c r="I250" s="261"/>
      <c r="J250" s="261"/>
      <c r="K250" s="261"/>
      <c r="L250" s="261"/>
      <c r="M250" s="261"/>
      <c r="N250" s="261"/>
      <c r="O250" s="261"/>
      <c r="P250" s="261"/>
      <c r="Q250" s="261"/>
      <c r="R250" s="261"/>
      <c r="S250" s="261"/>
      <c r="T250" s="261"/>
      <c r="U250" s="261"/>
      <c r="V250" s="261"/>
      <c r="W250" s="261"/>
      <c r="X250" s="261"/>
      <c r="Y250" s="261"/>
    </row>
    <row r="251" spans="1:25" ht="13.2">
      <c r="A251" s="279"/>
      <c r="B251" s="261"/>
      <c r="C251" s="261"/>
      <c r="D251" s="486"/>
      <c r="E251" s="261"/>
      <c r="F251" s="261"/>
      <c r="G251" s="261"/>
      <c r="H251" s="261"/>
      <c r="I251" s="261"/>
      <c r="J251" s="261"/>
      <c r="K251" s="261"/>
      <c r="L251" s="261"/>
      <c r="M251" s="261"/>
      <c r="N251" s="261"/>
      <c r="O251" s="261"/>
      <c r="P251" s="261"/>
      <c r="Q251" s="261"/>
      <c r="R251" s="261"/>
      <c r="S251" s="261"/>
      <c r="T251" s="261"/>
      <c r="U251" s="261"/>
      <c r="V251" s="261"/>
      <c r="W251" s="261"/>
      <c r="X251" s="261"/>
      <c r="Y251" s="261"/>
    </row>
    <row r="252" spans="1:25" ht="13.2">
      <c r="A252" s="279"/>
      <c r="B252" s="261"/>
      <c r="C252" s="261"/>
      <c r="D252" s="486"/>
      <c r="E252" s="261"/>
      <c r="F252" s="261"/>
      <c r="G252" s="261"/>
      <c r="H252" s="261"/>
      <c r="I252" s="261"/>
      <c r="J252" s="261"/>
      <c r="K252" s="261"/>
      <c r="L252" s="261"/>
      <c r="M252" s="261"/>
      <c r="N252" s="261"/>
      <c r="O252" s="261"/>
      <c r="P252" s="261"/>
      <c r="Q252" s="261"/>
      <c r="R252" s="261"/>
      <c r="S252" s="261"/>
      <c r="T252" s="261"/>
      <c r="U252" s="261"/>
      <c r="V252" s="261"/>
      <c r="W252" s="261"/>
      <c r="X252" s="261"/>
      <c r="Y252" s="261"/>
    </row>
    <row r="253" spans="1:25" ht="13.2">
      <c r="A253" s="279"/>
      <c r="B253" s="261"/>
      <c r="C253" s="261"/>
      <c r="D253" s="110"/>
      <c r="E253" s="261"/>
      <c r="F253" s="261"/>
      <c r="G253" s="261"/>
      <c r="H253" s="261"/>
      <c r="I253" s="261"/>
      <c r="J253" s="261"/>
      <c r="K253" s="261"/>
      <c r="L253" s="261"/>
      <c r="M253" s="261"/>
      <c r="N253" s="261"/>
      <c r="O253" s="261"/>
      <c r="P253" s="261"/>
      <c r="Q253" s="261"/>
      <c r="R253" s="261"/>
      <c r="S253" s="261"/>
      <c r="T253" s="261"/>
      <c r="U253" s="261"/>
      <c r="V253" s="261"/>
      <c r="W253" s="261"/>
      <c r="X253" s="261"/>
      <c r="Y253" s="261"/>
    </row>
    <row r="254" spans="1:25" ht="13.2">
      <c r="A254" s="279"/>
      <c r="B254" s="261"/>
      <c r="C254" s="261"/>
      <c r="D254" s="485"/>
      <c r="E254" s="261"/>
      <c r="F254" s="261"/>
      <c r="G254" s="261"/>
      <c r="H254" s="261"/>
      <c r="I254" s="261"/>
      <c r="J254" s="261"/>
      <c r="K254" s="261"/>
      <c r="L254" s="261"/>
      <c r="M254" s="261"/>
      <c r="N254" s="261"/>
      <c r="O254" s="261"/>
      <c r="P254" s="261"/>
      <c r="Q254" s="261"/>
      <c r="R254" s="261"/>
      <c r="S254" s="261"/>
      <c r="T254" s="261"/>
      <c r="U254" s="261"/>
      <c r="V254" s="261"/>
      <c r="W254" s="261"/>
      <c r="X254" s="261"/>
      <c r="Y254" s="261"/>
    </row>
    <row r="255" spans="1:25" ht="13.2">
      <c r="A255" s="279"/>
      <c r="B255" s="261"/>
      <c r="C255" s="261"/>
      <c r="D255" s="486"/>
      <c r="E255" s="261"/>
      <c r="F255" s="261"/>
      <c r="G255" s="261"/>
      <c r="H255" s="261"/>
      <c r="I255" s="261"/>
      <c r="J255" s="261"/>
      <c r="K255" s="261"/>
      <c r="L255" s="261"/>
      <c r="M255" s="261"/>
      <c r="N255" s="261"/>
      <c r="O255" s="261"/>
      <c r="P255" s="261"/>
      <c r="Q255" s="261"/>
      <c r="R255" s="261"/>
      <c r="S255" s="261"/>
      <c r="T255" s="261"/>
      <c r="U255" s="261"/>
      <c r="V255" s="261"/>
      <c r="W255" s="261"/>
      <c r="X255" s="261"/>
      <c r="Y255" s="261"/>
    </row>
    <row r="256" spans="1:25" ht="13.2">
      <c r="A256" s="279"/>
      <c r="B256" s="261"/>
      <c r="C256" s="261"/>
      <c r="D256" s="485"/>
      <c r="E256" s="261"/>
      <c r="F256" s="261"/>
      <c r="G256" s="261"/>
      <c r="H256" s="261"/>
      <c r="I256" s="261"/>
      <c r="J256" s="261"/>
      <c r="K256" s="261"/>
      <c r="L256" s="261"/>
      <c r="M256" s="261"/>
      <c r="N256" s="261"/>
      <c r="O256" s="261"/>
      <c r="P256" s="261"/>
      <c r="Q256" s="261"/>
      <c r="R256" s="261"/>
      <c r="S256" s="261"/>
      <c r="T256" s="261"/>
      <c r="U256" s="261"/>
      <c r="V256" s="261"/>
      <c r="W256" s="261"/>
      <c r="X256" s="261"/>
      <c r="Y256" s="261"/>
    </row>
    <row r="257" spans="1:25" ht="13.2">
      <c r="A257" s="279"/>
      <c r="B257" s="261"/>
      <c r="C257" s="261"/>
      <c r="D257" s="486"/>
      <c r="E257" s="261"/>
      <c r="F257" s="261"/>
      <c r="G257" s="261"/>
      <c r="H257" s="261"/>
      <c r="I257" s="261"/>
      <c r="J257" s="261"/>
      <c r="K257" s="261"/>
      <c r="L257" s="261"/>
      <c r="M257" s="261"/>
      <c r="N257" s="261"/>
      <c r="O257" s="261"/>
      <c r="P257" s="261"/>
      <c r="Q257" s="261"/>
      <c r="R257" s="261"/>
      <c r="S257" s="261"/>
      <c r="T257" s="261"/>
      <c r="U257" s="261"/>
      <c r="V257" s="261"/>
      <c r="W257" s="261"/>
      <c r="X257" s="261"/>
      <c r="Y257" s="261"/>
    </row>
    <row r="258" spans="1:25" ht="13.2">
      <c r="A258" s="279"/>
      <c r="B258" s="261"/>
      <c r="C258" s="261"/>
      <c r="D258" s="486"/>
      <c r="E258" s="261"/>
      <c r="F258" s="261"/>
      <c r="G258" s="261"/>
      <c r="H258" s="261"/>
      <c r="I258" s="261"/>
      <c r="J258" s="261"/>
      <c r="K258" s="261"/>
      <c r="L258" s="261"/>
      <c r="M258" s="261"/>
      <c r="N258" s="261"/>
      <c r="O258" s="261"/>
      <c r="P258" s="261"/>
      <c r="Q258" s="261"/>
      <c r="R258" s="261"/>
      <c r="S258" s="261"/>
      <c r="T258" s="261"/>
      <c r="U258" s="261"/>
      <c r="V258" s="261"/>
      <c r="W258" s="261"/>
      <c r="X258" s="261"/>
      <c r="Y258" s="261"/>
    </row>
    <row r="259" spans="1:25" ht="13.2">
      <c r="A259" s="279"/>
      <c r="B259" s="261"/>
      <c r="C259" s="261"/>
      <c r="D259" s="486"/>
      <c r="E259" s="261"/>
      <c r="F259" s="261"/>
      <c r="G259" s="261"/>
      <c r="H259" s="261"/>
      <c r="I259" s="261"/>
      <c r="J259" s="261"/>
      <c r="K259" s="261"/>
      <c r="L259" s="261"/>
      <c r="M259" s="261"/>
      <c r="N259" s="261"/>
      <c r="O259" s="261"/>
      <c r="P259" s="261"/>
      <c r="Q259" s="261"/>
      <c r="R259" s="261"/>
      <c r="S259" s="261"/>
      <c r="T259" s="261"/>
      <c r="U259" s="261"/>
      <c r="V259" s="261"/>
      <c r="W259" s="261"/>
      <c r="X259" s="261"/>
      <c r="Y259" s="261"/>
    </row>
    <row r="260" spans="1:25" ht="13.2">
      <c r="A260" s="279"/>
      <c r="B260" s="261"/>
      <c r="C260" s="261"/>
      <c r="D260" s="486"/>
      <c r="E260" s="261"/>
      <c r="F260" s="261"/>
      <c r="G260" s="261"/>
      <c r="H260" s="261"/>
      <c r="I260" s="261"/>
      <c r="J260" s="261"/>
      <c r="K260" s="261"/>
      <c r="L260" s="261"/>
      <c r="M260" s="261"/>
      <c r="N260" s="261"/>
      <c r="O260" s="261"/>
      <c r="P260" s="261"/>
      <c r="Q260" s="261"/>
      <c r="R260" s="261"/>
      <c r="S260" s="261"/>
      <c r="T260" s="261"/>
      <c r="U260" s="261"/>
      <c r="V260" s="261"/>
      <c r="W260" s="261"/>
      <c r="X260" s="261"/>
      <c r="Y260" s="261"/>
    </row>
    <row r="261" spans="1:25" ht="13.2">
      <c r="A261" s="279"/>
      <c r="B261" s="261"/>
      <c r="C261" s="261"/>
      <c r="D261" s="486"/>
      <c r="E261" s="261"/>
      <c r="F261" s="261"/>
      <c r="G261" s="261"/>
      <c r="H261" s="261"/>
      <c r="I261" s="261"/>
      <c r="J261" s="261"/>
      <c r="K261" s="261"/>
      <c r="L261" s="261"/>
      <c r="M261" s="261"/>
      <c r="N261" s="261"/>
      <c r="O261" s="261"/>
      <c r="P261" s="261"/>
      <c r="Q261" s="261"/>
      <c r="R261" s="261"/>
      <c r="S261" s="261"/>
      <c r="T261" s="261"/>
      <c r="U261" s="261"/>
      <c r="V261" s="261"/>
      <c r="W261" s="261"/>
      <c r="X261" s="261"/>
      <c r="Y261" s="261"/>
    </row>
    <row r="262" spans="1:25" ht="13.2">
      <c r="A262" s="279"/>
      <c r="B262" s="261"/>
      <c r="C262" s="261"/>
      <c r="D262" s="281"/>
      <c r="E262" s="261"/>
      <c r="F262" s="261"/>
      <c r="G262" s="261"/>
      <c r="H262" s="261"/>
      <c r="I262" s="261"/>
      <c r="J262" s="261"/>
      <c r="K262" s="261"/>
      <c r="L262" s="261"/>
      <c r="M262" s="261"/>
      <c r="N262" s="261"/>
      <c r="O262" s="261"/>
      <c r="P262" s="261"/>
      <c r="Q262" s="261"/>
      <c r="R262" s="261"/>
      <c r="S262" s="261"/>
      <c r="T262" s="261"/>
      <c r="U262" s="261"/>
      <c r="V262" s="261"/>
      <c r="W262" s="261"/>
      <c r="X262" s="261"/>
      <c r="Y262" s="261"/>
    </row>
    <row r="263" spans="1:25" ht="13.2">
      <c r="A263" s="279"/>
      <c r="B263" s="261"/>
      <c r="C263" s="261"/>
      <c r="D263" s="485"/>
      <c r="E263" s="261"/>
      <c r="F263" s="261"/>
      <c r="G263" s="261"/>
      <c r="H263" s="261"/>
      <c r="I263" s="261"/>
      <c r="J263" s="261"/>
      <c r="K263" s="261"/>
      <c r="L263" s="261"/>
      <c r="M263" s="261"/>
      <c r="N263" s="261"/>
      <c r="O263" s="261"/>
      <c r="P263" s="261"/>
      <c r="Q263" s="261"/>
      <c r="R263" s="261"/>
      <c r="S263" s="261"/>
      <c r="T263" s="261"/>
      <c r="U263" s="261"/>
      <c r="V263" s="261"/>
      <c r="W263" s="261"/>
      <c r="X263" s="261"/>
      <c r="Y263" s="261"/>
    </row>
    <row r="264" spans="1:25" ht="13.2">
      <c r="A264" s="279"/>
      <c r="B264" s="261"/>
      <c r="C264" s="261"/>
      <c r="D264" s="486"/>
      <c r="E264" s="261"/>
      <c r="F264" s="261"/>
      <c r="G264" s="261"/>
      <c r="H264" s="261"/>
      <c r="I264" s="261"/>
      <c r="J264" s="261"/>
      <c r="K264" s="261"/>
      <c r="L264" s="261"/>
      <c r="M264" s="261"/>
      <c r="N264" s="261"/>
      <c r="O264" s="261"/>
      <c r="P264" s="261"/>
      <c r="Q264" s="261"/>
      <c r="R264" s="261"/>
      <c r="S264" s="261"/>
      <c r="T264" s="261"/>
      <c r="U264" s="261"/>
      <c r="V264" s="261"/>
      <c r="W264" s="261"/>
      <c r="X264" s="261"/>
      <c r="Y264" s="261"/>
    </row>
    <row r="265" spans="1:25" ht="13.2">
      <c r="A265" s="279"/>
      <c r="B265" s="261"/>
      <c r="C265" s="261"/>
      <c r="D265" s="110"/>
      <c r="E265" s="261"/>
      <c r="F265" s="261"/>
      <c r="G265" s="261"/>
      <c r="H265" s="261"/>
      <c r="I265" s="261"/>
      <c r="J265" s="261"/>
      <c r="K265" s="261"/>
      <c r="L265" s="261"/>
      <c r="M265" s="261"/>
      <c r="N265" s="261"/>
      <c r="O265" s="261"/>
      <c r="P265" s="261"/>
      <c r="Q265" s="261"/>
      <c r="R265" s="261"/>
      <c r="S265" s="261"/>
      <c r="T265" s="261"/>
      <c r="U265" s="261"/>
      <c r="V265" s="261"/>
      <c r="W265" s="261"/>
      <c r="X265" s="261"/>
      <c r="Y265" s="261"/>
    </row>
    <row r="266" spans="1:25" ht="13.2">
      <c r="A266" s="279"/>
      <c r="B266" s="261"/>
      <c r="C266" s="261"/>
      <c r="D266" s="110"/>
      <c r="E266" s="261"/>
      <c r="F266" s="261"/>
      <c r="G266" s="261"/>
      <c r="H266" s="261"/>
      <c r="I266" s="261"/>
      <c r="J266" s="261"/>
      <c r="K266" s="261"/>
      <c r="L266" s="261"/>
      <c r="M266" s="261"/>
      <c r="N266" s="261"/>
      <c r="O266" s="261"/>
      <c r="P266" s="261"/>
      <c r="Q266" s="261"/>
      <c r="R266" s="261"/>
      <c r="S266" s="261"/>
      <c r="T266" s="261"/>
      <c r="U266" s="261"/>
      <c r="V266" s="261"/>
      <c r="W266" s="261"/>
      <c r="X266" s="261"/>
      <c r="Y266" s="261"/>
    </row>
    <row r="267" spans="1:25" ht="13.2">
      <c r="A267" s="279"/>
      <c r="B267" s="261"/>
      <c r="C267" s="261"/>
      <c r="D267" s="110"/>
      <c r="E267" s="261"/>
      <c r="F267" s="261"/>
      <c r="G267" s="261"/>
      <c r="H267" s="261"/>
      <c r="I267" s="261"/>
      <c r="J267" s="261"/>
      <c r="K267" s="261"/>
      <c r="L267" s="261"/>
      <c r="M267" s="261"/>
      <c r="N267" s="261"/>
      <c r="O267" s="261"/>
      <c r="P267" s="261"/>
      <c r="Q267" s="261"/>
      <c r="R267" s="261"/>
      <c r="S267" s="261"/>
      <c r="T267" s="261"/>
      <c r="U267" s="261"/>
      <c r="V267" s="261"/>
      <c r="W267" s="261"/>
      <c r="X267" s="261"/>
      <c r="Y267" s="261"/>
    </row>
    <row r="268" spans="1:25" ht="13.2">
      <c r="A268" s="279"/>
      <c r="B268" s="261"/>
      <c r="C268" s="261"/>
      <c r="D268" s="110"/>
      <c r="E268" s="261"/>
      <c r="F268" s="261"/>
      <c r="G268" s="261"/>
      <c r="H268" s="261"/>
      <c r="I268" s="261"/>
      <c r="J268" s="261"/>
      <c r="K268" s="261"/>
      <c r="L268" s="261"/>
      <c r="M268" s="261"/>
      <c r="N268" s="261"/>
      <c r="O268" s="261"/>
      <c r="P268" s="261"/>
      <c r="Q268" s="261"/>
      <c r="R268" s="261"/>
      <c r="S268" s="261"/>
      <c r="T268" s="261"/>
      <c r="U268" s="261"/>
      <c r="V268" s="261"/>
      <c r="W268" s="261"/>
      <c r="X268" s="261"/>
      <c r="Y268" s="261"/>
    </row>
    <row r="269" spans="1:25" ht="13.2">
      <c r="A269" s="279"/>
      <c r="B269" s="261"/>
      <c r="C269" s="261"/>
      <c r="D269" s="485"/>
      <c r="E269" s="261"/>
      <c r="F269" s="261"/>
      <c r="G269" s="261"/>
      <c r="H269" s="261"/>
      <c r="I269" s="261"/>
      <c r="J269" s="261"/>
      <c r="K269" s="261"/>
      <c r="L269" s="261"/>
      <c r="M269" s="261"/>
      <c r="N269" s="261"/>
      <c r="O269" s="261"/>
      <c r="P269" s="261"/>
      <c r="Q269" s="261"/>
      <c r="R269" s="261"/>
      <c r="S269" s="261"/>
      <c r="T269" s="261"/>
      <c r="U269" s="261"/>
      <c r="V269" s="261"/>
      <c r="W269" s="261"/>
      <c r="X269" s="261"/>
      <c r="Y269" s="261"/>
    </row>
    <row r="270" spans="1:25" ht="13.2">
      <c r="A270" s="279"/>
      <c r="B270" s="261"/>
      <c r="C270" s="261"/>
      <c r="D270" s="486"/>
      <c r="E270" s="261"/>
      <c r="F270" s="261"/>
      <c r="G270" s="261"/>
      <c r="H270" s="261"/>
      <c r="I270" s="261"/>
      <c r="J270" s="261"/>
      <c r="K270" s="261"/>
      <c r="L270" s="261"/>
      <c r="M270" s="261"/>
      <c r="N270" s="261"/>
      <c r="O270" s="261"/>
      <c r="P270" s="261"/>
      <c r="Q270" s="261"/>
      <c r="R270" s="261"/>
      <c r="S270" s="261"/>
      <c r="T270" s="261"/>
      <c r="U270" s="261"/>
      <c r="V270" s="261"/>
      <c r="W270" s="261"/>
      <c r="X270" s="261"/>
      <c r="Y270" s="261"/>
    </row>
    <row r="271" spans="1:25" ht="13.2">
      <c r="A271" s="279"/>
      <c r="B271" s="261"/>
      <c r="C271" s="261"/>
      <c r="D271" s="485"/>
      <c r="E271" s="261"/>
      <c r="F271" s="261"/>
      <c r="G271" s="261"/>
      <c r="H271" s="261"/>
      <c r="I271" s="261"/>
      <c r="J271" s="261"/>
      <c r="K271" s="261"/>
      <c r="L271" s="261"/>
      <c r="M271" s="261"/>
      <c r="N271" s="261"/>
      <c r="O271" s="261"/>
      <c r="P271" s="261"/>
      <c r="Q271" s="261"/>
      <c r="R271" s="261"/>
      <c r="S271" s="261"/>
      <c r="T271" s="261"/>
      <c r="U271" s="261"/>
      <c r="V271" s="261"/>
      <c r="W271" s="261"/>
      <c r="X271" s="261"/>
      <c r="Y271" s="261"/>
    </row>
    <row r="272" spans="1:25" ht="13.2">
      <c r="A272" s="279"/>
      <c r="B272" s="261"/>
      <c r="C272" s="261"/>
      <c r="D272" s="486"/>
      <c r="E272" s="261"/>
      <c r="F272" s="261"/>
      <c r="G272" s="261"/>
      <c r="H272" s="261"/>
      <c r="I272" s="261"/>
      <c r="J272" s="261"/>
      <c r="K272" s="261"/>
      <c r="L272" s="261"/>
      <c r="M272" s="261"/>
      <c r="N272" s="261"/>
      <c r="O272" s="261"/>
      <c r="P272" s="261"/>
      <c r="Q272" s="261"/>
      <c r="R272" s="261"/>
      <c r="S272" s="261"/>
      <c r="T272" s="261"/>
      <c r="U272" s="261"/>
      <c r="V272" s="261"/>
      <c r="W272" s="261"/>
      <c r="X272" s="261"/>
      <c r="Y272" s="261"/>
    </row>
    <row r="273" spans="1:25" ht="13.2">
      <c r="A273" s="279"/>
      <c r="B273" s="261"/>
      <c r="C273" s="261"/>
      <c r="D273" s="486"/>
      <c r="E273" s="261"/>
      <c r="F273" s="261"/>
      <c r="G273" s="261"/>
      <c r="H273" s="261"/>
      <c r="I273" s="261"/>
      <c r="J273" s="261"/>
      <c r="K273" s="261"/>
      <c r="L273" s="261"/>
      <c r="M273" s="261"/>
      <c r="N273" s="261"/>
      <c r="O273" s="261"/>
      <c r="P273" s="261"/>
      <c r="Q273" s="261"/>
      <c r="R273" s="261"/>
      <c r="S273" s="261"/>
      <c r="T273" s="261"/>
      <c r="U273" s="261"/>
      <c r="V273" s="261"/>
      <c r="W273" s="261"/>
      <c r="X273" s="261"/>
      <c r="Y273" s="261"/>
    </row>
    <row r="274" spans="1:25" ht="13.2">
      <c r="A274" s="279"/>
      <c r="B274" s="261"/>
      <c r="C274" s="261"/>
      <c r="D274" s="486"/>
      <c r="E274" s="261"/>
      <c r="F274" s="261"/>
      <c r="G274" s="261"/>
      <c r="H274" s="261"/>
      <c r="I274" s="261"/>
      <c r="J274" s="261"/>
      <c r="K274" s="261"/>
      <c r="L274" s="261"/>
      <c r="M274" s="261"/>
      <c r="N274" s="261"/>
      <c r="O274" s="261"/>
      <c r="P274" s="261"/>
      <c r="Q274" s="261"/>
      <c r="R274" s="261"/>
      <c r="S274" s="261"/>
      <c r="T274" s="261"/>
      <c r="U274" s="261"/>
      <c r="V274" s="261"/>
      <c r="W274" s="261"/>
      <c r="X274" s="261"/>
      <c r="Y274" s="261"/>
    </row>
    <row r="275" spans="1:25" ht="13.2">
      <c r="A275" s="279"/>
      <c r="B275" s="261"/>
      <c r="C275" s="261"/>
      <c r="D275" s="485"/>
      <c r="E275" s="261"/>
      <c r="F275" s="261"/>
      <c r="G275" s="261"/>
      <c r="H275" s="261"/>
      <c r="I275" s="261"/>
      <c r="J275" s="261"/>
      <c r="K275" s="261"/>
      <c r="L275" s="261"/>
      <c r="M275" s="261"/>
      <c r="N275" s="261"/>
      <c r="O275" s="261"/>
      <c r="P275" s="261"/>
      <c r="Q275" s="261"/>
      <c r="R275" s="261"/>
      <c r="S275" s="261"/>
      <c r="T275" s="261"/>
      <c r="U275" s="261"/>
      <c r="V275" s="261"/>
      <c r="W275" s="261"/>
      <c r="X275" s="261"/>
      <c r="Y275" s="261"/>
    </row>
    <row r="276" spans="1:25" ht="13.2">
      <c r="A276" s="279"/>
      <c r="B276" s="261"/>
      <c r="C276" s="261"/>
      <c r="D276" s="486"/>
      <c r="E276" s="261"/>
      <c r="F276" s="261"/>
      <c r="G276" s="261"/>
      <c r="H276" s="261"/>
      <c r="I276" s="261"/>
      <c r="J276" s="261"/>
      <c r="K276" s="261"/>
      <c r="L276" s="261"/>
      <c r="M276" s="261"/>
      <c r="N276" s="261"/>
      <c r="O276" s="261"/>
      <c r="P276" s="261"/>
      <c r="Q276" s="261"/>
      <c r="R276" s="261"/>
      <c r="S276" s="261"/>
      <c r="T276" s="261"/>
      <c r="U276" s="261"/>
      <c r="V276" s="261"/>
      <c r="W276" s="261"/>
      <c r="X276" s="261"/>
      <c r="Y276" s="261"/>
    </row>
    <row r="277" spans="1:25" ht="13.2">
      <c r="A277" s="279"/>
      <c r="B277" s="261"/>
      <c r="C277" s="261"/>
      <c r="D277" s="485"/>
      <c r="E277" s="261"/>
      <c r="F277" s="261"/>
      <c r="G277" s="261"/>
      <c r="H277" s="261"/>
      <c r="I277" s="261"/>
      <c r="J277" s="261"/>
      <c r="K277" s="261"/>
      <c r="L277" s="261"/>
      <c r="M277" s="261"/>
      <c r="N277" s="261"/>
      <c r="O277" s="261"/>
      <c r="P277" s="261"/>
      <c r="Q277" s="261"/>
      <c r="R277" s="261"/>
      <c r="S277" s="261"/>
      <c r="T277" s="261"/>
      <c r="U277" s="261"/>
      <c r="V277" s="261"/>
      <c r="W277" s="261"/>
      <c r="X277" s="261"/>
      <c r="Y277" s="261"/>
    </row>
    <row r="278" spans="1:25" ht="13.2">
      <c r="A278" s="279"/>
      <c r="B278" s="261"/>
      <c r="C278" s="261"/>
      <c r="D278" s="486"/>
      <c r="E278" s="261"/>
      <c r="F278" s="261"/>
      <c r="G278" s="261"/>
      <c r="H278" s="261"/>
      <c r="I278" s="261"/>
      <c r="J278" s="261"/>
      <c r="K278" s="261"/>
      <c r="L278" s="261"/>
      <c r="M278" s="261"/>
      <c r="N278" s="261"/>
      <c r="O278" s="261"/>
      <c r="P278" s="261"/>
      <c r="Q278" s="261"/>
      <c r="R278" s="261"/>
      <c r="S278" s="261"/>
      <c r="T278" s="261"/>
      <c r="U278" s="261"/>
      <c r="V278" s="261"/>
      <c r="W278" s="261"/>
      <c r="X278" s="261"/>
      <c r="Y278" s="261"/>
    </row>
    <row r="279" spans="1:25" ht="13.2">
      <c r="A279" s="279"/>
      <c r="B279" s="261"/>
      <c r="C279" s="261"/>
      <c r="D279" s="485"/>
      <c r="E279" s="261"/>
      <c r="F279" s="261"/>
      <c r="G279" s="261"/>
      <c r="H279" s="261"/>
      <c r="I279" s="261"/>
      <c r="J279" s="261"/>
      <c r="K279" s="261"/>
      <c r="L279" s="261"/>
      <c r="M279" s="261"/>
      <c r="N279" s="261"/>
      <c r="O279" s="261"/>
      <c r="P279" s="261"/>
      <c r="Q279" s="261"/>
      <c r="R279" s="261"/>
      <c r="S279" s="261"/>
      <c r="T279" s="261"/>
      <c r="U279" s="261"/>
      <c r="V279" s="261"/>
      <c r="W279" s="261"/>
      <c r="X279" s="261"/>
      <c r="Y279" s="261"/>
    </row>
    <row r="280" spans="1:25" ht="13.2">
      <c r="A280" s="279"/>
      <c r="B280" s="261"/>
      <c r="C280" s="261"/>
      <c r="D280" s="486"/>
      <c r="E280" s="261"/>
      <c r="F280" s="261"/>
      <c r="G280" s="261"/>
      <c r="H280" s="261"/>
      <c r="I280" s="261"/>
      <c r="J280" s="261"/>
      <c r="K280" s="261"/>
      <c r="L280" s="261"/>
      <c r="M280" s="261"/>
      <c r="N280" s="261"/>
      <c r="O280" s="261"/>
      <c r="P280" s="261"/>
      <c r="Q280" s="261"/>
      <c r="R280" s="261"/>
      <c r="S280" s="261"/>
      <c r="T280" s="261"/>
      <c r="U280" s="261"/>
      <c r="V280" s="261"/>
      <c r="W280" s="261"/>
      <c r="X280" s="261"/>
      <c r="Y280" s="261"/>
    </row>
    <row r="281" spans="1:25" ht="13.2">
      <c r="A281" s="279"/>
      <c r="B281" s="261"/>
      <c r="C281" s="261"/>
      <c r="D281" s="278"/>
      <c r="E281" s="261"/>
      <c r="F281" s="261"/>
      <c r="G281" s="261"/>
      <c r="H281" s="261"/>
      <c r="I281" s="261"/>
      <c r="J281" s="261"/>
      <c r="K281" s="261"/>
      <c r="L281" s="261"/>
      <c r="M281" s="261"/>
      <c r="N281" s="261"/>
      <c r="O281" s="261"/>
      <c r="P281" s="261"/>
      <c r="Q281" s="261"/>
      <c r="R281" s="261"/>
      <c r="S281" s="261"/>
      <c r="T281" s="261"/>
      <c r="U281" s="261"/>
      <c r="V281" s="261"/>
      <c r="W281" s="261"/>
      <c r="X281" s="261"/>
      <c r="Y281" s="261"/>
    </row>
    <row r="282" spans="1:25" ht="13.2">
      <c r="A282" s="279"/>
      <c r="B282" s="261"/>
      <c r="C282" s="261"/>
      <c r="D282" s="107"/>
      <c r="E282" s="261"/>
      <c r="F282" s="261"/>
      <c r="G282" s="261"/>
      <c r="H282" s="261"/>
      <c r="I282" s="261"/>
      <c r="J282" s="261"/>
      <c r="K282" s="261"/>
      <c r="L282" s="261"/>
      <c r="M282" s="261"/>
      <c r="N282" s="261"/>
      <c r="O282" s="261"/>
      <c r="P282" s="261"/>
      <c r="Q282" s="261"/>
      <c r="R282" s="261"/>
      <c r="S282" s="261"/>
      <c r="T282" s="261"/>
      <c r="U282" s="261"/>
      <c r="V282" s="261"/>
      <c r="W282" s="261"/>
      <c r="X282" s="261"/>
      <c r="Y282" s="261"/>
    </row>
    <row r="283" spans="1:25" ht="13.2">
      <c r="A283" s="279"/>
      <c r="B283" s="261"/>
      <c r="C283" s="261"/>
      <c r="D283" s="485"/>
      <c r="E283" s="261"/>
      <c r="F283" s="261"/>
      <c r="G283" s="261"/>
      <c r="H283" s="261"/>
      <c r="I283" s="261"/>
      <c r="J283" s="261"/>
      <c r="K283" s="261"/>
      <c r="L283" s="261"/>
      <c r="M283" s="261"/>
      <c r="N283" s="261"/>
      <c r="O283" s="261"/>
      <c r="P283" s="261"/>
      <c r="Q283" s="261"/>
      <c r="R283" s="261"/>
      <c r="S283" s="261"/>
      <c r="T283" s="261"/>
      <c r="U283" s="261"/>
      <c r="V283" s="261"/>
      <c r="W283" s="261"/>
      <c r="X283" s="261"/>
      <c r="Y283" s="261"/>
    </row>
    <row r="284" spans="1:25" ht="13.2">
      <c r="A284" s="279"/>
      <c r="B284" s="261"/>
      <c r="C284" s="261"/>
      <c r="D284" s="486"/>
      <c r="E284" s="261"/>
      <c r="F284" s="261"/>
      <c r="G284" s="261"/>
      <c r="H284" s="261"/>
      <c r="I284" s="261"/>
      <c r="J284" s="261"/>
      <c r="K284" s="261"/>
      <c r="L284" s="261"/>
      <c r="M284" s="261"/>
      <c r="N284" s="261"/>
      <c r="O284" s="261"/>
      <c r="P284" s="261"/>
      <c r="Q284" s="261"/>
      <c r="R284" s="261"/>
      <c r="S284" s="261"/>
      <c r="T284" s="261"/>
      <c r="U284" s="261"/>
      <c r="V284" s="261"/>
      <c r="W284" s="261"/>
      <c r="X284" s="261"/>
      <c r="Y284" s="261"/>
    </row>
    <row r="285" spans="1:25" ht="13.2">
      <c r="A285" s="279"/>
      <c r="B285" s="261"/>
      <c r="C285" s="261"/>
      <c r="D285" s="485"/>
      <c r="E285" s="261"/>
      <c r="F285" s="261"/>
      <c r="G285" s="261"/>
      <c r="H285" s="261"/>
      <c r="I285" s="261"/>
      <c r="J285" s="261"/>
      <c r="K285" s="261"/>
      <c r="L285" s="261"/>
      <c r="M285" s="261"/>
      <c r="N285" s="261"/>
      <c r="O285" s="261"/>
      <c r="P285" s="261"/>
      <c r="Q285" s="261"/>
      <c r="R285" s="261"/>
      <c r="S285" s="261"/>
      <c r="T285" s="261"/>
      <c r="U285" s="261"/>
      <c r="V285" s="261"/>
      <c r="W285" s="261"/>
      <c r="X285" s="261"/>
      <c r="Y285" s="261"/>
    </row>
    <row r="286" spans="1:25" ht="13.2">
      <c r="A286" s="279"/>
      <c r="B286" s="261"/>
      <c r="C286" s="261"/>
      <c r="D286" s="486"/>
      <c r="E286" s="261"/>
      <c r="F286" s="261"/>
      <c r="G286" s="261"/>
      <c r="H286" s="261"/>
      <c r="I286" s="261"/>
      <c r="J286" s="261"/>
      <c r="K286" s="261"/>
      <c r="L286" s="261"/>
      <c r="M286" s="261"/>
      <c r="N286" s="261"/>
      <c r="O286" s="261"/>
      <c r="P286" s="261"/>
      <c r="Q286" s="261"/>
      <c r="R286" s="261"/>
      <c r="S286" s="261"/>
      <c r="T286" s="261"/>
      <c r="U286" s="261"/>
      <c r="V286" s="261"/>
      <c r="W286" s="261"/>
      <c r="X286" s="261"/>
      <c r="Y286" s="261"/>
    </row>
    <row r="287" spans="1:25" ht="13.2">
      <c r="A287" s="279"/>
      <c r="B287" s="261"/>
      <c r="C287" s="261"/>
      <c r="D287" s="485"/>
      <c r="E287" s="261"/>
      <c r="F287" s="261"/>
      <c r="G287" s="261"/>
      <c r="H287" s="261"/>
      <c r="I287" s="261"/>
      <c r="J287" s="261"/>
      <c r="K287" s="261"/>
      <c r="L287" s="261"/>
      <c r="M287" s="261"/>
      <c r="N287" s="261"/>
      <c r="O287" s="261"/>
      <c r="P287" s="261"/>
      <c r="Q287" s="261"/>
      <c r="R287" s="261"/>
      <c r="S287" s="261"/>
      <c r="T287" s="261"/>
      <c r="U287" s="261"/>
      <c r="V287" s="261"/>
      <c r="W287" s="261"/>
      <c r="X287" s="261"/>
      <c r="Y287" s="261"/>
    </row>
    <row r="288" spans="1:25" ht="13.2">
      <c r="A288" s="279"/>
      <c r="B288" s="261"/>
      <c r="C288" s="261"/>
      <c r="D288" s="486"/>
      <c r="E288" s="261"/>
      <c r="F288" s="261"/>
      <c r="G288" s="261"/>
      <c r="H288" s="261"/>
      <c r="I288" s="261"/>
      <c r="J288" s="261"/>
      <c r="K288" s="261"/>
      <c r="L288" s="261"/>
      <c r="M288" s="261"/>
      <c r="N288" s="261"/>
      <c r="O288" s="261"/>
      <c r="P288" s="261"/>
      <c r="Q288" s="261"/>
      <c r="R288" s="261"/>
      <c r="S288" s="261"/>
      <c r="T288" s="261"/>
      <c r="U288" s="261"/>
      <c r="V288" s="261"/>
      <c r="W288" s="261"/>
      <c r="X288" s="261"/>
      <c r="Y288" s="261"/>
    </row>
    <row r="289" spans="1:25" ht="13.2">
      <c r="A289" s="279"/>
      <c r="B289" s="261"/>
      <c r="C289" s="261"/>
      <c r="D289" s="110"/>
      <c r="E289" s="261"/>
      <c r="F289" s="261"/>
      <c r="G289" s="261"/>
      <c r="H289" s="261"/>
      <c r="I289" s="261"/>
      <c r="J289" s="261"/>
      <c r="K289" s="261"/>
      <c r="L289" s="261"/>
      <c r="M289" s="261"/>
      <c r="N289" s="261"/>
      <c r="O289" s="261"/>
      <c r="P289" s="261"/>
      <c r="Q289" s="261"/>
      <c r="R289" s="261"/>
      <c r="S289" s="261"/>
      <c r="T289" s="261"/>
      <c r="U289" s="261"/>
      <c r="V289" s="261"/>
      <c r="W289" s="261"/>
      <c r="X289" s="261"/>
      <c r="Y289" s="261"/>
    </row>
    <row r="290" spans="1:25" ht="13.2">
      <c r="A290" s="279"/>
      <c r="B290" s="261"/>
      <c r="C290" s="261"/>
      <c r="D290" s="485"/>
      <c r="E290" s="261"/>
      <c r="F290" s="261"/>
      <c r="G290" s="261"/>
      <c r="H290" s="261"/>
      <c r="I290" s="261"/>
      <c r="J290" s="261"/>
      <c r="K290" s="261"/>
      <c r="L290" s="261"/>
      <c r="M290" s="261"/>
      <c r="N290" s="261"/>
      <c r="O290" s="261"/>
      <c r="P290" s="261"/>
      <c r="Q290" s="261"/>
      <c r="R290" s="261"/>
      <c r="S290" s="261"/>
      <c r="T290" s="261"/>
      <c r="U290" s="261"/>
      <c r="V290" s="261"/>
      <c r="W290" s="261"/>
      <c r="X290" s="261"/>
      <c r="Y290" s="261"/>
    </row>
    <row r="291" spans="1:25" ht="13.2">
      <c r="A291" s="279"/>
      <c r="B291" s="261"/>
      <c r="C291" s="261"/>
      <c r="D291" s="486"/>
      <c r="E291" s="261"/>
      <c r="F291" s="261"/>
      <c r="G291" s="261"/>
      <c r="H291" s="261"/>
      <c r="I291" s="261"/>
      <c r="J291" s="261"/>
      <c r="K291" s="261"/>
      <c r="L291" s="261"/>
      <c r="M291" s="261"/>
      <c r="N291" s="261"/>
      <c r="O291" s="261"/>
      <c r="P291" s="261"/>
      <c r="Q291" s="261"/>
      <c r="R291" s="261"/>
      <c r="S291" s="261"/>
      <c r="T291" s="261"/>
      <c r="U291" s="261"/>
      <c r="V291" s="261"/>
      <c r="W291" s="261"/>
      <c r="X291" s="261"/>
      <c r="Y291" s="261"/>
    </row>
    <row r="292" spans="1:25" ht="13.2">
      <c r="A292" s="279"/>
      <c r="B292" s="261"/>
      <c r="C292" s="261"/>
      <c r="D292" s="486"/>
      <c r="E292" s="261"/>
      <c r="F292" s="261"/>
      <c r="G292" s="261"/>
      <c r="H292" s="261"/>
      <c r="I292" s="261"/>
      <c r="J292" s="261"/>
      <c r="K292" s="261"/>
      <c r="L292" s="261"/>
      <c r="M292" s="261"/>
      <c r="N292" s="261"/>
      <c r="O292" s="261"/>
      <c r="P292" s="261"/>
      <c r="Q292" s="261"/>
      <c r="R292" s="261"/>
      <c r="S292" s="261"/>
      <c r="T292" s="261"/>
      <c r="U292" s="261"/>
      <c r="V292" s="261"/>
      <c r="W292" s="261"/>
      <c r="X292" s="261"/>
      <c r="Y292" s="261"/>
    </row>
    <row r="293" spans="1:25" ht="13.2">
      <c r="A293" s="279"/>
      <c r="B293" s="261"/>
      <c r="C293" s="261"/>
      <c r="D293" s="110"/>
      <c r="E293" s="261"/>
      <c r="F293" s="261"/>
      <c r="G293" s="261"/>
      <c r="H293" s="261"/>
      <c r="I293" s="261"/>
      <c r="J293" s="261"/>
      <c r="K293" s="261"/>
      <c r="L293" s="261"/>
      <c r="M293" s="261"/>
      <c r="N293" s="261"/>
      <c r="O293" s="261"/>
      <c r="P293" s="261"/>
      <c r="Q293" s="261"/>
      <c r="R293" s="261"/>
      <c r="S293" s="261"/>
      <c r="T293" s="261"/>
      <c r="U293" s="261"/>
      <c r="V293" s="261"/>
      <c r="W293" s="261"/>
      <c r="X293" s="261"/>
      <c r="Y293" s="261"/>
    </row>
    <row r="294" spans="1:25" ht="13.2">
      <c r="A294" s="279"/>
      <c r="B294" s="261"/>
      <c r="C294" s="261"/>
      <c r="D294" s="485"/>
      <c r="E294" s="261"/>
      <c r="F294" s="261"/>
      <c r="G294" s="261"/>
      <c r="H294" s="261"/>
      <c r="I294" s="261"/>
      <c r="J294" s="261"/>
      <c r="K294" s="261"/>
      <c r="L294" s="261"/>
      <c r="M294" s="261"/>
      <c r="N294" s="261"/>
      <c r="O294" s="261"/>
      <c r="P294" s="261"/>
      <c r="Q294" s="261"/>
      <c r="R294" s="261"/>
      <c r="S294" s="261"/>
      <c r="T294" s="261"/>
      <c r="U294" s="261"/>
      <c r="V294" s="261"/>
      <c r="W294" s="261"/>
      <c r="X294" s="261"/>
      <c r="Y294" s="261"/>
    </row>
    <row r="295" spans="1:25" ht="13.2">
      <c r="A295" s="279"/>
      <c r="B295" s="261"/>
      <c r="C295" s="261"/>
      <c r="D295" s="486"/>
      <c r="E295" s="261"/>
      <c r="F295" s="261"/>
      <c r="G295" s="261"/>
      <c r="H295" s="261"/>
      <c r="I295" s="261"/>
      <c r="J295" s="261"/>
      <c r="K295" s="261"/>
      <c r="L295" s="261"/>
      <c r="M295" s="261"/>
      <c r="N295" s="261"/>
      <c r="O295" s="261"/>
      <c r="P295" s="261"/>
      <c r="Q295" s="261"/>
      <c r="R295" s="261"/>
      <c r="S295" s="261"/>
      <c r="T295" s="261"/>
      <c r="U295" s="261"/>
      <c r="V295" s="261"/>
      <c r="W295" s="261"/>
      <c r="X295" s="261"/>
      <c r="Y295" s="261"/>
    </row>
    <row r="296" spans="1:25" ht="13.2">
      <c r="A296" s="279"/>
      <c r="B296" s="261"/>
      <c r="C296" s="261"/>
      <c r="D296" s="485"/>
      <c r="E296" s="261"/>
      <c r="F296" s="261"/>
      <c r="G296" s="261"/>
      <c r="H296" s="261"/>
      <c r="I296" s="261"/>
      <c r="J296" s="261"/>
      <c r="K296" s="261"/>
      <c r="L296" s="261"/>
      <c r="M296" s="261"/>
      <c r="N296" s="261"/>
      <c r="O296" s="261"/>
      <c r="P296" s="261"/>
      <c r="Q296" s="261"/>
      <c r="R296" s="261"/>
      <c r="S296" s="261"/>
      <c r="T296" s="261"/>
      <c r="U296" s="261"/>
      <c r="V296" s="261"/>
      <c r="W296" s="261"/>
      <c r="X296" s="261"/>
      <c r="Y296" s="261"/>
    </row>
    <row r="297" spans="1:25" ht="13.2">
      <c r="A297" s="279"/>
      <c r="B297" s="261"/>
      <c r="C297" s="261"/>
      <c r="D297" s="486"/>
      <c r="E297" s="261"/>
      <c r="F297" s="261"/>
      <c r="G297" s="261"/>
      <c r="H297" s="261"/>
      <c r="I297" s="261"/>
      <c r="J297" s="261"/>
      <c r="K297" s="261"/>
      <c r="L297" s="261"/>
      <c r="M297" s="261"/>
      <c r="N297" s="261"/>
      <c r="O297" s="261"/>
      <c r="P297" s="261"/>
      <c r="Q297" s="261"/>
      <c r="R297" s="261"/>
      <c r="S297" s="261"/>
      <c r="T297" s="261"/>
      <c r="U297" s="261"/>
      <c r="V297" s="261"/>
      <c r="W297" s="261"/>
      <c r="X297" s="261"/>
      <c r="Y297" s="261"/>
    </row>
    <row r="298" spans="1:25" ht="13.2">
      <c r="A298" s="279"/>
      <c r="B298" s="261"/>
      <c r="C298" s="261"/>
      <c r="D298" s="486"/>
      <c r="E298" s="261"/>
      <c r="F298" s="261"/>
      <c r="G298" s="261"/>
      <c r="H298" s="261"/>
      <c r="I298" s="261"/>
      <c r="J298" s="261"/>
      <c r="K298" s="261"/>
      <c r="L298" s="261"/>
      <c r="M298" s="261"/>
      <c r="N298" s="261"/>
      <c r="O298" s="261"/>
      <c r="P298" s="261"/>
      <c r="Q298" s="261"/>
      <c r="R298" s="261"/>
      <c r="S298" s="261"/>
      <c r="T298" s="261"/>
      <c r="U298" s="261"/>
      <c r="V298" s="261"/>
      <c r="W298" s="261"/>
      <c r="X298" s="261"/>
      <c r="Y298" s="261"/>
    </row>
    <row r="299" spans="1:25" ht="13.2">
      <c r="A299" s="279"/>
      <c r="B299" s="261"/>
      <c r="C299" s="261"/>
      <c r="D299" s="486"/>
      <c r="E299" s="261"/>
      <c r="F299" s="261"/>
      <c r="G299" s="261"/>
      <c r="H299" s="261"/>
      <c r="I299" s="261"/>
      <c r="J299" s="261"/>
      <c r="K299" s="261"/>
      <c r="L299" s="261"/>
      <c r="M299" s="261"/>
      <c r="N299" s="261"/>
      <c r="O299" s="261"/>
      <c r="P299" s="261"/>
      <c r="Q299" s="261"/>
      <c r="R299" s="261"/>
      <c r="S299" s="261"/>
      <c r="T299" s="261"/>
      <c r="U299" s="261"/>
      <c r="V299" s="261"/>
      <c r="W299" s="261"/>
      <c r="X299" s="261"/>
      <c r="Y299" s="261"/>
    </row>
    <row r="300" spans="1:25" ht="13.2">
      <c r="A300" s="279"/>
      <c r="B300" s="261"/>
      <c r="C300" s="261"/>
      <c r="D300" s="486"/>
      <c r="E300" s="261"/>
      <c r="F300" s="261"/>
      <c r="G300" s="261"/>
      <c r="H300" s="261"/>
      <c r="I300" s="261"/>
      <c r="J300" s="261"/>
      <c r="K300" s="261"/>
      <c r="L300" s="261"/>
      <c r="M300" s="261"/>
      <c r="N300" s="261"/>
      <c r="O300" s="261"/>
      <c r="P300" s="261"/>
      <c r="Q300" s="261"/>
      <c r="R300" s="261"/>
      <c r="S300" s="261"/>
      <c r="T300" s="261"/>
      <c r="U300" s="261"/>
      <c r="V300" s="261"/>
      <c r="W300" s="261"/>
      <c r="X300" s="261"/>
      <c r="Y300" s="261"/>
    </row>
    <row r="301" spans="1:25" ht="13.2">
      <c r="A301" s="279"/>
      <c r="B301" s="261"/>
      <c r="C301" s="261"/>
      <c r="D301" s="486"/>
      <c r="E301" s="261"/>
      <c r="F301" s="261"/>
      <c r="G301" s="261"/>
      <c r="H301" s="261"/>
      <c r="I301" s="261"/>
      <c r="J301" s="261"/>
      <c r="K301" s="261"/>
      <c r="L301" s="261"/>
      <c r="M301" s="261"/>
      <c r="N301" s="261"/>
      <c r="O301" s="261"/>
      <c r="P301" s="261"/>
      <c r="Q301" s="261"/>
      <c r="R301" s="261"/>
      <c r="S301" s="261"/>
      <c r="T301" s="261"/>
      <c r="U301" s="261"/>
      <c r="V301" s="261"/>
      <c r="W301" s="261"/>
      <c r="X301" s="261"/>
      <c r="Y301" s="261"/>
    </row>
    <row r="302" spans="1:25" ht="13.2">
      <c r="A302" s="279"/>
      <c r="B302" s="261"/>
      <c r="C302" s="261"/>
      <c r="D302" s="281"/>
      <c r="E302" s="261"/>
      <c r="F302" s="261"/>
      <c r="G302" s="261"/>
      <c r="H302" s="261"/>
      <c r="I302" s="261"/>
      <c r="J302" s="261"/>
      <c r="K302" s="261"/>
      <c r="L302" s="261"/>
      <c r="M302" s="261"/>
      <c r="N302" s="261"/>
      <c r="O302" s="261"/>
      <c r="P302" s="261"/>
      <c r="Q302" s="261"/>
      <c r="R302" s="261"/>
      <c r="S302" s="261"/>
      <c r="T302" s="261"/>
      <c r="U302" s="261"/>
      <c r="V302" s="261"/>
      <c r="W302" s="261"/>
      <c r="X302" s="261"/>
      <c r="Y302" s="261"/>
    </row>
    <row r="303" spans="1:25" ht="13.2">
      <c r="A303" s="279"/>
      <c r="B303" s="261"/>
      <c r="C303" s="261"/>
      <c r="D303" s="485"/>
      <c r="E303" s="261"/>
      <c r="F303" s="261"/>
      <c r="G303" s="261"/>
      <c r="H303" s="261"/>
      <c r="I303" s="261"/>
      <c r="J303" s="261"/>
      <c r="K303" s="261"/>
      <c r="L303" s="261"/>
      <c r="M303" s="261"/>
      <c r="N303" s="261"/>
      <c r="O303" s="261"/>
      <c r="P303" s="261"/>
      <c r="Q303" s="261"/>
      <c r="R303" s="261"/>
      <c r="S303" s="261"/>
      <c r="T303" s="261"/>
      <c r="U303" s="261"/>
      <c r="V303" s="261"/>
      <c r="W303" s="261"/>
      <c r="X303" s="261"/>
      <c r="Y303" s="261"/>
    </row>
    <row r="304" spans="1:25" ht="13.2">
      <c r="A304" s="279"/>
      <c r="B304" s="261"/>
      <c r="C304" s="261"/>
      <c r="D304" s="486"/>
      <c r="E304" s="261"/>
      <c r="F304" s="261"/>
      <c r="G304" s="261"/>
      <c r="H304" s="261"/>
      <c r="I304" s="261"/>
      <c r="J304" s="261"/>
      <c r="K304" s="261"/>
      <c r="L304" s="261"/>
      <c r="M304" s="261"/>
      <c r="N304" s="261"/>
      <c r="O304" s="261"/>
      <c r="P304" s="261"/>
      <c r="Q304" s="261"/>
      <c r="R304" s="261"/>
      <c r="S304" s="261"/>
      <c r="T304" s="261"/>
      <c r="U304" s="261"/>
      <c r="V304" s="261"/>
      <c r="W304" s="261"/>
      <c r="X304" s="261"/>
      <c r="Y304" s="261"/>
    </row>
    <row r="305" spans="1:25" ht="13.2">
      <c r="A305" s="279"/>
      <c r="B305" s="261"/>
      <c r="C305" s="261"/>
      <c r="D305" s="110"/>
      <c r="E305" s="261"/>
      <c r="F305" s="261"/>
      <c r="G305" s="261"/>
      <c r="H305" s="261"/>
      <c r="I305" s="261"/>
      <c r="J305" s="261"/>
      <c r="K305" s="261"/>
      <c r="L305" s="261"/>
      <c r="M305" s="261"/>
      <c r="N305" s="261"/>
      <c r="O305" s="261"/>
      <c r="P305" s="261"/>
      <c r="Q305" s="261"/>
      <c r="R305" s="261"/>
      <c r="S305" s="261"/>
      <c r="T305" s="261"/>
      <c r="U305" s="261"/>
      <c r="V305" s="261"/>
      <c r="W305" s="261"/>
      <c r="X305" s="261"/>
      <c r="Y305" s="261"/>
    </row>
    <row r="306" spans="1:25" ht="13.2">
      <c r="A306" s="279"/>
      <c r="B306" s="261"/>
      <c r="C306" s="261"/>
      <c r="D306" s="110"/>
      <c r="E306" s="261"/>
      <c r="F306" s="261"/>
      <c r="G306" s="261"/>
      <c r="H306" s="261"/>
      <c r="I306" s="261"/>
      <c r="J306" s="261"/>
      <c r="K306" s="261"/>
      <c r="L306" s="261"/>
      <c r="M306" s="261"/>
      <c r="N306" s="261"/>
      <c r="O306" s="261"/>
      <c r="P306" s="261"/>
      <c r="Q306" s="261"/>
      <c r="R306" s="261"/>
      <c r="S306" s="261"/>
      <c r="T306" s="261"/>
      <c r="U306" s="261"/>
      <c r="V306" s="261"/>
      <c r="W306" s="261"/>
      <c r="X306" s="261"/>
      <c r="Y306" s="261"/>
    </row>
    <row r="307" spans="1:25" ht="13.2">
      <c r="A307" s="279"/>
      <c r="B307" s="261"/>
      <c r="C307" s="261"/>
      <c r="D307" s="110"/>
      <c r="E307" s="261"/>
      <c r="F307" s="261"/>
      <c r="G307" s="261"/>
      <c r="H307" s="261"/>
      <c r="I307" s="261"/>
      <c r="J307" s="261"/>
      <c r="K307" s="261"/>
      <c r="L307" s="261"/>
      <c r="M307" s="261"/>
      <c r="N307" s="261"/>
      <c r="O307" s="261"/>
      <c r="P307" s="261"/>
      <c r="Q307" s="261"/>
      <c r="R307" s="261"/>
      <c r="S307" s="261"/>
      <c r="T307" s="261"/>
      <c r="U307" s="261"/>
      <c r="V307" s="261"/>
      <c r="W307" s="261"/>
      <c r="X307" s="261"/>
      <c r="Y307" s="261"/>
    </row>
    <row r="308" spans="1:25" ht="13.2">
      <c r="A308" s="279"/>
      <c r="B308" s="261"/>
      <c r="C308" s="261"/>
      <c r="D308" s="110"/>
      <c r="E308" s="261"/>
      <c r="F308" s="261"/>
      <c r="G308" s="261"/>
      <c r="H308" s="261"/>
      <c r="I308" s="261"/>
      <c r="J308" s="261"/>
      <c r="K308" s="261"/>
      <c r="L308" s="261"/>
      <c r="M308" s="261"/>
      <c r="N308" s="261"/>
      <c r="O308" s="261"/>
      <c r="P308" s="261"/>
      <c r="Q308" s="261"/>
      <c r="R308" s="261"/>
      <c r="S308" s="261"/>
      <c r="T308" s="261"/>
      <c r="U308" s="261"/>
      <c r="V308" s="261"/>
      <c r="W308" s="261"/>
      <c r="X308" s="261"/>
      <c r="Y308" s="261"/>
    </row>
    <row r="309" spans="1:25" ht="13.2">
      <c r="A309" s="279"/>
      <c r="B309" s="261"/>
      <c r="C309" s="261"/>
      <c r="D309" s="485"/>
      <c r="E309" s="261"/>
      <c r="F309" s="261"/>
      <c r="G309" s="261"/>
      <c r="H309" s="261"/>
      <c r="I309" s="261"/>
      <c r="J309" s="261"/>
      <c r="K309" s="261"/>
      <c r="L309" s="261"/>
      <c r="M309" s="261"/>
      <c r="N309" s="261"/>
      <c r="O309" s="261"/>
      <c r="P309" s="261"/>
      <c r="Q309" s="261"/>
      <c r="R309" s="261"/>
      <c r="S309" s="261"/>
      <c r="T309" s="261"/>
      <c r="U309" s="261"/>
      <c r="V309" s="261"/>
      <c r="W309" s="261"/>
      <c r="X309" s="261"/>
      <c r="Y309" s="261"/>
    </row>
    <row r="310" spans="1:25" ht="13.2">
      <c r="A310" s="279"/>
      <c r="B310" s="261"/>
      <c r="C310" s="261"/>
      <c r="D310" s="486"/>
      <c r="E310" s="261"/>
      <c r="F310" s="261"/>
      <c r="G310" s="261"/>
      <c r="H310" s="261"/>
      <c r="I310" s="261"/>
      <c r="J310" s="261"/>
      <c r="K310" s="261"/>
      <c r="L310" s="261"/>
      <c r="M310" s="261"/>
      <c r="N310" s="261"/>
      <c r="O310" s="261"/>
      <c r="P310" s="261"/>
      <c r="Q310" s="261"/>
      <c r="R310" s="261"/>
      <c r="S310" s="261"/>
      <c r="T310" s="261"/>
      <c r="U310" s="261"/>
      <c r="V310" s="261"/>
      <c r="W310" s="261"/>
      <c r="X310" s="261"/>
      <c r="Y310" s="261"/>
    </row>
    <row r="311" spans="1:25" ht="13.2">
      <c r="A311" s="279"/>
      <c r="B311" s="261"/>
      <c r="C311" s="261"/>
      <c r="D311" s="485"/>
      <c r="E311" s="261"/>
      <c r="F311" s="261"/>
      <c r="G311" s="261"/>
      <c r="H311" s="261"/>
      <c r="I311" s="261"/>
      <c r="J311" s="261"/>
      <c r="K311" s="261"/>
      <c r="L311" s="261"/>
      <c r="M311" s="261"/>
      <c r="N311" s="261"/>
      <c r="O311" s="261"/>
      <c r="P311" s="261"/>
      <c r="Q311" s="261"/>
      <c r="R311" s="261"/>
      <c r="S311" s="261"/>
      <c r="T311" s="261"/>
      <c r="U311" s="261"/>
      <c r="V311" s="261"/>
      <c r="W311" s="261"/>
      <c r="X311" s="261"/>
      <c r="Y311" s="261"/>
    </row>
    <row r="312" spans="1:25" ht="13.2">
      <c r="A312" s="279"/>
      <c r="B312" s="261"/>
      <c r="C312" s="261"/>
      <c r="D312" s="486"/>
      <c r="E312" s="261"/>
      <c r="F312" s="261"/>
      <c r="G312" s="261"/>
      <c r="H312" s="261"/>
      <c r="I312" s="261"/>
      <c r="J312" s="261"/>
      <c r="K312" s="261"/>
      <c r="L312" s="261"/>
      <c r="M312" s="261"/>
      <c r="N312" s="261"/>
      <c r="O312" s="261"/>
      <c r="P312" s="261"/>
      <c r="Q312" s="261"/>
      <c r="R312" s="261"/>
      <c r="S312" s="261"/>
      <c r="T312" s="261"/>
      <c r="U312" s="261"/>
      <c r="V312" s="261"/>
      <c r="W312" s="261"/>
      <c r="X312" s="261"/>
      <c r="Y312" s="261"/>
    </row>
    <row r="313" spans="1:25" ht="13.2">
      <c r="A313" s="279"/>
      <c r="B313" s="261"/>
      <c r="C313" s="261"/>
      <c r="D313" s="486"/>
      <c r="E313" s="261"/>
      <c r="F313" s="261"/>
      <c r="G313" s="261"/>
      <c r="H313" s="261"/>
      <c r="I313" s="261"/>
      <c r="J313" s="261"/>
      <c r="K313" s="261"/>
      <c r="L313" s="261"/>
      <c r="M313" s="261"/>
      <c r="N313" s="261"/>
      <c r="O313" s="261"/>
      <c r="P313" s="261"/>
      <c r="Q313" s="261"/>
      <c r="R313" s="261"/>
      <c r="S313" s="261"/>
      <c r="T313" s="261"/>
      <c r="U313" s="261"/>
      <c r="V313" s="261"/>
      <c r="W313" s="261"/>
      <c r="X313" s="261"/>
      <c r="Y313" s="261"/>
    </row>
    <row r="314" spans="1:25" ht="13.2">
      <c r="A314" s="279"/>
      <c r="B314" s="261"/>
      <c r="C314" s="261"/>
      <c r="D314" s="486"/>
      <c r="E314" s="261"/>
      <c r="F314" s="261"/>
      <c r="G314" s="261"/>
      <c r="H314" s="261"/>
      <c r="I314" s="261"/>
      <c r="J314" s="261"/>
      <c r="K314" s="261"/>
      <c r="L314" s="261"/>
      <c r="M314" s="261"/>
      <c r="N314" s="261"/>
      <c r="O314" s="261"/>
      <c r="P314" s="261"/>
      <c r="Q314" s="261"/>
      <c r="R314" s="261"/>
      <c r="S314" s="261"/>
      <c r="T314" s="261"/>
      <c r="U314" s="261"/>
      <c r="V314" s="261"/>
      <c r="W314" s="261"/>
      <c r="X314" s="261"/>
      <c r="Y314" s="261"/>
    </row>
    <row r="315" spans="1:25" ht="13.2">
      <c r="A315" s="279"/>
      <c r="B315" s="261"/>
      <c r="C315" s="261"/>
      <c r="D315" s="485"/>
      <c r="E315" s="261"/>
      <c r="F315" s="261"/>
      <c r="G315" s="261"/>
      <c r="H315" s="261"/>
      <c r="I315" s="261"/>
      <c r="J315" s="261"/>
      <c r="K315" s="261"/>
      <c r="L315" s="261"/>
      <c r="M315" s="261"/>
      <c r="N315" s="261"/>
      <c r="O315" s="261"/>
      <c r="P315" s="261"/>
      <c r="Q315" s="261"/>
      <c r="R315" s="261"/>
      <c r="S315" s="261"/>
      <c r="T315" s="261"/>
      <c r="U315" s="261"/>
      <c r="V315" s="261"/>
      <c r="W315" s="261"/>
      <c r="X315" s="261"/>
      <c r="Y315" s="261"/>
    </row>
    <row r="316" spans="1:25" ht="13.2">
      <c r="A316" s="279"/>
      <c r="B316" s="261"/>
      <c r="C316" s="261"/>
      <c r="D316" s="486"/>
      <c r="E316" s="261"/>
      <c r="F316" s="261"/>
      <c r="G316" s="261"/>
      <c r="H316" s="261"/>
      <c r="I316" s="261"/>
      <c r="J316" s="261"/>
      <c r="K316" s="261"/>
      <c r="L316" s="261"/>
      <c r="M316" s="261"/>
      <c r="N316" s="261"/>
      <c r="O316" s="261"/>
      <c r="P316" s="261"/>
      <c r="Q316" s="261"/>
      <c r="R316" s="261"/>
      <c r="S316" s="261"/>
      <c r="T316" s="261"/>
      <c r="U316" s="261"/>
      <c r="V316" s="261"/>
      <c r="W316" s="261"/>
      <c r="X316" s="261"/>
      <c r="Y316" s="261"/>
    </row>
    <row r="317" spans="1:25" ht="13.2">
      <c r="A317" s="279"/>
      <c r="B317" s="261"/>
      <c r="C317" s="261"/>
      <c r="D317" s="485"/>
      <c r="E317" s="261"/>
      <c r="F317" s="261"/>
      <c r="G317" s="261"/>
      <c r="H317" s="261"/>
      <c r="I317" s="261"/>
      <c r="J317" s="261"/>
      <c r="K317" s="261"/>
      <c r="L317" s="261"/>
      <c r="M317" s="261"/>
      <c r="N317" s="261"/>
      <c r="O317" s="261"/>
      <c r="P317" s="261"/>
      <c r="Q317" s="261"/>
      <c r="R317" s="261"/>
      <c r="S317" s="261"/>
      <c r="T317" s="261"/>
      <c r="U317" s="261"/>
      <c r="V317" s="261"/>
      <c r="W317" s="261"/>
      <c r="X317" s="261"/>
      <c r="Y317" s="261"/>
    </row>
    <row r="318" spans="1:25" ht="13.2">
      <c r="A318" s="279"/>
      <c r="B318" s="261"/>
      <c r="C318" s="261"/>
      <c r="D318" s="486"/>
      <c r="E318" s="261"/>
      <c r="F318" s="261"/>
      <c r="G318" s="261"/>
      <c r="H318" s="261"/>
      <c r="I318" s="261"/>
      <c r="J318" s="261"/>
      <c r="K318" s="261"/>
      <c r="L318" s="261"/>
      <c r="M318" s="261"/>
      <c r="N318" s="261"/>
      <c r="O318" s="261"/>
      <c r="P318" s="261"/>
      <c r="Q318" s="261"/>
      <c r="R318" s="261"/>
      <c r="S318" s="261"/>
      <c r="T318" s="261"/>
      <c r="U318" s="261"/>
      <c r="V318" s="261"/>
      <c r="W318" s="261"/>
      <c r="X318" s="261"/>
      <c r="Y318" s="261"/>
    </row>
    <row r="319" spans="1:25" ht="13.2">
      <c r="A319" s="279"/>
      <c r="B319" s="261"/>
      <c r="C319" s="261"/>
      <c r="D319" s="485"/>
      <c r="E319" s="261"/>
      <c r="F319" s="261"/>
      <c r="G319" s="261"/>
      <c r="H319" s="261"/>
      <c r="I319" s="261"/>
      <c r="J319" s="261"/>
      <c r="K319" s="261"/>
      <c r="L319" s="261"/>
      <c r="M319" s="261"/>
      <c r="N319" s="261"/>
      <c r="O319" s="261"/>
      <c r="P319" s="261"/>
      <c r="Q319" s="261"/>
      <c r="R319" s="261"/>
      <c r="S319" s="261"/>
      <c r="T319" s="261"/>
      <c r="U319" s="261"/>
      <c r="V319" s="261"/>
      <c r="W319" s="261"/>
      <c r="X319" s="261"/>
      <c r="Y319" s="261"/>
    </row>
    <row r="320" spans="1:25" ht="13.2">
      <c r="A320" s="279"/>
      <c r="B320" s="261"/>
      <c r="C320" s="261"/>
      <c r="D320" s="486"/>
      <c r="E320" s="261"/>
      <c r="F320" s="261"/>
      <c r="G320" s="261"/>
      <c r="H320" s="261"/>
      <c r="I320" s="261"/>
      <c r="J320" s="261"/>
      <c r="K320" s="261"/>
      <c r="L320" s="261"/>
      <c r="M320" s="261"/>
      <c r="N320" s="261"/>
      <c r="O320" s="261"/>
      <c r="P320" s="261"/>
      <c r="Q320" s="261"/>
      <c r="R320" s="261"/>
      <c r="S320" s="261"/>
      <c r="T320" s="261"/>
      <c r="U320" s="261"/>
      <c r="V320" s="261"/>
      <c r="W320" s="261"/>
      <c r="X320" s="261"/>
      <c r="Y320" s="261"/>
    </row>
    <row r="321" spans="1:25" ht="13.2">
      <c r="A321" s="279"/>
      <c r="B321" s="261"/>
      <c r="C321" s="261"/>
      <c r="D321" s="278"/>
      <c r="E321" s="261"/>
      <c r="F321" s="261"/>
      <c r="G321" s="261"/>
      <c r="H321" s="261"/>
      <c r="I321" s="261"/>
      <c r="J321" s="261"/>
      <c r="K321" s="261"/>
      <c r="L321" s="261"/>
      <c r="M321" s="261"/>
      <c r="N321" s="261"/>
      <c r="O321" s="261"/>
      <c r="P321" s="261"/>
      <c r="Q321" s="261"/>
      <c r="R321" s="261"/>
      <c r="S321" s="261"/>
      <c r="T321" s="261"/>
      <c r="U321" s="261"/>
      <c r="V321" s="261"/>
      <c r="W321" s="261"/>
      <c r="X321" s="261"/>
      <c r="Y321" s="261"/>
    </row>
    <row r="322" spans="1:25" ht="13.2">
      <c r="A322" s="279"/>
      <c r="B322" s="261"/>
      <c r="C322" s="261"/>
      <c r="D322" s="107"/>
      <c r="E322" s="261"/>
      <c r="F322" s="261"/>
      <c r="G322" s="261"/>
      <c r="H322" s="261"/>
      <c r="I322" s="261"/>
      <c r="J322" s="261"/>
      <c r="K322" s="261"/>
      <c r="L322" s="261"/>
      <c r="M322" s="261"/>
      <c r="N322" s="261"/>
      <c r="O322" s="261"/>
      <c r="P322" s="261"/>
      <c r="Q322" s="261"/>
      <c r="R322" s="261"/>
      <c r="S322" s="261"/>
      <c r="T322" s="261"/>
      <c r="U322" s="261"/>
      <c r="V322" s="261"/>
      <c r="W322" s="261"/>
      <c r="X322" s="261"/>
      <c r="Y322" s="261"/>
    </row>
    <row r="323" spans="1:25" ht="13.2">
      <c r="A323" s="279"/>
      <c r="B323" s="261"/>
      <c r="C323" s="261"/>
      <c r="D323" s="485"/>
      <c r="E323" s="261"/>
      <c r="F323" s="261"/>
      <c r="G323" s="261"/>
      <c r="H323" s="261"/>
      <c r="I323" s="261"/>
      <c r="J323" s="261"/>
      <c r="K323" s="261"/>
      <c r="L323" s="261"/>
      <c r="M323" s="261"/>
      <c r="N323" s="261"/>
      <c r="O323" s="261"/>
      <c r="P323" s="261"/>
      <c r="Q323" s="261"/>
      <c r="R323" s="261"/>
      <c r="S323" s="261"/>
      <c r="T323" s="261"/>
      <c r="U323" s="261"/>
      <c r="V323" s="261"/>
      <c r="W323" s="261"/>
      <c r="X323" s="261"/>
      <c r="Y323" s="261"/>
    </row>
    <row r="324" spans="1:25" ht="13.2">
      <c r="A324" s="279"/>
      <c r="B324" s="261"/>
      <c r="C324" s="261"/>
      <c r="D324" s="486"/>
      <c r="E324" s="261"/>
      <c r="F324" s="261"/>
      <c r="G324" s="261"/>
      <c r="H324" s="261"/>
      <c r="I324" s="261"/>
      <c r="J324" s="261"/>
      <c r="K324" s="261"/>
      <c r="L324" s="261"/>
      <c r="M324" s="261"/>
      <c r="N324" s="261"/>
      <c r="O324" s="261"/>
      <c r="P324" s="261"/>
      <c r="Q324" s="261"/>
      <c r="R324" s="261"/>
      <c r="S324" s="261"/>
      <c r="T324" s="261"/>
      <c r="U324" s="261"/>
      <c r="V324" s="261"/>
      <c r="W324" s="261"/>
      <c r="X324" s="261"/>
      <c r="Y324" s="261"/>
    </row>
    <row r="325" spans="1:25" ht="13.2">
      <c r="A325" s="279"/>
      <c r="B325" s="261"/>
      <c r="C325" s="261"/>
      <c r="D325" s="485"/>
      <c r="E325" s="261"/>
      <c r="F325" s="261"/>
      <c r="G325" s="261"/>
      <c r="H325" s="261"/>
      <c r="I325" s="261"/>
      <c r="J325" s="261"/>
      <c r="K325" s="261"/>
      <c r="L325" s="261"/>
      <c r="M325" s="261"/>
      <c r="N325" s="261"/>
      <c r="O325" s="261"/>
      <c r="P325" s="261"/>
      <c r="Q325" s="261"/>
      <c r="R325" s="261"/>
      <c r="S325" s="261"/>
      <c r="T325" s="261"/>
      <c r="U325" s="261"/>
      <c r="V325" s="261"/>
      <c r="W325" s="261"/>
      <c r="X325" s="261"/>
      <c r="Y325" s="261"/>
    </row>
    <row r="326" spans="1:25" ht="13.2">
      <c r="A326" s="279"/>
      <c r="B326" s="261"/>
      <c r="C326" s="261"/>
      <c r="D326" s="486"/>
      <c r="E326" s="261"/>
      <c r="F326" s="261"/>
      <c r="G326" s="261"/>
      <c r="H326" s="261"/>
      <c r="I326" s="261"/>
      <c r="J326" s="261"/>
      <c r="K326" s="261"/>
      <c r="L326" s="261"/>
      <c r="M326" s="261"/>
      <c r="N326" s="261"/>
      <c r="O326" s="261"/>
      <c r="P326" s="261"/>
      <c r="Q326" s="261"/>
      <c r="R326" s="261"/>
      <c r="S326" s="261"/>
      <c r="T326" s="261"/>
      <c r="U326" s="261"/>
      <c r="V326" s="261"/>
      <c r="W326" s="261"/>
      <c r="X326" s="261"/>
      <c r="Y326" s="261"/>
    </row>
    <row r="327" spans="1:25" ht="13.2">
      <c r="A327" s="279"/>
      <c r="B327" s="261"/>
      <c r="C327" s="261"/>
      <c r="D327" s="485"/>
      <c r="E327" s="261"/>
      <c r="F327" s="261"/>
      <c r="G327" s="261"/>
      <c r="H327" s="261"/>
      <c r="I327" s="261"/>
      <c r="J327" s="261"/>
      <c r="K327" s="261"/>
      <c r="L327" s="261"/>
      <c r="M327" s="261"/>
      <c r="N327" s="261"/>
      <c r="O327" s="261"/>
      <c r="P327" s="261"/>
      <c r="Q327" s="261"/>
      <c r="R327" s="261"/>
      <c r="S327" s="261"/>
      <c r="T327" s="261"/>
      <c r="U327" s="261"/>
      <c r="V327" s="261"/>
      <c r="W327" s="261"/>
      <c r="X327" s="261"/>
      <c r="Y327" s="261"/>
    </row>
    <row r="328" spans="1:25" ht="13.2">
      <c r="A328" s="279"/>
      <c r="B328" s="261"/>
      <c r="C328" s="261"/>
      <c r="D328" s="486"/>
      <c r="E328" s="261"/>
      <c r="F328" s="261"/>
      <c r="G328" s="261"/>
      <c r="H328" s="261"/>
      <c r="I328" s="261"/>
      <c r="J328" s="261"/>
      <c r="K328" s="261"/>
      <c r="L328" s="261"/>
      <c r="M328" s="261"/>
      <c r="N328" s="261"/>
      <c r="O328" s="261"/>
      <c r="P328" s="261"/>
      <c r="Q328" s="261"/>
      <c r="R328" s="261"/>
      <c r="S328" s="261"/>
      <c r="T328" s="261"/>
      <c r="U328" s="261"/>
      <c r="V328" s="261"/>
      <c r="W328" s="261"/>
      <c r="X328" s="261"/>
      <c r="Y328" s="261"/>
    </row>
    <row r="329" spans="1:25" ht="13.2">
      <c r="A329" s="279"/>
      <c r="B329" s="261"/>
      <c r="C329" s="261"/>
      <c r="D329" s="110"/>
      <c r="E329" s="261"/>
      <c r="F329" s="261"/>
      <c r="G329" s="261"/>
      <c r="H329" s="261"/>
      <c r="I329" s="261"/>
      <c r="J329" s="261"/>
      <c r="K329" s="261"/>
      <c r="L329" s="261"/>
      <c r="M329" s="261"/>
      <c r="N329" s="261"/>
      <c r="O329" s="261"/>
      <c r="P329" s="261"/>
      <c r="Q329" s="261"/>
      <c r="R329" s="261"/>
      <c r="S329" s="261"/>
      <c r="T329" s="261"/>
      <c r="U329" s="261"/>
      <c r="V329" s="261"/>
      <c r="W329" s="261"/>
      <c r="X329" s="261"/>
      <c r="Y329" s="261"/>
    </row>
    <row r="330" spans="1:25" ht="13.2">
      <c r="A330" s="279"/>
      <c r="B330" s="261"/>
      <c r="C330" s="261"/>
      <c r="D330" s="485"/>
      <c r="E330" s="261"/>
      <c r="F330" s="261"/>
      <c r="G330" s="261"/>
      <c r="H330" s="261"/>
      <c r="I330" s="261"/>
      <c r="J330" s="261"/>
      <c r="K330" s="261"/>
      <c r="L330" s="261"/>
      <c r="M330" s="261"/>
      <c r="N330" s="261"/>
      <c r="O330" s="261"/>
      <c r="P330" s="261"/>
      <c r="Q330" s="261"/>
      <c r="R330" s="261"/>
      <c r="S330" s="261"/>
      <c r="T330" s="261"/>
      <c r="U330" s="261"/>
      <c r="V330" s="261"/>
      <c r="W330" s="261"/>
      <c r="X330" s="261"/>
      <c r="Y330" s="261"/>
    </row>
    <row r="331" spans="1:25" ht="13.2">
      <c r="A331" s="279"/>
      <c r="B331" s="261"/>
      <c r="C331" s="261"/>
      <c r="D331" s="486"/>
      <c r="E331" s="261"/>
      <c r="F331" s="261"/>
      <c r="G331" s="261"/>
      <c r="H331" s="261"/>
      <c r="I331" s="261"/>
      <c r="J331" s="261"/>
      <c r="K331" s="261"/>
      <c r="L331" s="261"/>
      <c r="M331" s="261"/>
      <c r="N331" s="261"/>
      <c r="O331" s="261"/>
      <c r="P331" s="261"/>
      <c r="Q331" s="261"/>
      <c r="R331" s="261"/>
      <c r="S331" s="261"/>
      <c r="T331" s="261"/>
      <c r="U331" s="261"/>
      <c r="V331" s="261"/>
      <c r="W331" s="261"/>
      <c r="X331" s="261"/>
      <c r="Y331" s="261"/>
    </row>
    <row r="332" spans="1:25" ht="13.2">
      <c r="A332" s="279"/>
      <c r="B332" s="261"/>
      <c r="C332" s="261"/>
      <c r="D332" s="486"/>
      <c r="E332" s="261"/>
      <c r="F332" s="261"/>
      <c r="G332" s="261"/>
      <c r="H332" s="261"/>
      <c r="I332" s="261"/>
      <c r="J332" s="261"/>
      <c r="K332" s="261"/>
      <c r="L332" s="261"/>
      <c r="M332" s="261"/>
      <c r="N332" s="261"/>
      <c r="O332" s="261"/>
      <c r="P332" s="261"/>
      <c r="Q332" s="261"/>
      <c r="R332" s="261"/>
      <c r="S332" s="261"/>
      <c r="T332" s="261"/>
      <c r="U332" s="261"/>
      <c r="V332" s="261"/>
      <c r="W332" s="261"/>
      <c r="X332" s="261"/>
      <c r="Y332" s="261"/>
    </row>
    <row r="333" spans="1:25" ht="13.2">
      <c r="A333" s="279"/>
      <c r="B333" s="261"/>
      <c r="C333" s="261"/>
      <c r="D333" s="110"/>
      <c r="E333" s="261"/>
      <c r="F333" s="261"/>
      <c r="G333" s="261"/>
      <c r="H333" s="261"/>
      <c r="I333" s="261"/>
      <c r="J333" s="261"/>
      <c r="K333" s="261"/>
      <c r="L333" s="261"/>
      <c r="M333" s="261"/>
      <c r="N333" s="261"/>
      <c r="O333" s="261"/>
      <c r="P333" s="261"/>
      <c r="Q333" s="261"/>
      <c r="R333" s="261"/>
      <c r="S333" s="261"/>
      <c r="T333" s="261"/>
      <c r="U333" s="261"/>
      <c r="V333" s="261"/>
      <c r="W333" s="261"/>
      <c r="X333" s="261"/>
      <c r="Y333" s="261"/>
    </row>
    <row r="334" spans="1:25" ht="13.2">
      <c r="A334" s="279"/>
      <c r="B334" s="261"/>
      <c r="C334" s="261"/>
      <c r="D334" s="485"/>
      <c r="E334" s="261"/>
      <c r="F334" s="261"/>
      <c r="G334" s="261"/>
      <c r="H334" s="261"/>
      <c r="I334" s="261"/>
      <c r="J334" s="261"/>
      <c r="K334" s="261"/>
      <c r="L334" s="261"/>
      <c r="M334" s="261"/>
      <c r="N334" s="261"/>
      <c r="O334" s="261"/>
      <c r="P334" s="261"/>
      <c r="Q334" s="261"/>
      <c r="R334" s="261"/>
      <c r="S334" s="261"/>
      <c r="T334" s="261"/>
      <c r="U334" s="261"/>
      <c r="V334" s="261"/>
      <c r="W334" s="261"/>
      <c r="X334" s="261"/>
      <c r="Y334" s="261"/>
    </row>
    <row r="335" spans="1:25" ht="13.2">
      <c r="A335" s="279"/>
      <c r="B335" s="261"/>
      <c r="C335" s="261"/>
      <c r="D335" s="486"/>
      <c r="E335" s="261"/>
      <c r="F335" s="261"/>
      <c r="G335" s="261"/>
      <c r="H335" s="261"/>
      <c r="I335" s="261"/>
      <c r="J335" s="261"/>
      <c r="K335" s="261"/>
      <c r="L335" s="261"/>
      <c r="M335" s="261"/>
      <c r="N335" s="261"/>
      <c r="O335" s="261"/>
      <c r="P335" s="261"/>
      <c r="Q335" s="261"/>
      <c r="R335" s="261"/>
      <c r="S335" s="261"/>
      <c r="T335" s="261"/>
      <c r="U335" s="261"/>
      <c r="V335" s="261"/>
      <c r="W335" s="261"/>
      <c r="X335" s="261"/>
      <c r="Y335" s="261"/>
    </row>
    <row r="336" spans="1:25" ht="13.2">
      <c r="A336" s="279"/>
      <c r="B336" s="261"/>
      <c r="C336" s="261"/>
      <c r="D336" s="485"/>
      <c r="E336" s="261"/>
      <c r="F336" s="261"/>
      <c r="G336" s="261"/>
      <c r="H336" s="261"/>
      <c r="I336" s="261"/>
      <c r="J336" s="261"/>
      <c r="K336" s="261"/>
      <c r="L336" s="261"/>
      <c r="M336" s="261"/>
      <c r="N336" s="261"/>
      <c r="O336" s="261"/>
      <c r="P336" s="261"/>
      <c r="Q336" s="261"/>
      <c r="R336" s="261"/>
      <c r="S336" s="261"/>
      <c r="T336" s="261"/>
      <c r="U336" s="261"/>
      <c r="V336" s="261"/>
      <c r="W336" s="261"/>
      <c r="X336" s="261"/>
      <c r="Y336" s="261"/>
    </row>
    <row r="337" spans="1:25" ht="13.2">
      <c r="A337" s="279"/>
      <c r="B337" s="261"/>
      <c r="C337" s="261"/>
      <c r="D337" s="486"/>
      <c r="E337" s="261"/>
      <c r="F337" s="261"/>
      <c r="G337" s="261"/>
      <c r="H337" s="261"/>
      <c r="I337" s="261"/>
      <c r="J337" s="261"/>
      <c r="K337" s="261"/>
      <c r="L337" s="261"/>
      <c r="M337" s="261"/>
      <c r="N337" s="261"/>
      <c r="O337" s="261"/>
      <c r="P337" s="261"/>
      <c r="Q337" s="261"/>
      <c r="R337" s="261"/>
      <c r="S337" s="261"/>
      <c r="T337" s="261"/>
      <c r="U337" s="261"/>
      <c r="V337" s="261"/>
      <c r="W337" s="261"/>
      <c r="X337" s="261"/>
      <c r="Y337" s="261"/>
    </row>
    <row r="338" spans="1:25" ht="13.2">
      <c r="A338" s="279"/>
      <c r="B338" s="261"/>
      <c r="C338" s="261"/>
      <c r="D338" s="486"/>
      <c r="E338" s="261"/>
      <c r="F338" s="261"/>
      <c r="G338" s="261"/>
      <c r="H338" s="261"/>
      <c r="I338" s="261"/>
      <c r="J338" s="261"/>
      <c r="K338" s="261"/>
      <c r="L338" s="261"/>
      <c r="M338" s="261"/>
      <c r="N338" s="261"/>
      <c r="O338" s="261"/>
      <c r="P338" s="261"/>
      <c r="Q338" s="261"/>
      <c r="R338" s="261"/>
      <c r="S338" s="261"/>
      <c r="T338" s="261"/>
      <c r="U338" s="261"/>
      <c r="V338" s="261"/>
      <c r="W338" s="261"/>
      <c r="X338" s="261"/>
      <c r="Y338" s="261"/>
    </row>
    <row r="339" spans="1:25" ht="13.2">
      <c r="A339" s="279"/>
      <c r="B339" s="261"/>
      <c r="C339" s="261"/>
      <c r="D339" s="486"/>
      <c r="E339" s="261"/>
      <c r="F339" s="261"/>
      <c r="G339" s="261"/>
      <c r="H339" s="261"/>
      <c r="I339" s="261"/>
      <c r="J339" s="261"/>
      <c r="K339" s="261"/>
      <c r="L339" s="261"/>
      <c r="M339" s="261"/>
      <c r="N339" s="261"/>
      <c r="O339" s="261"/>
      <c r="P339" s="261"/>
      <c r="Q339" s="261"/>
      <c r="R339" s="261"/>
      <c r="S339" s="261"/>
      <c r="T339" s="261"/>
      <c r="U339" s="261"/>
      <c r="V339" s="261"/>
      <c r="W339" s="261"/>
      <c r="X339" s="261"/>
      <c r="Y339" s="261"/>
    </row>
    <row r="340" spans="1:25" ht="13.2">
      <c r="A340" s="279"/>
      <c r="B340" s="261"/>
      <c r="C340" s="261"/>
      <c r="D340" s="486"/>
      <c r="E340" s="261"/>
      <c r="F340" s="261"/>
      <c r="G340" s="261"/>
      <c r="H340" s="261"/>
      <c r="I340" s="261"/>
      <c r="J340" s="261"/>
      <c r="K340" s="261"/>
      <c r="L340" s="261"/>
      <c r="M340" s="261"/>
      <c r="N340" s="261"/>
      <c r="O340" s="261"/>
      <c r="P340" s="261"/>
      <c r="Q340" s="261"/>
      <c r="R340" s="261"/>
      <c r="S340" s="261"/>
      <c r="T340" s="261"/>
      <c r="U340" s="261"/>
      <c r="V340" s="261"/>
      <c r="W340" s="261"/>
      <c r="X340" s="261"/>
      <c r="Y340" s="261"/>
    </row>
    <row r="341" spans="1:25" ht="13.2">
      <c r="A341" s="279"/>
      <c r="B341" s="261"/>
      <c r="C341" s="261"/>
      <c r="D341" s="486"/>
      <c r="E341" s="261"/>
      <c r="F341" s="261"/>
      <c r="G341" s="261"/>
      <c r="H341" s="261"/>
      <c r="I341" s="261"/>
      <c r="J341" s="261"/>
      <c r="K341" s="261"/>
      <c r="L341" s="261"/>
      <c r="M341" s="261"/>
      <c r="N341" s="261"/>
      <c r="O341" s="261"/>
      <c r="P341" s="261"/>
      <c r="Q341" s="261"/>
      <c r="R341" s="261"/>
      <c r="S341" s="261"/>
      <c r="T341" s="261"/>
      <c r="U341" s="261"/>
      <c r="V341" s="261"/>
      <c r="W341" s="261"/>
      <c r="X341" s="261"/>
      <c r="Y341" s="261"/>
    </row>
    <row r="342" spans="1:25" ht="13.2">
      <c r="A342" s="279"/>
      <c r="B342" s="261"/>
      <c r="C342" s="261"/>
      <c r="D342" s="281"/>
      <c r="E342" s="261"/>
      <c r="F342" s="261"/>
      <c r="G342" s="261"/>
      <c r="H342" s="261"/>
      <c r="I342" s="261"/>
      <c r="J342" s="261"/>
      <c r="K342" s="261"/>
      <c r="L342" s="261"/>
      <c r="M342" s="261"/>
      <c r="N342" s="261"/>
      <c r="O342" s="261"/>
      <c r="P342" s="261"/>
      <c r="Q342" s="261"/>
      <c r="R342" s="261"/>
      <c r="S342" s="261"/>
      <c r="T342" s="261"/>
      <c r="U342" s="261"/>
      <c r="V342" s="261"/>
      <c r="W342" s="261"/>
      <c r="X342" s="261"/>
      <c r="Y342" s="261"/>
    </row>
    <row r="343" spans="1:25" ht="13.2">
      <c r="A343" s="279"/>
      <c r="B343" s="261"/>
      <c r="C343" s="261"/>
      <c r="D343" s="485"/>
      <c r="E343" s="261"/>
      <c r="F343" s="261"/>
      <c r="G343" s="261"/>
      <c r="H343" s="261"/>
      <c r="I343" s="261"/>
      <c r="J343" s="261"/>
      <c r="K343" s="261"/>
      <c r="L343" s="261"/>
      <c r="M343" s="261"/>
      <c r="N343" s="261"/>
      <c r="O343" s="261"/>
      <c r="P343" s="261"/>
      <c r="Q343" s="261"/>
      <c r="R343" s="261"/>
      <c r="S343" s="261"/>
      <c r="T343" s="261"/>
      <c r="U343" s="261"/>
      <c r="V343" s="261"/>
      <c r="W343" s="261"/>
      <c r="X343" s="261"/>
      <c r="Y343" s="261"/>
    </row>
    <row r="344" spans="1:25" ht="13.2">
      <c r="A344" s="279"/>
      <c r="B344" s="261"/>
      <c r="C344" s="261"/>
      <c r="D344" s="486"/>
      <c r="E344" s="261"/>
      <c r="F344" s="261"/>
      <c r="G344" s="261"/>
      <c r="H344" s="261"/>
      <c r="I344" s="261"/>
      <c r="J344" s="261"/>
      <c r="K344" s="261"/>
      <c r="L344" s="261"/>
      <c r="M344" s="261"/>
      <c r="N344" s="261"/>
      <c r="O344" s="261"/>
      <c r="P344" s="261"/>
      <c r="Q344" s="261"/>
      <c r="R344" s="261"/>
      <c r="S344" s="261"/>
      <c r="T344" s="261"/>
      <c r="U344" s="261"/>
      <c r="V344" s="261"/>
      <c r="W344" s="261"/>
      <c r="X344" s="261"/>
      <c r="Y344" s="261"/>
    </row>
    <row r="345" spans="1:25" ht="13.2">
      <c r="A345" s="279"/>
      <c r="B345" s="261"/>
      <c r="C345" s="261"/>
      <c r="D345" s="110"/>
      <c r="E345" s="261"/>
      <c r="F345" s="261"/>
      <c r="G345" s="261"/>
      <c r="H345" s="261"/>
      <c r="I345" s="261"/>
      <c r="J345" s="261"/>
      <c r="K345" s="261"/>
      <c r="L345" s="261"/>
      <c r="M345" s="261"/>
      <c r="N345" s="261"/>
      <c r="O345" s="261"/>
      <c r="P345" s="261"/>
      <c r="Q345" s="261"/>
      <c r="R345" s="261"/>
      <c r="S345" s="261"/>
      <c r="T345" s="261"/>
      <c r="U345" s="261"/>
      <c r="V345" s="261"/>
      <c r="W345" s="261"/>
      <c r="X345" s="261"/>
      <c r="Y345" s="261"/>
    </row>
    <row r="346" spans="1:25" ht="13.2">
      <c r="A346" s="279"/>
      <c r="B346" s="261"/>
      <c r="C346" s="261"/>
      <c r="D346" s="110"/>
      <c r="E346" s="261"/>
      <c r="F346" s="261"/>
      <c r="G346" s="261"/>
      <c r="H346" s="261"/>
      <c r="I346" s="261"/>
      <c r="J346" s="261"/>
      <c r="K346" s="261"/>
      <c r="L346" s="261"/>
      <c r="M346" s="261"/>
      <c r="N346" s="261"/>
      <c r="O346" s="261"/>
      <c r="P346" s="261"/>
      <c r="Q346" s="261"/>
      <c r="R346" s="261"/>
      <c r="S346" s="261"/>
      <c r="T346" s="261"/>
      <c r="U346" s="261"/>
      <c r="V346" s="261"/>
      <c r="W346" s="261"/>
      <c r="X346" s="261"/>
      <c r="Y346" s="261"/>
    </row>
    <row r="347" spans="1:25" ht="13.2">
      <c r="A347" s="279"/>
      <c r="B347" s="261"/>
      <c r="C347" s="261"/>
      <c r="D347" s="110"/>
      <c r="E347" s="261"/>
      <c r="F347" s="261"/>
      <c r="G347" s="261"/>
      <c r="H347" s="261"/>
      <c r="I347" s="261"/>
      <c r="J347" s="261"/>
      <c r="K347" s="261"/>
      <c r="L347" s="261"/>
      <c r="M347" s="261"/>
      <c r="N347" s="261"/>
      <c r="O347" s="261"/>
      <c r="P347" s="261"/>
      <c r="Q347" s="261"/>
      <c r="R347" s="261"/>
      <c r="S347" s="261"/>
      <c r="T347" s="261"/>
      <c r="U347" s="261"/>
      <c r="V347" s="261"/>
      <c r="W347" s="261"/>
      <c r="X347" s="261"/>
      <c r="Y347" s="261"/>
    </row>
    <row r="348" spans="1:25" ht="13.2">
      <c r="A348" s="279"/>
      <c r="B348" s="261"/>
      <c r="C348" s="261"/>
      <c r="D348" s="110"/>
      <c r="E348" s="261"/>
      <c r="F348" s="261"/>
      <c r="G348" s="261"/>
      <c r="H348" s="261"/>
      <c r="I348" s="261"/>
      <c r="J348" s="261"/>
      <c r="K348" s="261"/>
      <c r="L348" s="261"/>
      <c r="M348" s="261"/>
      <c r="N348" s="261"/>
      <c r="O348" s="261"/>
      <c r="P348" s="261"/>
      <c r="Q348" s="261"/>
      <c r="R348" s="261"/>
      <c r="S348" s="261"/>
      <c r="T348" s="261"/>
      <c r="U348" s="261"/>
      <c r="V348" s="261"/>
      <c r="W348" s="261"/>
      <c r="X348" s="261"/>
      <c r="Y348" s="261"/>
    </row>
    <row r="349" spans="1:25" ht="13.2">
      <c r="A349" s="279"/>
      <c r="B349" s="261"/>
      <c r="C349" s="261"/>
      <c r="D349" s="485"/>
      <c r="E349" s="261"/>
      <c r="F349" s="261"/>
      <c r="G349" s="261"/>
      <c r="H349" s="261"/>
      <c r="I349" s="261"/>
      <c r="J349" s="261"/>
      <c r="K349" s="261"/>
      <c r="L349" s="261"/>
      <c r="M349" s="261"/>
      <c r="N349" s="261"/>
      <c r="O349" s="261"/>
      <c r="P349" s="261"/>
      <c r="Q349" s="261"/>
      <c r="R349" s="261"/>
      <c r="S349" s="261"/>
      <c r="T349" s="261"/>
      <c r="U349" s="261"/>
      <c r="V349" s="261"/>
      <c r="W349" s="261"/>
      <c r="X349" s="261"/>
      <c r="Y349" s="261"/>
    </row>
    <row r="350" spans="1:25" ht="13.2">
      <c r="A350" s="279"/>
      <c r="B350" s="261"/>
      <c r="C350" s="261"/>
      <c r="D350" s="486"/>
      <c r="E350" s="261"/>
      <c r="F350" s="261"/>
      <c r="G350" s="261"/>
      <c r="H350" s="261"/>
      <c r="I350" s="261"/>
      <c r="J350" s="261"/>
      <c r="K350" s="261"/>
      <c r="L350" s="261"/>
      <c r="M350" s="261"/>
      <c r="N350" s="261"/>
      <c r="O350" s="261"/>
      <c r="P350" s="261"/>
      <c r="Q350" s="261"/>
      <c r="R350" s="261"/>
      <c r="S350" s="261"/>
      <c r="T350" s="261"/>
      <c r="U350" s="261"/>
      <c r="V350" s="261"/>
      <c r="W350" s="261"/>
      <c r="X350" s="261"/>
      <c r="Y350" s="261"/>
    </row>
    <row r="351" spans="1:25" ht="13.2">
      <c r="A351" s="279"/>
      <c r="B351" s="261"/>
      <c r="C351" s="261"/>
      <c r="D351" s="485"/>
      <c r="E351" s="261"/>
      <c r="F351" s="261"/>
      <c r="G351" s="261"/>
      <c r="H351" s="261"/>
      <c r="I351" s="261"/>
      <c r="J351" s="261"/>
      <c r="K351" s="261"/>
      <c r="L351" s="261"/>
      <c r="M351" s="261"/>
      <c r="N351" s="261"/>
      <c r="O351" s="261"/>
      <c r="P351" s="261"/>
      <c r="Q351" s="261"/>
      <c r="R351" s="261"/>
      <c r="S351" s="261"/>
      <c r="T351" s="261"/>
      <c r="U351" s="261"/>
      <c r="V351" s="261"/>
      <c r="W351" s="261"/>
      <c r="X351" s="261"/>
      <c r="Y351" s="261"/>
    </row>
    <row r="352" spans="1:25" ht="13.2">
      <c r="A352" s="279"/>
      <c r="B352" s="261"/>
      <c r="C352" s="261"/>
      <c r="D352" s="486"/>
      <c r="E352" s="261"/>
      <c r="F352" s="261"/>
      <c r="G352" s="261"/>
      <c r="H352" s="261"/>
      <c r="I352" s="261"/>
      <c r="J352" s="261"/>
      <c r="K352" s="261"/>
      <c r="L352" s="261"/>
      <c r="M352" s="261"/>
      <c r="N352" s="261"/>
      <c r="O352" s="261"/>
      <c r="P352" s="261"/>
      <c r="Q352" s="261"/>
      <c r="R352" s="261"/>
      <c r="S352" s="261"/>
      <c r="T352" s="261"/>
      <c r="U352" s="261"/>
      <c r="V352" s="261"/>
      <c r="W352" s="261"/>
      <c r="X352" s="261"/>
      <c r="Y352" s="261"/>
    </row>
    <row r="353" spans="1:25" ht="13.2">
      <c r="A353" s="279"/>
      <c r="B353" s="261"/>
      <c r="C353" s="261"/>
      <c r="D353" s="486"/>
      <c r="E353" s="261"/>
      <c r="F353" s="261"/>
      <c r="G353" s="261"/>
      <c r="H353" s="261"/>
      <c r="I353" s="261"/>
      <c r="J353" s="261"/>
      <c r="K353" s="261"/>
      <c r="L353" s="261"/>
      <c r="M353" s="261"/>
      <c r="N353" s="261"/>
      <c r="O353" s="261"/>
      <c r="P353" s="261"/>
      <c r="Q353" s="261"/>
      <c r="R353" s="261"/>
      <c r="S353" s="261"/>
      <c r="T353" s="261"/>
      <c r="U353" s="261"/>
      <c r="V353" s="261"/>
      <c r="W353" s="261"/>
      <c r="X353" s="261"/>
      <c r="Y353" s="261"/>
    </row>
    <row r="354" spans="1:25" ht="13.2">
      <c r="A354" s="279"/>
      <c r="B354" s="261"/>
      <c r="C354" s="261"/>
      <c r="D354" s="486"/>
      <c r="E354" s="261"/>
      <c r="F354" s="261"/>
      <c r="G354" s="261"/>
      <c r="H354" s="261"/>
      <c r="I354" s="261"/>
      <c r="J354" s="261"/>
      <c r="K354" s="261"/>
      <c r="L354" s="261"/>
      <c r="M354" s="261"/>
      <c r="N354" s="261"/>
      <c r="O354" s="261"/>
      <c r="P354" s="261"/>
      <c r="Q354" s="261"/>
      <c r="R354" s="261"/>
      <c r="S354" s="261"/>
      <c r="T354" s="261"/>
      <c r="U354" s="261"/>
      <c r="V354" s="261"/>
      <c r="W354" s="261"/>
      <c r="X354" s="261"/>
      <c r="Y354" s="261"/>
    </row>
    <row r="355" spans="1:25" ht="13.2">
      <c r="A355" s="279"/>
      <c r="B355" s="261"/>
      <c r="C355" s="261"/>
      <c r="D355" s="485"/>
      <c r="E355" s="261"/>
      <c r="F355" s="261"/>
      <c r="G355" s="261"/>
      <c r="H355" s="261"/>
      <c r="I355" s="261"/>
      <c r="J355" s="261"/>
      <c r="K355" s="261"/>
      <c r="L355" s="261"/>
      <c r="M355" s="261"/>
      <c r="N355" s="261"/>
      <c r="O355" s="261"/>
      <c r="P355" s="261"/>
      <c r="Q355" s="261"/>
      <c r="R355" s="261"/>
      <c r="S355" s="261"/>
      <c r="T355" s="261"/>
      <c r="U355" s="261"/>
      <c r="V355" s="261"/>
      <c r="W355" s="261"/>
      <c r="X355" s="261"/>
      <c r="Y355" s="261"/>
    </row>
    <row r="356" spans="1:25" ht="13.2">
      <c r="A356" s="279"/>
      <c r="B356" s="261"/>
      <c r="C356" s="261"/>
      <c r="D356" s="486"/>
      <c r="E356" s="261"/>
      <c r="F356" s="261"/>
      <c r="G356" s="261"/>
      <c r="H356" s="261"/>
      <c r="I356" s="261"/>
      <c r="J356" s="261"/>
      <c r="K356" s="261"/>
      <c r="L356" s="261"/>
      <c r="M356" s="261"/>
      <c r="N356" s="261"/>
      <c r="O356" s="261"/>
      <c r="P356" s="261"/>
      <c r="Q356" s="261"/>
      <c r="R356" s="261"/>
      <c r="S356" s="261"/>
      <c r="T356" s="261"/>
      <c r="U356" s="261"/>
      <c r="V356" s="261"/>
      <c r="W356" s="261"/>
      <c r="X356" s="261"/>
      <c r="Y356" s="261"/>
    </row>
    <row r="357" spans="1:25" ht="13.2">
      <c r="A357" s="279"/>
      <c r="B357" s="261"/>
      <c r="C357" s="261"/>
      <c r="D357" s="485"/>
      <c r="E357" s="261"/>
      <c r="F357" s="261"/>
      <c r="G357" s="261"/>
      <c r="H357" s="261"/>
      <c r="I357" s="261"/>
      <c r="J357" s="261"/>
      <c r="K357" s="261"/>
      <c r="L357" s="261"/>
      <c r="M357" s="261"/>
      <c r="N357" s="261"/>
      <c r="O357" s="261"/>
      <c r="P357" s="261"/>
      <c r="Q357" s="261"/>
      <c r="R357" s="261"/>
      <c r="S357" s="261"/>
      <c r="T357" s="261"/>
      <c r="U357" s="261"/>
      <c r="V357" s="261"/>
      <c r="W357" s="261"/>
      <c r="X357" s="261"/>
      <c r="Y357" s="261"/>
    </row>
    <row r="358" spans="1:25" ht="13.2">
      <c r="A358" s="279"/>
      <c r="B358" s="261"/>
      <c r="C358" s="261"/>
      <c r="D358" s="486"/>
      <c r="E358" s="261"/>
      <c r="F358" s="261"/>
      <c r="G358" s="261"/>
      <c r="H358" s="261"/>
      <c r="I358" s="261"/>
      <c r="J358" s="261"/>
      <c r="K358" s="261"/>
      <c r="L358" s="261"/>
      <c r="M358" s="261"/>
      <c r="N358" s="261"/>
      <c r="O358" s="261"/>
      <c r="P358" s="261"/>
      <c r="Q358" s="261"/>
      <c r="R358" s="261"/>
      <c r="S358" s="261"/>
      <c r="T358" s="261"/>
      <c r="U358" s="261"/>
      <c r="V358" s="261"/>
      <c r="W358" s="261"/>
      <c r="X358" s="261"/>
      <c r="Y358" s="261"/>
    </row>
    <row r="359" spans="1:25" ht="13.2">
      <c r="A359" s="279"/>
      <c r="B359" s="261"/>
      <c r="C359" s="261"/>
      <c r="D359" s="485"/>
      <c r="E359" s="261"/>
      <c r="F359" s="261"/>
      <c r="G359" s="261"/>
      <c r="H359" s="261"/>
      <c r="I359" s="261"/>
      <c r="J359" s="261"/>
      <c r="K359" s="261"/>
      <c r="L359" s="261"/>
      <c r="M359" s="261"/>
      <c r="N359" s="261"/>
      <c r="O359" s="261"/>
      <c r="P359" s="261"/>
      <c r="Q359" s="261"/>
      <c r="R359" s="261"/>
      <c r="S359" s="261"/>
      <c r="T359" s="261"/>
      <c r="U359" s="261"/>
      <c r="V359" s="261"/>
      <c r="W359" s="261"/>
      <c r="X359" s="261"/>
      <c r="Y359" s="261"/>
    </row>
    <row r="360" spans="1:25" ht="13.2">
      <c r="A360" s="279"/>
      <c r="B360" s="261"/>
      <c r="C360" s="261"/>
      <c r="D360" s="486"/>
      <c r="E360" s="261"/>
      <c r="F360" s="261"/>
      <c r="G360" s="261"/>
      <c r="H360" s="261"/>
      <c r="I360" s="261"/>
      <c r="J360" s="261"/>
      <c r="K360" s="261"/>
      <c r="L360" s="261"/>
      <c r="M360" s="261"/>
      <c r="N360" s="261"/>
      <c r="O360" s="261"/>
      <c r="P360" s="261"/>
      <c r="Q360" s="261"/>
      <c r="R360" s="261"/>
      <c r="S360" s="261"/>
      <c r="T360" s="261"/>
      <c r="U360" s="261"/>
      <c r="V360" s="261"/>
      <c r="W360" s="261"/>
      <c r="X360" s="261"/>
      <c r="Y360" s="261"/>
    </row>
    <row r="361" spans="1:25" ht="13.2">
      <c r="A361" s="279"/>
      <c r="B361" s="261"/>
      <c r="C361" s="261"/>
      <c r="D361" s="278"/>
      <c r="E361" s="261"/>
      <c r="F361" s="261"/>
      <c r="G361" s="261"/>
      <c r="H361" s="261"/>
      <c r="I361" s="261"/>
      <c r="J361" s="261"/>
      <c r="K361" s="261"/>
      <c r="L361" s="261"/>
      <c r="M361" s="261"/>
      <c r="N361" s="261"/>
      <c r="O361" s="261"/>
      <c r="P361" s="261"/>
      <c r="Q361" s="261"/>
      <c r="R361" s="261"/>
      <c r="S361" s="261"/>
      <c r="T361" s="261"/>
      <c r="U361" s="261"/>
      <c r="V361" s="261"/>
      <c r="W361" s="261"/>
      <c r="X361" s="261"/>
      <c r="Y361" s="261"/>
    </row>
    <row r="362" spans="1:25" ht="13.2">
      <c r="A362" s="279"/>
      <c r="B362" s="261"/>
      <c r="C362" s="261"/>
      <c r="D362" s="107"/>
      <c r="E362" s="261"/>
      <c r="F362" s="261"/>
      <c r="G362" s="261"/>
      <c r="H362" s="261"/>
      <c r="I362" s="261"/>
      <c r="J362" s="261"/>
      <c r="K362" s="261"/>
      <c r="L362" s="261"/>
      <c r="M362" s="261"/>
      <c r="N362" s="261"/>
      <c r="O362" s="261"/>
      <c r="P362" s="261"/>
      <c r="Q362" s="261"/>
      <c r="R362" s="261"/>
      <c r="S362" s="261"/>
      <c r="T362" s="261"/>
      <c r="U362" s="261"/>
      <c r="V362" s="261"/>
      <c r="W362" s="261"/>
      <c r="X362" s="261"/>
      <c r="Y362" s="261"/>
    </row>
    <row r="363" spans="1:25" ht="13.2">
      <c r="A363" s="279"/>
      <c r="B363" s="261"/>
      <c r="C363" s="261"/>
      <c r="D363" s="485"/>
      <c r="E363" s="261"/>
      <c r="F363" s="261"/>
      <c r="G363" s="261"/>
      <c r="H363" s="261"/>
      <c r="I363" s="261"/>
      <c r="J363" s="261"/>
      <c r="K363" s="261"/>
      <c r="L363" s="261"/>
      <c r="M363" s="261"/>
      <c r="N363" s="261"/>
      <c r="O363" s="261"/>
      <c r="P363" s="261"/>
      <c r="Q363" s="261"/>
      <c r="R363" s="261"/>
      <c r="S363" s="261"/>
      <c r="T363" s="261"/>
      <c r="U363" s="261"/>
      <c r="V363" s="261"/>
      <c r="W363" s="261"/>
      <c r="X363" s="261"/>
      <c r="Y363" s="261"/>
    </row>
    <row r="364" spans="1:25" ht="13.2">
      <c r="A364" s="279"/>
      <c r="B364" s="261"/>
      <c r="C364" s="261"/>
      <c r="D364" s="486"/>
      <c r="E364" s="261"/>
      <c r="F364" s="261"/>
      <c r="G364" s="261"/>
      <c r="H364" s="261"/>
      <c r="I364" s="261"/>
      <c r="J364" s="261"/>
      <c r="K364" s="261"/>
      <c r="L364" s="261"/>
      <c r="M364" s="261"/>
      <c r="N364" s="261"/>
      <c r="O364" s="261"/>
      <c r="P364" s="261"/>
      <c r="Q364" s="261"/>
      <c r="R364" s="261"/>
      <c r="S364" s="261"/>
      <c r="T364" s="261"/>
      <c r="U364" s="261"/>
      <c r="V364" s="261"/>
      <c r="W364" s="261"/>
      <c r="X364" s="261"/>
      <c r="Y364" s="261"/>
    </row>
    <row r="365" spans="1:25" ht="13.2">
      <c r="A365" s="279"/>
      <c r="B365" s="261"/>
      <c r="C365" s="261"/>
      <c r="D365" s="485"/>
      <c r="E365" s="261"/>
      <c r="F365" s="261"/>
      <c r="G365" s="261"/>
      <c r="H365" s="261"/>
      <c r="I365" s="261"/>
      <c r="J365" s="261"/>
      <c r="K365" s="261"/>
      <c r="L365" s="261"/>
      <c r="M365" s="261"/>
      <c r="N365" s="261"/>
      <c r="O365" s="261"/>
      <c r="P365" s="261"/>
      <c r="Q365" s="261"/>
      <c r="R365" s="261"/>
      <c r="S365" s="261"/>
      <c r="T365" s="261"/>
      <c r="U365" s="261"/>
      <c r="V365" s="261"/>
      <c r="W365" s="261"/>
      <c r="X365" s="261"/>
      <c r="Y365" s="261"/>
    </row>
    <row r="366" spans="1:25" ht="13.2">
      <c r="A366" s="279"/>
      <c r="B366" s="261"/>
      <c r="C366" s="261"/>
      <c r="D366" s="486"/>
      <c r="E366" s="261"/>
      <c r="F366" s="261"/>
      <c r="G366" s="261"/>
      <c r="H366" s="261"/>
      <c r="I366" s="261"/>
      <c r="J366" s="261"/>
      <c r="K366" s="261"/>
      <c r="L366" s="261"/>
      <c r="M366" s="261"/>
      <c r="N366" s="261"/>
      <c r="O366" s="261"/>
      <c r="P366" s="261"/>
      <c r="Q366" s="261"/>
      <c r="R366" s="261"/>
      <c r="S366" s="261"/>
      <c r="T366" s="261"/>
      <c r="U366" s="261"/>
      <c r="V366" s="261"/>
      <c r="W366" s="261"/>
      <c r="X366" s="261"/>
      <c r="Y366" s="261"/>
    </row>
    <row r="367" spans="1:25" ht="13.2">
      <c r="A367" s="279"/>
      <c r="B367" s="261"/>
      <c r="C367" s="261"/>
      <c r="D367" s="485"/>
      <c r="E367" s="261"/>
      <c r="F367" s="261"/>
      <c r="G367" s="261"/>
      <c r="H367" s="261"/>
      <c r="I367" s="261"/>
      <c r="J367" s="261"/>
      <c r="K367" s="261"/>
      <c r="L367" s="261"/>
      <c r="M367" s="261"/>
      <c r="N367" s="261"/>
      <c r="O367" s="261"/>
      <c r="P367" s="261"/>
      <c r="Q367" s="261"/>
      <c r="R367" s="261"/>
      <c r="S367" s="261"/>
      <c r="T367" s="261"/>
      <c r="U367" s="261"/>
      <c r="V367" s="261"/>
      <c r="W367" s="261"/>
      <c r="X367" s="261"/>
      <c r="Y367" s="261"/>
    </row>
    <row r="368" spans="1:25" ht="13.2">
      <c r="A368" s="279"/>
      <c r="B368" s="261"/>
      <c r="C368" s="261"/>
      <c r="D368" s="486"/>
      <c r="E368" s="261"/>
      <c r="F368" s="261"/>
      <c r="G368" s="261"/>
      <c r="H368" s="261"/>
      <c r="I368" s="261"/>
      <c r="J368" s="261"/>
      <c r="K368" s="261"/>
      <c r="L368" s="261"/>
      <c r="M368" s="261"/>
      <c r="N368" s="261"/>
      <c r="O368" s="261"/>
      <c r="P368" s="261"/>
      <c r="Q368" s="261"/>
      <c r="R368" s="261"/>
      <c r="S368" s="261"/>
      <c r="T368" s="261"/>
      <c r="U368" s="261"/>
      <c r="V368" s="261"/>
      <c r="W368" s="261"/>
      <c r="X368" s="261"/>
      <c r="Y368" s="261"/>
    </row>
    <row r="369" spans="1:25" ht="13.2">
      <c r="A369" s="279"/>
      <c r="B369" s="261"/>
      <c r="C369" s="261"/>
      <c r="D369" s="110"/>
      <c r="E369" s="261"/>
      <c r="F369" s="261"/>
      <c r="G369" s="261"/>
      <c r="H369" s="261"/>
      <c r="I369" s="261"/>
      <c r="J369" s="261"/>
      <c r="K369" s="261"/>
      <c r="L369" s="261"/>
      <c r="M369" s="261"/>
      <c r="N369" s="261"/>
      <c r="O369" s="261"/>
      <c r="P369" s="261"/>
      <c r="Q369" s="261"/>
      <c r="R369" s="261"/>
      <c r="S369" s="261"/>
      <c r="T369" s="261"/>
      <c r="U369" s="261"/>
      <c r="V369" s="261"/>
      <c r="W369" s="261"/>
      <c r="X369" s="261"/>
      <c r="Y369" s="261"/>
    </row>
    <row r="370" spans="1:25" ht="13.2">
      <c r="A370" s="279"/>
      <c r="B370" s="261"/>
      <c r="C370" s="261"/>
      <c r="D370" s="485"/>
      <c r="E370" s="261"/>
      <c r="F370" s="261"/>
      <c r="G370" s="261"/>
      <c r="H370" s="261"/>
      <c r="I370" s="261"/>
      <c r="J370" s="261"/>
      <c r="K370" s="261"/>
      <c r="L370" s="261"/>
      <c r="M370" s="261"/>
      <c r="N370" s="261"/>
      <c r="O370" s="261"/>
      <c r="P370" s="261"/>
      <c r="Q370" s="261"/>
      <c r="R370" s="261"/>
      <c r="S370" s="261"/>
      <c r="T370" s="261"/>
      <c r="U370" s="261"/>
      <c r="V370" s="261"/>
      <c r="W370" s="261"/>
      <c r="X370" s="261"/>
      <c r="Y370" s="261"/>
    </row>
    <row r="371" spans="1:25" ht="13.2">
      <c r="A371" s="279"/>
      <c r="B371" s="261"/>
      <c r="C371" s="261"/>
      <c r="D371" s="486"/>
      <c r="E371" s="261"/>
      <c r="F371" s="261"/>
      <c r="G371" s="261"/>
      <c r="H371" s="261"/>
      <c r="I371" s="261"/>
      <c r="J371" s="261"/>
      <c r="K371" s="261"/>
      <c r="L371" s="261"/>
      <c r="M371" s="261"/>
      <c r="N371" s="261"/>
      <c r="O371" s="261"/>
      <c r="P371" s="261"/>
      <c r="Q371" s="261"/>
      <c r="R371" s="261"/>
      <c r="S371" s="261"/>
      <c r="T371" s="261"/>
      <c r="U371" s="261"/>
      <c r="V371" s="261"/>
      <c r="W371" s="261"/>
      <c r="X371" s="261"/>
      <c r="Y371" s="261"/>
    </row>
    <row r="372" spans="1:25" ht="13.2">
      <c r="A372" s="279"/>
      <c r="B372" s="261"/>
      <c r="C372" s="261"/>
      <c r="D372" s="486"/>
      <c r="E372" s="261"/>
      <c r="F372" s="261"/>
      <c r="G372" s="261"/>
      <c r="H372" s="261"/>
      <c r="I372" s="261"/>
      <c r="J372" s="261"/>
      <c r="K372" s="261"/>
      <c r="L372" s="261"/>
      <c r="M372" s="261"/>
      <c r="N372" s="261"/>
      <c r="O372" s="261"/>
      <c r="P372" s="261"/>
      <c r="Q372" s="261"/>
      <c r="R372" s="261"/>
      <c r="S372" s="261"/>
      <c r="T372" s="261"/>
      <c r="U372" s="261"/>
      <c r="V372" s="261"/>
      <c r="W372" s="261"/>
      <c r="X372" s="261"/>
      <c r="Y372" s="261"/>
    </row>
    <row r="373" spans="1:25" ht="13.2">
      <c r="A373" s="279"/>
      <c r="B373" s="261"/>
      <c r="C373" s="261"/>
      <c r="D373" s="110"/>
      <c r="E373" s="261"/>
      <c r="F373" s="261"/>
      <c r="G373" s="261"/>
      <c r="H373" s="261"/>
      <c r="I373" s="261"/>
      <c r="J373" s="261"/>
      <c r="K373" s="261"/>
      <c r="L373" s="261"/>
      <c r="M373" s="261"/>
      <c r="N373" s="261"/>
      <c r="O373" s="261"/>
      <c r="P373" s="261"/>
      <c r="Q373" s="261"/>
      <c r="R373" s="261"/>
      <c r="S373" s="261"/>
      <c r="T373" s="261"/>
      <c r="U373" s="261"/>
      <c r="V373" s="261"/>
      <c r="W373" s="261"/>
      <c r="X373" s="261"/>
      <c r="Y373" s="261"/>
    </row>
    <row r="374" spans="1:25" ht="13.2">
      <c r="A374" s="279"/>
      <c r="B374" s="261"/>
      <c r="C374" s="261"/>
      <c r="D374" s="485"/>
      <c r="E374" s="261"/>
      <c r="F374" s="261"/>
      <c r="G374" s="261"/>
      <c r="H374" s="261"/>
      <c r="I374" s="261"/>
      <c r="J374" s="261"/>
      <c r="K374" s="261"/>
      <c r="L374" s="261"/>
      <c r="M374" s="261"/>
      <c r="N374" s="261"/>
      <c r="O374" s="261"/>
      <c r="P374" s="261"/>
      <c r="Q374" s="261"/>
      <c r="R374" s="261"/>
      <c r="S374" s="261"/>
      <c r="T374" s="261"/>
      <c r="U374" s="261"/>
      <c r="V374" s="261"/>
      <c r="W374" s="261"/>
      <c r="X374" s="261"/>
      <c r="Y374" s="261"/>
    </row>
    <row r="375" spans="1:25" ht="13.2">
      <c r="A375" s="279"/>
      <c r="B375" s="261"/>
      <c r="C375" s="261"/>
      <c r="D375" s="486"/>
      <c r="E375" s="261"/>
      <c r="F375" s="261"/>
      <c r="G375" s="261"/>
      <c r="H375" s="261"/>
      <c r="I375" s="261"/>
      <c r="J375" s="261"/>
      <c r="K375" s="261"/>
      <c r="L375" s="261"/>
      <c r="M375" s="261"/>
      <c r="N375" s="261"/>
      <c r="O375" s="261"/>
      <c r="P375" s="261"/>
      <c r="Q375" s="261"/>
      <c r="R375" s="261"/>
      <c r="S375" s="261"/>
      <c r="T375" s="261"/>
      <c r="U375" s="261"/>
      <c r="V375" s="261"/>
      <c r="W375" s="261"/>
      <c r="X375" s="261"/>
      <c r="Y375" s="261"/>
    </row>
    <row r="376" spans="1:25" ht="13.2">
      <c r="A376" s="279"/>
      <c r="B376" s="261"/>
      <c r="C376" s="261"/>
      <c r="D376" s="485"/>
      <c r="E376" s="261"/>
      <c r="F376" s="261"/>
      <c r="G376" s="261"/>
      <c r="H376" s="261"/>
      <c r="I376" s="261"/>
      <c r="J376" s="261"/>
      <c r="K376" s="261"/>
      <c r="L376" s="261"/>
      <c r="M376" s="261"/>
      <c r="N376" s="261"/>
      <c r="O376" s="261"/>
      <c r="P376" s="261"/>
      <c r="Q376" s="261"/>
      <c r="R376" s="261"/>
      <c r="S376" s="261"/>
      <c r="T376" s="261"/>
      <c r="U376" s="261"/>
      <c r="V376" s="261"/>
      <c r="W376" s="261"/>
      <c r="X376" s="261"/>
      <c r="Y376" s="261"/>
    </row>
    <row r="377" spans="1:25" ht="13.2">
      <c r="A377" s="279"/>
      <c r="B377" s="261"/>
      <c r="C377" s="261"/>
      <c r="D377" s="486"/>
      <c r="E377" s="261"/>
      <c r="F377" s="261"/>
      <c r="G377" s="261"/>
      <c r="H377" s="261"/>
      <c r="I377" s="261"/>
      <c r="J377" s="261"/>
      <c r="K377" s="261"/>
      <c r="L377" s="261"/>
      <c r="M377" s="261"/>
      <c r="N377" s="261"/>
      <c r="O377" s="261"/>
      <c r="P377" s="261"/>
      <c r="Q377" s="261"/>
      <c r="R377" s="261"/>
      <c r="S377" s="261"/>
      <c r="T377" s="261"/>
      <c r="U377" s="261"/>
      <c r="V377" s="261"/>
      <c r="W377" s="261"/>
      <c r="X377" s="261"/>
      <c r="Y377" s="261"/>
    </row>
    <row r="378" spans="1:25" ht="13.2">
      <c r="A378" s="279"/>
      <c r="B378" s="261"/>
      <c r="C378" s="261"/>
      <c r="D378" s="486"/>
      <c r="E378" s="261"/>
      <c r="F378" s="261"/>
      <c r="G378" s="261"/>
      <c r="H378" s="261"/>
      <c r="I378" s="261"/>
      <c r="J378" s="261"/>
      <c r="K378" s="261"/>
      <c r="L378" s="261"/>
      <c r="M378" s="261"/>
      <c r="N378" s="261"/>
      <c r="O378" s="261"/>
      <c r="P378" s="261"/>
      <c r="Q378" s="261"/>
      <c r="R378" s="261"/>
      <c r="S378" s="261"/>
      <c r="T378" s="261"/>
      <c r="U378" s="261"/>
      <c r="V378" s="261"/>
      <c r="W378" s="261"/>
      <c r="X378" s="261"/>
      <c r="Y378" s="261"/>
    </row>
    <row r="379" spans="1:25" ht="13.2">
      <c r="A379" s="279"/>
      <c r="B379" s="261"/>
      <c r="C379" s="261"/>
      <c r="D379" s="486"/>
      <c r="E379" s="261"/>
      <c r="F379" s="261"/>
      <c r="G379" s="261"/>
      <c r="H379" s="261"/>
      <c r="I379" s="261"/>
      <c r="J379" s="261"/>
      <c r="K379" s="261"/>
      <c r="L379" s="261"/>
      <c r="M379" s="261"/>
      <c r="N379" s="261"/>
      <c r="O379" s="261"/>
      <c r="P379" s="261"/>
      <c r="Q379" s="261"/>
      <c r="R379" s="261"/>
      <c r="S379" s="261"/>
      <c r="T379" s="261"/>
      <c r="U379" s="261"/>
      <c r="V379" s="261"/>
      <c r="W379" s="261"/>
      <c r="X379" s="261"/>
      <c r="Y379" s="261"/>
    </row>
    <row r="380" spans="1:25" ht="13.2">
      <c r="A380" s="279"/>
      <c r="B380" s="261"/>
      <c r="C380" s="261"/>
      <c r="D380" s="486"/>
      <c r="E380" s="261"/>
      <c r="F380" s="261"/>
      <c r="G380" s="261"/>
      <c r="H380" s="261"/>
      <c r="I380" s="261"/>
      <c r="J380" s="261"/>
      <c r="K380" s="261"/>
      <c r="L380" s="261"/>
      <c r="M380" s="261"/>
      <c r="N380" s="261"/>
      <c r="O380" s="261"/>
      <c r="P380" s="261"/>
      <c r="Q380" s="261"/>
      <c r="R380" s="261"/>
      <c r="S380" s="261"/>
      <c r="T380" s="261"/>
      <c r="U380" s="261"/>
      <c r="V380" s="261"/>
      <c r="W380" s="261"/>
      <c r="X380" s="261"/>
      <c r="Y380" s="261"/>
    </row>
    <row r="381" spans="1:25" ht="13.2">
      <c r="A381" s="279"/>
      <c r="B381" s="261"/>
      <c r="C381" s="261"/>
      <c r="D381" s="486"/>
      <c r="E381" s="261"/>
      <c r="F381" s="261"/>
      <c r="G381" s="261"/>
      <c r="H381" s="261"/>
      <c r="I381" s="261"/>
      <c r="J381" s="261"/>
      <c r="K381" s="261"/>
      <c r="L381" s="261"/>
      <c r="M381" s="261"/>
      <c r="N381" s="261"/>
      <c r="O381" s="261"/>
      <c r="P381" s="261"/>
      <c r="Q381" s="261"/>
      <c r="R381" s="261"/>
      <c r="S381" s="261"/>
      <c r="T381" s="261"/>
      <c r="U381" s="261"/>
      <c r="V381" s="261"/>
      <c r="W381" s="261"/>
      <c r="X381" s="261"/>
      <c r="Y381" s="261"/>
    </row>
    <row r="382" spans="1:25" ht="13.2">
      <c r="A382" s="279"/>
      <c r="B382" s="261"/>
      <c r="C382" s="261"/>
      <c r="D382" s="281"/>
      <c r="E382" s="261"/>
      <c r="F382" s="261"/>
      <c r="G382" s="261"/>
      <c r="H382" s="261"/>
      <c r="I382" s="261"/>
      <c r="J382" s="261"/>
      <c r="K382" s="261"/>
      <c r="L382" s="261"/>
      <c r="M382" s="261"/>
      <c r="N382" s="261"/>
      <c r="O382" s="261"/>
      <c r="P382" s="261"/>
      <c r="Q382" s="261"/>
      <c r="R382" s="261"/>
      <c r="S382" s="261"/>
      <c r="T382" s="261"/>
      <c r="U382" s="261"/>
      <c r="V382" s="261"/>
      <c r="W382" s="261"/>
      <c r="X382" s="261"/>
      <c r="Y382" s="261"/>
    </row>
    <row r="383" spans="1:25" ht="13.2">
      <c r="A383" s="279"/>
      <c r="B383" s="261"/>
      <c r="C383" s="261"/>
      <c r="D383" s="485"/>
      <c r="E383" s="261"/>
      <c r="F383" s="261"/>
      <c r="G383" s="261"/>
      <c r="H383" s="261"/>
      <c r="I383" s="261"/>
      <c r="J383" s="261"/>
      <c r="K383" s="261"/>
      <c r="L383" s="261"/>
      <c r="M383" s="261"/>
      <c r="N383" s="261"/>
      <c r="O383" s="261"/>
      <c r="P383" s="261"/>
      <c r="Q383" s="261"/>
      <c r="R383" s="261"/>
      <c r="S383" s="261"/>
      <c r="T383" s="261"/>
      <c r="U383" s="261"/>
      <c r="V383" s="261"/>
      <c r="W383" s="261"/>
      <c r="X383" s="261"/>
      <c r="Y383" s="261"/>
    </row>
    <row r="384" spans="1:25" ht="13.2">
      <c r="A384" s="279"/>
      <c r="B384" s="261"/>
      <c r="C384" s="261"/>
      <c r="D384" s="486"/>
      <c r="E384" s="261"/>
      <c r="F384" s="261"/>
      <c r="G384" s="261"/>
      <c r="H384" s="261"/>
      <c r="I384" s="261"/>
      <c r="J384" s="261"/>
      <c r="K384" s="261"/>
      <c r="L384" s="261"/>
      <c r="M384" s="261"/>
      <c r="N384" s="261"/>
      <c r="O384" s="261"/>
      <c r="P384" s="261"/>
      <c r="Q384" s="261"/>
      <c r="R384" s="261"/>
      <c r="S384" s="261"/>
      <c r="T384" s="261"/>
      <c r="U384" s="261"/>
      <c r="V384" s="261"/>
      <c r="W384" s="261"/>
      <c r="X384" s="261"/>
      <c r="Y384" s="261"/>
    </row>
    <row r="385" spans="1:25" ht="13.2">
      <c r="A385" s="279"/>
      <c r="B385" s="261"/>
      <c r="C385" s="261"/>
      <c r="D385" s="110"/>
      <c r="E385" s="261"/>
      <c r="F385" s="261"/>
      <c r="G385" s="261"/>
      <c r="H385" s="261"/>
      <c r="I385" s="261"/>
      <c r="J385" s="261"/>
      <c r="K385" s="261"/>
      <c r="L385" s="261"/>
      <c r="M385" s="261"/>
      <c r="N385" s="261"/>
      <c r="O385" s="261"/>
      <c r="P385" s="261"/>
      <c r="Q385" s="261"/>
      <c r="R385" s="261"/>
      <c r="S385" s="261"/>
      <c r="T385" s="261"/>
      <c r="U385" s="261"/>
      <c r="V385" s="261"/>
      <c r="W385" s="261"/>
      <c r="X385" s="261"/>
      <c r="Y385" s="261"/>
    </row>
    <row r="386" spans="1:25" ht="13.2">
      <c r="A386" s="279"/>
      <c r="B386" s="261"/>
      <c r="C386" s="261"/>
      <c r="D386" s="110"/>
      <c r="E386" s="261"/>
      <c r="F386" s="261"/>
      <c r="G386" s="261"/>
      <c r="H386" s="261"/>
      <c r="I386" s="261"/>
      <c r="J386" s="261"/>
      <c r="K386" s="261"/>
      <c r="L386" s="261"/>
      <c r="M386" s="261"/>
      <c r="N386" s="261"/>
      <c r="O386" s="261"/>
      <c r="P386" s="261"/>
      <c r="Q386" s="261"/>
      <c r="R386" s="261"/>
      <c r="S386" s="261"/>
      <c r="T386" s="261"/>
      <c r="U386" s="261"/>
      <c r="V386" s="261"/>
      <c r="W386" s="261"/>
      <c r="X386" s="261"/>
      <c r="Y386" s="261"/>
    </row>
    <row r="387" spans="1:25" ht="13.2">
      <c r="A387" s="279"/>
      <c r="B387" s="261"/>
      <c r="C387" s="261"/>
      <c r="D387" s="110"/>
      <c r="E387" s="261"/>
      <c r="F387" s="261"/>
      <c r="G387" s="261"/>
      <c r="H387" s="261"/>
      <c r="I387" s="261"/>
      <c r="J387" s="261"/>
      <c r="K387" s="261"/>
      <c r="L387" s="261"/>
      <c r="M387" s="261"/>
      <c r="N387" s="261"/>
      <c r="O387" s="261"/>
      <c r="P387" s="261"/>
      <c r="Q387" s="261"/>
      <c r="R387" s="261"/>
      <c r="S387" s="261"/>
      <c r="T387" s="261"/>
      <c r="U387" s="261"/>
      <c r="V387" s="261"/>
      <c r="W387" s="261"/>
      <c r="X387" s="261"/>
      <c r="Y387" s="261"/>
    </row>
    <row r="388" spans="1:25" ht="13.2">
      <c r="A388" s="279"/>
      <c r="B388" s="261"/>
      <c r="C388" s="261"/>
      <c r="D388" s="110"/>
      <c r="E388" s="261"/>
      <c r="F388" s="261"/>
      <c r="G388" s="261"/>
      <c r="H388" s="261"/>
      <c r="I388" s="261"/>
      <c r="J388" s="261"/>
      <c r="K388" s="261"/>
      <c r="L388" s="261"/>
      <c r="M388" s="261"/>
      <c r="N388" s="261"/>
      <c r="O388" s="261"/>
      <c r="P388" s="261"/>
      <c r="Q388" s="261"/>
      <c r="R388" s="261"/>
      <c r="S388" s="261"/>
      <c r="T388" s="261"/>
      <c r="U388" s="261"/>
      <c r="V388" s="261"/>
      <c r="W388" s="261"/>
      <c r="X388" s="261"/>
      <c r="Y388" s="261"/>
    </row>
    <row r="389" spans="1:25" ht="13.2">
      <c r="A389" s="279"/>
      <c r="B389" s="261"/>
      <c r="C389" s="261"/>
      <c r="D389" s="485"/>
      <c r="E389" s="261"/>
      <c r="F389" s="261"/>
      <c r="G389" s="261"/>
      <c r="H389" s="261"/>
      <c r="I389" s="261"/>
      <c r="J389" s="261"/>
      <c r="K389" s="261"/>
      <c r="L389" s="261"/>
      <c r="M389" s="261"/>
      <c r="N389" s="261"/>
      <c r="O389" s="261"/>
      <c r="P389" s="261"/>
      <c r="Q389" s="261"/>
      <c r="R389" s="261"/>
      <c r="S389" s="261"/>
      <c r="T389" s="261"/>
      <c r="U389" s="261"/>
      <c r="V389" s="261"/>
      <c r="W389" s="261"/>
      <c r="X389" s="261"/>
      <c r="Y389" s="261"/>
    </row>
    <row r="390" spans="1:25" ht="13.2">
      <c r="A390" s="279"/>
      <c r="B390" s="261"/>
      <c r="C390" s="261"/>
      <c r="D390" s="486"/>
      <c r="E390" s="261"/>
      <c r="F390" s="261"/>
      <c r="G390" s="261"/>
      <c r="H390" s="261"/>
      <c r="I390" s="261"/>
      <c r="J390" s="261"/>
      <c r="K390" s="261"/>
      <c r="L390" s="261"/>
      <c r="M390" s="261"/>
      <c r="N390" s="261"/>
      <c r="O390" s="261"/>
      <c r="P390" s="261"/>
      <c r="Q390" s="261"/>
      <c r="R390" s="261"/>
      <c r="S390" s="261"/>
      <c r="T390" s="261"/>
      <c r="U390" s="261"/>
      <c r="V390" s="261"/>
      <c r="W390" s="261"/>
      <c r="X390" s="261"/>
      <c r="Y390" s="261"/>
    </row>
    <row r="391" spans="1:25" ht="13.2">
      <c r="A391" s="279"/>
      <c r="B391" s="261"/>
      <c r="C391" s="261"/>
      <c r="D391" s="485"/>
      <c r="E391" s="261"/>
      <c r="F391" s="261"/>
      <c r="G391" s="261"/>
      <c r="H391" s="261"/>
      <c r="I391" s="261"/>
      <c r="J391" s="261"/>
      <c r="K391" s="261"/>
      <c r="L391" s="261"/>
      <c r="M391" s="261"/>
      <c r="N391" s="261"/>
      <c r="O391" s="261"/>
      <c r="P391" s="261"/>
      <c r="Q391" s="261"/>
      <c r="R391" s="261"/>
      <c r="S391" s="261"/>
      <c r="T391" s="261"/>
      <c r="U391" s="261"/>
      <c r="V391" s="261"/>
      <c r="W391" s="261"/>
      <c r="X391" s="261"/>
      <c r="Y391" s="261"/>
    </row>
    <row r="392" spans="1:25" ht="13.2">
      <c r="A392" s="279"/>
      <c r="B392" s="261"/>
      <c r="C392" s="261"/>
      <c r="D392" s="486"/>
      <c r="E392" s="261"/>
      <c r="F392" s="261"/>
      <c r="G392" s="261"/>
      <c r="H392" s="261"/>
      <c r="I392" s="261"/>
      <c r="J392" s="261"/>
      <c r="K392" s="261"/>
      <c r="L392" s="261"/>
      <c r="M392" s="261"/>
      <c r="N392" s="261"/>
      <c r="O392" s="261"/>
      <c r="P392" s="261"/>
      <c r="Q392" s="261"/>
      <c r="R392" s="261"/>
      <c r="S392" s="261"/>
      <c r="T392" s="261"/>
      <c r="U392" s="261"/>
      <c r="V392" s="261"/>
      <c r="W392" s="261"/>
      <c r="X392" s="261"/>
      <c r="Y392" s="261"/>
    </row>
    <row r="393" spans="1:25" ht="13.2">
      <c r="A393" s="279"/>
      <c r="B393" s="261"/>
      <c r="C393" s="261"/>
      <c r="D393" s="486"/>
      <c r="E393" s="261"/>
      <c r="F393" s="261"/>
      <c r="G393" s="261"/>
      <c r="H393" s="261"/>
      <c r="I393" s="261"/>
      <c r="J393" s="261"/>
      <c r="K393" s="261"/>
      <c r="L393" s="261"/>
      <c r="M393" s="261"/>
      <c r="N393" s="261"/>
      <c r="O393" s="261"/>
      <c r="P393" s="261"/>
      <c r="Q393" s="261"/>
      <c r="R393" s="261"/>
      <c r="S393" s="261"/>
      <c r="T393" s="261"/>
      <c r="U393" s="261"/>
      <c r="V393" s="261"/>
      <c r="W393" s="261"/>
      <c r="X393" s="261"/>
      <c r="Y393" s="261"/>
    </row>
    <row r="394" spans="1:25" ht="13.2">
      <c r="A394" s="279"/>
      <c r="B394" s="261"/>
      <c r="C394" s="261"/>
      <c r="D394" s="486"/>
      <c r="E394" s="261"/>
      <c r="F394" s="261"/>
      <c r="G394" s="261"/>
      <c r="H394" s="261"/>
      <c r="I394" s="261"/>
      <c r="J394" s="261"/>
      <c r="K394" s="261"/>
      <c r="L394" s="261"/>
      <c r="M394" s="261"/>
      <c r="N394" s="261"/>
      <c r="O394" s="261"/>
      <c r="P394" s="261"/>
      <c r="Q394" s="261"/>
      <c r="R394" s="261"/>
      <c r="S394" s="261"/>
      <c r="T394" s="261"/>
      <c r="U394" s="261"/>
      <c r="V394" s="261"/>
      <c r="W394" s="261"/>
      <c r="X394" s="261"/>
      <c r="Y394" s="261"/>
    </row>
    <row r="395" spans="1:25" ht="13.2">
      <c r="A395" s="279"/>
      <c r="B395" s="261"/>
      <c r="C395" s="261"/>
      <c r="D395" s="485"/>
      <c r="E395" s="261"/>
      <c r="F395" s="261"/>
      <c r="G395" s="261"/>
      <c r="H395" s="261"/>
      <c r="I395" s="261"/>
      <c r="J395" s="261"/>
      <c r="K395" s="261"/>
      <c r="L395" s="261"/>
      <c r="M395" s="261"/>
      <c r="N395" s="261"/>
      <c r="O395" s="261"/>
      <c r="P395" s="261"/>
      <c r="Q395" s="261"/>
      <c r="R395" s="261"/>
      <c r="S395" s="261"/>
      <c r="T395" s="261"/>
      <c r="U395" s="261"/>
      <c r="V395" s="261"/>
      <c r="W395" s="261"/>
      <c r="X395" s="261"/>
      <c r="Y395" s="261"/>
    </row>
    <row r="396" spans="1:25" ht="13.2">
      <c r="A396" s="279"/>
      <c r="B396" s="261"/>
      <c r="C396" s="261"/>
      <c r="D396" s="486"/>
      <c r="E396" s="261"/>
      <c r="F396" s="261"/>
      <c r="G396" s="261"/>
      <c r="H396" s="261"/>
      <c r="I396" s="261"/>
      <c r="J396" s="261"/>
      <c r="K396" s="261"/>
      <c r="L396" s="261"/>
      <c r="M396" s="261"/>
      <c r="N396" s="261"/>
      <c r="O396" s="261"/>
      <c r="P396" s="261"/>
      <c r="Q396" s="261"/>
      <c r="R396" s="261"/>
      <c r="S396" s="261"/>
      <c r="T396" s="261"/>
      <c r="U396" s="261"/>
      <c r="V396" s="261"/>
      <c r="W396" s="261"/>
      <c r="X396" s="261"/>
      <c r="Y396" s="261"/>
    </row>
    <row r="397" spans="1:25" ht="13.2">
      <c r="A397" s="279"/>
      <c r="B397" s="261"/>
      <c r="C397" s="261"/>
      <c r="D397" s="485"/>
      <c r="E397" s="261"/>
      <c r="F397" s="261"/>
      <c r="G397" s="261"/>
      <c r="H397" s="261"/>
      <c r="I397" s="261"/>
      <c r="J397" s="261"/>
      <c r="K397" s="261"/>
      <c r="L397" s="261"/>
      <c r="M397" s="261"/>
      <c r="N397" s="261"/>
      <c r="O397" s="261"/>
      <c r="P397" s="261"/>
      <c r="Q397" s="261"/>
      <c r="R397" s="261"/>
      <c r="S397" s="261"/>
      <c r="T397" s="261"/>
      <c r="U397" s="261"/>
      <c r="V397" s="261"/>
      <c r="W397" s="261"/>
      <c r="X397" s="261"/>
      <c r="Y397" s="261"/>
    </row>
    <row r="398" spans="1:25" ht="13.2">
      <c r="A398" s="279"/>
      <c r="B398" s="261"/>
      <c r="C398" s="261"/>
      <c r="D398" s="486"/>
      <c r="E398" s="261"/>
      <c r="F398" s="261"/>
      <c r="G398" s="261"/>
      <c r="H398" s="261"/>
      <c r="I398" s="261"/>
      <c r="J398" s="261"/>
      <c r="K398" s="261"/>
      <c r="L398" s="261"/>
      <c r="M398" s="261"/>
      <c r="N398" s="261"/>
      <c r="O398" s="261"/>
      <c r="P398" s="261"/>
      <c r="Q398" s="261"/>
      <c r="R398" s="261"/>
      <c r="S398" s="261"/>
      <c r="T398" s="261"/>
      <c r="U398" s="261"/>
      <c r="V398" s="261"/>
      <c r="W398" s="261"/>
      <c r="X398" s="261"/>
      <c r="Y398" s="261"/>
    </row>
    <row r="399" spans="1:25" ht="13.2">
      <c r="A399" s="279"/>
      <c r="B399" s="261"/>
      <c r="C399" s="261"/>
      <c r="D399" s="485"/>
      <c r="E399" s="261"/>
      <c r="F399" s="261"/>
      <c r="G399" s="261"/>
      <c r="H399" s="261"/>
      <c r="I399" s="261"/>
      <c r="J399" s="261"/>
      <c r="K399" s="261"/>
      <c r="L399" s="261"/>
      <c r="M399" s="261"/>
      <c r="N399" s="261"/>
      <c r="O399" s="261"/>
      <c r="P399" s="261"/>
      <c r="Q399" s="261"/>
      <c r="R399" s="261"/>
      <c r="S399" s="261"/>
      <c r="T399" s="261"/>
      <c r="U399" s="261"/>
      <c r="V399" s="261"/>
      <c r="W399" s="261"/>
      <c r="X399" s="261"/>
      <c r="Y399" s="261"/>
    </row>
    <row r="400" spans="1:25" ht="13.2">
      <c r="A400" s="279"/>
      <c r="B400" s="261"/>
      <c r="C400" s="261"/>
      <c r="D400" s="486"/>
      <c r="E400" s="261"/>
      <c r="F400" s="261"/>
      <c r="G400" s="261"/>
      <c r="H400" s="261"/>
      <c r="I400" s="261"/>
      <c r="J400" s="261"/>
      <c r="K400" s="261"/>
      <c r="L400" s="261"/>
      <c r="M400" s="261"/>
      <c r="N400" s="261"/>
      <c r="O400" s="261"/>
      <c r="P400" s="261"/>
      <c r="Q400" s="261"/>
      <c r="R400" s="261"/>
      <c r="S400" s="261"/>
      <c r="T400" s="261"/>
      <c r="U400" s="261"/>
      <c r="V400" s="261"/>
      <c r="W400" s="261"/>
      <c r="X400" s="261"/>
      <c r="Y400" s="261"/>
    </row>
    <row r="401" spans="1:25" ht="13.2">
      <c r="A401" s="279"/>
      <c r="B401" s="261"/>
      <c r="C401" s="261"/>
      <c r="D401" s="278"/>
      <c r="E401" s="261"/>
      <c r="F401" s="261"/>
      <c r="G401" s="261"/>
      <c r="H401" s="261"/>
      <c r="I401" s="261"/>
      <c r="J401" s="261"/>
      <c r="K401" s="261"/>
      <c r="L401" s="261"/>
      <c r="M401" s="261"/>
      <c r="N401" s="261"/>
      <c r="O401" s="261"/>
      <c r="P401" s="261"/>
      <c r="Q401" s="261"/>
      <c r="R401" s="261"/>
      <c r="S401" s="261"/>
      <c r="T401" s="261"/>
      <c r="U401" s="261"/>
      <c r="V401" s="261"/>
      <c r="W401" s="261"/>
      <c r="X401" s="261"/>
      <c r="Y401" s="261"/>
    </row>
    <row r="402" spans="1:25" ht="13.2">
      <c r="A402" s="279"/>
      <c r="B402" s="261"/>
      <c r="C402" s="261"/>
      <c r="D402" s="107"/>
      <c r="E402" s="261"/>
      <c r="F402" s="261"/>
      <c r="G402" s="261"/>
      <c r="H402" s="261"/>
      <c r="I402" s="261"/>
      <c r="J402" s="261"/>
      <c r="K402" s="261"/>
      <c r="L402" s="261"/>
      <c r="M402" s="261"/>
      <c r="N402" s="261"/>
      <c r="O402" s="261"/>
      <c r="P402" s="261"/>
      <c r="Q402" s="261"/>
      <c r="R402" s="261"/>
      <c r="S402" s="261"/>
      <c r="T402" s="261"/>
      <c r="U402" s="261"/>
      <c r="V402" s="261"/>
      <c r="W402" s="261"/>
      <c r="X402" s="261"/>
      <c r="Y402" s="261"/>
    </row>
    <row r="403" spans="1:25" ht="13.2">
      <c r="A403" s="279"/>
      <c r="B403" s="261"/>
      <c r="C403" s="261"/>
      <c r="D403" s="485"/>
      <c r="E403" s="261"/>
      <c r="F403" s="261"/>
      <c r="G403" s="261"/>
      <c r="H403" s="261"/>
      <c r="I403" s="261"/>
      <c r="J403" s="261"/>
      <c r="K403" s="261"/>
      <c r="L403" s="261"/>
      <c r="M403" s="261"/>
      <c r="N403" s="261"/>
      <c r="O403" s="261"/>
      <c r="P403" s="261"/>
      <c r="Q403" s="261"/>
      <c r="R403" s="261"/>
      <c r="S403" s="261"/>
      <c r="T403" s="261"/>
      <c r="U403" s="261"/>
      <c r="V403" s="261"/>
      <c r="W403" s="261"/>
      <c r="X403" s="261"/>
      <c r="Y403" s="261"/>
    </row>
    <row r="404" spans="1:25" ht="13.2">
      <c r="A404" s="279"/>
      <c r="B404" s="261"/>
      <c r="C404" s="261"/>
      <c r="D404" s="486"/>
      <c r="E404" s="261"/>
      <c r="F404" s="261"/>
      <c r="G404" s="261"/>
      <c r="H404" s="261"/>
      <c r="I404" s="261"/>
      <c r="J404" s="261"/>
      <c r="K404" s="261"/>
      <c r="L404" s="261"/>
      <c r="M404" s="261"/>
      <c r="N404" s="261"/>
      <c r="O404" s="261"/>
      <c r="P404" s="261"/>
      <c r="Q404" s="261"/>
      <c r="R404" s="261"/>
      <c r="S404" s="261"/>
      <c r="T404" s="261"/>
      <c r="U404" s="261"/>
      <c r="V404" s="261"/>
      <c r="W404" s="261"/>
      <c r="X404" s="261"/>
      <c r="Y404" s="261"/>
    </row>
    <row r="405" spans="1:25" ht="13.2">
      <c r="A405" s="279"/>
      <c r="B405" s="261"/>
      <c r="C405" s="261"/>
      <c r="D405" s="485"/>
      <c r="E405" s="261"/>
      <c r="F405" s="261"/>
      <c r="G405" s="261"/>
      <c r="H405" s="261"/>
      <c r="I405" s="261"/>
      <c r="J405" s="261"/>
      <c r="K405" s="261"/>
      <c r="L405" s="261"/>
      <c r="M405" s="261"/>
      <c r="N405" s="261"/>
      <c r="O405" s="261"/>
      <c r="P405" s="261"/>
      <c r="Q405" s="261"/>
      <c r="R405" s="261"/>
      <c r="S405" s="261"/>
      <c r="T405" s="261"/>
      <c r="U405" s="261"/>
      <c r="V405" s="261"/>
      <c r="W405" s="261"/>
      <c r="X405" s="261"/>
      <c r="Y405" s="261"/>
    </row>
    <row r="406" spans="1:25" ht="13.2">
      <c r="A406" s="279"/>
      <c r="B406" s="261"/>
      <c r="C406" s="261"/>
      <c r="D406" s="486"/>
      <c r="E406" s="261"/>
      <c r="F406" s="261"/>
      <c r="G406" s="261"/>
      <c r="H406" s="261"/>
      <c r="I406" s="261"/>
      <c r="J406" s="261"/>
      <c r="K406" s="261"/>
      <c r="L406" s="261"/>
      <c r="M406" s="261"/>
      <c r="N406" s="261"/>
      <c r="O406" s="261"/>
      <c r="P406" s="261"/>
      <c r="Q406" s="261"/>
      <c r="R406" s="261"/>
      <c r="S406" s="261"/>
      <c r="T406" s="261"/>
      <c r="U406" s="261"/>
      <c r="V406" s="261"/>
      <c r="W406" s="261"/>
      <c r="X406" s="261"/>
      <c r="Y406" s="261"/>
    </row>
    <row r="407" spans="1:25" ht="13.2">
      <c r="A407" s="279"/>
      <c r="B407" s="261"/>
      <c r="C407" s="261"/>
      <c r="D407" s="485"/>
      <c r="E407" s="261"/>
      <c r="F407" s="261"/>
      <c r="G407" s="261"/>
      <c r="H407" s="261"/>
      <c r="I407" s="261"/>
      <c r="J407" s="261"/>
      <c r="K407" s="261"/>
      <c r="L407" s="261"/>
      <c r="M407" s="261"/>
      <c r="N407" s="261"/>
      <c r="O407" s="261"/>
      <c r="P407" s="261"/>
      <c r="Q407" s="261"/>
      <c r="R407" s="261"/>
      <c r="S407" s="261"/>
      <c r="T407" s="261"/>
      <c r="U407" s="261"/>
      <c r="V407" s="261"/>
      <c r="W407" s="261"/>
      <c r="X407" s="261"/>
      <c r="Y407" s="261"/>
    </row>
    <row r="408" spans="1:25" ht="13.2">
      <c r="A408" s="279"/>
      <c r="B408" s="261"/>
      <c r="C408" s="261"/>
      <c r="D408" s="486"/>
      <c r="E408" s="261"/>
      <c r="F408" s="261"/>
      <c r="G408" s="261"/>
      <c r="H408" s="261"/>
      <c r="I408" s="261"/>
      <c r="J408" s="261"/>
      <c r="K408" s="261"/>
      <c r="L408" s="261"/>
      <c r="M408" s="261"/>
      <c r="N408" s="261"/>
      <c r="O408" s="261"/>
      <c r="P408" s="261"/>
      <c r="Q408" s="261"/>
      <c r="R408" s="261"/>
      <c r="S408" s="261"/>
      <c r="T408" s="261"/>
      <c r="U408" s="261"/>
      <c r="V408" s="261"/>
      <c r="W408" s="261"/>
      <c r="X408" s="261"/>
      <c r="Y408" s="261"/>
    </row>
    <row r="409" spans="1:25" ht="13.2">
      <c r="A409" s="279"/>
      <c r="B409" s="261"/>
      <c r="C409" s="261"/>
      <c r="D409" s="110"/>
      <c r="E409" s="261"/>
      <c r="F409" s="261"/>
      <c r="G409" s="261"/>
      <c r="H409" s="261"/>
      <c r="I409" s="261"/>
      <c r="J409" s="261"/>
      <c r="K409" s="261"/>
      <c r="L409" s="261"/>
      <c r="M409" s="261"/>
      <c r="N409" s="261"/>
      <c r="O409" s="261"/>
      <c r="P409" s="261"/>
      <c r="Q409" s="261"/>
      <c r="R409" s="261"/>
      <c r="S409" s="261"/>
      <c r="T409" s="261"/>
      <c r="U409" s="261"/>
      <c r="V409" s="261"/>
      <c r="W409" s="261"/>
      <c r="X409" s="261"/>
      <c r="Y409" s="261"/>
    </row>
    <row r="410" spans="1:25" ht="13.2">
      <c r="A410" s="279"/>
      <c r="B410" s="261"/>
      <c r="C410" s="261"/>
      <c r="D410" s="485"/>
      <c r="E410" s="261"/>
      <c r="F410" s="261"/>
      <c r="G410" s="261"/>
      <c r="H410" s="261"/>
      <c r="I410" s="261"/>
      <c r="J410" s="261"/>
      <c r="K410" s="261"/>
      <c r="L410" s="261"/>
      <c r="M410" s="261"/>
      <c r="N410" s="261"/>
      <c r="O410" s="261"/>
      <c r="P410" s="261"/>
      <c r="Q410" s="261"/>
      <c r="R410" s="261"/>
      <c r="S410" s="261"/>
      <c r="T410" s="261"/>
      <c r="U410" s="261"/>
      <c r="V410" s="261"/>
      <c r="W410" s="261"/>
      <c r="X410" s="261"/>
      <c r="Y410" s="261"/>
    </row>
    <row r="411" spans="1:25" ht="13.2">
      <c r="A411" s="279"/>
      <c r="B411" s="261"/>
      <c r="C411" s="261"/>
      <c r="D411" s="486"/>
      <c r="E411" s="261"/>
      <c r="F411" s="261"/>
      <c r="G411" s="261"/>
      <c r="H411" s="261"/>
      <c r="I411" s="261"/>
      <c r="J411" s="261"/>
      <c r="K411" s="261"/>
      <c r="L411" s="261"/>
      <c r="M411" s="261"/>
      <c r="N411" s="261"/>
      <c r="O411" s="261"/>
      <c r="P411" s="261"/>
      <c r="Q411" s="261"/>
      <c r="R411" s="261"/>
      <c r="S411" s="261"/>
      <c r="T411" s="261"/>
      <c r="U411" s="261"/>
      <c r="V411" s="261"/>
      <c r="W411" s="261"/>
      <c r="X411" s="261"/>
      <c r="Y411" s="261"/>
    </row>
    <row r="412" spans="1:25" ht="13.2">
      <c r="A412" s="279"/>
      <c r="B412" s="261"/>
      <c r="C412" s="261"/>
      <c r="D412" s="486"/>
      <c r="E412" s="261"/>
      <c r="F412" s="261"/>
      <c r="G412" s="261"/>
      <c r="H412" s="261"/>
      <c r="I412" s="261"/>
      <c r="J412" s="261"/>
      <c r="K412" s="261"/>
      <c r="L412" s="261"/>
      <c r="M412" s="261"/>
      <c r="N412" s="261"/>
      <c r="O412" s="261"/>
      <c r="P412" s="261"/>
      <c r="Q412" s="261"/>
      <c r="R412" s="261"/>
      <c r="S412" s="261"/>
      <c r="T412" s="261"/>
      <c r="U412" s="261"/>
      <c r="V412" s="261"/>
      <c r="W412" s="261"/>
      <c r="X412" s="261"/>
      <c r="Y412" s="261"/>
    </row>
    <row r="413" spans="1:25" ht="13.2">
      <c r="A413" s="279"/>
      <c r="B413" s="261"/>
      <c r="C413" s="261"/>
      <c r="D413" s="110"/>
      <c r="E413" s="261"/>
      <c r="F413" s="261"/>
      <c r="G413" s="261"/>
      <c r="H413" s="261"/>
      <c r="I413" s="261"/>
      <c r="J413" s="261"/>
      <c r="K413" s="261"/>
      <c r="L413" s="261"/>
      <c r="M413" s="261"/>
      <c r="N413" s="261"/>
      <c r="O413" s="261"/>
      <c r="P413" s="261"/>
      <c r="Q413" s="261"/>
      <c r="R413" s="261"/>
      <c r="S413" s="261"/>
      <c r="T413" s="261"/>
      <c r="U413" s="261"/>
      <c r="V413" s="261"/>
      <c r="W413" s="261"/>
      <c r="X413" s="261"/>
      <c r="Y413" s="261"/>
    </row>
    <row r="414" spans="1:25" ht="13.2">
      <c r="A414" s="279"/>
      <c r="B414" s="261"/>
      <c r="C414" s="261"/>
      <c r="D414" s="485"/>
      <c r="E414" s="261"/>
      <c r="F414" s="261"/>
      <c r="G414" s="261"/>
      <c r="H414" s="261"/>
      <c r="I414" s="261"/>
      <c r="J414" s="261"/>
      <c r="K414" s="261"/>
      <c r="L414" s="261"/>
      <c r="M414" s="261"/>
      <c r="N414" s="261"/>
      <c r="O414" s="261"/>
      <c r="P414" s="261"/>
      <c r="Q414" s="261"/>
      <c r="R414" s="261"/>
      <c r="S414" s="261"/>
      <c r="T414" s="261"/>
      <c r="U414" s="261"/>
      <c r="V414" s="261"/>
      <c r="W414" s="261"/>
      <c r="X414" s="261"/>
      <c r="Y414" s="261"/>
    </row>
    <row r="415" spans="1:25" ht="13.2">
      <c r="A415" s="279"/>
      <c r="B415" s="261"/>
      <c r="C415" s="261"/>
      <c r="D415" s="486"/>
      <c r="E415" s="261"/>
      <c r="F415" s="261"/>
      <c r="G415" s="261"/>
      <c r="H415" s="261"/>
      <c r="I415" s="261"/>
      <c r="J415" s="261"/>
      <c r="K415" s="261"/>
      <c r="L415" s="261"/>
      <c r="M415" s="261"/>
      <c r="N415" s="261"/>
      <c r="O415" s="261"/>
      <c r="P415" s="261"/>
      <c r="Q415" s="261"/>
      <c r="R415" s="261"/>
      <c r="S415" s="261"/>
      <c r="T415" s="261"/>
      <c r="U415" s="261"/>
      <c r="V415" s="261"/>
      <c r="W415" s="261"/>
      <c r="X415" s="261"/>
      <c r="Y415" s="261"/>
    </row>
    <row r="416" spans="1:25" ht="13.2">
      <c r="A416" s="279"/>
      <c r="B416" s="261"/>
      <c r="C416" s="261"/>
      <c r="D416" s="485"/>
      <c r="E416" s="261"/>
      <c r="F416" s="261"/>
      <c r="G416" s="261"/>
      <c r="H416" s="261"/>
      <c r="I416" s="261"/>
      <c r="J416" s="261"/>
      <c r="K416" s="261"/>
      <c r="L416" s="261"/>
      <c r="M416" s="261"/>
      <c r="N416" s="261"/>
      <c r="O416" s="261"/>
      <c r="P416" s="261"/>
      <c r="Q416" s="261"/>
      <c r="R416" s="261"/>
      <c r="S416" s="261"/>
      <c r="T416" s="261"/>
      <c r="U416" s="261"/>
      <c r="V416" s="261"/>
      <c r="W416" s="261"/>
      <c r="X416" s="261"/>
      <c r="Y416" s="261"/>
    </row>
    <row r="417" spans="1:25" ht="13.2">
      <c r="A417" s="279"/>
      <c r="B417" s="261"/>
      <c r="C417" s="261"/>
      <c r="D417" s="486"/>
      <c r="E417" s="261"/>
      <c r="F417" s="261"/>
      <c r="G417" s="261"/>
      <c r="H417" s="261"/>
      <c r="I417" s="261"/>
      <c r="J417" s="261"/>
      <c r="K417" s="261"/>
      <c r="L417" s="261"/>
      <c r="M417" s="261"/>
      <c r="N417" s="261"/>
      <c r="O417" s="261"/>
      <c r="P417" s="261"/>
      <c r="Q417" s="261"/>
      <c r="R417" s="261"/>
      <c r="S417" s="261"/>
      <c r="T417" s="261"/>
      <c r="U417" s="261"/>
      <c r="V417" s="261"/>
      <c r="W417" s="261"/>
      <c r="X417" s="261"/>
      <c r="Y417" s="261"/>
    </row>
    <row r="418" spans="1:25" ht="13.2">
      <c r="A418" s="279"/>
      <c r="B418" s="261"/>
      <c r="C418" s="261"/>
      <c r="D418" s="486"/>
      <c r="E418" s="261"/>
      <c r="F418" s="261"/>
      <c r="G418" s="261"/>
      <c r="H418" s="261"/>
      <c r="I418" s="261"/>
      <c r="J418" s="261"/>
      <c r="K418" s="261"/>
      <c r="L418" s="261"/>
      <c r="M418" s="261"/>
      <c r="N418" s="261"/>
      <c r="O418" s="261"/>
      <c r="P418" s="261"/>
      <c r="Q418" s="261"/>
      <c r="R418" s="261"/>
      <c r="S418" s="261"/>
      <c r="T418" s="261"/>
      <c r="U418" s="261"/>
      <c r="V418" s="261"/>
      <c r="W418" s="261"/>
      <c r="X418" s="261"/>
      <c r="Y418" s="261"/>
    </row>
    <row r="419" spans="1:25" ht="13.2">
      <c r="A419" s="279"/>
      <c r="B419" s="261"/>
      <c r="C419" s="261"/>
      <c r="D419" s="486"/>
      <c r="E419" s="261"/>
      <c r="F419" s="261"/>
      <c r="G419" s="261"/>
      <c r="H419" s="261"/>
      <c r="I419" s="261"/>
      <c r="J419" s="261"/>
      <c r="K419" s="261"/>
      <c r="L419" s="261"/>
      <c r="M419" s="261"/>
      <c r="N419" s="261"/>
      <c r="O419" s="261"/>
      <c r="P419" s="261"/>
      <c r="Q419" s="261"/>
      <c r="R419" s="261"/>
      <c r="S419" s="261"/>
      <c r="T419" s="261"/>
      <c r="U419" s="261"/>
      <c r="V419" s="261"/>
      <c r="W419" s="261"/>
      <c r="X419" s="261"/>
      <c r="Y419" s="261"/>
    </row>
    <row r="420" spans="1:25" ht="13.2">
      <c r="A420" s="279"/>
      <c r="B420" s="261"/>
      <c r="C420" s="261"/>
      <c r="D420" s="486"/>
      <c r="E420" s="261"/>
      <c r="F420" s="261"/>
      <c r="G420" s="261"/>
      <c r="H420" s="261"/>
      <c r="I420" s="261"/>
      <c r="J420" s="261"/>
      <c r="K420" s="261"/>
      <c r="L420" s="261"/>
      <c r="M420" s="261"/>
      <c r="N420" s="261"/>
      <c r="O420" s="261"/>
      <c r="P420" s="261"/>
      <c r="Q420" s="261"/>
      <c r="R420" s="261"/>
      <c r="S420" s="261"/>
      <c r="T420" s="261"/>
      <c r="U420" s="261"/>
      <c r="V420" s="261"/>
      <c r="W420" s="261"/>
      <c r="X420" s="261"/>
      <c r="Y420" s="261"/>
    </row>
    <row r="421" spans="1:25" ht="13.2">
      <c r="A421" s="279"/>
      <c r="B421" s="261"/>
      <c r="C421" s="261"/>
      <c r="D421" s="486"/>
      <c r="E421" s="261"/>
      <c r="F421" s="261"/>
      <c r="G421" s="261"/>
      <c r="H421" s="261"/>
      <c r="I421" s="261"/>
      <c r="J421" s="261"/>
      <c r="K421" s="261"/>
      <c r="L421" s="261"/>
      <c r="M421" s="261"/>
      <c r="N421" s="261"/>
      <c r="O421" s="261"/>
      <c r="P421" s="261"/>
      <c r="Q421" s="261"/>
      <c r="R421" s="261"/>
      <c r="S421" s="261"/>
      <c r="T421" s="261"/>
      <c r="U421" s="261"/>
      <c r="V421" s="261"/>
      <c r="W421" s="261"/>
      <c r="X421" s="261"/>
      <c r="Y421" s="261"/>
    </row>
    <row r="422" spans="1:25" ht="13.2">
      <c r="A422" s="279"/>
      <c r="B422" s="261"/>
      <c r="C422" s="261"/>
      <c r="D422" s="281"/>
      <c r="E422" s="261"/>
      <c r="F422" s="261"/>
      <c r="G422" s="261"/>
      <c r="H422" s="261"/>
      <c r="I422" s="261"/>
      <c r="J422" s="261"/>
      <c r="K422" s="261"/>
      <c r="L422" s="261"/>
      <c r="M422" s="261"/>
      <c r="N422" s="261"/>
      <c r="O422" s="261"/>
      <c r="P422" s="261"/>
      <c r="Q422" s="261"/>
      <c r="R422" s="261"/>
      <c r="S422" s="261"/>
      <c r="T422" s="261"/>
      <c r="U422" s="261"/>
      <c r="V422" s="261"/>
      <c r="W422" s="261"/>
      <c r="X422" s="261"/>
      <c r="Y422" s="261"/>
    </row>
    <row r="423" spans="1:25" ht="13.2">
      <c r="A423" s="279"/>
      <c r="B423" s="261"/>
      <c r="C423" s="261"/>
      <c r="D423" s="485"/>
      <c r="E423" s="261"/>
      <c r="F423" s="261"/>
      <c r="G423" s="261"/>
      <c r="H423" s="261"/>
      <c r="I423" s="261"/>
      <c r="J423" s="261"/>
      <c r="K423" s="261"/>
      <c r="L423" s="261"/>
      <c r="M423" s="261"/>
      <c r="N423" s="261"/>
      <c r="O423" s="261"/>
      <c r="P423" s="261"/>
      <c r="Q423" s="261"/>
      <c r="R423" s="261"/>
      <c r="S423" s="261"/>
      <c r="T423" s="261"/>
      <c r="U423" s="261"/>
      <c r="V423" s="261"/>
      <c r="W423" s="261"/>
      <c r="X423" s="261"/>
      <c r="Y423" s="261"/>
    </row>
    <row r="424" spans="1:25" ht="13.2">
      <c r="A424" s="279"/>
      <c r="B424" s="261"/>
      <c r="C424" s="261"/>
      <c r="D424" s="486"/>
      <c r="E424" s="261"/>
      <c r="F424" s="261"/>
      <c r="G424" s="261"/>
      <c r="H424" s="261"/>
      <c r="I424" s="261"/>
      <c r="J424" s="261"/>
      <c r="K424" s="261"/>
      <c r="L424" s="261"/>
      <c r="M424" s="261"/>
      <c r="N424" s="261"/>
      <c r="O424" s="261"/>
      <c r="P424" s="261"/>
      <c r="Q424" s="261"/>
      <c r="R424" s="261"/>
      <c r="S424" s="261"/>
      <c r="T424" s="261"/>
      <c r="U424" s="261"/>
      <c r="V424" s="261"/>
      <c r="W424" s="261"/>
      <c r="X424" s="261"/>
      <c r="Y424" s="261"/>
    </row>
    <row r="425" spans="1:25" ht="13.2">
      <c r="A425" s="279"/>
      <c r="B425" s="261"/>
      <c r="C425" s="261"/>
      <c r="D425" s="110"/>
      <c r="E425" s="261"/>
      <c r="F425" s="261"/>
      <c r="G425" s="261"/>
      <c r="H425" s="261"/>
      <c r="I425" s="261"/>
      <c r="J425" s="261"/>
      <c r="K425" s="261"/>
      <c r="L425" s="261"/>
      <c r="M425" s="261"/>
      <c r="N425" s="261"/>
      <c r="O425" s="261"/>
      <c r="P425" s="261"/>
      <c r="Q425" s="261"/>
      <c r="R425" s="261"/>
      <c r="S425" s="261"/>
      <c r="T425" s="261"/>
      <c r="U425" s="261"/>
      <c r="V425" s="261"/>
      <c r="W425" s="261"/>
      <c r="X425" s="261"/>
      <c r="Y425" s="261"/>
    </row>
    <row r="426" spans="1:25" ht="13.2">
      <c r="A426" s="279"/>
      <c r="B426" s="261"/>
      <c r="C426" s="261"/>
      <c r="D426" s="110"/>
      <c r="E426" s="261"/>
      <c r="F426" s="261"/>
      <c r="G426" s="261"/>
      <c r="H426" s="261"/>
      <c r="I426" s="261"/>
      <c r="J426" s="261"/>
      <c r="K426" s="261"/>
      <c r="L426" s="261"/>
      <c r="M426" s="261"/>
      <c r="N426" s="261"/>
      <c r="O426" s="261"/>
      <c r="P426" s="261"/>
      <c r="Q426" s="261"/>
      <c r="R426" s="261"/>
      <c r="S426" s="261"/>
      <c r="T426" s="261"/>
      <c r="U426" s="261"/>
      <c r="V426" s="261"/>
      <c r="W426" s="261"/>
      <c r="X426" s="261"/>
      <c r="Y426" s="261"/>
    </row>
    <row r="427" spans="1:25" ht="13.2">
      <c r="A427" s="279"/>
      <c r="B427" s="261"/>
      <c r="C427" s="261"/>
      <c r="D427" s="110"/>
      <c r="E427" s="261"/>
      <c r="F427" s="261"/>
      <c r="G427" s="261"/>
      <c r="H427" s="261"/>
      <c r="I427" s="261"/>
      <c r="J427" s="261"/>
      <c r="K427" s="261"/>
      <c r="L427" s="261"/>
      <c r="M427" s="261"/>
      <c r="N427" s="261"/>
      <c r="O427" s="261"/>
      <c r="P427" s="261"/>
      <c r="Q427" s="261"/>
      <c r="R427" s="261"/>
      <c r="S427" s="261"/>
      <c r="T427" s="261"/>
      <c r="U427" s="261"/>
      <c r="V427" s="261"/>
      <c r="W427" s="261"/>
      <c r="X427" s="261"/>
      <c r="Y427" s="261"/>
    </row>
    <row r="428" spans="1:25" ht="13.2">
      <c r="A428" s="279"/>
      <c r="B428" s="261"/>
      <c r="C428" s="261"/>
      <c r="D428" s="110"/>
      <c r="E428" s="261"/>
      <c r="F428" s="261"/>
      <c r="G428" s="261"/>
      <c r="H428" s="261"/>
      <c r="I428" s="261"/>
      <c r="J428" s="261"/>
      <c r="K428" s="261"/>
      <c r="L428" s="261"/>
      <c r="M428" s="261"/>
      <c r="N428" s="261"/>
      <c r="O428" s="261"/>
      <c r="P428" s="261"/>
      <c r="Q428" s="261"/>
      <c r="R428" s="261"/>
      <c r="S428" s="261"/>
      <c r="T428" s="261"/>
      <c r="U428" s="261"/>
      <c r="V428" s="261"/>
      <c r="W428" s="261"/>
      <c r="X428" s="261"/>
      <c r="Y428" s="261"/>
    </row>
    <row r="429" spans="1:25" ht="13.2">
      <c r="A429" s="279"/>
      <c r="B429" s="261"/>
      <c r="C429" s="261"/>
      <c r="D429" s="485"/>
      <c r="E429" s="261"/>
      <c r="F429" s="261"/>
      <c r="G429" s="261"/>
      <c r="H429" s="261"/>
      <c r="I429" s="261"/>
      <c r="J429" s="261"/>
      <c r="K429" s="261"/>
      <c r="L429" s="261"/>
      <c r="M429" s="261"/>
      <c r="N429" s="261"/>
      <c r="O429" s="261"/>
      <c r="P429" s="261"/>
      <c r="Q429" s="261"/>
      <c r="R429" s="261"/>
      <c r="S429" s="261"/>
      <c r="T429" s="261"/>
      <c r="U429" s="261"/>
      <c r="V429" s="261"/>
      <c r="W429" s="261"/>
      <c r="X429" s="261"/>
      <c r="Y429" s="261"/>
    </row>
    <row r="430" spans="1:25" ht="13.2">
      <c r="A430" s="279"/>
      <c r="B430" s="261"/>
      <c r="C430" s="261"/>
      <c r="D430" s="486"/>
      <c r="E430" s="261"/>
      <c r="F430" s="261"/>
      <c r="G430" s="261"/>
      <c r="H430" s="261"/>
      <c r="I430" s="261"/>
      <c r="J430" s="261"/>
      <c r="K430" s="261"/>
      <c r="L430" s="261"/>
      <c r="M430" s="261"/>
      <c r="N430" s="261"/>
      <c r="O430" s="261"/>
      <c r="P430" s="261"/>
      <c r="Q430" s="261"/>
      <c r="R430" s="261"/>
      <c r="S430" s="261"/>
      <c r="T430" s="261"/>
      <c r="U430" s="261"/>
      <c r="V430" s="261"/>
      <c r="W430" s="261"/>
      <c r="X430" s="261"/>
      <c r="Y430" s="261"/>
    </row>
    <row r="431" spans="1:25" ht="13.2">
      <c r="A431" s="279"/>
      <c r="B431" s="261"/>
      <c r="C431" s="261"/>
      <c r="D431" s="485"/>
      <c r="E431" s="261"/>
      <c r="F431" s="261"/>
      <c r="G431" s="261"/>
      <c r="H431" s="261"/>
      <c r="I431" s="261"/>
      <c r="J431" s="261"/>
      <c r="K431" s="261"/>
      <c r="L431" s="261"/>
      <c r="M431" s="261"/>
      <c r="N431" s="261"/>
      <c r="O431" s="261"/>
      <c r="P431" s="261"/>
      <c r="Q431" s="261"/>
      <c r="R431" s="261"/>
      <c r="S431" s="261"/>
      <c r="T431" s="261"/>
      <c r="U431" s="261"/>
      <c r="V431" s="261"/>
      <c r="W431" s="261"/>
      <c r="X431" s="261"/>
      <c r="Y431" s="261"/>
    </row>
    <row r="432" spans="1:25" ht="13.2">
      <c r="A432" s="279"/>
      <c r="B432" s="261"/>
      <c r="C432" s="261"/>
      <c r="D432" s="486"/>
      <c r="E432" s="261"/>
      <c r="F432" s="261"/>
      <c r="G432" s="261"/>
      <c r="H432" s="261"/>
      <c r="I432" s="261"/>
      <c r="J432" s="261"/>
      <c r="K432" s="261"/>
      <c r="L432" s="261"/>
      <c r="M432" s="261"/>
      <c r="N432" s="261"/>
      <c r="O432" s="261"/>
      <c r="P432" s="261"/>
      <c r="Q432" s="261"/>
      <c r="R432" s="261"/>
      <c r="S432" s="261"/>
      <c r="T432" s="261"/>
      <c r="U432" s="261"/>
      <c r="V432" s="261"/>
      <c r="W432" s="261"/>
      <c r="X432" s="261"/>
      <c r="Y432" s="261"/>
    </row>
    <row r="433" spans="1:25" ht="13.2">
      <c r="A433" s="279"/>
      <c r="B433" s="261"/>
      <c r="C433" s="261"/>
      <c r="D433" s="486"/>
      <c r="E433" s="261"/>
      <c r="F433" s="261"/>
      <c r="G433" s="261"/>
      <c r="H433" s="261"/>
      <c r="I433" s="261"/>
      <c r="J433" s="261"/>
      <c r="K433" s="261"/>
      <c r="L433" s="261"/>
      <c r="M433" s="261"/>
      <c r="N433" s="261"/>
      <c r="O433" s="261"/>
      <c r="P433" s="261"/>
      <c r="Q433" s="261"/>
      <c r="R433" s="261"/>
      <c r="S433" s="261"/>
      <c r="T433" s="261"/>
      <c r="U433" s="261"/>
      <c r="V433" s="261"/>
      <c r="W433" s="261"/>
      <c r="X433" s="261"/>
      <c r="Y433" s="261"/>
    </row>
    <row r="434" spans="1:25" ht="13.2">
      <c r="A434" s="279"/>
      <c r="B434" s="261"/>
      <c r="C434" s="261"/>
      <c r="D434" s="486"/>
      <c r="E434" s="261"/>
      <c r="F434" s="261"/>
      <c r="G434" s="261"/>
      <c r="H434" s="261"/>
      <c r="I434" s="261"/>
      <c r="J434" s="261"/>
      <c r="K434" s="261"/>
      <c r="L434" s="261"/>
      <c r="M434" s="261"/>
      <c r="N434" s="261"/>
      <c r="O434" s="261"/>
      <c r="P434" s="261"/>
      <c r="Q434" s="261"/>
      <c r="R434" s="261"/>
      <c r="S434" s="261"/>
      <c r="T434" s="261"/>
      <c r="U434" s="261"/>
      <c r="V434" s="261"/>
      <c r="W434" s="261"/>
      <c r="X434" s="261"/>
      <c r="Y434" s="261"/>
    </row>
    <row r="435" spans="1:25" ht="13.2">
      <c r="A435" s="279"/>
      <c r="B435" s="261"/>
      <c r="C435" s="261"/>
      <c r="D435" s="485"/>
      <c r="E435" s="261"/>
      <c r="F435" s="261"/>
      <c r="G435" s="261"/>
      <c r="H435" s="261"/>
      <c r="I435" s="261"/>
      <c r="J435" s="261"/>
      <c r="K435" s="261"/>
      <c r="L435" s="261"/>
      <c r="M435" s="261"/>
      <c r="N435" s="261"/>
      <c r="O435" s="261"/>
      <c r="P435" s="261"/>
      <c r="Q435" s="261"/>
      <c r="R435" s="261"/>
      <c r="S435" s="261"/>
      <c r="T435" s="261"/>
      <c r="U435" s="261"/>
      <c r="V435" s="261"/>
      <c r="W435" s="261"/>
      <c r="X435" s="261"/>
      <c r="Y435" s="261"/>
    </row>
    <row r="436" spans="1:25" ht="13.2">
      <c r="A436" s="279"/>
      <c r="B436" s="261"/>
      <c r="C436" s="261"/>
      <c r="D436" s="486"/>
      <c r="E436" s="261"/>
      <c r="F436" s="261"/>
      <c r="G436" s="261"/>
      <c r="H436" s="261"/>
      <c r="I436" s="261"/>
      <c r="J436" s="261"/>
      <c r="K436" s="261"/>
      <c r="L436" s="261"/>
      <c r="M436" s="261"/>
      <c r="N436" s="261"/>
      <c r="O436" s="261"/>
      <c r="P436" s="261"/>
      <c r="Q436" s="261"/>
      <c r="R436" s="261"/>
      <c r="S436" s="261"/>
      <c r="T436" s="261"/>
      <c r="U436" s="261"/>
      <c r="V436" s="261"/>
      <c r="W436" s="261"/>
      <c r="X436" s="261"/>
      <c r="Y436" s="261"/>
    </row>
    <row r="437" spans="1:25" ht="13.2">
      <c r="A437" s="279"/>
      <c r="B437" s="261"/>
      <c r="C437" s="261"/>
      <c r="D437" s="485"/>
      <c r="E437" s="261"/>
      <c r="F437" s="261"/>
      <c r="G437" s="261"/>
      <c r="H437" s="261"/>
      <c r="I437" s="261"/>
      <c r="J437" s="261"/>
      <c r="K437" s="261"/>
      <c r="L437" s="261"/>
      <c r="M437" s="261"/>
      <c r="N437" s="261"/>
      <c r="O437" s="261"/>
      <c r="P437" s="261"/>
      <c r="Q437" s="261"/>
      <c r="R437" s="261"/>
      <c r="S437" s="261"/>
      <c r="T437" s="261"/>
      <c r="U437" s="261"/>
      <c r="V437" s="261"/>
      <c r="W437" s="261"/>
      <c r="X437" s="261"/>
      <c r="Y437" s="261"/>
    </row>
    <row r="438" spans="1:25" ht="13.2">
      <c r="A438" s="279"/>
      <c r="B438" s="261"/>
      <c r="C438" s="261"/>
      <c r="D438" s="486"/>
      <c r="E438" s="261"/>
      <c r="F438" s="261"/>
      <c r="G438" s="261"/>
      <c r="H438" s="261"/>
      <c r="I438" s="261"/>
      <c r="J438" s="261"/>
      <c r="K438" s="261"/>
      <c r="L438" s="261"/>
      <c r="M438" s="261"/>
      <c r="N438" s="261"/>
      <c r="O438" s="261"/>
      <c r="P438" s="261"/>
      <c r="Q438" s="261"/>
      <c r="R438" s="261"/>
      <c r="S438" s="261"/>
      <c r="T438" s="261"/>
      <c r="U438" s="261"/>
      <c r="V438" s="261"/>
      <c r="W438" s="261"/>
      <c r="X438" s="261"/>
      <c r="Y438" s="261"/>
    </row>
    <row r="439" spans="1:25" ht="13.2">
      <c r="A439" s="279"/>
      <c r="B439" s="261"/>
      <c r="C439" s="261"/>
      <c r="D439" s="485"/>
      <c r="E439" s="261"/>
      <c r="F439" s="261"/>
      <c r="G439" s="261"/>
      <c r="H439" s="261"/>
      <c r="I439" s="261"/>
      <c r="J439" s="261"/>
      <c r="K439" s="261"/>
      <c r="L439" s="261"/>
      <c r="M439" s="261"/>
      <c r="N439" s="261"/>
      <c r="O439" s="261"/>
      <c r="P439" s="261"/>
      <c r="Q439" s="261"/>
      <c r="R439" s="261"/>
      <c r="S439" s="261"/>
      <c r="T439" s="261"/>
      <c r="U439" s="261"/>
      <c r="V439" s="261"/>
      <c r="W439" s="261"/>
      <c r="X439" s="261"/>
      <c r="Y439" s="261"/>
    </row>
    <row r="440" spans="1:25" ht="13.2">
      <c r="A440" s="279"/>
      <c r="B440" s="261"/>
      <c r="C440" s="261"/>
      <c r="D440" s="486"/>
      <c r="E440" s="261"/>
      <c r="F440" s="261"/>
      <c r="G440" s="261"/>
      <c r="H440" s="261"/>
      <c r="I440" s="261"/>
      <c r="J440" s="261"/>
      <c r="K440" s="261"/>
      <c r="L440" s="261"/>
      <c r="M440" s="261"/>
      <c r="N440" s="261"/>
      <c r="O440" s="261"/>
      <c r="P440" s="261"/>
      <c r="Q440" s="261"/>
      <c r="R440" s="261"/>
      <c r="S440" s="261"/>
      <c r="T440" s="261"/>
      <c r="U440" s="261"/>
      <c r="V440" s="261"/>
      <c r="W440" s="261"/>
      <c r="X440" s="261"/>
      <c r="Y440" s="261"/>
    </row>
    <row r="441" spans="1:25" ht="13.2">
      <c r="A441" s="279"/>
      <c r="B441" s="261"/>
      <c r="C441" s="261"/>
      <c r="D441" s="278"/>
      <c r="E441" s="261"/>
      <c r="F441" s="261"/>
      <c r="G441" s="261"/>
      <c r="H441" s="261"/>
      <c r="I441" s="261"/>
      <c r="J441" s="261"/>
      <c r="K441" s="261"/>
      <c r="L441" s="261"/>
      <c r="M441" s="261"/>
      <c r="N441" s="261"/>
      <c r="O441" s="261"/>
      <c r="P441" s="261"/>
      <c r="Q441" s="261"/>
      <c r="R441" s="261"/>
      <c r="S441" s="261"/>
      <c r="T441" s="261"/>
      <c r="U441" s="261"/>
      <c r="V441" s="261"/>
      <c r="W441" s="261"/>
      <c r="X441" s="261"/>
      <c r="Y441" s="261"/>
    </row>
    <row r="442" spans="1:25" ht="13.2">
      <c r="A442" s="279"/>
      <c r="B442" s="261"/>
      <c r="C442" s="261"/>
      <c r="D442" s="107"/>
      <c r="E442" s="261"/>
      <c r="F442" s="261"/>
      <c r="G442" s="261"/>
      <c r="H442" s="261"/>
      <c r="I442" s="261"/>
      <c r="J442" s="261"/>
      <c r="K442" s="261"/>
      <c r="L442" s="261"/>
      <c r="M442" s="261"/>
      <c r="N442" s="261"/>
      <c r="O442" s="261"/>
      <c r="P442" s="261"/>
      <c r="Q442" s="261"/>
      <c r="R442" s="261"/>
      <c r="S442" s="261"/>
      <c r="T442" s="261"/>
      <c r="U442" s="261"/>
      <c r="V442" s="261"/>
      <c r="W442" s="261"/>
      <c r="X442" s="261"/>
      <c r="Y442" s="261"/>
    </row>
    <row r="443" spans="1:25" ht="13.2">
      <c r="A443" s="279"/>
      <c r="B443" s="261"/>
      <c r="C443" s="261"/>
      <c r="D443" s="485"/>
      <c r="E443" s="261"/>
      <c r="F443" s="261"/>
      <c r="G443" s="261"/>
      <c r="H443" s="261"/>
      <c r="I443" s="261"/>
      <c r="J443" s="261"/>
      <c r="K443" s="261"/>
      <c r="L443" s="261"/>
      <c r="M443" s="261"/>
      <c r="N443" s="261"/>
      <c r="O443" s="261"/>
      <c r="P443" s="261"/>
      <c r="Q443" s="261"/>
      <c r="R443" s="261"/>
      <c r="S443" s="261"/>
      <c r="T443" s="261"/>
      <c r="U443" s="261"/>
      <c r="V443" s="261"/>
      <c r="W443" s="261"/>
      <c r="X443" s="261"/>
      <c r="Y443" s="261"/>
    </row>
    <row r="444" spans="1:25" ht="13.2">
      <c r="A444" s="279"/>
      <c r="B444" s="261"/>
      <c r="C444" s="261"/>
      <c r="D444" s="486"/>
      <c r="E444" s="261"/>
      <c r="F444" s="261"/>
      <c r="G444" s="261"/>
      <c r="H444" s="261"/>
      <c r="I444" s="261"/>
      <c r="J444" s="261"/>
      <c r="K444" s="261"/>
      <c r="L444" s="261"/>
      <c r="M444" s="261"/>
      <c r="N444" s="261"/>
      <c r="O444" s="261"/>
      <c r="P444" s="261"/>
      <c r="Q444" s="261"/>
      <c r="R444" s="261"/>
      <c r="S444" s="261"/>
      <c r="T444" s="261"/>
      <c r="U444" s="261"/>
      <c r="V444" s="261"/>
      <c r="W444" s="261"/>
      <c r="X444" s="261"/>
      <c r="Y444" s="261"/>
    </row>
    <row r="445" spans="1:25" ht="13.2">
      <c r="A445" s="279"/>
      <c r="B445" s="261"/>
      <c r="C445" s="261"/>
      <c r="D445" s="485"/>
      <c r="E445" s="261"/>
      <c r="F445" s="261"/>
      <c r="G445" s="261"/>
      <c r="H445" s="261"/>
      <c r="I445" s="261"/>
      <c r="J445" s="261"/>
      <c r="K445" s="261"/>
      <c r="L445" s="261"/>
      <c r="M445" s="261"/>
      <c r="N445" s="261"/>
      <c r="O445" s="261"/>
      <c r="P445" s="261"/>
      <c r="Q445" s="261"/>
      <c r="R445" s="261"/>
      <c r="S445" s="261"/>
      <c r="T445" s="261"/>
      <c r="U445" s="261"/>
      <c r="V445" s="261"/>
      <c r="W445" s="261"/>
      <c r="X445" s="261"/>
      <c r="Y445" s="261"/>
    </row>
    <row r="446" spans="1:25" ht="13.2">
      <c r="A446" s="279"/>
      <c r="B446" s="261"/>
      <c r="C446" s="261"/>
      <c r="D446" s="486"/>
      <c r="E446" s="261"/>
      <c r="F446" s="261"/>
      <c r="G446" s="261"/>
      <c r="H446" s="261"/>
      <c r="I446" s="261"/>
      <c r="J446" s="261"/>
      <c r="K446" s="261"/>
      <c r="L446" s="261"/>
      <c r="M446" s="261"/>
      <c r="N446" s="261"/>
      <c r="O446" s="261"/>
      <c r="P446" s="261"/>
      <c r="Q446" s="261"/>
      <c r="R446" s="261"/>
      <c r="S446" s="261"/>
      <c r="T446" s="261"/>
      <c r="U446" s="261"/>
      <c r="V446" s="261"/>
      <c r="W446" s="261"/>
      <c r="X446" s="261"/>
      <c r="Y446" s="261"/>
    </row>
    <row r="447" spans="1:25" ht="13.2">
      <c r="A447" s="279"/>
      <c r="B447" s="261"/>
      <c r="C447" s="261"/>
      <c r="D447" s="485"/>
      <c r="E447" s="261"/>
      <c r="F447" s="261"/>
      <c r="G447" s="261"/>
      <c r="H447" s="261"/>
      <c r="I447" s="261"/>
      <c r="J447" s="261"/>
      <c r="K447" s="261"/>
      <c r="L447" s="261"/>
      <c r="M447" s="261"/>
      <c r="N447" s="261"/>
      <c r="O447" s="261"/>
      <c r="P447" s="261"/>
      <c r="Q447" s="261"/>
      <c r="R447" s="261"/>
      <c r="S447" s="261"/>
      <c r="T447" s="261"/>
      <c r="U447" s="261"/>
      <c r="V447" s="261"/>
      <c r="W447" s="261"/>
      <c r="X447" s="261"/>
      <c r="Y447" s="261"/>
    </row>
    <row r="448" spans="1:25" ht="13.2">
      <c r="A448" s="279"/>
      <c r="B448" s="261"/>
      <c r="C448" s="261"/>
      <c r="D448" s="486"/>
      <c r="E448" s="261"/>
      <c r="F448" s="261"/>
      <c r="G448" s="261"/>
      <c r="H448" s="261"/>
      <c r="I448" s="261"/>
      <c r="J448" s="261"/>
      <c r="K448" s="261"/>
      <c r="L448" s="261"/>
      <c r="M448" s="261"/>
      <c r="N448" s="261"/>
      <c r="O448" s="261"/>
      <c r="P448" s="261"/>
      <c r="Q448" s="261"/>
      <c r="R448" s="261"/>
      <c r="S448" s="261"/>
      <c r="T448" s="261"/>
      <c r="U448" s="261"/>
      <c r="V448" s="261"/>
      <c r="W448" s="261"/>
      <c r="X448" s="261"/>
      <c r="Y448" s="261"/>
    </row>
    <row r="449" spans="1:25" ht="13.2">
      <c r="A449" s="279"/>
      <c r="B449" s="261"/>
      <c r="C449" s="261"/>
      <c r="D449" s="110"/>
      <c r="E449" s="261"/>
      <c r="F449" s="261"/>
      <c r="G449" s="261"/>
      <c r="H449" s="261"/>
      <c r="I449" s="261"/>
      <c r="J449" s="261"/>
      <c r="K449" s="261"/>
      <c r="L449" s="261"/>
      <c r="M449" s="261"/>
      <c r="N449" s="261"/>
      <c r="O449" s="261"/>
      <c r="P449" s="261"/>
      <c r="Q449" s="261"/>
      <c r="R449" s="261"/>
      <c r="S449" s="261"/>
      <c r="T449" s="261"/>
      <c r="U449" s="261"/>
      <c r="V449" s="261"/>
      <c r="W449" s="261"/>
      <c r="X449" s="261"/>
      <c r="Y449" s="261"/>
    </row>
    <row r="450" spans="1:25" ht="13.2">
      <c r="A450" s="279"/>
      <c r="B450" s="261"/>
      <c r="C450" s="261"/>
      <c r="D450" s="485"/>
      <c r="E450" s="261"/>
      <c r="F450" s="261"/>
      <c r="G450" s="261"/>
      <c r="H450" s="261"/>
      <c r="I450" s="261"/>
      <c r="J450" s="261"/>
      <c r="K450" s="261"/>
      <c r="L450" s="261"/>
      <c r="M450" s="261"/>
      <c r="N450" s="261"/>
      <c r="O450" s="261"/>
      <c r="P450" s="261"/>
      <c r="Q450" s="261"/>
      <c r="R450" s="261"/>
      <c r="S450" s="261"/>
      <c r="T450" s="261"/>
      <c r="U450" s="261"/>
      <c r="V450" s="261"/>
      <c r="W450" s="261"/>
      <c r="X450" s="261"/>
      <c r="Y450" s="261"/>
    </row>
    <row r="451" spans="1:25" ht="13.2">
      <c r="A451" s="279"/>
      <c r="B451" s="261"/>
      <c r="C451" s="261"/>
      <c r="D451" s="486"/>
      <c r="E451" s="261"/>
      <c r="F451" s="261"/>
      <c r="G451" s="261"/>
      <c r="H451" s="261"/>
      <c r="I451" s="261"/>
      <c r="J451" s="261"/>
      <c r="K451" s="261"/>
      <c r="L451" s="261"/>
      <c r="M451" s="261"/>
      <c r="N451" s="261"/>
      <c r="O451" s="261"/>
      <c r="P451" s="261"/>
      <c r="Q451" s="261"/>
      <c r="R451" s="261"/>
      <c r="S451" s="261"/>
      <c r="T451" s="261"/>
      <c r="U451" s="261"/>
      <c r="V451" s="261"/>
      <c r="W451" s="261"/>
      <c r="X451" s="261"/>
      <c r="Y451" s="261"/>
    </row>
    <row r="452" spans="1:25" ht="13.2">
      <c r="A452" s="279"/>
      <c r="B452" s="261"/>
      <c r="C452" s="261"/>
      <c r="D452" s="486"/>
      <c r="E452" s="261"/>
      <c r="F452" s="261"/>
      <c r="G452" s="261"/>
      <c r="H452" s="261"/>
      <c r="I452" s="261"/>
      <c r="J452" s="261"/>
      <c r="K452" s="261"/>
      <c r="L452" s="261"/>
      <c r="M452" s="261"/>
      <c r="N452" s="261"/>
      <c r="O452" s="261"/>
      <c r="P452" s="261"/>
      <c r="Q452" s="261"/>
      <c r="R452" s="261"/>
      <c r="S452" s="261"/>
      <c r="T452" s="261"/>
      <c r="U452" s="261"/>
      <c r="V452" s="261"/>
      <c r="W452" s="261"/>
      <c r="X452" s="261"/>
      <c r="Y452" s="261"/>
    </row>
    <row r="453" spans="1:25" ht="13.2">
      <c r="A453" s="279"/>
      <c r="B453" s="261"/>
      <c r="C453" s="261"/>
      <c r="D453" s="110"/>
      <c r="E453" s="261"/>
      <c r="F453" s="261"/>
      <c r="G453" s="261"/>
      <c r="H453" s="261"/>
      <c r="I453" s="261"/>
      <c r="J453" s="261"/>
      <c r="K453" s="261"/>
      <c r="L453" s="261"/>
      <c r="M453" s="261"/>
      <c r="N453" s="261"/>
      <c r="O453" s="261"/>
      <c r="P453" s="261"/>
      <c r="Q453" s="261"/>
      <c r="R453" s="261"/>
      <c r="S453" s="261"/>
      <c r="T453" s="261"/>
      <c r="U453" s="261"/>
      <c r="V453" s="261"/>
      <c r="W453" s="261"/>
      <c r="X453" s="261"/>
      <c r="Y453" s="261"/>
    </row>
    <row r="454" spans="1:25" ht="13.2">
      <c r="A454" s="279"/>
      <c r="B454" s="261"/>
      <c r="C454" s="261"/>
      <c r="D454" s="485"/>
      <c r="E454" s="261"/>
      <c r="F454" s="261"/>
      <c r="G454" s="261"/>
      <c r="H454" s="261"/>
      <c r="I454" s="261"/>
      <c r="J454" s="261"/>
      <c r="K454" s="261"/>
      <c r="L454" s="261"/>
      <c r="M454" s="261"/>
      <c r="N454" s="261"/>
      <c r="O454" s="261"/>
      <c r="P454" s="261"/>
      <c r="Q454" s="261"/>
      <c r="R454" s="261"/>
      <c r="S454" s="261"/>
      <c r="T454" s="261"/>
      <c r="U454" s="261"/>
      <c r="V454" s="261"/>
      <c r="W454" s="261"/>
      <c r="X454" s="261"/>
      <c r="Y454" s="261"/>
    </row>
    <row r="455" spans="1:25" ht="13.2">
      <c r="A455" s="279"/>
      <c r="B455" s="261"/>
      <c r="C455" s="261"/>
      <c r="D455" s="486"/>
      <c r="E455" s="261"/>
      <c r="F455" s="261"/>
      <c r="G455" s="261"/>
      <c r="H455" s="261"/>
      <c r="I455" s="261"/>
      <c r="J455" s="261"/>
      <c r="K455" s="261"/>
      <c r="L455" s="261"/>
      <c r="M455" s="261"/>
      <c r="N455" s="261"/>
      <c r="O455" s="261"/>
      <c r="P455" s="261"/>
      <c r="Q455" s="261"/>
      <c r="R455" s="261"/>
      <c r="S455" s="261"/>
      <c r="T455" s="261"/>
      <c r="U455" s="261"/>
      <c r="V455" s="261"/>
      <c r="W455" s="261"/>
      <c r="X455" s="261"/>
      <c r="Y455" s="261"/>
    </row>
    <row r="456" spans="1:25" ht="13.2">
      <c r="A456" s="279"/>
      <c r="B456" s="261"/>
      <c r="C456" s="261"/>
      <c r="D456" s="485"/>
      <c r="E456" s="261"/>
      <c r="F456" s="261"/>
      <c r="G456" s="261"/>
      <c r="H456" s="261"/>
      <c r="I456" s="261"/>
      <c r="J456" s="261"/>
      <c r="K456" s="261"/>
      <c r="L456" s="261"/>
      <c r="M456" s="261"/>
      <c r="N456" s="261"/>
      <c r="O456" s="261"/>
      <c r="P456" s="261"/>
      <c r="Q456" s="261"/>
      <c r="R456" s="261"/>
      <c r="S456" s="261"/>
      <c r="T456" s="261"/>
      <c r="U456" s="261"/>
      <c r="V456" s="261"/>
      <c r="W456" s="261"/>
      <c r="X456" s="261"/>
      <c r="Y456" s="261"/>
    </row>
    <row r="457" spans="1:25" ht="13.2">
      <c r="A457" s="279"/>
      <c r="B457" s="261"/>
      <c r="C457" s="261"/>
      <c r="D457" s="486"/>
      <c r="E457" s="261"/>
      <c r="F457" s="261"/>
      <c r="G457" s="261"/>
      <c r="H457" s="261"/>
      <c r="I457" s="261"/>
      <c r="J457" s="261"/>
      <c r="K457" s="261"/>
      <c r="L457" s="261"/>
      <c r="M457" s="261"/>
      <c r="N457" s="261"/>
      <c r="O457" s="261"/>
      <c r="P457" s="261"/>
      <c r="Q457" s="261"/>
      <c r="R457" s="261"/>
      <c r="S457" s="261"/>
      <c r="T457" s="261"/>
      <c r="U457" s="261"/>
      <c r="V457" s="261"/>
      <c r="W457" s="261"/>
      <c r="X457" s="261"/>
      <c r="Y457" s="261"/>
    </row>
    <row r="458" spans="1:25" ht="13.2">
      <c r="A458" s="279"/>
      <c r="B458" s="261"/>
      <c r="C458" s="261"/>
      <c r="D458" s="486"/>
      <c r="E458" s="261"/>
      <c r="F458" s="261"/>
      <c r="G458" s="261"/>
      <c r="H458" s="261"/>
      <c r="I458" s="261"/>
      <c r="J458" s="261"/>
      <c r="K458" s="261"/>
      <c r="L458" s="261"/>
      <c r="M458" s="261"/>
      <c r="N458" s="261"/>
      <c r="O458" s="261"/>
      <c r="P458" s="261"/>
      <c r="Q458" s="261"/>
      <c r="R458" s="261"/>
      <c r="S458" s="261"/>
      <c r="T458" s="261"/>
      <c r="U458" s="261"/>
      <c r="V458" s="261"/>
      <c r="W458" s="261"/>
      <c r="X458" s="261"/>
      <c r="Y458" s="261"/>
    </row>
    <row r="459" spans="1:25" ht="13.2">
      <c r="A459" s="279"/>
      <c r="B459" s="261"/>
      <c r="C459" s="261"/>
      <c r="D459" s="486"/>
      <c r="E459" s="261"/>
      <c r="F459" s="261"/>
      <c r="G459" s="261"/>
      <c r="H459" s="261"/>
      <c r="I459" s="261"/>
      <c r="J459" s="261"/>
      <c r="K459" s="261"/>
      <c r="L459" s="261"/>
      <c r="M459" s="261"/>
      <c r="N459" s="261"/>
      <c r="O459" s="261"/>
      <c r="P459" s="261"/>
      <c r="Q459" s="261"/>
      <c r="R459" s="261"/>
      <c r="S459" s="261"/>
      <c r="T459" s="261"/>
      <c r="U459" s="261"/>
      <c r="V459" s="261"/>
      <c r="W459" s="261"/>
      <c r="X459" s="261"/>
      <c r="Y459" s="261"/>
    </row>
    <row r="460" spans="1:25" ht="13.2">
      <c r="A460" s="279"/>
      <c r="B460" s="261"/>
      <c r="C460" s="261"/>
      <c r="D460" s="486"/>
      <c r="E460" s="261"/>
      <c r="F460" s="261"/>
      <c r="G460" s="261"/>
      <c r="H460" s="261"/>
      <c r="I460" s="261"/>
      <c r="J460" s="261"/>
      <c r="K460" s="261"/>
      <c r="L460" s="261"/>
      <c r="M460" s="261"/>
      <c r="N460" s="261"/>
      <c r="O460" s="261"/>
      <c r="P460" s="261"/>
      <c r="Q460" s="261"/>
      <c r="R460" s="261"/>
      <c r="S460" s="261"/>
      <c r="T460" s="261"/>
      <c r="U460" s="261"/>
      <c r="V460" s="261"/>
      <c r="W460" s="261"/>
      <c r="X460" s="261"/>
      <c r="Y460" s="261"/>
    </row>
    <row r="461" spans="1:25" ht="13.2">
      <c r="A461" s="279"/>
      <c r="B461" s="261"/>
      <c r="C461" s="261"/>
      <c r="D461" s="486"/>
      <c r="E461" s="261"/>
      <c r="F461" s="261"/>
      <c r="G461" s="261"/>
      <c r="H461" s="261"/>
      <c r="I461" s="261"/>
      <c r="J461" s="261"/>
      <c r="K461" s="261"/>
      <c r="L461" s="261"/>
      <c r="M461" s="261"/>
      <c r="N461" s="261"/>
      <c r="O461" s="261"/>
      <c r="P461" s="261"/>
      <c r="Q461" s="261"/>
      <c r="R461" s="261"/>
      <c r="S461" s="261"/>
      <c r="T461" s="261"/>
      <c r="U461" s="261"/>
      <c r="V461" s="261"/>
      <c r="W461" s="261"/>
      <c r="X461" s="261"/>
      <c r="Y461" s="261"/>
    </row>
    <row r="462" spans="1:25" ht="13.2">
      <c r="A462" s="279"/>
      <c r="B462" s="261"/>
      <c r="C462" s="261"/>
      <c r="D462" s="281"/>
      <c r="E462" s="261"/>
      <c r="F462" s="261"/>
      <c r="G462" s="261"/>
      <c r="H462" s="261"/>
      <c r="I462" s="261"/>
      <c r="J462" s="261"/>
      <c r="K462" s="261"/>
      <c r="L462" s="261"/>
      <c r="M462" s="261"/>
      <c r="N462" s="261"/>
      <c r="O462" s="261"/>
      <c r="P462" s="261"/>
      <c r="Q462" s="261"/>
      <c r="R462" s="261"/>
      <c r="S462" s="261"/>
      <c r="T462" s="261"/>
      <c r="U462" s="261"/>
      <c r="V462" s="261"/>
      <c r="W462" s="261"/>
      <c r="X462" s="261"/>
      <c r="Y462" s="261"/>
    </row>
    <row r="463" spans="1:25" ht="13.2">
      <c r="A463" s="279"/>
      <c r="B463" s="261"/>
      <c r="C463" s="261"/>
      <c r="D463" s="485"/>
      <c r="E463" s="261"/>
      <c r="F463" s="261"/>
      <c r="G463" s="261"/>
      <c r="H463" s="261"/>
      <c r="I463" s="261"/>
      <c r="J463" s="261"/>
      <c r="K463" s="261"/>
      <c r="L463" s="261"/>
      <c r="M463" s="261"/>
      <c r="N463" s="261"/>
      <c r="O463" s="261"/>
      <c r="P463" s="261"/>
      <c r="Q463" s="261"/>
      <c r="R463" s="261"/>
      <c r="S463" s="261"/>
      <c r="T463" s="261"/>
      <c r="U463" s="261"/>
      <c r="V463" s="261"/>
      <c r="W463" s="261"/>
      <c r="X463" s="261"/>
      <c r="Y463" s="261"/>
    </row>
    <row r="464" spans="1:25" ht="13.2">
      <c r="A464" s="279"/>
      <c r="B464" s="261"/>
      <c r="C464" s="261"/>
      <c r="D464" s="486"/>
      <c r="E464" s="261"/>
      <c r="F464" s="261"/>
      <c r="G464" s="261"/>
      <c r="H464" s="261"/>
      <c r="I464" s="261"/>
      <c r="J464" s="261"/>
      <c r="K464" s="261"/>
      <c r="L464" s="261"/>
      <c r="M464" s="261"/>
      <c r="N464" s="261"/>
      <c r="O464" s="261"/>
      <c r="P464" s="261"/>
      <c r="Q464" s="261"/>
      <c r="R464" s="261"/>
      <c r="S464" s="261"/>
      <c r="T464" s="261"/>
      <c r="U464" s="261"/>
      <c r="V464" s="261"/>
      <c r="W464" s="261"/>
      <c r="X464" s="261"/>
      <c r="Y464" s="261"/>
    </row>
    <row r="465" spans="1:25" ht="13.2">
      <c r="A465" s="279"/>
      <c r="B465" s="261"/>
      <c r="C465" s="261"/>
      <c r="D465" s="110"/>
      <c r="E465" s="261"/>
      <c r="F465" s="261"/>
      <c r="G465" s="261"/>
      <c r="H465" s="261"/>
      <c r="I465" s="261"/>
      <c r="J465" s="261"/>
      <c r="K465" s="261"/>
      <c r="L465" s="261"/>
      <c r="M465" s="261"/>
      <c r="N465" s="261"/>
      <c r="O465" s="261"/>
      <c r="P465" s="261"/>
      <c r="Q465" s="261"/>
      <c r="R465" s="261"/>
      <c r="S465" s="261"/>
      <c r="T465" s="261"/>
      <c r="U465" s="261"/>
      <c r="V465" s="261"/>
      <c r="W465" s="261"/>
      <c r="X465" s="261"/>
      <c r="Y465" s="261"/>
    </row>
    <row r="466" spans="1:25" ht="13.2">
      <c r="A466" s="279"/>
      <c r="B466" s="261"/>
      <c r="C466" s="261"/>
      <c r="D466" s="110"/>
      <c r="E466" s="261"/>
      <c r="F466" s="261"/>
      <c r="G466" s="261"/>
      <c r="H466" s="261"/>
      <c r="I466" s="261"/>
      <c r="J466" s="261"/>
      <c r="K466" s="261"/>
      <c r="L466" s="261"/>
      <c r="M466" s="261"/>
      <c r="N466" s="261"/>
      <c r="O466" s="261"/>
      <c r="P466" s="261"/>
      <c r="Q466" s="261"/>
      <c r="R466" s="261"/>
      <c r="S466" s="261"/>
      <c r="T466" s="261"/>
      <c r="U466" s="261"/>
      <c r="V466" s="261"/>
      <c r="W466" s="261"/>
      <c r="X466" s="261"/>
      <c r="Y466" s="261"/>
    </row>
    <row r="467" spans="1:25" ht="13.2">
      <c r="A467" s="279"/>
      <c r="B467" s="261"/>
      <c r="C467" s="261"/>
      <c r="D467" s="110"/>
      <c r="E467" s="261"/>
      <c r="F467" s="261"/>
      <c r="G467" s="261"/>
      <c r="H467" s="261"/>
      <c r="I467" s="261"/>
      <c r="J467" s="261"/>
      <c r="K467" s="261"/>
      <c r="L467" s="261"/>
      <c r="M467" s="261"/>
      <c r="N467" s="261"/>
      <c r="O467" s="261"/>
      <c r="P467" s="261"/>
      <c r="Q467" s="261"/>
      <c r="R467" s="261"/>
      <c r="S467" s="261"/>
      <c r="T467" s="261"/>
      <c r="U467" s="261"/>
      <c r="V467" s="261"/>
      <c r="W467" s="261"/>
      <c r="X467" s="261"/>
      <c r="Y467" s="261"/>
    </row>
    <row r="468" spans="1:25" ht="13.2">
      <c r="A468" s="279"/>
      <c r="B468" s="261"/>
      <c r="C468" s="261"/>
      <c r="D468" s="110"/>
      <c r="E468" s="261"/>
      <c r="F468" s="261"/>
      <c r="G468" s="261"/>
      <c r="H468" s="261"/>
      <c r="I468" s="261"/>
      <c r="J468" s="261"/>
      <c r="K468" s="261"/>
      <c r="L468" s="261"/>
      <c r="M468" s="261"/>
      <c r="N468" s="261"/>
      <c r="O468" s="261"/>
      <c r="P468" s="261"/>
      <c r="Q468" s="261"/>
      <c r="R468" s="261"/>
      <c r="S468" s="261"/>
      <c r="T468" s="261"/>
      <c r="U468" s="261"/>
      <c r="V468" s="261"/>
      <c r="W468" s="261"/>
      <c r="X468" s="261"/>
      <c r="Y468" s="261"/>
    </row>
    <row r="469" spans="1:25" ht="13.2">
      <c r="A469" s="279"/>
      <c r="B469" s="261"/>
      <c r="C469" s="261"/>
      <c r="D469" s="485"/>
      <c r="E469" s="261"/>
      <c r="F469" s="261"/>
      <c r="G469" s="261"/>
      <c r="H469" s="261"/>
      <c r="I469" s="261"/>
      <c r="J469" s="261"/>
      <c r="K469" s="261"/>
      <c r="L469" s="261"/>
      <c r="M469" s="261"/>
      <c r="N469" s="261"/>
      <c r="O469" s="261"/>
      <c r="P469" s="261"/>
      <c r="Q469" s="261"/>
      <c r="R469" s="261"/>
      <c r="S469" s="261"/>
      <c r="T469" s="261"/>
      <c r="U469" s="261"/>
      <c r="V469" s="261"/>
      <c r="W469" s="261"/>
      <c r="X469" s="261"/>
      <c r="Y469" s="261"/>
    </row>
    <row r="470" spans="1:25" ht="13.2">
      <c r="A470" s="279"/>
      <c r="B470" s="261"/>
      <c r="C470" s="261"/>
      <c r="D470" s="486"/>
      <c r="E470" s="261"/>
      <c r="F470" s="261"/>
      <c r="G470" s="261"/>
      <c r="H470" s="261"/>
      <c r="I470" s="261"/>
      <c r="J470" s="261"/>
      <c r="K470" s="261"/>
      <c r="L470" s="261"/>
      <c r="M470" s="261"/>
      <c r="N470" s="261"/>
      <c r="O470" s="261"/>
      <c r="P470" s="261"/>
      <c r="Q470" s="261"/>
      <c r="R470" s="261"/>
      <c r="S470" s="261"/>
      <c r="T470" s="261"/>
      <c r="U470" s="261"/>
      <c r="V470" s="261"/>
      <c r="W470" s="261"/>
      <c r="X470" s="261"/>
      <c r="Y470" s="261"/>
    </row>
    <row r="471" spans="1:25" ht="13.2">
      <c r="A471" s="279"/>
      <c r="B471" s="261"/>
      <c r="C471" s="261"/>
      <c r="D471" s="485"/>
      <c r="E471" s="261"/>
      <c r="F471" s="261"/>
      <c r="G471" s="261"/>
      <c r="H471" s="261"/>
      <c r="I471" s="261"/>
      <c r="J471" s="261"/>
      <c r="K471" s="261"/>
      <c r="L471" s="261"/>
      <c r="M471" s="261"/>
      <c r="N471" s="261"/>
      <c r="O471" s="261"/>
      <c r="P471" s="261"/>
      <c r="Q471" s="261"/>
      <c r="R471" s="261"/>
      <c r="S471" s="261"/>
      <c r="T471" s="261"/>
      <c r="U471" s="261"/>
      <c r="V471" s="261"/>
      <c r="W471" s="261"/>
      <c r="X471" s="261"/>
      <c r="Y471" s="261"/>
    </row>
    <row r="472" spans="1:25" ht="13.2">
      <c r="A472" s="279"/>
      <c r="B472" s="261"/>
      <c r="C472" s="261"/>
      <c r="D472" s="486"/>
      <c r="E472" s="261"/>
      <c r="F472" s="261"/>
      <c r="G472" s="261"/>
      <c r="H472" s="261"/>
      <c r="I472" s="261"/>
      <c r="J472" s="261"/>
      <c r="K472" s="261"/>
      <c r="L472" s="261"/>
      <c r="M472" s="261"/>
      <c r="N472" s="261"/>
      <c r="O472" s="261"/>
      <c r="P472" s="261"/>
      <c r="Q472" s="261"/>
      <c r="R472" s="261"/>
      <c r="S472" s="261"/>
      <c r="T472" s="261"/>
      <c r="U472" s="261"/>
      <c r="V472" s="261"/>
      <c r="W472" s="261"/>
      <c r="X472" s="261"/>
      <c r="Y472" s="261"/>
    </row>
    <row r="473" spans="1:25" ht="13.2">
      <c r="A473" s="279"/>
      <c r="B473" s="261"/>
      <c r="C473" s="261"/>
      <c r="D473" s="486"/>
      <c r="E473" s="261"/>
      <c r="F473" s="261"/>
      <c r="G473" s="261"/>
      <c r="H473" s="261"/>
      <c r="I473" s="261"/>
      <c r="J473" s="261"/>
      <c r="K473" s="261"/>
      <c r="L473" s="261"/>
      <c r="M473" s="261"/>
      <c r="N473" s="261"/>
      <c r="O473" s="261"/>
      <c r="P473" s="261"/>
      <c r="Q473" s="261"/>
      <c r="R473" s="261"/>
      <c r="S473" s="261"/>
      <c r="T473" s="261"/>
      <c r="U473" s="261"/>
      <c r="V473" s="261"/>
      <c r="W473" s="261"/>
      <c r="X473" s="261"/>
      <c r="Y473" s="261"/>
    </row>
    <row r="474" spans="1:25" ht="13.2">
      <c r="A474" s="279"/>
      <c r="B474" s="261"/>
      <c r="C474" s="261"/>
      <c r="D474" s="486"/>
      <c r="E474" s="261"/>
      <c r="F474" s="261"/>
      <c r="G474" s="261"/>
      <c r="H474" s="261"/>
      <c r="I474" s="261"/>
      <c r="J474" s="261"/>
      <c r="K474" s="261"/>
      <c r="L474" s="261"/>
      <c r="M474" s="261"/>
      <c r="N474" s="261"/>
      <c r="O474" s="261"/>
      <c r="P474" s="261"/>
      <c r="Q474" s="261"/>
      <c r="R474" s="261"/>
      <c r="S474" s="261"/>
      <c r="T474" s="261"/>
      <c r="U474" s="261"/>
      <c r="V474" s="261"/>
      <c r="W474" s="261"/>
      <c r="X474" s="261"/>
      <c r="Y474" s="261"/>
    </row>
    <row r="475" spans="1:25" ht="13.2">
      <c r="A475" s="279"/>
      <c r="B475" s="261"/>
      <c r="C475" s="261"/>
      <c r="D475" s="485"/>
      <c r="E475" s="261"/>
      <c r="F475" s="261"/>
      <c r="G475" s="261"/>
      <c r="H475" s="261"/>
      <c r="I475" s="261"/>
      <c r="J475" s="261"/>
      <c r="K475" s="261"/>
      <c r="L475" s="261"/>
      <c r="M475" s="261"/>
      <c r="N475" s="261"/>
      <c r="O475" s="261"/>
      <c r="P475" s="261"/>
      <c r="Q475" s="261"/>
      <c r="R475" s="261"/>
      <c r="S475" s="261"/>
      <c r="T475" s="261"/>
      <c r="U475" s="261"/>
      <c r="V475" s="261"/>
      <c r="W475" s="261"/>
      <c r="X475" s="261"/>
      <c r="Y475" s="261"/>
    </row>
    <row r="476" spans="1:25" ht="13.2">
      <c r="A476" s="279"/>
      <c r="B476" s="261"/>
      <c r="C476" s="261"/>
      <c r="D476" s="486"/>
      <c r="E476" s="261"/>
      <c r="F476" s="261"/>
      <c r="G476" s="261"/>
      <c r="H476" s="261"/>
      <c r="I476" s="261"/>
      <c r="J476" s="261"/>
      <c r="K476" s="261"/>
      <c r="L476" s="261"/>
      <c r="M476" s="261"/>
      <c r="N476" s="261"/>
      <c r="O476" s="261"/>
      <c r="P476" s="261"/>
      <c r="Q476" s="261"/>
      <c r="R476" s="261"/>
      <c r="S476" s="261"/>
      <c r="T476" s="261"/>
      <c r="U476" s="261"/>
      <c r="V476" s="261"/>
      <c r="W476" s="261"/>
      <c r="X476" s="261"/>
      <c r="Y476" s="261"/>
    </row>
    <row r="477" spans="1:25" ht="13.2">
      <c r="A477" s="279"/>
      <c r="B477" s="261"/>
      <c r="C477" s="261"/>
      <c r="D477" s="485"/>
      <c r="E477" s="261"/>
      <c r="F477" s="261"/>
      <c r="G477" s="261"/>
      <c r="H477" s="261"/>
      <c r="I477" s="261"/>
      <c r="J477" s="261"/>
      <c r="K477" s="261"/>
      <c r="L477" s="261"/>
      <c r="M477" s="261"/>
      <c r="N477" s="261"/>
      <c r="O477" s="261"/>
      <c r="P477" s="261"/>
      <c r="Q477" s="261"/>
      <c r="R477" s="261"/>
      <c r="S477" s="261"/>
      <c r="T477" s="261"/>
      <c r="U477" s="261"/>
      <c r="V477" s="261"/>
      <c r="W477" s="261"/>
      <c r="X477" s="261"/>
      <c r="Y477" s="261"/>
    </row>
    <row r="478" spans="1:25" ht="13.2">
      <c r="A478" s="279"/>
      <c r="B478" s="261"/>
      <c r="C478" s="261"/>
      <c r="D478" s="486"/>
      <c r="E478" s="261"/>
      <c r="F478" s="261"/>
      <c r="G478" s="261"/>
      <c r="H478" s="261"/>
      <c r="I478" s="261"/>
      <c r="J478" s="261"/>
      <c r="K478" s="261"/>
      <c r="L478" s="261"/>
      <c r="M478" s="261"/>
      <c r="N478" s="261"/>
      <c r="O478" s="261"/>
      <c r="P478" s="261"/>
      <c r="Q478" s="261"/>
      <c r="R478" s="261"/>
      <c r="S478" s="261"/>
      <c r="T478" s="261"/>
      <c r="U478" s="261"/>
      <c r="V478" s="261"/>
      <c r="W478" s="261"/>
      <c r="X478" s="261"/>
      <c r="Y478" s="261"/>
    </row>
    <row r="479" spans="1:25" ht="13.2">
      <c r="A479" s="279"/>
      <c r="B479" s="261"/>
      <c r="C479" s="261"/>
      <c r="D479" s="485"/>
      <c r="E479" s="261"/>
      <c r="F479" s="261"/>
      <c r="G479" s="261"/>
      <c r="H479" s="261"/>
      <c r="I479" s="261"/>
      <c r="J479" s="261"/>
      <c r="K479" s="261"/>
      <c r="L479" s="261"/>
      <c r="M479" s="261"/>
      <c r="N479" s="261"/>
      <c r="O479" s="261"/>
      <c r="P479" s="261"/>
      <c r="Q479" s="261"/>
      <c r="R479" s="261"/>
      <c r="S479" s="261"/>
      <c r="T479" s="261"/>
      <c r="U479" s="261"/>
      <c r="V479" s="261"/>
      <c r="W479" s="261"/>
      <c r="X479" s="261"/>
      <c r="Y479" s="261"/>
    </row>
    <row r="480" spans="1:25" ht="13.2">
      <c r="A480" s="279"/>
      <c r="B480" s="261"/>
      <c r="C480" s="261"/>
      <c r="D480" s="486"/>
      <c r="E480" s="261"/>
      <c r="F480" s="261"/>
      <c r="G480" s="261"/>
      <c r="H480" s="261"/>
      <c r="I480" s="261"/>
      <c r="J480" s="261"/>
      <c r="K480" s="261"/>
      <c r="L480" s="261"/>
      <c r="M480" s="261"/>
      <c r="N480" s="261"/>
      <c r="O480" s="261"/>
      <c r="P480" s="261"/>
      <c r="Q480" s="261"/>
      <c r="R480" s="261"/>
      <c r="S480" s="261"/>
      <c r="T480" s="261"/>
      <c r="U480" s="261"/>
      <c r="V480" s="261"/>
      <c r="W480" s="261"/>
      <c r="X480" s="261"/>
      <c r="Y480" s="261"/>
    </row>
    <row r="481" spans="1:25" ht="13.2">
      <c r="A481" s="279"/>
      <c r="B481" s="261"/>
      <c r="C481" s="261"/>
      <c r="D481" s="278"/>
      <c r="E481" s="261"/>
      <c r="F481" s="261"/>
      <c r="G481" s="261"/>
      <c r="H481" s="261"/>
      <c r="I481" s="261"/>
      <c r="J481" s="261"/>
      <c r="K481" s="261"/>
      <c r="L481" s="261"/>
      <c r="M481" s="261"/>
      <c r="N481" s="261"/>
      <c r="O481" s="261"/>
      <c r="P481" s="261"/>
      <c r="Q481" s="261"/>
      <c r="R481" s="261"/>
      <c r="S481" s="261"/>
      <c r="T481" s="261"/>
      <c r="U481" s="261"/>
      <c r="V481" s="261"/>
      <c r="W481" s="261"/>
      <c r="X481" s="261"/>
      <c r="Y481" s="261"/>
    </row>
    <row r="482" spans="1:25" ht="13.2">
      <c r="A482" s="279"/>
      <c r="B482" s="261"/>
      <c r="C482" s="261"/>
      <c r="D482" s="107"/>
      <c r="E482" s="261"/>
      <c r="F482" s="261"/>
      <c r="G482" s="261"/>
      <c r="H482" s="261"/>
      <c r="I482" s="261"/>
      <c r="J482" s="261"/>
      <c r="K482" s="261"/>
      <c r="L482" s="261"/>
      <c r="M482" s="261"/>
      <c r="N482" s="261"/>
      <c r="O482" s="261"/>
      <c r="P482" s="261"/>
      <c r="Q482" s="261"/>
      <c r="R482" s="261"/>
      <c r="S482" s="261"/>
      <c r="T482" s="261"/>
      <c r="U482" s="261"/>
      <c r="V482" s="261"/>
      <c r="W482" s="261"/>
      <c r="X482" s="261"/>
      <c r="Y482" s="261"/>
    </row>
    <row r="483" spans="1:25" ht="13.2">
      <c r="A483" s="279"/>
      <c r="B483" s="261"/>
      <c r="C483" s="261"/>
      <c r="D483" s="485"/>
      <c r="E483" s="261"/>
      <c r="F483" s="261"/>
      <c r="G483" s="261"/>
      <c r="H483" s="261"/>
      <c r="I483" s="261"/>
      <c r="J483" s="261"/>
      <c r="K483" s="261"/>
      <c r="L483" s="261"/>
      <c r="M483" s="261"/>
      <c r="N483" s="261"/>
      <c r="O483" s="261"/>
      <c r="P483" s="261"/>
      <c r="Q483" s="261"/>
      <c r="R483" s="261"/>
      <c r="S483" s="261"/>
      <c r="T483" s="261"/>
      <c r="U483" s="261"/>
      <c r="V483" s="261"/>
      <c r="W483" s="261"/>
      <c r="X483" s="261"/>
      <c r="Y483" s="261"/>
    </row>
    <row r="484" spans="1:25" ht="13.2">
      <c r="A484" s="279"/>
      <c r="B484" s="261"/>
      <c r="C484" s="261"/>
      <c r="D484" s="486"/>
      <c r="E484" s="261"/>
      <c r="F484" s="261"/>
      <c r="G484" s="261"/>
      <c r="H484" s="261"/>
      <c r="I484" s="261"/>
      <c r="J484" s="261"/>
      <c r="K484" s="261"/>
      <c r="L484" s="261"/>
      <c r="M484" s="261"/>
      <c r="N484" s="261"/>
      <c r="O484" s="261"/>
      <c r="P484" s="261"/>
      <c r="Q484" s="261"/>
      <c r="R484" s="261"/>
      <c r="S484" s="261"/>
      <c r="T484" s="261"/>
      <c r="U484" s="261"/>
      <c r="V484" s="261"/>
      <c r="W484" s="261"/>
      <c r="X484" s="261"/>
      <c r="Y484" s="261"/>
    </row>
    <row r="485" spans="1:25" ht="13.2">
      <c r="A485" s="279"/>
      <c r="B485" s="261"/>
      <c r="C485" s="261"/>
      <c r="D485" s="485"/>
      <c r="E485" s="261"/>
      <c r="F485" s="261"/>
      <c r="G485" s="261"/>
      <c r="H485" s="261"/>
      <c r="I485" s="261"/>
      <c r="J485" s="261"/>
      <c r="K485" s="261"/>
      <c r="L485" s="261"/>
      <c r="M485" s="261"/>
      <c r="N485" s="261"/>
      <c r="O485" s="261"/>
      <c r="P485" s="261"/>
      <c r="Q485" s="261"/>
      <c r="R485" s="261"/>
      <c r="S485" s="261"/>
      <c r="T485" s="261"/>
      <c r="U485" s="261"/>
      <c r="V485" s="261"/>
      <c r="W485" s="261"/>
      <c r="X485" s="261"/>
      <c r="Y485" s="261"/>
    </row>
    <row r="486" spans="1:25" ht="13.2">
      <c r="A486" s="279"/>
      <c r="B486" s="261"/>
      <c r="C486" s="261"/>
      <c r="D486" s="486"/>
      <c r="E486" s="261"/>
      <c r="F486" s="261"/>
      <c r="G486" s="261"/>
      <c r="H486" s="261"/>
      <c r="I486" s="261"/>
      <c r="J486" s="261"/>
      <c r="K486" s="261"/>
      <c r="L486" s="261"/>
      <c r="M486" s="261"/>
      <c r="N486" s="261"/>
      <c r="O486" s="261"/>
      <c r="P486" s="261"/>
      <c r="Q486" s="261"/>
      <c r="R486" s="261"/>
      <c r="S486" s="261"/>
      <c r="T486" s="261"/>
      <c r="U486" s="261"/>
      <c r="V486" s="261"/>
      <c r="W486" s="261"/>
      <c r="X486" s="261"/>
      <c r="Y486" s="261"/>
    </row>
    <row r="487" spans="1:25" ht="13.2">
      <c r="A487" s="279"/>
      <c r="B487" s="261"/>
      <c r="C487" s="261"/>
      <c r="D487" s="485"/>
      <c r="E487" s="261"/>
      <c r="F487" s="261"/>
      <c r="G487" s="261"/>
      <c r="H487" s="261"/>
      <c r="I487" s="261"/>
      <c r="J487" s="261"/>
      <c r="K487" s="261"/>
      <c r="L487" s="261"/>
      <c r="M487" s="261"/>
      <c r="N487" s="261"/>
      <c r="O487" s="261"/>
      <c r="P487" s="261"/>
      <c r="Q487" s="261"/>
      <c r="R487" s="261"/>
      <c r="S487" s="261"/>
      <c r="T487" s="261"/>
      <c r="U487" s="261"/>
      <c r="V487" s="261"/>
      <c r="W487" s="261"/>
      <c r="X487" s="261"/>
      <c r="Y487" s="261"/>
    </row>
    <row r="488" spans="1:25" ht="13.2">
      <c r="A488" s="279"/>
      <c r="B488" s="261"/>
      <c r="C488" s="261"/>
      <c r="D488" s="486"/>
      <c r="E488" s="261"/>
      <c r="F488" s="261"/>
      <c r="G488" s="261"/>
      <c r="H488" s="261"/>
      <c r="I488" s="261"/>
      <c r="J488" s="261"/>
      <c r="K488" s="261"/>
      <c r="L488" s="261"/>
      <c r="M488" s="261"/>
      <c r="N488" s="261"/>
      <c r="O488" s="261"/>
      <c r="P488" s="261"/>
      <c r="Q488" s="261"/>
      <c r="R488" s="261"/>
      <c r="S488" s="261"/>
      <c r="T488" s="261"/>
      <c r="U488" s="261"/>
      <c r="V488" s="261"/>
      <c r="W488" s="261"/>
      <c r="X488" s="261"/>
      <c r="Y488" s="261"/>
    </row>
    <row r="489" spans="1:25" ht="13.2">
      <c r="A489" s="279"/>
      <c r="B489" s="261"/>
      <c r="C489" s="261"/>
      <c r="D489" s="110"/>
      <c r="E489" s="261"/>
      <c r="F489" s="261"/>
      <c r="G489" s="261"/>
      <c r="H489" s="261"/>
      <c r="I489" s="261"/>
      <c r="J489" s="261"/>
      <c r="K489" s="261"/>
      <c r="L489" s="261"/>
      <c r="M489" s="261"/>
      <c r="N489" s="261"/>
      <c r="O489" s="261"/>
      <c r="P489" s="261"/>
      <c r="Q489" s="261"/>
      <c r="R489" s="261"/>
      <c r="S489" s="261"/>
      <c r="T489" s="261"/>
      <c r="U489" s="261"/>
      <c r="V489" s="261"/>
      <c r="W489" s="261"/>
      <c r="X489" s="261"/>
      <c r="Y489" s="261"/>
    </row>
    <row r="490" spans="1:25" ht="13.2">
      <c r="A490" s="279"/>
      <c r="B490" s="261"/>
      <c r="C490" s="261"/>
      <c r="D490" s="485"/>
      <c r="E490" s="261"/>
      <c r="F490" s="261"/>
      <c r="G490" s="261"/>
      <c r="H490" s="261"/>
      <c r="I490" s="261"/>
      <c r="J490" s="261"/>
      <c r="K490" s="261"/>
      <c r="L490" s="261"/>
      <c r="M490" s="261"/>
      <c r="N490" s="261"/>
      <c r="O490" s="261"/>
      <c r="P490" s="261"/>
      <c r="Q490" s="261"/>
      <c r="R490" s="261"/>
      <c r="S490" s="261"/>
      <c r="T490" s="261"/>
      <c r="U490" s="261"/>
      <c r="V490" s="261"/>
      <c r="W490" s="261"/>
      <c r="X490" s="261"/>
      <c r="Y490" s="261"/>
    </row>
    <row r="491" spans="1:25" ht="13.2">
      <c r="A491" s="279"/>
      <c r="B491" s="261"/>
      <c r="C491" s="261"/>
      <c r="D491" s="486"/>
      <c r="E491" s="261"/>
      <c r="F491" s="261"/>
      <c r="G491" s="261"/>
      <c r="H491" s="261"/>
      <c r="I491" s="261"/>
      <c r="J491" s="261"/>
      <c r="K491" s="261"/>
      <c r="L491" s="261"/>
      <c r="M491" s="261"/>
      <c r="N491" s="261"/>
      <c r="O491" s="261"/>
      <c r="P491" s="261"/>
      <c r="Q491" s="261"/>
      <c r="R491" s="261"/>
      <c r="S491" s="261"/>
      <c r="T491" s="261"/>
      <c r="U491" s="261"/>
      <c r="V491" s="261"/>
      <c r="W491" s="261"/>
      <c r="X491" s="261"/>
      <c r="Y491" s="261"/>
    </row>
    <row r="492" spans="1:25" ht="13.2">
      <c r="A492" s="279"/>
      <c r="B492" s="261"/>
      <c r="C492" s="261"/>
      <c r="D492" s="486"/>
      <c r="E492" s="261"/>
      <c r="F492" s="261"/>
      <c r="G492" s="261"/>
      <c r="H492" s="261"/>
      <c r="I492" s="261"/>
      <c r="J492" s="261"/>
      <c r="K492" s="261"/>
      <c r="L492" s="261"/>
      <c r="M492" s="261"/>
      <c r="N492" s="261"/>
      <c r="O492" s="261"/>
      <c r="P492" s="261"/>
      <c r="Q492" s="261"/>
      <c r="R492" s="261"/>
      <c r="S492" s="261"/>
      <c r="T492" s="261"/>
      <c r="U492" s="261"/>
      <c r="V492" s="261"/>
      <c r="W492" s="261"/>
      <c r="X492" s="261"/>
      <c r="Y492" s="261"/>
    </row>
    <row r="493" spans="1:25" ht="13.2">
      <c r="A493" s="279"/>
      <c r="B493" s="261"/>
      <c r="C493" s="261"/>
      <c r="D493" s="110"/>
      <c r="E493" s="261"/>
      <c r="F493" s="261"/>
      <c r="G493" s="261"/>
      <c r="H493" s="261"/>
      <c r="I493" s="261"/>
      <c r="J493" s="261"/>
      <c r="K493" s="261"/>
      <c r="L493" s="261"/>
      <c r="M493" s="261"/>
      <c r="N493" s="261"/>
      <c r="O493" s="261"/>
      <c r="P493" s="261"/>
      <c r="Q493" s="261"/>
      <c r="R493" s="261"/>
      <c r="S493" s="261"/>
      <c r="T493" s="261"/>
      <c r="U493" s="261"/>
      <c r="V493" s="261"/>
      <c r="W493" s="261"/>
      <c r="X493" s="261"/>
      <c r="Y493" s="261"/>
    </row>
    <row r="494" spans="1:25" ht="13.2">
      <c r="A494" s="279"/>
      <c r="B494" s="261"/>
      <c r="C494" s="261"/>
      <c r="D494" s="485"/>
      <c r="E494" s="261"/>
      <c r="F494" s="261"/>
      <c r="G494" s="261"/>
      <c r="H494" s="261"/>
      <c r="I494" s="261"/>
      <c r="J494" s="261"/>
      <c r="K494" s="261"/>
      <c r="L494" s="261"/>
      <c r="M494" s="261"/>
      <c r="N494" s="261"/>
      <c r="O494" s="261"/>
      <c r="P494" s="261"/>
      <c r="Q494" s="261"/>
      <c r="R494" s="261"/>
      <c r="S494" s="261"/>
      <c r="T494" s="261"/>
      <c r="U494" s="261"/>
      <c r="V494" s="261"/>
      <c r="W494" s="261"/>
      <c r="X494" s="261"/>
      <c r="Y494" s="261"/>
    </row>
    <row r="495" spans="1:25" ht="13.2">
      <c r="A495" s="279"/>
      <c r="B495" s="261"/>
      <c r="C495" s="261"/>
      <c r="D495" s="486"/>
      <c r="E495" s="261"/>
      <c r="F495" s="261"/>
      <c r="G495" s="261"/>
      <c r="H495" s="261"/>
      <c r="I495" s="261"/>
      <c r="J495" s="261"/>
      <c r="K495" s="261"/>
      <c r="L495" s="261"/>
      <c r="M495" s="261"/>
      <c r="N495" s="261"/>
      <c r="O495" s="261"/>
      <c r="P495" s="261"/>
      <c r="Q495" s="261"/>
      <c r="R495" s="261"/>
      <c r="S495" s="261"/>
      <c r="T495" s="261"/>
      <c r="U495" s="261"/>
      <c r="V495" s="261"/>
      <c r="W495" s="261"/>
      <c r="X495" s="261"/>
      <c r="Y495" s="261"/>
    </row>
    <row r="496" spans="1:25" ht="13.2">
      <c r="A496" s="279"/>
      <c r="B496" s="261"/>
      <c r="C496" s="261"/>
      <c r="D496" s="485"/>
      <c r="E496" s="261"/>
      <c r="F496" s="261"/>
      <c r="G496" s="261"/>
      <c r="H496" s="261"/>
      <c r="I496" s="261"/>
      <c r="J496" s="261"/>
      <c r="K496" s="261"/>
      <c r="L496" s="261"/>
      <c r="M496" s="261"/>
      <c r="N496" s="261"/>
      <c r="O496" s="261"/>
      <c r="P496" s="261"/>
      <c r="Q496" s="261"/>
      <c r="R496" s="261"/>
      <c r="S496" s="261"/>
      <c r="T496" s="261"/>
      <c r="U496" s="261"/>
      <c r="V496" s="261"/>
      <c r="W496" s="261"/>
      <c r="X496" s="261"/>
      <c r="Y496" s="261"/>
    </row>
    <row r="497" spans="1:25" ht="13.2">
      <c r="A497" s="279"/>
      <c r="B497" s="261"/>
      <c r="C497" s="261"/>
      <c r="D497" s="486"/>
      <c r="E497" s="261"/>
      <c r="F497" s="261"/>
      <c r="G497" s="261"/>
      <c r="H497" s="261"/>
      <c r="I497" s="261"/>
      <c r="J497" s="261"/>
      <c r="K497" s="261"/>
      <c r="L497" s="261"/>
      <c r="M497" s="261"/>
      <c r="N497" s="261"/>
      <c r="O497" s="261"/>
      <c r="P497" s="261"/>
      <c r="Q497" s="261"/>
      <c r="R497" s="261"/>
      <c r="S497" s="261"/>
      <c r="T497" s="261"/>
      <c r="U497" s="261"/>
      <c r="V497" s="261"/>
      <c r="W497" s="261"/>
      <c r="X497" s="261"/>
      <c r="Y497" s="261"/>
    </row>
    <row r="498" spans="1:25" ht="13.2">
      <c r="A498" s="279"/>
      <c r="B498" s="261"/>
      <c r="C498" s="261"/>
      <c r="D498" s="486"/>
      <c r="E498" s="261"/>
      <c r="F498" s="261"/>
      <c r="G498" s="261"/>
      <c r="H498" s="261"/>
      <c r="I498" s="261"/>
      <c r="J498" s="261"/>
      <c r="K498" s="261"/>
      <c r="L498" s="261"/>
      <c r="M498" s="261"/>
      <c r="N498" s="261"/>
      <c r="O498" s="261"/>
      <c r="P498" s="261"/>
      <c r="Q498" s="261"/>
      <c r="R498" s="261"/>
      <c r="S498" s="261"/>
      <c r="T498" s="261"/>
      <c r="U498" s="261"/>
      <c r="V498" s="261"/>
      <c r="W498" s="261"/>
      <c r="X498" s="261"/>
      <c r="Y498" s="261"/>
    </row>
    <row r="499" spans="1:25" ht="13.2">
      <c r="A499" s="279"/>
      <c r="B499" s="261"/>
      <c r="C499" s="261"/>
      <c r="D499" s="486"/>
      <c r="E499" s="261"/>
      <c r="F499" s="261"/>
      <c r="G499" s="261"/>
      <c r="H499" s="261"/>
      <c r="I499" s="261"/>
      <c r="J499" s="261"/>
      <c r="K499" s="261"/>
      <c r="L499" s="261"/>
      <c r="M499" s="261"/>
      <c r="N499" s="261"/>
      <c r="O499" s="261"/>
      <c r="P499" s="261"/>
      <c r="Q499" s="261"/>
      <c r="R499" s="261"/>
      <c r="S499" s="261"/>
      <c r="T499" s="261"/>
      <c r="U499" s="261"/>
      <c r="V499" s="261"/>
      <c r="W499" s="261"/>
      <c r="X499" s="261"/>
      <c r="Y499" s="261"/>
    </row>
    <row r="500" spans="1:25" ht="13.2">
      <c r="A500" s="279"/>
      <c r="B500" s="261"/>
      <c r="C500" s="261"/>
      <c r="D500" s="486"/>
      <c r="E500" s="261"/>
      <c r="F500" s="261"/>
      <c r="G500" s="261"/>
      <c r="H500" s="261"/>
      <c r="I500" s="261"/>
      <c r="J500" s="261"/>
      <c r="K500" s="261"/>
      <c r="L500" s="261"/>
      <c r="M500" s="261"/>
      <c r="N500" s="261"/>
      <c r="O500" s="261"/>
      <c r="P500" s="261"/>
      <c r="Q500" s="261"/>
      <c r="R500" s="261"/>
      <c r="S500" s="261"/>
      <c r="T500" s="261"/>
      <c r="U500" s="261"/>
      <c r="V500" s="261"/>
      <c r="W500" s="261"/>
      <c r="X500" s="261"/>
      <c r="Y500" s="261"/>
    </row>
    <row r="501" spans="1:25" ht="13.2">
      <c r="A501" s="279"/>
      <c r="B501" s="261"/>
      <c r="C501" s="261"/>
      <c r="D501" s="486"/>
      <c r="E501" s="261"/>
      <c r="F501" s="261"/>
      <c r="G501" s="261"/>
      <c r="H501" s="261"/>
      <c r="I501" s="261"/>
      <c r="J501" s="261"/>
      <c r="K501" s="261"/>
      <c r="L501" s="261"/>
      <c r="M501" s="261"/>
      <c r="N501" s="261"/>
      <c r="O501" s="261"/>
      <c r="P501" s="261"/>
      <c r="Q501" s="261"/>
      <c r="R501" s="261"/>
      <c r="S501" s="261"/>
      <c r="T501" s="261"/>
      <c r="U501" s="261"/>
      <c r="V501" s="261"/>
      <c r="W501" s="261"/>
      <c r="X501" s="261"/>
      <c r="Y501" s="261"/>
    </row>
    <row r="502" spans="1:25" ht="13.2">
      <c r="A502" s="279"/>
      <c r="B502" s="261"/>
      <c r="C502" s="261"/>
      <c r="D502" s="281"/>
      <c r="E502" s="261"/>
      <c r="F502" s="261"/>
      <c r="G502" s="261"/>
      <c r="H502" s="261"/>
      <c r="I502" s="261"/>
      <c r="J502" s="261"/>
      <c r="K502" s="261"/>
      <c r="L502" s="261"/>
      <c r="M502" s="261"/>
      <c r="N502" s="261"/>
      <c r="O502" s="261"/>
      <c r="P502" s="261"/>
      <c r="Q502" s="261"/>
      <c r="R502" s="261"/>
      <c r="S502" s="261"/>
      <c r="T502" s="261"/>
      <c r="U502" s="261"/>
      <c r="V502" s="261"/>
      <c r="W502" s="261"/>
      <c r="X502" s="261"/>
      <c r="Y502" s="261"/>
    </row>
    <row r="503" spans="1:25" ht="13.2">
      <c r="A503" s="279"/>
      <c r="B503" s="261"/>
      <c r="C503" s="261"/>
      <c r="D503" s="485"/>
      <c r="E503" s="261"/>
      <c r="F503" s="261"/>
      <c r="G503" s="261"/>
      <c r="H503" s="261"/>
      <c r="I503" s="261"/>
      <c r="J503" s="261"/>
      <c r="K503" s="261"/>
      <c r="L503" s="261"/>
      <c r="M503" s="261"/>
      <c r="N503" s="261"/>
      <c r="O503" s="261"/>
      <c r="P503" s="261"/>
      <c r="Q503" s="261"/>
      <c r="R503" s="261"/>
      <c r="S503" s="261"/>
      <c r="T503" s="261"/>
      <c r="U503" s="261"/>
      <c r="V503" s="261"/>
      <c r="W503" s="261"/>
      <c r="X503" s="261"/>
      <c r="Y503" s="261"/>
    </row>
    <row r="504" spans="1:25" ht="13.2">
      <c r="A504" s="279"/>
      <c r="B504" s="261"/>
      <c r="C504" s="261"/>
      <c r="D504" s="486"/>
      <c r="E504" s="261"/>
      <c r="F504" s="261"/>
      <c r="G504" s="261"/>
      <c r="H504" s="261"/>
      <c r="I504" s="261"/>
      <c r="J504" s="261"/>
      <c r="K504" s="261"/>
      <c r="L504" s="261"/>
      <c r="M504" s="261"/>
      <c r="N504" s="261"/>
      <c r="O504" s="261"/>
      <c r="P504" s="261"/>
      <c r="Q504" s="261"/>
      <c r="R504" s="261"/>
      <c r="S504" s="261"/>
      <c r="T504" s="261"/>
      <c r="U504" s="261"/>
      <c r="V504" s="261"/>
      <c r="W504" s="261"/>
      <c r="X504" s="261"/>
      <c r="Y504" s="261"/>
    </row>
    <row r="505" spans="1:25" ht="13.2">
      <c r="A505" s="279"/>
      <c r="B505" s="261"/>
      <c r="C505" s="261"/>
      <c r="D505" s="110"/>
      <c r="E505" s="261"/>
      <c r="F505" s="261"/>
      <c r="G505" s="261"/>
      <c r="H505" s="261"/>
      <c r="I505" s="261"/>
      <c r="J505" s="261"/>
      <c r="K505" s="261"/>
      <c r="L505" s="261"/>
      <c r="M505" s="261"/>
      <c r="N505" s="261"/>
      <c r="O505" s="261"/>
      <c r="P505" s="261"/>
      <c r="Q505" s="261"/>
      <c r="R505" s="261"/>
      <c r="S505" s="261"/>
      <c r="T505" s="261"/>
      <c r="U505" s="261"/>
      <c r="V505" s="261"/>
      <c r="W505" s="261"/>
      <c r="X505" s="261"/>
      <c r="Y505" s="261"/>
    </row>
    <row r="506" spans="1:25" ht="13.2">
      <c r="A506" s="279"/>
      <c r="B506" s="261"/>
      <c r="C506" s="261"/>
      <c r="D506" s="110"/>
      <c r="E506" s="261"/>
      <c r="F506" s="261"/>
      <c r="G506" s="261"/>
      <c r="H506" s="261"/>
      <c r="I506" s="261"/>
      <c r="J506" s="261"/>
      <c r="K506" s="261"/>
      <c r="L506" s="261"/>
      <c r="M506" s="261"/>
      <c r="N506" s="261"/>
      <c r="O506" s="261"/>
      <c r="P506" s="261"/>
      <c r="Q506" s="261"/>
      <c r="R506" s="261"/>
      <c r="S506" s="261"/>
      <c r="T506" s="261"/>
      <c r="U506" s="261"/>
      <c r="V506" s="261"/>
      <c r="W506" s="261"/>
      <c r="X506" s="261"/>
      <c r="Y506" s="261"/>
    </row>
    <row r="507" spans="1:25" ht="13.2">
      <c r="A507" s="279"/>
      <c r="B507" s="261"/>
      <c r="C507" s="261"/>
      <c r="D507" s="110"/>
      <c r="E507" s="261"/>
      <c r="F507" s="261"/>
      <c r="G507" s="261"/>
      <c r="H507" s="261"/>
      <c r="I507" s="261"/>
      <c r="J507" s="261"/>
      <c r="K507" s="261"/>
      <c r="L507" s="261"/>
      <c r="M507" s="261"/>
      <c r="N507" s="261"/>
      <c r="O507" s="261"/>
      <c r="P507" s="261"/>
      <c r="Q507" s="261"/>
      <c r="R507" s="261"/>
      <c r="S507" s="261"/>
      <c r="T507" s="261"/>
      <c r="U507" s="261"/>
      <c r="V507" s="261"/>
      <c r="W507" s="261"/>
      <c r="X507" s="261"/>
      <c r="Y507" s="261"/>
    </row>
    <row r="508" spans="1:25" ht="13.2">
      <c r="A508" s="279"/>
      <c r="B508" s="261"/>
      <c r="C508" s="261"/>
      <c r="D508" s="110"/>
      <c r="E508" s="261"/>
      <c r="F508" s="261"/>
      <c r="G508" s="261"/>
      <c r="H508" s="261"/>
      <c r="I508" s="261"/>
      <c r="J508" s="261"/>
      <c r="K508" s="261"/>
      <c r="L508" s="261"/>
      <c r="M508" s="261"/>
      <c r="N508" s="261"/>
      <c r="O508" s="261"/>
      <c r="P508" s="261"/>
      <c r="Q508" s="261"/>
      <c r="R508" s="261"/>
      <c r="S508" s="261"/>
      <c r="T508" s="261"/>
      <c r="U508" s="261"/>
      <c r="V508" s="261"/>
      <c r="W508" s="261"/>
      <c r="X508" s="261"/>
      <c r="Y508" s="261"/>
    </row>
    <row r="509" spans="1:25" ht="13.2">
      <c r="A509" s="279"/>
      <c r="B509" s="261"/>
      <c r="C509" s="261"/>
      <c r="D509" s="485"/>
      <c r="E509" s="261"/>
      <c r="F509" s="261"/>
      <c r="G509" s="261"/>
      <c r="H509" s="261"/>
      <c r="I509" s="261"/>
      <c r="J509" s="261"/>
      <c r="K509" s="261"/>
      <c r="L509" s="261"/>
      <c r="M509" s="261"/>
      <c r="N509" s="261"/>
      <c r="O509" s="261"/>
      <c r="P509" s="261"/>
      <c r="Q509" s="261"/>
      <c r="R509" s="261"/>
      <c r="S509" s="261"/>
      <c r="T509" s="261"/>
      <c r="U509" s="261"/>
      <c r="V509" s="261"/>
      <c r="W509" s="261"/>
      <c r="X509" s="261"/>
      <c r="Y509" s="261"/>
    </row>
    <row r="510" spans="1:25" ht="13.2">
      <c r="A510" s="279"/>
      <c r="B510" s="261"/>
      <c r="C510" s="261"/>
      <c r="D510" s="486"/>
      <c r="E510" s="261"/>
      <c r="F510" s="261"/>
      <c r="G510" s="261"/>
      <c r="H510" s="261"/>
      <c r="I510" s="261"/>
      <c r="J510" s="261"/>
      <c r="K510" s="261"/>
      <c r="L510" s="261"/>
      <c r="M510" s="261"/>
      <c r="N510" s="261"/>
      <c r="O510" s="261"/>
      <c r="P510" s="261"/>
      <c r="Q510" s="261"/>
      <c r="R510" s="261"/>
      <c r="S510" s="261"/>
      <c r="T510" s="261"/>
      <c r="U510" s="261"/>
      <c r="V510" s="261"/>
      <c r="W510" s="261"/>
      <c r="X510" s="261"/>
      <c r="Y510" s="261"/>
    </row>
    <row r="511" spans="1:25" ht="13.2">
      <c r="A511" s="279"/>
      <c r="B511" s="261"/>
      <c r="C511" s="261"/>
      <c r="D511" s="485"/>
      <c r="E511" s="261"/>
      <c r="F511" s="261"/>
      <c r="G511" s="261"/>
      <c r="H511" s="261"/>
      <c r="I511" s="261"/>
      <c r="J511" s="261"/>
      <c r="K511" s="261"/>
      <c r="L511" s="261"/>
      <c r="M511" s="261"/>
      <c r="N511" s="261"/>
      <c r="O511" s="261"/>
      <c r="P511" s="261"/>
      <c r="Q511" s="261"/>
      <c r="R511" s="261"/>
      <c r="S511" s="261"/>
      <c r="T511" s="261"/>
      <c r="U511" s="261"/>
      <c r="V511" s="261"/>
      <c r="W511" s="261"/>
      <c r="X511" s="261"/>
      <c r="Y511" s="261"/>
    </row>
    <row r="512" spans="1:25" ht="13.2">
      <c r="A512" s="279"/>
      <c r="B512" s="261"/>
      <c r="C512" s="261"/>
      <c r="D512" s="486"/>
      <c r="E512" s="261"/>
      <c r="F512" s="261"/>
      <c r="G512" s="261"/>
      <c r="H512" s="261"/>
      <c r="I512" s="261"/>
      <c r="J512" s="261"/>
      <c r="K512" s="261"/>
      <c r="L512" s="261"/>
      <c r="M512" s="261"/>
      <c r="N512" s="261"/>
      <c r="O512" s="261"/>
      <c r="P512" s="261"/>
      <c r="Q512" s="261"/>
      <c r="R512" s="261"/>
      <c r="S512" s="261"/>
      <c r="T512" s="261"/>
      <c r="U512" s="261"/>
      <c r="V512" s="261"/>
      <c r="W512" s="261"/>
      <c r="X512" s="261"/>
      <c r="Y512" s="261"/>
    </row>
    <row r="513" spans="1:25" ht="13.2">
      <c r="A513" s="279"/>
      <c r="B513" s="261"/>
      <c r="C513" s="261"/>
      <c r="D513" s="486"/>
      <c r="E513" s="261"/>
      <c r="F513" s="261"/>
      <c r="G513" s="261"/>
      <c r="H513" s="261"/>
      <c r="I513" s="261"/>
      <c r="J513" s="261"/>
      <c r="K513" s="261"/>
      <c r="L513" s="261"/>
      <c r="M513" s="261"/>
      <c r="N513" s="261"/>
      <c r="O513" s="261"/>
      <c r="P513" s="261"/>
      <c r="Q513" s="261"/>
      <c r="R513" s="261"/>
      <c r="S513" s="261"/>
      <c r="T513" s="261"/>
      <c r="U513" s="261"/>
      <c r="V513" s="261"/>
      <c r="W513" s="261"/>
      <c r="X513" s="261"/>
      <c r="Y513" s="261"/>
    </row>
    <row r="514" spans="1:25" ht="13.2">
      <c r="A514" s="279"/>
      <c r="B514" s="261"/>
      <c r="C514" s="261"/>
      <c r="D514" s="486"/>
      <c r="E514" s="261"/>
      <c r="F514" s="261"/>
      <c r="G514" s="261"/>
      <c r="H514" s="261"/>
      <c r="I514" s="261"/>
      <c r="J514" s="261"/>
      <c r="K514" s="261"/>
      <c r="L514" s="261"/>
      <c r="M514" s="261"/>
      <c r="N514" s="261"/>
      <c r="O514" s="261"/>
      <c r="P514" s="261"/>
      <c r="Q514" s="261"/>
      <c r="R514" s="261"/>
      <c r="S514" s="261"/>
      <c r="T514" s="261"/>
      <c r="U514" s="261"/>
      <c r="V514" s="261"/>
      <c r="W514" s="261"/>
      <c r="X514" s="261"/>
      <c r="Y514" s="261"/>
    </row>
    <row r="515" spans="1:25" ht="13.2">
      <c r="A515" s="279"/>
      <c r="B515" s="261"/>
      <c r="C515" s="261"/>
      <c r="D515" s="485"/>
      <c r="E515" s="261"/>
      <c r="F515" s="261"/>
      <c r="G515" s="261"/>
      <c r="H515" s="261"/>
      <c r="I515" s="261"/>
      <c r="J515" s="261"/>
      <c r="K515" s="261"/>
      <c r="L515" s="261"/>
      <c r="M515" s="261"/>
      <c r="N515" s="261"/>
      <c r="O515" s="261"/>
      <c r="P515" s="261"/>
      <c r="Q515" s="261"/>
      <c r="R515" s="261"/>
      <c r="S515" s="261"/>
      <c r="T515" s="261"/>
      <c r="U515" s="261"/>
      <c r="V515" s="261"/>
      <c r="W515" s="261"/>
      <c r="X515" s="261"/>
      <c r="Y515" s="261"/>
    </row>
    <row r="516" spans="1:25" ht="13.2">
      <c r="A516" s="279"/>
      <c r="B516" s="261"/>
      <c r="C516" s="261"/>
      <c r="D516" s="486"/>
      <c r="E516" s="261"/>
      <c r="F516" s="261"/>
      <c r="G516" s="261"/>
      <c r="H516" s="261"/>
      <c r="I516" s="261"/>
      <c r="J516" s="261"/>
      <c r="K516" s="261"/>
      <c r="L516" s="261"/>
      <c r="M516" s="261"/>
      <c r="N516" s="261"/>
      <c r="O516" s="261"/>
      <c r="P516" s="261"/>
      <c r="Q516" s="261"/>
      <c r="R516" s="261"/>
      <c r="S516" s="261"/>
      <c r="T516" s="261"/>
      <c r="U516" s="261"/>
      <c r="V516" s="261"/>
      <c r="W516" s="261"/>
      <c r="X516" s="261"/>
      <c r="Y516" s="261"/>
    </row>
    <row r="517" spans="1:25" ht="13.2">
      <c r="A517" s="279"/>
      <c r="B517" s="261"/>
      <c r="C517" s="261"/>
      <c r="D517" s="485"/>
      <c r="E517" s="261"/>
      <c r="F517" s="261"/>
      <c r="G517" s="261"/>
      <c r="H517" s="261"/>
      <c r="I517" s="261"/>
      <c r="J517" s="261"/>
      <c r="K517" s="261"/>
      <c r="L517" s="261"/>
      <c r="M517" s="261"/>
      <c r="N517" s="261"/>
      <c r="O517" s="261"/>
      <c r="P517" s="261"/>
      <c r="Q517" s="261"/>
      <c r="R517" s="261"/>
      <c r="S517" s="261"/>
      <c r="T517" s="261"/>
      <c r="U517" s="261"/>
      <c r="V517" s="261"/>
      <c r="W517" s="261"/>
      <c r="X517" s="261"/>
      <c r="Y517" s="261"/>
    </row>
    <row r="518" spans="1:25" ht="13.2">
      <c r="A518" s="279"/>
      <c r="B518" s="261"/>
      <c r="C518" s="261"/>
      <c r="D518" s="486"/>
      <c r="E518" s="261"/>
      <c r="F518" s="261"/>
      <c r="G518" s="261"/>
      <c r="H518" s="261"/>
      <c r="I518" s="261"/>
      <c r="J518" s="261"/>
      <c r="K518" s="261"/>
      <c r="L518" s="261"/>
      <c r="M518" s="261"/>
      <c r="N518" s="261"/>
      <c r="O518" s="261"/>
      <c r="P518" s="261"/>
      <c r="Q518" s="261"/>
      <c r="R518" s="261"/>
      <c r="S518" s="261"/>
      <c r="T518" s="261"/>
      <c r="U518" s="261"/>
      <c r="V518" s="261"/>
      <c r="W518" s="261"/>
      <c r="X518" s="261"/>
      <c r="Y518" s="261"/>
    </row>
    <row r="519" spans="1:25" ht="13.2">
      <c r="A519" s="279"/>
      <c r="B519" s="261"/>
      <c r="C519" s="261"/>
      <c r="D519" s="485"/>
      <c r="E519" s="261"/>
      <c r="F519" s="261"/>
      <c r="G519" s="261"/>
      <c r="H519" s="261"/>
      <c r="I519" s="261"/>
      <c r="J519" s="261"/>
      <c r="K519" s="261"/>
      <c r="L519" s="261"/>
      <c r="M519" s="261"/>
      <c r="N519" s="261"/>
      <c r="O519" s="261"/>
      <c r="P519" s="261"/>
      <c r="Q519" s="261"/>
      <c r="R519" s="261"/>
      <c r="S519" s="261"/>
      <c r="T519" s="261"/>
      <c r="U519" s="261"/>
      <c r="V519" s="261"/>
      <c r="W519" s="261"/>
      <c r="X519" s="261"/>
      <c r="Y519" s="261"/>
    </row>
    <row r="520" spans="1:25" ht="13.2">
      <c r="A520" s="279"/>
      <c r="B520" s="261"/>
      <c r="C520" s="261"/>
      <c r="D520" s="486"/>
      <c r="E520" s="261"/>
      <c r="F520" s="261"/>
      <c r="G520" s="261"/>
      <c r="H520" s="261"/>
      <c r="I520" s="261"/>
      <c r="J520" s="261"/>
      <c r="K520" s="261"/>
      <c r="L520" s="261"/>
      <c r="M520" s="261"/>
      <c r="N520" s="261"/>
      <c r="O520" s="261"/>
      <c r="P520" s="261"/>
      <c r="Q520" s="261"/>
      <c r="R520" s="261"/>
      <c r="S520" s="261"/>
      <c r="T520" s="261"/>
      <c r="U520" s="261"/>
      <c r="V520" s="261"/>
      <c r="W520" s="261"/>
      <c r="X520" s="261"/>
      <c r="Y520" s="261"/>
    </row>
    <row r="521" spans="1:25" ht="13.2">
      <c r="A521" s="279"/>
      <c r="B521" s="261"/>
      <c r="C521" s="261"/>
      <c r="D521" s="278"/>
      <c r="E521" s="261"/>
      <c r="F521" s="261"/>
      <c r="G521" s="261"/>
      <c r="H521" s="261"/>
      <c r="I521" s="261"/>
      <c r="J521" s="261"/>
      <c r="K521" s="261"/>
      <c r="L521" s="261"/>
      <c r="M521" s="261"/>
      <c r="N521" s="261"/>
      <c r="O521" s="261"/>
      <c r="P521" s="261"/>
      <c r="Q521" s="261"/>
      <c r="R521" s="261"/>
      <c r="S521" s="261"/>
      <c r="T521" s="261"/>
      <c r="U521" s="261"/>
      <c r="V521" s="261"/>
      <c r="W521" s="261"/>
      <c r="X521" s="261"/>
      <c r="Y521" s="261"/>
    </row>
    <row r="522" spans="1:25" ht="13.2">
      <c r="A522" s="279"/>
      <c r="B522" s="261"/>
      <c r="C522" s="261"/>
      <c r="D522" s="107"/>
      <c r="E522" s="261"/>
      <c r="F522" s="261"/>
      <c r="G522" s="261"/>
      <c r="H522" s="261"/>
      <c r="I522" s="261"/>
      <c r="J522" s="261"/>
      <c r="K522" s="261"/>
      <c r="L522" s="261"/>
      <c r="M522" s="261"/>
      <c r="N522" s="261"/>
      <c r="O522" s="261"/>
      <c r="P522" s="261"/>
      <c r="Q522" s="261"/>
      <c r="R522" s="261"/>
      <c r="S522" s="261"/>
      <c r="T522" s="261"/>
      <c r="U522" s="261"/>
      <c r="V522" s="261"/>
      <c r="W522" s="261"/>
      <c r="X522" s="261"/>
      <c r="Y522" s="261"/>
    </row>
    <row r="523" spans="1:25" ht="13.2">
      <c r="A523" s="279"/>
      <c r="B523" s="261"/>
      <c r="C523" s="261"/>
      <c r="D523" s="485"/>
      <c r="E523" s="261"/>
      <c r="F523" s="261"/>
      <c r="G523" s="261"/>
      <c r="H523" s="261"/>
      <c r="I523" s="261"/>
      <c r="J523" s="261"/>
      <c r="K523" s="261"/>
      <c r="L523" s="261"/>
      <c r="M523" s="261"/>
      <c r="N523" s="261"/>
      <c r="O523" s="261"/>
      <c r="P523" s="261"/>
      <c r="Q523" s="261"/>
      <c r="R523" s="261"/>
      <c r="S523" s="261"/>
      <c r="T523" s="261"/>
      <c r="U523" s="261"/>
      <c r="V523" s="261"/>
      <c r="W523" s="261"/>
      <c r="X523" s="261"/>
      <c r="Y523" s="261"/>
    </row>
    <row r="524" spans="1:25" ht="13.2">
      <c r="A524" s="279"/>
      <c r="B524" s="261"/>
      <c r="C524" s="261"/>
      <c r="D524" s="486"/>
      <c r="E524" s="261"/>
      <c r="F524" s="261"/>
      <c r="G524" s="261"/>
      <c r="H524" s="261"/>
      <c r="I524" s="261"/>
      <c r="J524" s="261"/>
      <c r="K524" s="261"/>
      <c r="L524" s="261"/>
      <c r="M524" s="261"/>
      <c r="N524" s="261"/>
      <c r="O524" s="261"/>
      <c r="P524" s="261"/>
      <c r="Q524" s="261"/>
      <c r="R524" s="261"/>
      <c r="S524" s="261"/>
      <c r="T524" s="261"/>
      <c r="U524" s="261"/>
      <c r="V524" s="261"/>
      <c r="W524" s="261"/>
      <c r="X524" s="261"/>
      <c r="Y524" s="261"/>
    </row>
    <row r="525" spans="1:25" ht="13.2">
      <c r="A525" s="279"/>
      <c r="B525" s="261"/>
      <c r="C525" s="261"/>
      <c r="D525" s="485"/>
      <c r="E525" s="261"/>
      <c r="F525" s="261"/>
      <c r="G525" s="261"/>
      <c r="H525" s="261"/>
      <c r="I525" s="261"/>
      <c r="J525" s="261"/>
      <c r="K525" s="261"/>
      <c r="L525" s="261"/>
      <c r="M525" s="261"/>
      <c r="N525" s="261"/>
      <c r="O525" s="261"/>
      <c r="P525" s="261"/>
      <c r="Q525" s="261"/>
      <c r="R525" s="261"/>
      <c r="S525" s="261"/>
      <c r="T525" s="261"/>
      <c r="U525" s="261"/>
      <c r="V525" s="261"/>
      <c r="W525" s="261"/>
      <c r="X525" s="261"/>
      <c r="Y525" s="261"/>
    </row>
    <row r="526" spans="1:25" ht="13.2">
      <c r="A526" s="279"/>
      <c r="B526" s="261"/>
      <c r="C526" s="261"/>
      <c r="D526" s="486"/>
      <c r="E526" s="261"/>
      <c r="F526" s="261"/>
      <c r="G526" s="261"/>
      <c r="H526" s="261"/>
      <c r="I526" s="261"/>
      <c r="J526" s="261"/>
      <c r="K526" s="261"/>
      <c r="L526" s="261"/>
      <c r="M526" s="261"/>
      <c r="N526" s="261"/>
      <c r="O526" s="261"/>
      <c r="P526" s="261"/>
      <c r="Q526" s="261"/>
      <c r="R526" s="261"/>
      <c r="S526" s="261"/>
      <c r="T526" s="261"/>
      <c r="U526" s="261"/>
      <c r="V526" s="261"/>
      <c r="W526" s="261"/>
      <c r="X526" s="261"/>
      <c r="Y526" s="261"/>
    </row>
    <row r="527" spans="1:25" ht="13.2">
      <c r="A527" s="279"/>
      <c r="B527" s="261"/>
      <c r="C527" s="261"/>
      <c r="D527" s="485"/>
      <c r="E527" s="261"/>
      <c r="F527" s="261"/>
      <c r="G527" s="261"/>
      <c r="H527" s="261"/>
      <c r="I527" s="261"/>
      <c r="J527" s="261"/>
      <c r="K527" s="261"/>
      <c r="L527" s="261"/>
      <c r="M527" s="261"/>
      <c r="N527" s="261"/>
      <c r="O527" s="261"/>
      <c r="P527" s="261"/>
      <c r="Q527" s="261"/>
      <c r="R527" s="261"/>
      <c r="S527" s="261"/>
      <c r="T527" s="261"/>
      <c r="U527" s="261"/>
      <c r="V527" s="261"/>
      <c r="W527" s="261"/>
      <c r="X527" s="261"/>
      <c r="Y527" s="261"/>
    </row>
    <row r="528" spans="1:25" ht="13.2">
      <c r="A528" s="279"/>
      <c r="B528" s="261"/>
      <c r="C528" s="261"/>
      <c r="D528" s="486"/>
      <c r="E528" s="261"/>
      <c r="F528" s="261"/>
      <c r="G528" s="261"/>
      <c r="H528" s="261"/>
      <c r="I528" s="261"/>
      <c r="J528" s="261"/>
      <c r="K528" s="261"/>
      <c r="L528" s="261"/>
      <c r="M528" s="261"/>
      <c r="N528" s="261"/>
      <c r="O528" s="261"/>
      <c r="P528" s="261"/>
      <c r="Q528" s="261"/>
      <c r="R528" s="261"/>
      <c r="S528" s="261"/>
      <c r="T528" s="261"/>
      <c r="U528" s="261"/>
      <c r="V528" s="261"/>
      <c r="W528" s="261"/>
      <c r="X528" s="261"/>
      <c r="Y528" s="261"/>
    </row>
    <row r="529" spans="1:25" ht="13.2">
      <c r="A529" s="279"/>
      <c r="B529" s="261"/>
      <c r="C529" s="261"/>
      <c r="D529" s="110"/>
      <c r="E529" s="261"/>
      <c r="F529" s="261"/>
      <c r="G529" s="261"/>
      <c r="H529" s="261"/>
      <c r="I529" s="261"/>
      <c r="J529" s="261"/>
      <c r="K529" s="261"/>
      <c r="L529" s="261"/>
      <c r="M529" s="261"/>
      <c r="N529" s="261"/>
      <c r="O529" s="261"/>
      <c r="P529" s="261"/>
      <c r="Q529" s="261"/>
      <c r="R529" s="261"/>
      <c r="S529" s="261"/>
      <c r="T529" s="261"/>
      <c r="U529" s="261"/>
      <c r="V529" s="261"/>
      <c r="W529" s="261"/>
      <c r="X529" s="261"/>
      <c r="Y529" s="261"/>
    </row>
    <row r="530" spans="1:25" ht="13.2">
      <c r="A530" s="279"/>
      <c r="B530" s="261"/>
      <c r="C530" s="261"/>
      <c r="D530" s="485"/>
      <c r="E530" s="261"/>
      <c r="F530" s="261"/>
      <c r="G530" s="261"/>
      <c r="H530" s="261"/>
      <c r="I530" s="261"/>
      <c r="J530" s="261"/>
      <c r="K530" s="261"/>
      <c r="L530" s="261"/>
      <c r="M530" s="261"/>
      <c r="N530" s="261"/>
      <c r="O530" s="261"/>
      <c r="P530" s="261"/>
      <c r="Q530" s="261"/>
      <c r="R530" s="261"/>
      <c r="S530" s="261"/>
      <c r="T530" s="261"/>
      <c r="U530" s="261"/>
      <c r="V530" s="261"/>
      <c r="W530" s="261"/>
      <c r="X530" s="261"/>
      <c r="Y530" s="261"/>
    </row>
    <row r="531" spans="1:25" ht="13.2">
      <c r="A531" s="279"/>
      <c r="B531" s="261"/>
      <c r="C531" s="261"/>
      <c r="D531" s="486"/>
      <c r="E531" s="261"/>
      <c r="F531" s="261"/>
      <c r="G531" s="261"/>
      <c r="H531" s="261"/>
      <c r="I531" s="261"/>
      <c r="J531" s="261"/>
      <c r="K531" s="261"/>
      <c r="L531" s="261"/>
      <c r="M531" s="261"/>
      <c r="N531" s="261"/>
      <c r="O531" s="261"/>
      <c r="P531" s="261"/>
      <c r="Q531" s="261"/>
      <c r="R531" s="261"/>
      <c r="S531" s="261"/>
      <c r="T531" s="261"/>
      <c r="U531" s="261"/>
      <c r="V531" s="261"/>
      <c r="W531" s="261"/>
      <c r="X531" s="261"/>
      <c r="Y531" s="261"/>
    </row>
    <row r="532" spans="1:25" ht="13.2">
      <c r="A532" s="279"/>
      <c r="B532" s="261"/>
      <c r="C532" s="261"/>
      <c r="D532" s="486"/>
      <c r="E532" s="261"/>
      <c r="F532" s="261"/>
      <c r="G532" s="261"/>
      <c r="H532" s="261"/>
      <c r="I532" s="261"/>
      <c r="J532" s="261"/>
      <c r="K532" s="261"/>
      <c r="L532" s="261"/>
      <c r="M532" s="261"/>
      <c r="N532" s="261"/>
      <c r="O532" s="261"/>
      <c r="P532" s="261"/>
      <c r="Q532" s="261"/>
      <c r="R532" s="261"/>
      <c r="S532" s="261"/>
      <c r="T532" s="261"/>
      <c r="U532" s="261"/>
      <c r="V532" s="261"/>
      <c r="W532" s="261"/>
      <c r="X532" s="261"/>
      <c r="Y532" s="261"/>
    </row>
    <row r="533" spans="1:25" ht="13.2">
      <c r="A533" s="279"/>
      <c r="B533" s="261"/>
      <c r="C533" s="261"/>
      <c r="D533" s="110"/>
      <c r="E533" s="261"/>
      <c r="F533" s="261"/>
      <c r="G533" s="261"/>
      <c r="H533" s="261"/>
      <c r="I533" s="261"/>
      <c r="J533" s="261"/>
      <c r="K533" s="261"/>
      <c r="L533" s="261"/>
      <c r="M533" s="261"/>
      <c r="N533" s="261"/>
      <c r="O533" s="261"/>
      <c r="P533" s="261"/>
      <c r="Q533" s="261"/>
      <c r="R533" s="261"/>
      <c r="S533" s="261"/>
      <c r="T533" s="261"/>
      <c r="U533" s="261"/>
      <c r="V533" s="261"/>
      <c r="W533" s="261"/>
      <c r="X533" s="261"/>
      <c r="Y533" s="261"/>
    </row>
    <row r="534" spans="1:25" ht="13.2">
      <c r="A534" s="279"/>
      <c r="B534" s="261"/>
      <c r="C534" s="261"/>
      <c r="D534" s="485"/>
      <c r="E534" s="261"/>
      <c r="F534" s="261"/>
      <c r="G534" s="261"/>
      <c r="H534" s="261"/>
      <c r="I534" s="261"/>
      <c r="J534" s="261"/>
      <c r="K534" s="261"/>
      <c r="L534" s="261"/>
      <c r="M534" s="261"/>
      <c r="N534" s="261"/>
      <c r="O534" s="261"/>
      <c r="P534" s="261"/>
      <c r="Q534" s="261"/>
      <c r="R534" s="261"/>
      <c r="S534" s="261"/>
      <c r="T534" s="261"/>
      <c r="U534" s="261"/>
      <c r="V534" s="261"/>
      <c r="W534" s="261"/>
      <c r="X534" s="261"/>
      <c r="Y534" s="261"/>
    </row>
    <row r="535" spans="1:25" ht="13.2">
      <c r="A535" s="279"/>
      <c r="B535" s="261"/>
      <c r="C535" s="261"/>
      <c r="D535" s="486"/>
      <c r="E535" s="261"/>
      <c r="F535" s="261"/>
      <c r="G535" s="261"/>
      <c r="H535" s="261"/>
      <c r="I535" s="261"/>
      <c r="J535" s="261"/>
      <c r="K535" s="261"/>
      <c r="L535" s="261"/>
      <c r="M535" s="261"/>
      <c r="N535" s="261"/>
      <c r="O535" s="261"/>
      <c r="P535" s="261"/>
      <c r="Q535" s="261"/>
      <c r="R535" s="261"/>
      <c r="S535" s="261"/>
      <c r="T535" s="261"/>
      <c r="U535" s="261"/>
      <c r="V535" s="261"/>
      <c r="W535" s="261"/>
      <c r="X535" s="261"/>
      <c r="Y535" s="261"/>
    </row>
    <row r="536" spans="1:25" ht="13.2">
      <c r="A536" s="279"/>
      <c r="B536" s="261"/>
      <c r="C536" s="261"/>
      <c r="D536" s="485"/>
      <c r="E536" s="261"/>
      <c r="F536" s="261"/>
      <c r="G536" s="261"/>
      <c r="H536" s="261"/>
      <c r="I536" s="261"/>
      <c r="J536" s="261"/>
      <c r="K536" s="261"/>
      <c r="L536" s="261"/>
      <c r="M536" s="261"/>
      <c r="N536" s="261"/>
      <c r="O536" s="261"/>
      <c r="P536" s="261"/>
      <c r="Q536" s="261"/>
      <c r="R536" s="261"/>
      <c r="S536" s="261"/>
      <c r="T536" s="261"/>
      <c r="U536" s="261"/>
      <c r="V536" s="261"/>
      <c r="W536" s="261"/>
      <c r="X536" s="261"/>
      <c r="Y536" s="261"/>
    </row>
    <row r="537" spans="1:25" ht="13.2">
      <c r="A537" s="279"/>
      <c r="B537" s="261"/>
      <c r="C537" s="261"/>
      <c r="D537" s="486"/>
      <c r="E537" s="261"/>
      <c r="F537" s="261"/>
      <c r="G537" s="261"/>
      <c r="H537" s="261"/>
      <c r="I537" s="261"/>
      <c r="J537" s="261"/>
      <c r="K537" s="261"/>
      <c r="L537" s="261"/>
      <c r="M537" s="261"/>
      <c r="N537" s="261"/>
      <c r="O537" s="261"/>
      <c r="P537" s="261"/>
      <c r="Q537" s="261"/>
      <c r="R537" s="261"/>
      <c r="S537" s="261"/>
      <c r="T537" s="261"/>
      <c r="U537" s="261"/>
      <c r="V537" s="261"/>
      <c r="W537" s="261"/>
      <c r="X537" s="261"/>
      <c r="Y537" s="261"/>
    </row>
    <row r="538" spans="1:25" ht="13.2">
      <c r="A538" s="279"/>
      <c r="B538" s="261"/>
      <c r="C538" s="261"/>
      <c r="D538" s="486"/>
      <c r="E538" s="261"/>
      <c r="F538" s="261"/>
      <c r="G538" s="261"/>
      <c r="H538" s="261"/>
      <c r="I538" s="261"/>
      <c r="J538" s="261"/>
      <c r="K538" s="261"/>
      <c r="L538" s="261"/>
      <c r="M538" s="261"/>
      <c r="N538" s="261"/>
      <c r="O538" s="261"/>
      <c r="P538" s="261"/>
      <c r="Q538" s="261"/>
      <c r="R538" s="261"/>
      <c r="S538" s="261"/>
      <c r="T538" s="261"/>
      <c r="U538" s="261"/>
      <c r="V538" s="261"/>
      <c r="W538" s="261"/>
      <c r="X538" s="261"/>
      <c r="Y538" s="261"/>
    </row>
    <row r="539" spans="1:25" ht="13.2">
      <c r="A539" s="279"/>
      <c r="B539" s="261"/>
      <c r="C539" s="261"/>
      <c r="D539" s="486"/>
      <c r="E539" s="261"/>
      <c r="F539" s="261"/>
      <c r="G539" s="261"/>
      <c r="H539" s="261"/>
      <c r="I539" s="261"/>
      <c r="J539" s="261"/>
      <c r="K539" s="261"/>
      <c r="L539" s="261"/>
      <c r="M539" s="261"/>
      <c r="N539" s="261"/>
      <c r="O539" s="261"/>
      <c r="P539" s="261"/>
      <c r="Q539" s="261"/>
      <c r="R539" s="261"/>
      <c r="S539" s="261"/>
      <c r="T539" s="261"/>
      <c r="U539" s="261"/>
      <c r="V539" s="261"/>
      <c r="W539" s="261"/>
      <c r="X539" s="261"/>
      <c r="Y539" s="261"/>
    </row>
    <row r="540" spans="1:25" ht="13.2">
      <c r="A540" s="279"/>
      <c r="B540" s="261"/>
      <c r="C540" s="261"/>
      <c r="D540" s="486"/>
      <c r="E540" s="261"/>
      <c r="F540" s="261"/>
      <c r="G540" s="261"/>
      <c r="H540" s="261"/>
      <c r="I540" s="261"/>
      <c r="J540" s="261"/>
      <c r="K540" s="261"/>
      <c r="L540" s="261"/>
      <c r="M540" s="261"/>
      <c r="N540" s="261"/>
      <c r="O540" s="261"/>
      <c r="P540" s="261"/>
      <c r="Q540" s="261"/>
      <c r="R540" s="261"/>
      <c r="S540" s="261"/>
      <c r="T540" s="261"/>
      <c r="U540" s="261"/>
      <c r="V540" s="261"/>
      <c r="W540" s="261"/>
      <c r="X540" s="261"/>
      <c r="Y540" s="261"/>
    </row>
    <row r="541" spans="1:25" ht="13.2">
      <c r="A541" s="279"/>
      <c r="B541" s="261"/>
      <c r="C541" s="261"/>
      <c r="D541" s="486"/>
      <c r="E541" s="261"/>
      <c r="F541" s="261"/>
      <c r="G541" s="261"/>
      <c r="H541" s="261"/>
      <c r="I541" s="261"/>
      <c r="J541" s="261"/>
      <c r="K541" s="261"/>
      <c r="L541" s="261"/>
      <c r="M541" s="261"/>
      <c r="N541" s="261"/>
      <c r="O541" s="261"/>
      <c r="P541" s="261"/>
      <c r="Q541" s="261"/>
      <c r="R541" s="261"/>
      <c r="S541" s="261"/>
      <c r="T541" s="261"/>
      <c r="U541" s="261"/>
      <c r="V541" s="261"/>
      <c r="W541" s="261"/>
      <c r="X541" s="261"/>
      <c r="Y541" s="261"/>
    </row>
    <row r="542" spans="1:25" ht="13.2">
      <c r="A542" s="279"/>
      <c r="B542" s="261"/>
      <c r="C542" s="261"/>
      <c r="D542" s="281"/>
      <c r="E542" s="261"/>
      <c r="F542" s="261"/>
      <c r="G542" s="261"/>
      <c r="H542" s="261"/>
      <c r="I542" s="261"/>
      <c r="J542" s="261"/>
      <c r="K542" s="261"/>
      <c r="L542" s="261"/>
      <c r="M542" s="261"/>
      <c r="N542" s="261"/>
      <c r="O542" s="261"/>
      <c r="P542" s="261"/>
      <c r="Q542" s="261"/>
      <c r="R542" s="261"/>
      <c r="S542" s="261"/>
      <c r="T542" s="261"/>
      <c r="U542" s="261"/>
      <c r="V542" s="261"/>
      <c r="W542" s="261"/>
      <c r="X542" s="261"/>
      <c r="Y542" s="261"/>
    </row>
    <row r="543" spans="1:25" ht="13.2">
      <c r="A543" s="279"/>
      <c r="B543" s="261"/>
      <c r="C543" s="261"/>
      <c r="D543" s="485"/>
      <c r="E543" s="261"/>
      <c r="F543" s="261"/>
      <c r="G543" s="261"/>
      <c r="H543" s="261"/>
      <c r="I543" s="261"/>
      <c r="J543" s="261"/>
      <c r="K543" s="261"/>
      <c r="L543" s="261"/>
      <c r="M543" s="261"/>
      <c r="N543" s="261"/>
      <c r="O543" s="261"/>
      <c r="P543" s="261"/>
      <c r="Q543" s="261"/>
      <c r="R543" s="261"/>
      <c r="S543" s="261"/>
      <c r="T543" s="261"/>
      <c r="U543" s="261"/>
      <c r="V543" s="261"/>
      <c r="W543" s="261"/>
      <c r="X543" s="261"/>
      <c r="Y543" s="261"/>
    </row>
    <row r="544" spans="1:25" ht="13.2">
      <c r="A544" s="279"/>
      <c r="B544" s="261"/>
      <c r="C544" s="261"/>
      <c r="D544" s="486"/>
      <c r="E544" s="261"/>
      <c r="F544" s="261"/>
      <c r="G544" s="261"/>
      <c r="H544" s="261"/>
      <c r="I544" s="261"/>
      <c r="J544" s="261"/>
      <c r="K544" s="261"/>
      <c r="L544" s="261"/>
      <c r="M544" s="261"/>
      <c r="N544" s="261"/>
      <c r="O544" s="261"/>
      <c r="P544" s="261"/>
      <c r="Q544" s="261"/>
      <c r="R544" s="261"/>
      <c r="S544" s="261"/>
      <c r="T544" s="261"/>
      <c r="U544" s="261"/>
      <c r="V544" s="261"/>
      <c r="W544" s="261"/>
      <c r="X544" s="261"/>
      <c r="Y544" s="261"/>
    </row>
    <row r="545" spans="1:25" ht="13.2">
      <c r="A545" s="279"/>
      <c r="B545" s="261"/>
      <c r="C545" s="261"/>
      <c r="D545" s="110"/>
      <c r="E545" s="261"/>
      <c r="F545" s="261"/>
      <c r="G545" s="261"/>
      <c r="H545" s="261"/>
      <c r="I545" s="261"/>
      <c r="J545" s="261"/>
      <c r="K545" s="261"/>
      <c r="L545" s="261"/>
      <c r="M545" s="261"/>
      <c r="N545" s="261"/>
      <c r="O545" s="261"/>
      <c r="P545" s="261"/>
      <c r="Q545" s="261"/>
      <c r="R545" s="261"/>
      <c r="S545" s="261"/>
      <c r="T545" s="261"/>
      <c r="U545" s="261"/>
      <c r="V545" s="261"/>
      <c r="W545" s="261"/>
      <c r="X545" s="261"/>
      <c r="Y545" s="261"/>
    </row>
    <row r="546" spans="1:25" ht="13.2">
      <c r="A546" s="279"/>
      <c r="B546" s="261"/>
      <c r="C546" s="261"/>
      <c r="D546" s="110"/>
      <c r="E546" s="261"/>
      <c r="F546" s="261"/>
      <c r="G546" s="261"/>
      <c r="H546" s="261"/>
      <c r="I546" s="261"/>
      <c r="J546" s="261"/>
      <c r="K546" s="261"/>
      <c r="L546" s="261"/>
      <c r="M546" s="261"/>
      <c r="N546" s="261"/>
      <c r="O546" s="261"/>
      <c r="P546" s="261"/>
      <c r="Q546" s="261"/>
      <c r="R546" s="261"/>
      <c r="S546" s="261"/>
      <c r="T546" s="261"/>
      <c r="U546" s="261"/>
      <c r="V546" s="261"/>
      <c r="W546" s="261"/>
      <c r="X546" s="261"/>
      <c r="Y546" s="261"/>
    </row>
    <row r="547" spans="1:25" ht="13.2">
      <c r="A547" s="279"/>
      <c r="B547" s="261"/>
      <c r="C547" s="261"/>
      <c r="D547" s="110"/>
      <c r="E547" s="261"/>
      <c r="F547" s="261"/>
      <c r="G547" s="261"/>
      <c r="H547" s="261"/>
      <c r="I547" s="261"/>
      <c r="J547" s="261"/>
      <c r="K547" s="261"/>
      <c r="L547" s="261"/>
      <c r="M547" s="261"/>
      <c r="N547" s="261"/>
      <c r="O547" s="261"/>
      <c r="P547" s="261"/>
      <c r="Q547" s="261"/>
      <c r="R547" s="261"/>
      <c r="S547" s="261"/>
      <c r="T547" s="261"/>
      <c r="U547" s="261"/>
      <c r="V547" s="261"/>
      <c r="W547" s="261"/>
      <c r="X547" s="261"/>
      <c r="Y547" s="261"/>
    </row>
    <row r="548" spans="1:25" ht="13.2">
      <c r="A548" s="279"/>
      <c r="B548" s="261"/>
      <c r="C548" s="261"/>
      <c r="D548" s="110"/>
      <c r="E548" s="261"/>
      <c r="F548" s="261"/>
      <c r="G548" s="261"/>
      <c r="H548" s="261"/>
      <c r="I548" s="261"/>
      <c r="J548" s="261"/>
      <c r="K548" s="261"/>
      <c r="L548" s="261"/>
      <c r="M548" s="261"/>
      <c r="N548" s="261"/>
      <c r="O548" s="261"/>
      <c r="P548" s="261"/>
      <c r="Q548" s="261"/>
      <c r="R548" s="261"/>
      <c r="S548" s="261"/>
      <c r="T548" s="261"/>
      <c r="U548" s="261"/>
      <c r="V548" s="261"/>
      <c r="W548" s="261"/>
      <c r="X548" s="261"/>
      <c r="Y548" s="261"/>
    </row>
    <row r="549" spans="1:25" ht="13.2">
      <c r="A549" s="279"/>
      <c r="B549" s="261"/>
      <c r="C549" s="261"/>
      <c r="D549" s="485"/>
      <c r="E549" s="261"/>
      <c r="F549" s="261"/>
      <c r="G549" s="261"/>
      <c r="H549" s="261"/>
      <c r="I549" s="261"/>
      <c r="J549" s="261"/>
      <c r="K549" s="261"/>
      <c r="L549" s="261"/>
      <c r="M549" s="261"/>
      <c r="N549" s="261"/>
      <c r="O549" s="261"/>
      <c r="P549" s="261"/>
      <c r="Q549" s="261"/>
      <c r="R549" s="261"/>
      <c r="S549" s="261"/>
      <c r="T549" s="261"/>
      <c r="U549" s="261"/>
      <c r="V549" s="261"/>
      <c r="W549" s="261"/>
      <c r="X549" s="261"/>
      <c r="Y549" s="261"/>
    </row>
    <row r="550" spans="1:25" ht="13.2">
      <c r="A550" s="279"/>
      <c r="B550" s="261"/>
      <c r="C550" s="261"/>
      <c r="D550" s="486"/>
      <c r="E550" s="261"/>
      <c r="F550" s="261"/>
      <c r="G550" s="261"/>
      <c r="H550" s="261"/>
      <c r="I550" s="261"/>
      <c r="J550" s="261"/>
      <c r="K550" s="261"/>
      <c r="L550" s="261"/>
      <c r="M550" s="261"/>
      <c r="N550" s="261"/>
      <c r="O550" s="261"/>
      <c r="P550" s="261"/>
      <c r="Q550" s="261"/>
      <c r="R550" s="261"/>
      <c r="S550" s="261"/>
      <c r="T550" s="261"/>
      <c r="U550" s="261"/>
      <c r="V550" s="261"/>
      <c r="W550" s="261"/>
      <c r="X550" s="261"/>
      <c r="Y550" s="261"/>
    </row>
    <row r="551" spans="1:25" ht="13.2">
      <c r="A551" s="279"/>
      <c r="B551" s="261"/>
      <c r="C551" s="261"/>
      <c r="D551" s="485"/>
      <c r="E551" s="261"/>
      <c r="F551" s="261"/>
      <c r="G551" s="261"/>
      <c r="H551" s="261"/>
      <c r="I551" s="261"/>
      <c r="J551" s="261"/>
      <c r="K551" s="261"/>
      <c r="L551" s="261"/>
      <c r="M551" s="261"/>
      <c r="N551" s="261"/>
      <c r="O551" s="261"/>
      <c r="P551" s="261"/>
      <c r="Q551" s="261"/>
      <c r="R551" s="261"/>
      <c r="S551" s="261"/>
      <c r="T551" s="261"/>
      <c r="U551" s="261"/>
      <c r="V551" s="261"/>
      <c r="W551" s="261"/>
      <c r="X551" s="261"/>
      <c r="Y551" s="261"/>
    </row>
    <row r="552" spans="1:25" ht="13.2">
      <c r="A552" s="279"/>
      <c r="B552" s="261"/>
      <c r="C552" s="261"/>
      <c r="D552" s="486"/>
      <c r="E552" s="261"/>
      <c r="F552" s="261"/>
      <c r="G552" s="261"/>
      <c r="H552" s="261"/>
      <c r="I552" s="261"/>
      <c r="J552" s="261"/>
      <c r="K552" s="261"/>
      <c r="L552" s="261"/>
      <c r="M552" s="261"/>
      <c r="N552" s="261"/>
      <c r="O552" s="261"/>
      <c r="P552" s="261"/>
      <c r="Q552" s="261"/>
      <c r="R552" s="261"/>
      <c r="S552" s="261"/>
      <c r="T552" s="261"/>
      <c r="U552" s="261"/>
      <c r="V552" s="261"/>
      <c r="W552" s="261"/>
      <c r="X552" s="261"/>
      <c r="Y552" s="261"/>
    </row>
    <row r="553" spans="1:25" ht="13.2">
      <c r="A553" s="279"/>
      <c r="B553" s="261"/>
      <c r="C553" s="261"/>
      <c r="D553" s="486"/>
      <c r="E553" s="261"/>
      <c r="F553" s="261"/>
      <c r="G553" s="261"/>
      <c r="H553" s="261"/>
      <c r="I553" s="261"/>
      <c r="J553" s="261"/>
      <c r="K553" s="261"/>
      <c r="L553" s="261"/>
      <c r="M553" s="261"/>
      <c r="N553" s="261"/>
      <c r="O553" s="261"/>
      <c r="P553" s="261"/>
      <c r="Q553" s="261"/>
      <c r="R553" s="261"/>
      <c r="S553" s="261"/>
      <c r="T553" s="261"/>
      <c r="U553" s="261"/>
      <c r="V553" s="261"/>
      <c r="W553" s="261"/>
      <c r="X553" s="261"/>
      <c r="Y553" s="261"/>
    </row>
    <row r="554" spans="1:25" ht="13.2">
      <c r="A554" s="279"/>
      <c r="B554" s="261"/>
      <c r="C554" s="261"/>
      <c r="D554" s="486"/>
      <c r="E554" s="261"/>
      <c r="F554" s="261"/>
      <c r="G554" s="261"/>
      <c r="H554" s="261"/>
      <c r="I554" s="261"/>
      <c r="J554" s="261"/>
      <c r="K554" s="261"/>
      <c r="L554" s="261"/>
      <c r="M554" s="261"/>
      <c r="N554" s="261"/>
      <c r="O554" s="261"/>
      <c r="P554" s="261"/>
      <c r="Q554" s="261"/>
      <c r="R554" s="261"/>
      <c r="S554" s="261"/>
      <c r="T554" s="261"/>
      <c r="U554" s="261"/>
      <c r="V554" s="261"/>
      <c r="W554" s="261"/>
      <c r="X554" s="261"/>
      <c r="Y554" s="261"/>
    </row>
    <row r="555" spans="1:25" ht="13.2">
      <c r="A555" s="279"/>
      <c r="B555" s="261"/>
      <c r="C555" s="261"/>
      <c r="D555" s="485"/>
      <c r="E555" s="261"/>
      <c r="F555" s="261"/>
      <c r="G555" s="261"/>
      <c r="H555" s="261"/>
      <c r="I555" s="261"/>
      <c r="J555" s="261"/>
      <c r="K555" s="261"/>
      <c r="L555" s="261"/>
      <c r="M555" s="261"/>
      <c r="N555" s="261"/>
      <c r="O555" s="261"/>
      <c r="P555" s="261"/>
      <c r="Q555" s="261"/>
      <c r="R555" s="261"/>
      <c r="S555" s="261"/>
      <c r="T555" s="261"/>
      <c r="U555" s="261"/>
      <c r="V555" s="261"/>
      <c r="W555" s="261"/>
      <c r="X555" s="261"/>
      <c r="Y555" s="261"/>
    </row>
    <row r="556" spans="1:25" ht="13.2">
      <c r="A556" s="279"/>
      <c r="B556" s="261"/>
      <c r="C556" s="261"/>
      <c r="D556" s="486"/>
      <c r="E556" s="261"/>
      <c r="F556" s="261"/>
      <c r="G556" s="261"/>
      <c r="H556" s="261"/>
      <c r="I556" s="261"/>
      <c r="J556" s="261"/>
      <c r="K556" s="261"/>
      <c r="L556" s="261"/>
      <c r="M556" s="261"/>
      <c r="N556" s="261"/>
      <c r="O556" s="261"/>
      <c r="P556" s="261"/>
      <c r="Q556" s="261"/>
      <c r="R556" s="261"/>
      <c r="S556" s="261"/>
      <c r="T556" s="261"/>
      <c r="U556" s="261"/>
      <c r="V556" s="261"/>
      <c r="W556" s="261"/>
      <c r="X556" s="261"/>
      <c r="Y556" s="261"/>
    </row>
    <row r="557" spans="1:25" ht="13.2">
      <c r="A557" s="279"/>
      <c r="B557" s="261"/>
      <c r="C557" s="261"/>
      <c r="D557" s="485"/>
      <c r="E557" s="261"/>
      <c r="F557" s="261"/>
      <c r="G557" s="261"/>
      <c r="H557" s="261"/>
      <c r="I557" s="261"/>
      <c r="J557" s="261"/>
      <c r="K557" s="261"/>
      <c r="L557" s="261"/>
      <c r="M557" s="261"/>
      <c r="N557" s="261"/>
      <c r="O557" s="261"/>
      <c r="P557" s="261"/>
      <c r="Q557" s="261"/>
      <c r="R557" s="261"/>
      <c r="S557" s="261"/>
      <c r="T557" s="261"/>
      <c r="U557" s="261"/>
      <c r="V557" s="261"/>
      <c r="W557" s="261"/>
      <c r="X557" s="261"/>
      <c r="Y557" s="261"/>
    </row>
    <row r="558" spans="1:25" ht="13.2">
      <c r="A558" s="279"/>
      <c r="B558" s="261"/>
      <c r="C558" s="261"/>
      <c r="D558" s="486"/>
      <c r="E558" s="261"/>
      <c r="F558" s="261"/>
      <c r="G558" s="261"/>
      <c r="H558" s="261"/>
      <c r="I558" s="261"/>
      <c r="J558" s="261"/>
      <c r="K558" s="261"/>
      <c r="L558" s="261"/>
      <c r="M558" s="261"/>
      <c r="N558" s="261"/>
      <c r="O558" s="261"/>
      <c r="P558" s="261"/>
      <c r="Q558" s="261"/>
      <c r="R558" s="261"/>
      <c r="S558" s="261"/>
      <c r="T558" s="261"/>
      <c r="U558" s="261"/>
      <c r="V558" s="261"/>
      <c r="W558" s="261"/>
      <c r="X558" s="261"/>
      <c r="Y558" s="261"/>
    </row>
    <row r="559" spans="1:25" ht="13.2">
      <c r="A559" s="279"/>
      <c r="B559" s="261"/>
      <c r="C559" s="261"/>
      <c r="D559" s="485"/>
      <c r="E559" s="261"/>
      <c r="F559" s="261"/>
      <c r="G559" s="261"/>
      <c r="H559" s="261"/>
      <c r="I559" s="261"/>
      <c r="J559" s="261"/>
      <c r="K559" s="261"/>
      <c r="L559" s="261"/>
      <c r="M559" s="261"/>
      <c r="N559" s="261"/>
      <c r="O559" s="261"/>
      <c r="P559" s="261"/>
      <c r="Q559" s="261"/>
      <c r="R559" s="261"/>
      <c r="S559" s="261"/>
      <c r="T559" s="261"/>
      <c r="U559" s="261"/>
      <c r="V559" s="261"/>
      <c r="W559" s="261"/>
      <c r="X559" s="261"/>
      <c r="Y559" s="261"/>
    </row>
    <row r="560" spans="1:25" ht="13.2">
      <c r="A560" s="279"/>
      <c r="B560" s="261"/>
      <c r="C560" s="261"/>
      <c r="D560" s="486"/>
      <c r="E560" s="261"/>
      <c r="F560" s="261"/>
      <c r="G560" s="261"/>
      <c r="H560" s="261"/>
      <c r="I560" s="261"/>
      <c r="J560" s="261"/>
      <c r="K560" s="261"/>
      <c r="L560" s="261"/>
      <c r="M560" s="261"/>
      <c r="N560" s="261"/>
      <c r="O560" s="261"/>
      <c r="P560" s="261"/>
      <c r="Q560" s="261"/>
      <c r="R560" s="261"/>
      <c r="S560" s="261"/>
      <c r="T560" s="261"/>
      <c r="U560" s="261"/>
      <c r="V560" s="261"/>
      <c r="W560" s="261"/>
      <c r="X560" s="261"/>
      <c r="Y560" s="261"/>
    </row>
    <row r="561" spans="1:25" ht="13.2">
      <c r="A561" s="279"/>
      <c r="B561" s="261"/>
      <c r="C561" s="261"/>
      <c r="D561" s="278"/>
      <c r="E561" s="261"/>
      <c r="F561" s="261"/>
      <c r="G561" s="261"/>
      <c r="H561" s="261"/>
      <c r="I561" s="261"/>
      <c r="J561" s="261"/>
      <c r="K561" s="261"/>
      <c r="L561" s="261"/>
      <c r="M561" s="261"/>
      <c r="N561" s="261"/>
      <c r="O561" s="261"/>
      <c r="P561" s="261"/>
      <c r="Q561" s="261"/>
      <c r="R561" s="261"/>
      <c r="S561" s="261"/>
      <c r="T561" s="261"/>
      <c r="U561" s="261"/>
      <c r="V561" s="261"/>
      <c r="W561" s="261"/>
      <c r="X561" s="261"/>
      <c r="Y561" s="261"/>
    </row>
    <row r="562" spans="1:25" ht="13.2">
      <c r="A562" s="279"/>
      <c r="B562" s="261"/>
      <c r="C562" s="261"/>
      <c r="D562" s="107"/>
      <c r="E562" s="261"/>
      <c r="F562" s="261"/>
      <c r="G562" s="261"/>
      <c r="H562" s="261"/>
      <c r="I562" s="261"/>
      <c r="J562" s="261"/>
      <c r="K562" s="261"/>
      <c r="L562" s="261"/>
      <c r="M562" s="261"/>
      <c r="N562" s="261"/>
      <c r="O562" s="261"/>
      <c r="P562" s="261"/>
      <c r="Q562" s="261"/>
      <c r="R562" s="261"/>
      <c r="S562" s="261"/>
      <c r="T562" s="261"/>
      <c r="U562" s="261"/>
      <c r="V562" s="261"/>
      <c r="W562" s="261"/>
      <c r="X562" s="261"/>
      <c r="Y562" s="261"/>
    </row>
    <row r="563" spans="1:25" ht="13.2">
      <c r="A563" s="279"/>
      <c r="B563" s="261"/>
      <c r="C563" s="261"/>
      <c r="D563" s="485"/>
      <c r="E563" s="261"/>
      <c r="F563" s="261"/>
      <c r="G563" s="261"/>
      <c r="H563" s="261"/>
      <c r="I563" s="261"/>
      <c r="J563" s="261"/>
      <c r="K563" s="261"/>
      <c r="L563" s="261"/>
      <c r="M563" s="261"/>
      <c r="N563" s="261"/>
      <c r="O563" s="261"/>
      <c r="P563" s="261"/>
      <c r="Q563" s="261"/>
      <c r="R563" s="261"/>
      <c r="S563" s="261"/>
      <c r="T563" s="261"/>
      <c r="U563" s="261"/>
      <c r="V563" s="261"/>
      <c r="W563" s="261"/>
      <c r="X563" s="261"/>
      <c r="Y563" s="261"/>
    </row>
    <row r="564" spans="1:25" ht="13.2">
      <c r="A564" s="279"/>
      <c r="B564" s="261"/>
      <c r="C564" s="261"/>
      <c r="D564" s="486"/>
      <c r="E564" s="261"/>
      <c r="F564" s="261"/>
      <c r="G564" s="261"/>
      <c r="H564" s="261"/>
      <c r="I564" s="261"/>
      <c r="J564" s="261"/>
      <c r="K564" s="261"/>
      <c r="L564" s="261"/>
      <c r="M564" s="261"/>
      <c r="N564" s="261"/>
      <c r="O564" s="261"/>
      <c r="P564" s="261"/>
      <c r="Q564" s="261"/>
      <c r="R564" s="261"/>
      <c r="S564" s="261"/>
      <c r="T564" s="261"/>
      <c r="U564" s="261"/>
      <c r="V564" s="261"/>
      <c r="W564" s="261"/>
      <c r="X564" s="261"/>
      <c r="Y564" s="261"/>
    </row>
    <row r="565" spans="1:25" ht="13.2">
      <c r="A565" s="279"/>
      <c r="B565" s="261"/>
      <c r="C565" s="261"/>
      <c r="D565" s="485"/>
      <c r="E565" s="261"/>
      <c r="F565" s="261"/>
      <c r="G565" s="261"/>
      <c r="H565" s="261"/>
      <c r="I565" s="261"/>
      <c r="J565" s="261"/>
      <c r="K565" s="261"/>
      <c r="L565" s="261"/>
      <c r="M565" s="261"/>
      <c r="N565" s="261"/>
      <c r="O565" s="261"/>
      <c r="P565" s="261"/>
      <c r="Q565" s="261"/>
      <c r="R565" s="261"/>
      <c r="S565" s="261"/>
      <c r="T565" s="261"/>
      <c r="U565" s="261"/>
      <c r="V565" s="261"/>
      <c r="W565" s="261"/>
      <c r="X565" s="261"/>
      <c r="Y565" s="261"/>
    </row>
    <row r="566" spans="1:25" ht="13.2">
      <c r="A566" s="279"/>
      <c r="B566" s="261"/>
      <c r="C566" s="261"/>
      <c r="D566" s="486"/>
      <c r="E566" s="261"/>
      <c r="F566" s="261"/>
      <c r="G566" s="261"/>
      <c r="H566" s="261"/>
      <c r="I566" s="261"/>
      <c r="J566" s="261"/>
      <c r="K566" s="261"/>
      <c r="L566" s="261"/>
      <c r="M566" s="261"/>
      <c r="N566" s="261"/>
      <c r="O566" s="261"/>
      <c r="P566" s="261"/>
      <c r="Q566" s="261"/>
      <c r="R566" s="261"/>
      <c r="S566" s="261"/>
      <c r="T566" s="261"/>
      <c r="U566" s="261"/>
      <c r="V566" s="261"/>
      <c r="W566" s="261"/>
      <c r="X566" s="261"/>
      <c r="Y566" s="261"/>
    </row>
    <row r="567" spans="1:25" ht="13.2">
      <c r="A567" s="279"/>
      <c r="B567" s="261"/>
      <c r="C567" s="261"/>
      <c r="D567" s="485"/>
      <c r="E567" s="261"/>
      <c r="F567" s="261"/>
      <c r="G567" s="261"/>
      <c r="H567" s="261"/>
      <c r="I567" s="261"/>
      <c r="J567" s="261"/>
      <c r="K567" s="261"/>
      <c r="L567" s="261"/>
      <c r="M567" s="261"/>
      <c r="N567" s="261"/>
      <c r="O567" s="261"/>
      <c r="P567" s="261"/>
      <c r="Q567" s="261"/>
      <c r="R567" s="261"/>
      <c r="S567" s="261"/>
      <c r="T567" s="261"/>
      <c r="U567" s="261"/>
      <c r="V567" s="261"/>
      <c r="W567" s="261"/>
      <c r="X567" s="261"/>
      <c r="Y567" s="261"/>
    </row>
    <row r="568" spans="1:25" ht="13.2">
      <c r="A568" s="279"/>
      <c r="B568" s="261"/>
      <c r="C568" s="261"/>
      <c r="D568" s="486"/>
      <c r="E568" s="261"/>
      <c r="F568" s="261"/>
      <c r="G568" s="261"/>
      <c r="H568" s="261"/>
      <c r="I568" s="261"/>
      <c r="J568" s="261"/>
      <c r="K568" s="261"/>
      <c r="L568" s="261"/>
      <c r="M568" s="261"/>
      <c r="N568" s="261"/>
      <c r="O568" s="261"/>
      <c r="P568" s="261"/>
      <c r="Q568" s="261"/>
      <c r="R568" s="261"/>
      <c r="S568" s="261"/>
      <c r="T568" s="261"/>
      <c r="U568" s="261"/>
      <c r="V568" s="261"/>
      <c r="W568" s="261"/>
      <c r="X568" s="261"/>
      <c r="Y568" s="261"/>
    </row>
    <row r="569" spans="1:25" ht="13.2">
      <c r="A569" s="279"/>
      <c r="B569" s="261"/>
      <c r="C569" s="261"/>
      <c r="D569" s="110"/>
      <c r="E569" s="261"/>
      <c r="F569" s="261"/>
      <c r="G569" s="261"/>
      <c r="H569" s="261"/>
      <c r="I569" s="261"/>
      <c r="J569" s="261"/>
      <c r="K569" s="261"/>
      <c r="L569" s="261"/>
      <c r="M569" s="261"/>
      <c r="N569" s="261"/>
      <c r="O569" s="261"/>
      <c r="P569" s="261"/>
      <c r="Q569" s="261"/>
      <c r="R569" s="261"/>
      <c r="S569" s="261"/>
      <c r="T569" s="261"/>
      <c r="U569" s="261"/>
      <c r="V569" s="261"/>
      <c r="W569" s="261"/>
      <c r="X569" s="261"/>
      <c r="Y569" s="261"/>
    </row>
    <row r="570" spans="1:25" ht="13.2">
      <c r="A570" s="279"/>
      <c r="B570" s="261"/>
      <c r="C570" s="261"/>
      <c r="D570" s="485"/>
      <c r="E570" s="261"/>
      <c r="F570" s="261"/>
      <c r="G570" s="261"/>
      <c r="H570" s="261"/>
      <c r="I570" s="261"/>
      <c r="J570" s="261"/>
      <c r="K570" s="261"/>
      <c r="L570" s="261"/>
      <c r="M570" s="261"/>
      <c r="N570" s="261"/>
      <c r="O570" s="261"/>
      <c r="P570" s="261"/>
      <c r="Q570" s="261"/>
      <c r="R570" s="261"/>
      <c r="S570" s="261"/>
      <c r="T570" s="261"/>
      <c r="U570" s="261"/>
      <c r="V570" s="261"/>
      <c r="W570" s="261"/>
      <c r="X570" s="261"/>
      <c r="Y570" s="261"/>
    </row>
    <row r="571" spans="1:25" ht="13.2">
      <c r="A571" s="279"/>
      <c r="B571" s="261"/>
      <c r="C571" s="261"/>
      <c r="D571" s="486"/>
      <c r="E571" s="261"/>
      <c r="F571" s="261"/>
      <c r="G571" s="261"/>
      <c r="H571" s="261"/>
      <c r="I571" s="261"/>
      <c r="J571" s="261"/>
      <c r="K571" s="261"/>
      <c r="L571" s="261"/>
      <c r="M571" s="261"/>
      <c r="N571" s="261"/>
      <c r="O571" s="261"/>
      <c r="P571" s="261"/>
      <c r="Q571" s="261"/>
      <c r="R571" s="261"/>
      <c r="S571" s="261"/>
      <c r="T571" s="261"/>
      <c r="U571" s="261"/>
      <c r="V571" s="261"/>
      <c r="W571" s="261"/>
      <c r="X571" s="261"/>
      <c r="Y571" s="261"/>
    </row>
    <row r="572" spans="1:25" ht="13.2">
      <c r="A572" s="279"/>
      <c r="B572" s="261"/>
      <c r="C572" s="261"/>
      <c r="D572" s="486"/>
      <c r="E572" s="261"/>
      <c r="F572" s="261"/>
      <c r="G572" s="261"/>
      <c r="H572" s="261"/>
      <c r="I572" s="261"/>
      <c r="J572" s="261"/>
      <c r="K572" s="261"/>
      <c r="L572" s="261"/>
      <c r="M572" s="261"/>
      <c r="N572" s="261"/>
      <c r="O572" s="261"/>
      <c r="P572" s="261"/>
      <c r="Q572" s="261"/>
      <c r="R572" s="261"/>
      <c r="S572" s="261"/>
      <c r="T572" s="261"/>
      <c r="U572" s="261"/>
      <c r="V572" s="261"/>
      <c r="W572" s="261"/>
      <c r="X572" s="261"/>
      <c r="Y572" s="261"/>
    </row>
    <row r="573" spans="1:25" ht="13.2">
      <c r="A573" s="279"/>
      <c r="B573" s="261"/>
      <c r="C573" s="261"/>
      <c r="D573" s="110"/>
      <c r="E573" s="261"/>
      <c r="F573" s="261"/>
      <c r="G573" s="261"/>
      <c r="H573" s="261"/>
      <c r="I573" s="261"/>
      <c r="J573" s="261"/>
      <c r="K573" s="261"/>
      <c r="L573" s="261"/>
      <c r="M573" s="261"/>
      <c r="N573" s="261"/>
      <c r="O573" s="261"/>
      <c r="P573" s="261"/>
      <c r="Q573" s="261"/>
      <c r="R573" s="261"/>
      <c r="S573" s="261"/>
      <c r="T573" s="261"/>
      <c r="U573" s="261"/>
      <c r="V573" s="261"/>
      <c r="W573" s="261"/>
      <c r="X573" s="261"/>
      <c r="Y573" s="261"/>
    </row>
    <row r="574" spans="1:25" ht="13.2">
      <c r="A574" s="279"/>
      <c r="B574" s="261"/>
      <c r="C574" s="261"/>
      <c r="D574" s="485"/>
      <c r="E574" s="261"/>
      <c r="F574" s="261"/>
      <c r="G574" s="261"/>
      <c r="H574" s="261"/>
      <c r="I574" s="261"/>
      <c r="J574" s="261"/>
      <c r="K574" s="261"/>
      <c r="L574" s="261"/>
      <c r="M574" s="261"/>
      <c r="N574" s="261"/>
      <c r="O574" s="261"/>
      <c r="P574" s="261"/>
      <c r="Q574" s="261"/>
      <c r="R574" s="261"/>
      <c r="S574" s="261"/>
      <c r="T574" s="261"/>
      <c r="U574" s="261"/>
      <c r="V574" s="261"/>
      <c r="W574" s="261"/>
      <c r="X574" s="261"/>
      <c r="Y574" s="261"/>
    </row>
    <row r="575" spans="1:25" ht="13.2">
      <c r="A575" s="279"/>
      <c r="B575" s="261"/>
      <c r="C575" s="261"/>
      <c r="D575" s="486"/>
      <c r="E575" s="261"/>
      <c r="F575" s="261"/>
      <c r="G575" s="261"/>
      <c r="H575" s="261"/>
      <c r="I575" s="261"/>
      <c r="J575" s="261"/>
      <c r="K575" s="261"/>
      <c r="L575" s="261"/>
      <c r="M575" s="261"/>
      <c r="N575" s="261"/>
      <c r="O575" s="261"/>
      <c r="P575" s="261"/>
      <c r="Q575" s="261"/>
      <c r="R575" s="261"/>
      <c r="S575" s="261"/>
      <c r="T575" s="261"/>
      <c r="U575" s="261"/>
      <c r="V575" s="261"/>
      <c r="W575" s="261"/>
      <c r="X575" s="261"/>
      <c r="Y575" s="261"/>
    </row>
    <row r="576" spans="1:25" ht="13.2">
      <c r="A576" s="279"/>
      <c r="B576" s="261"/>
      <c r="C576" s="261"/>
      <c r="D576" s="485"/>
      <c r="E576" s="261"/>
      <c r="F576" s="261"/>
      <c r="G576" s="261"/>
      <c r="H576" s="261"/>
      <c r="I576" s="261"/>
      <c r="J576" s="261"/>
      <c r="K576" s="261"/>
      <c r="L576" s="261"/>
      <c r="M576" s="261"/>
      <c r="N576" s="261"/>
      <c r="O576" s="261"/>
      <c r="P576" s="261"/>
      <c r="Q576" s="261"/>
      <c r="R576" s="261"/>
      <c r="S576" s="261"/>
      <c r="T576" s="261"/>
      <c r="U576" s="261"/>
      <c r="V576" s="261"/>
      <c r="W576" s="261"/>
      <c r="X576" s="261"/>
      <c r="Y576" s="261"/>
    </row>
    <row r="577" spans="1:25" ht="13.2">
      <c r="A577" s="279"/>
      <c r="B577" s="261"/>
      <c r="C577" s="261"/>
      <c r="D577" s="486"/>
      <c r="E577" s="261"/>
      <c r="F577" s="261"/>
      <c r="G577" s="261"/>
      <c r="H577" s="261"/>
      <c r="I577" s="261"/>
      <c r="J577" s="261"/>
      <c r="K577" s="261"/>
      <c r="L577" s="261"/>
      <c r="M577" s="261"/>
      <c r="N577" s="261"/>
      <c r="O577" s="261"/>
      <c r="P577" s="261"/>
      <c r="Q577" s="261"/>
      <c r="R577" s="261"/>
      <c r="S577" s="261"/>
      <c r="T577" s="261"/>
      <c r="U577" s="261"/>
      <c r="V577" s="261"/>
      <c r="W577" s="261"/>
      <c r="X577" s="261"/>
      <c r="Y577" s="261"/>
    </row>
    <row r="578" spans="1:25" ht="13.2">
      <c r="A578" s="279"/>
      <c r="B578" s="261"/>
      <c r="C578" s="261"/>
      <c r="D578" s="486"/>
      <c r="E578" s="261"/>
      <c r="F578" s="261"/>
      <c r="G578" s="261"/>
      <c r="H578" s="261"/>
      <c r="I578" s="261"/>
      <c r="J578" s="261"/>
      <c r="K578" s="261"/>
      <c r="L578" s="261"/>
      <c r="M578" s="261"/>
      <c r="N578" s="261"/>
      <c r="O578" s="261"/>
      <c r="P578" s="261"/>
      <c r="Q578" s="261"/>
      <c r="R578" s="261"/>
      <c r="S578" s="261"/>
      <c r="T578" s="261"/>
      <c r="U578" s="261"/>
      <c r="V578" s="261"/>
      <c r="W578" s="261"/>
      <c r="X578" s="261"/>
      <c r="Y578" s="261"/>
    </row>
    <row r="579" spans="1:25" ht="13.2">
      <c r="A579" s="279"/>
      <c r="B579" s="261"/>
      <c r="C579" s="261"/>
      <c r="D579" s="486"/>
      <c r="E579" s="261"/>
      <c r="F579" s="261"/>
      <c r="G579" s="261"/>
      <c r="H579" s="261"/>
      <c r="I579" s="261"/>
      <c r="J579" s="261"/>
      <c r="K579" s="261"/>
      <c r="L579" s="261"/>
      <c r="M579" s="261"/>
      <c r="N579" s="261"/>
      <c r="O579" s="261"/>
      <c r="P579" s="261"/>
      <c r="Q579" s="261"/>
      <c r="R579" s="261"/>
      <c r="S579" s="261"/>
      <c r="T579" s="261"/>
      <c r="U579" s="261"/>
      <c r="V579" s="261"/>
      <c r="W579" s="261"/>
      <c r="X579" s="261"/>
      <c r="Y579" s="261"/>
    </row>
    <row r="580" spans="1:25" ht="13.2">
      <c r="A580" s="279"/>
      <c r="B580" s="261"/>
      <c r="C580" s="261"/>
      <c r="D580" s="486"/>
      <c r="E580" s="261"/>
      <c r="F580" s="261"/>
      <c r="G580" s="261"/>
      <c r="H580" s="261"/>
      <c r="I580" s="261"/>
      <c r="J580" s="261"/>
      <c r="K580" s="261"/>
      <c r="L580" s="261"/>
      <c r="M580" s="261"/>
      <c r="N580" s="261"/>
      <c r="O580" s="261"/>
      <c r="P580" s="261"/>
      <c r="Q580" s="261"/>
      <c r="R580" s="261"/>
      <c r="S580" s="261"/>
      <c r="T580" s="261"/>
      <c r="U580" s="261"/>
      <c r="V580" s="261"/>
      <c r="W580" s="261"/>
      <c r="X580" s="261"/>
      <c r="Y580" s="261"/>
    </row>
    <row r="581" spans="1:25" ht="13.2">
      <c r="A581" s="279"/>
      <c r="B581" s="261"/>
      <c r="C581" s="261"/>
      <c r="D581" s="486"/>
      <c r="E581" s="261"/>
      <c r="F581" s="261"/>
      <c r="G581" s="261"/>
      <c r="H581" s="261"/>
      <c r="I581" s="261"/>
      <c r="J581" s="261"/>
      <c r="K581" s="261"/>
      <c r="L581" s="261"/>
      <c r="M581" s="261"/>
      <c r="N581" s="261"/>
      <c r="O581" s="261"/>
      <c r="P581" s="261"/>
      <c r="Q581" s="261"/>
      <c r="R581" s="261"/>
      <c r="S581" s="261"/>
      <c r="T581" s="261"/>
      <c r="U581" s="261"/>
      <c r="V581" s="261"/>
      <c r="W581" s="261"/>
      <c r="X581" s="261"/>
      <c r="Y581" s="261"/>
    </row>
    <row r="582" spans="1:25" ht="13.2">
      <c r="A582" s="279"/>
      <c r="B582" s="261"/>
      <c r="C582" s="261"/>
      <c r="D582" s="281"/>
      <c r="E582" s="261"/>
      <c r="F582" s="261"/>
      <c r="G582" s="261"/>
      <c r="H582" s="261"/>
      <c r="I582" s="261"/>
      <c r="J582" s="261"/>
      <c r="K582" s="261"/>
      <c r="L582" s="261"/>
      <c r="M582" s="261"/>
      <c r="N582" s="261"/>
      <c r="O582" s="261"/>
      <c r="P582" s="261"/>
      <c r="Q582" s="261"/>
      <c r="R582" s="261"/>
      <c r="S582" s="261"/>
      <c r="T582" s="261"/>
      <c r="U582" s="261"/>
      <c r="V582" s="261"/>
      <c r="W582" s="261"/>
      <c r="X582" s="261"/>
      <c r="Y582" s="261"/>
    </row>
    <row r="583" spans="1:25" ht="13.2">
      <c r="A583" s="279"/>
      <c r="B583" s="261"/>
      <c r="C583" s="261"/>
      <c r="D583" s="485"/>
      <c r="E583" s="261"/>
      <c r="F583" s="261"/>
      <c r="G583" s="261"/>
      <c r="H583" s="261"/>
      <c r="I583" s="261"/>
      <c r="J583" s="261"/>
      <c r="K583" s="261"/>
      <c r="L583" s="261"/>
      <c r="M583" s="261"/>
      <c r="N583" s="261"/>
      <c r="O583" s="261"/>
      <c r="P583" s="261"/>
      <c r="Q583" s="261"/>
      <c r="R583" s="261"/>
      <c r="S583" s="261"/>
      <c r="T583" s="261"/>
      <c r="U583" s="261"/>
      <c r="V583" s="261"/>
      <c r="W583" s="261"/>
      <c r="X583" s="261"/>
      <c r="Y583" s="261"/>
    </row>
    <row r="584" spans="1:25" ht="13.2">
      <c r="A584" s="279"/>
      <c r="B584" s="261"/>
      <c r="C584" s="261"/>
      <c r="D584" s="486"/>
      <c r="E584" s="261"/>
      <c r="F584" s="261"/>
      <c r="G584" s="261"/>
      <c r="H584" s="261"/>
      <c r="I584" s="261"/>
      <c r="J584" s="261"/>
      <c r="K584" s="261"/>
      <c r="L584" s="261"/>
      <c r="M584" s="261"/>
      <c r="N584" s="261"/>
      <c r="O584" s="261"/>
      <c r="P584" s="261"/>
      <c r="Q584" s="261"/>
      <c r="R584" s="261"/>
      <c r="S584" s="261"/>
      <c r="T584" s="261"/>
      <c r="U584" s="261"/>
      <c r="V584" s="261"/>
      <c r="W584" s="261"/>
      <c r="X584" s="261"/>
      <c r="Y584" s="261"/>
    </row>
    <row r="585" spans="1:25" ht="13.2">
      <c r="A585" s="279"/>
      <c r="B585" s="261"/>
      <c r="C585" s="261"/>
      <c r="D585" s="110"/>
      <c r="E585" s="261"/>
      <c r="F585" s="261"/>
      <c r="G585" s="261"/>
      <c r="H585" s="261"/>
      <c r="I585" s="261"/>
      <c r="J585" s="261"/>
      <c r="K585" s="261"/>
      <c r="L585" s="261"/>
      <c r="M585" s="261"/>
      <c r="N585" s="261"/>
      <c r="O585" s="261"/>
      <c r="P585" s="261"/>
      <c r="Q585" s="261"/>
      <c r="R585" s="261"/>
      <c r="S585" s="261"/>
      <c r="T585" s="261"/>
      <c r="U585" s="261"/>
      <c r="V585" s="261"/>
      <c r="W585" s="261"/>
      <c r="X585" s="261"/>
      <c r="Y585" s="261"/>
    </row>
    <row r="586" spans="1:25" ht="13.2">
      <c r="A586" s="279"/>
      <c r="B586" s="261"/>
      <c r="C586" s="261"/>
      <c r="D586" s="110"/>
      <c r="E586" s="261"/>
      <c r="F586" s="261"/>
      <c r="G586" s="261"/>
      <c r="H586" s="261"/>
      <c r="I586" s="261"/>
      <c r="J586" s="261"/>
      <c r="K586" s="261"/>
      <c r="L586" s="261"/>
      <c r="M586" s="261"/>
      <c r="N586" s="261"/>
      <c r="O586" s="261"/>
      <c r="P586" s="261"/>
      <c r="Q586" s="261"/>
      <c r="R586" s="261"/>
      <c r="S586" s="261"/>
      <c r="T586" s="261"/>
      <c r="U586" s="261"/>
      <c r="V586" s="261"/>
      <c r="W586" s="261"/>
      <c r="X586" s="261"/>
      <c r="Y586" s="261"/>
    </row>
    <row r="587" spans="1:25" ht="13.2">
      <c r="A587" s="279"/>
      <c r="B587" s="261"/>
      <c r="C587" s="261"/>
      <c r="D587" s="110"/>
      <c r="E587" s="261"/>
      <c r="F587" s="261"/>
      <c r="G587" s="261"/>
      <c r="H587" s="261"/>
      <c r="I587" s="261"/>
      <c r="J587" s="261"/>
      <c r="K587" s="261"/>
      <c r="L587" s="261"/>
      <c r="M587" s="261"/>
      <c r="N587" s="261"/>
      <c r="O587" s="261"/>
      <c r="P587" s="261"/>
      <c r="Q587" s="261"/>
      <c r="R587" s="261"/>
      <c r="S587" s="261"/>
      <c r="T587" s="261"/>
      <c r="U587" s="261"/>
      <c r="V587" s="261"/>
      <c r="W587" s="261"/>
      <c r="X587" s="261"/>
      <c r="Y587" s="261"/>
    </row>
    <row r="588" spans="1:25" ht="13.2">
      <c r="A588" s="279"/>
      <c r="B588" s="261"/>
      <c r="C588" s="261"/>
      <c r="D588" s="110"/>
      <c r="E588" s="261"/>
      <c r="F588" s="261"/>
      <c r="G588" s="261"/>
      <c r="H588" s="261"/>
      <c r="I588" s="261"/>
      <c r="J588" s="261"/>
      <c r="K588" s="261"/>
      <c r="L588" s="261"/>
      <c r="M588" s="261"/>
      <c r="N588" s="261"/>
      <c r="O588" s="261"/>
      <c r="P588" s="261"/>
      <c r="Q588" s="261"/>
      <c r="R588" s="261"/>
      <c r="S588" s="261"/>
      <c r="T588" s="261"/>
      <c r="U588" s="261"/>
      <c r="V588" s="261"/>
      <c r="W588" s="261"/>
      <c r="X588" s="261"/>
      <c r="Y588" s="261"/>
    </row>
    <row r="589" spans="1:25" ht="13.2">
      <c r="A589" s="279"/>
      <c r="B589" s="261"/>
      <c r="C589" s="261"/>
      <c r="D589" s="485"/>
      <c r="E589" s="261"/>
      <c r="F589" s="261"/>
      <c r="G589" s="261"/>
      <c r="H589" s="261"/>
      <c r="I589" s="261"/>
      <c r="J589" s="261"/>
      <c r="K589" s="261"/>
      <c r="L589" s="261"/>
      <c r="M589" s="261"/>
      <c r="N589" s="261"/>
      <c r="O589" s="261"/>
      <c r="P589" s="261"/>
      <c r="Q589" s="261"/>
      <c r="R589" s="261"/>
      <c r="S589" s="261"/>
      <c r="T589" s="261"/>
      <c r="U589" s="261"/>
      <c r="V589" s="261"/>
      <c r="W589" s="261"/>
      <c r="X589" s="261"/>
      <c r="Y589" s="261"/>
    </row>
    <row r="590" spans="1:25" ht="13.2">
      <c r="A590" s="279"/>
      <c r="B590" s="261"/>
      <c r="C590" s="261"/>
      <c r="D590" s="486"/>
      <c r="E590" s="261"/>
      <c r="F590" s="261"/>
      <c r="G590" s="261"/>
      <c r="H590" s="261"/>
      <c r="I590" s="261"/>
      <c r="J590" s="261"/>
      <c r="K590" s="261"/>
      <c r="L590" s="261"/>
      <c r="M590" s="261"/>
      <c r="N590" s="261"/>
      <c r="O590" s="261"/>
      <c r="P590" s="261"/>
      <c r="Q590" s="261"/>
      <c r="R590" s="261"/>
      <c r="S590" s="261"/>
      <c r="T590" s="261"/>
      <c r="U590" s="261"/>
      <c r="V590" s="261"/>
      <c r="W590" s="261"/>
      <c r="X590" s="261"/>
      <c r="Y590" s="261"/>
    </row>
    <row r="591" spans="1:25" ht="13.2">
      <c r="A591" s="279"/>
      <c r="B591" s="261"/>
      <c r="C591" s="261"/>
      <c r="D591" s="485"/>
      <c r="E591" s="261"/>
      <c r="F591" s="261"/>
      <c r="G591" s="261"/>
      <c r="H591" s="261"/>
      <c r="I591" s="261"/>
      <c r="J591" s="261"/>
      <c r="K591" s="261"/>
      <c r="L591" s="261"/>
      <c r="M591" s="261"/>
      <c r="N591" s="261"/>
      <c r="O591" s="261"/>
      <c r="P591" s="261"/>
      <c r="Q591" s="261"/>
      <c r="R591" s="261"/>
      <c r="S591" s="261"/>
      <c r="T591" s="261"/>
      <c r="U591" s="261"/>
      <c r="V591" s="261"/>
      <c r="W591" s="261"/>
      <c r="X591" s="261"/>
      <c r="Y591" s="261"/>
    </row>
    <row r="592" spans="1:25" ht="13.2">
      <c r="A592" s="279"/>
      <c r="B592" s="261"/>
      <c r="C592" s="261"/>
      <c r="D592" s="486"/>
      <c r="E592" s="261"/>
      <c r="F592" s="261"/>
      <c r="G592" s="261"/>
      <c r="H592" s="261"/>
      <c r="I592" s="261"/>
      <c r="J592" s="261"/>
      <c r="K592" s="261"/>
      <c r="L592" s="261"/>
      <c r="M592" s="261"/>
      <c r="N592" s="261"/>
      <c r="O592" s="261"/>
      <c r="P592" s="261"/>
      <c r="Q592" s="261"/>
      <c r="R592" s="261"/>
      <c r="S592" s="261"/>
      <c r="T592" s="261"/>
      <c r="U592" s="261"/>
      <c r="V592" s="261"/>
      <c r="W592" s="261"/>
      <c r="X592" s="261"/>
      <c r="Y592" s="261"/>
    </row>
    <row r="593" spans="1:25" ht="13.2">
      <c r="A593" s="279"/>
      <c r="B593" s="261"/>
      <c r="C593" s="261"/>
      <c r="D593" s="486"/>
      <c r="E593" s="261"/>
      <c r="F593" s="261"/>
      <c r="G593" s="261"/>
      <c r="H593" s="261"/>
      <c r="I593" s="261"/>
      <c r="J593" s="261"/>
      <c r="K593" s="261"/>
      <c r="L593" s="261"/>
      <c r="M593" s="261"/>
      <c r="N593" s="261"/>
      <c r="O593" s="261"/>
      <c r="P593" s="261"/>
      <c r="Q593" s="261"/>
      <c r="R593" s="261"/>
      <c r="S593" s="261"/>
      <c r="T593" s="261"/>
      <c r="U593" s="261"/>
      <c r="V593" s="261"/>
      <c r="W593" s="261"/>
      <c r="X593" s="261"/>
      <c r="Y593" s="261"/>
    </row>
    <row r="594" spans="1:25" ht="13.2">
      <c r="A594" s="279"/>
      <c r="B594" s="261"/>
      <c r="C594" s="261"/>
      <c r="D594" s="486"/>
      <c r="E594" s="261"/>
      <c r="F594" s="261"/>
      <c r="G594" s="261"/>
      <c r="H594" s="261"/>
      <c r="I594" s="261"/>
      <c r="J594" s="261"/>
      <c r="K594" s="261"/>
      <c r="L594" s="261"/>
      <c r="M594" s="261"/>
      <c r="N594" s="261"/>
      <c r="O594" s="261"/>
      <c r="P594" s="261"/>
      <c r="Q594" s="261"/>
      <c r="R594" s="261"/>
      <c r="S594" s="261"/>
      <c r="T594" s="261"/>
      <c r="U594" s="261"/>
      <c r="V594" s="261"/>
      <c r="W594" s="261"/>
      <c r="X594" s="261"/>
      <c r="Y594" s="261"/>
    </row>
    <row r="595" spans="1:25" ht="13.2">
      <c r="A595" s="279"/>
      <c r="B595" s="261"/>
      <c r="C595" s="261"/>
      <c r="D595" s="485"/>
      <c r="E595" s="261"/>
      <c r="F595" s="261"/>
      <c r="G595" s="261"/>
      <c r="H595" s="261"/>
      <c r="I595" s="261"/>
      <c r="J595" s="261"/>
      <c r="K595" s="261"/>
      <c r="L595" s="261"/>
      <c r="M595" s="261"/>
      <c r="N595" s="261"/>
      <c r="O595" s="261"/>
      <c r="P595" s="261"/>
      <c r="Q595" s="261"/>
      <c r="R595" s="261"/>
      <c r="S595" s="261"/>
      <c r="T595" s="261"/>
      <c r="U595" s="261"/>
      <c r="V595" s="261"/>
      <c r="W595" s="261"/>
      <c r="X595" s="261"/>
      <c r="Y595" s="261"/>
    </row>
    <row r="596" spans="1:25" ht="13.2">
      <c r="A596" s="279"/>
      <c r="B596" s="261"/>
      <c r="C596" s="261"/>
      <c r="D596" s="486"/>
      <c r="E596" s="261"/>
      <c r="F596" s="261"/>
      <c r="G596" s="261"/>
      <c r="H596" s="261"/>
      <c r="I596" s="261"/>
      <c r="J596" s="261"/>
      <c r="K596" s="261"/>
      <c r="L596" s="261"/>
      <c r="M596" s="261"/>
      <c r="N596" s="261"/>
      <c r="O596" s="261"/>
      <c r="P596" s="261"/>
      <c r="Q596" s="261"/>
      <c r="R596" s="261"/>
      <c r="S596" s="261"/>
      <c r="T596" s="261"/>
      <c r="U596" s="261"/>
      <c r="V596" s="261"/>
      <c r="W596" s="261"/>
      <c r="X596" s="261"/>
      <c r="Y596" s="261"/>
    </row>
    <row r="597" spans="1:25" ht="13.2">
      <c r="A597" s="279"/>
      <c r="B597" s="261"/>
      <c r="C597" s="261"/>
      <c r="D597" s="485"/>
      <c r="E597" s="261"/>
      <c r="F597" s="261"/>
      <c r="G597" s="261"/>
      <c r="H597" s="261"/>
      <c r="I597" s="261"/>
      <c r="J597" s="261"/>
      <c r="K597" s="261"/>
      <c r="L597" s="261"/>
      <c r="M597" s="261"/>
      <c r="N597" s="261"/>
      <c r="O597" s="261"/>
      <c r="P597" s="261"/>
      <c r="Q597" s="261"/>
      <c r="R597" s="261"/>
      <c r="S597" s="261"/>
      <c r="T597" s="261"/>
      <c r="U597" s="261"/>
      <c r="V597" s="261"/>
      <c r="W597" s="261"/>
      <c r="X597" s="261"/>
      <c r="Y597" s="261"/>
    </row>
    <row r="598" spans="1:25" ht="13.2">
      <c r="A598" s="279"/>
      <c r="B598" s="261"/>
      <c r="C598" s="261"/>
      <c r="D598" s="486"/>
      <c r="E598" s="261"/>
      <c r="F598" s="261"/>
      <c r="G598" s="261"/>
      <c r="H598" s="261"/>
      <c r="I598" s="261"/>
      <c r="J598" s="261"/>
      <c r="K598" s="261"/>
      <c r="L598" s="261"/>
      <c r="M598" s="261"/>
      <c r="N598" s="261"/>
      <c r="O598" s="261"/>
      <c r="P598" s="261"/>
      <c r="Q598" s="261"/>
      <c r="R598" s="261"/>
      <c r="S598" s="261"/>
      <c r="T598" s="261"/>
      <c r="U598" s="261"/>
      <c r="V598" s="261"/>
      <c r="W598" s="261"/>
      <c r="X598" s="261"/>
      <c r="Y598" s="261"/>
    </row>
    <row r="599" spans="1:25" ht="13.2">
      <c r="A599" s="279"/>
      <c r="B599" s="261"/>
      <c r="C599" s="261"/>
      <c r="D599" s="485"/>
      <c r="E599" s="261"/>
      <c r="F599" s="261"/>
      <c r="G599" s="261"/>
      <c r="H599" s="261"/>
      <c r="I599" s="261"/>
      <c r="J599" s="261"/>
      <c r="K599" s="261"/>
      <c r="L599" s="261"/>
      <c r="M599" s="261"/>
      <c r="N599" s="261"/>
      <c r="O599" s="261"/>
      <c r="P599" s="261"/>
      <c r="Q599" s="261"/>
      <c r="R599" s="261"/>
      <c r="S599" s="261"/>
      <c r="T599" s="261"/>
      <c r="U599" s="261"/>
      <c r="V599" s="261"/>
      <c r="W599" s="261"/>
      <c r="X599" s="261"/>
      <c r="Y599" s="261"/>
    </row>
    <row r="600" spans="1:25" ht="13.2">
      <c r="A600" s="279"/>
      <c r="B600" s="261"/>
      <c r="C600" s="261"/>
      <c r="D600" s="486"/>
      <c r="E600" s="261"/>
      <c r="F600" s="261"/>
      <c r="G600" s="261"/>
      <c r="H600" s="261"/>
      <c r="I600" s="261"/>
      <c r="J600" s="261"/>
      <c r="K600" s="261"/>
      <c r="L600" s="261"/>
      <c r="M600" s="261"/>
      <c r="N600" s="261"/>
      <c r="O600" s="261"/>
      <c r="P600" s="261"/>
      <c r="Q600" s="261"/>
      <c r="R600" s="261"/>
      <c r="S600" s="261"/>
      <c r="T600" s="261"/>
      <c r="U600" s="261"/>
      <c r="V600" s="261"/>
      <c r="W600" s="261"/>
      <c r="X600" s="261"/>
      <c r="Y600" s="261"/>
    </row>
    <row r="601" spans="1:25" ht="13.2">
      <c r="A601" s="279"/>
      <c r="B601" s="261"/>
      <c r="C601" s="261"/>
      <c r="D601" s="278"/>
      <c r="E601" s="261"/>
      <c r="F601" s="261"/>
      <c r="G601" s="261"/>
      <c r="H601" s="261"/>
      <c r="I601" s="261"/>
      <c r="J601" s="261"/>
      <c r="K601" s="261"/>
      <c r="L601" s="261"/>
      <c r="M601" s="261"/>
      <c r="N601" s="261"/>
      <c r="O601" s="261"/>
      <c r="P601" s="261"/>
      <c r="Q601" s="261"/>
      <c r="R601" s="261"/>
      <c r="S601" s="261"/>
      <c r="T601" s="261"/>
      <c r="U601" s="261"/>
      <c r="V601" s="261"/>
      <c r="W601" s="261"/>
      <c r="X601" s="261"/>
      <c r="Y601" s="261"/>
    </row>
    <row r="602" spans="1:25" ht="13.2">
      <c r="A602" s="279"/>
      <c r="B602" s="261"/>
      <c r="C602" s="261"/>
      <c r="D602" s="107"/>
      <c r="E602" s="261"/>
      <c r="F602" s="261"/>
      <c r="G602" s="261"/>
      <c r="H602" s="261"/>
      <c r="I602" s="261"/>
      <c r="J602" s="261"/>
      <c r="K602" s="261"/>
      <c r="L602" s="261"/>
      <c r="M602" s="261"/>
      <c r="N602" s="261"/>
      <c r="O602" s="261"/>
      <c r="P602" s="261"/>
      <c r="Q602" s="261"/>
      <c r="R602" s="261"/>
      <c r="S602" s="261"/>
      <c r="T602" s="261"/>
      <c r="U602" s="261"/>
      <c r="V602" s="261"/>
      <c r="W602" s="261"/>
      <c r="X602" s="261"/>
      <c r="Y602" s="261"/>
    </row>
    <row r="603" spans="1:25" ht="13.2">
      <c r="A603" s="279"/>
      <c r="B603" s="261"/>
      <c r="C603" s="261"/>
      <c r="D603" s="485"/>
      <c r="E603" s="261"/>
      <c r="F603" s="261"/>
      <c r="G603" s="261"/>
      <c r="H603" s="261"/>
      <c r="I603" s="261"/>
      <c r="J603" s="261"/>
      <c r="K603" s="261"/>
      <c r="L603" s="261"/>
      <c r="M603" s="261"/>
      <c r="N603" s="261"/>
      <c r="O603" s="261"/>
      <c r="P603" s="261"/>
      <c r="Q603" s="261"/>
      <c r="R603" s="261"/>
      <c r="S603" s="261"/>
      <c r="T603" s="261"/>
      <c r="U603" s="261"/>
      <c r="V603" s="261"/>
      <c r="W603" s="261"/>
      <c r="X603" s="261"/>
      <c r="Y603" s="261"/>
    </row>
    <row r="604" spans="1:25" ht="13.2">
      <c r="A604" s="279"/>
      <c r="B604" s="261"/>
      <c r="C604" s="261"/>
      <c r="D604" s="486"/>
      <c r="E604" s="261"/>
      <c r="F604" s="261"/>
      <c r="G604" s="261"/>
      <c r="H604" s="261"/>
      <c r="I604" s="261"/>
      <c r="J604" s="261"/>
      <c r="K604" s="261"/>
      <c r="L604" s="261"/>
      <c r="M604" s="261"/>
      <c r="N604" s="261"/>
      <c r="O604" s="261"/>
      <c r="P604" s="261"/>
      <c r="Q604" s="261"/>
      <c r="R604" s="261"/>
      <c r="S604" s="261"/>
      <c r="T604" s="261"/>
      <c r="U604" s="261"/>
      <c r="V604" s="261"/>
      <c r="W604" s="261"/>
      <c r="X604" s="261"/>
      <c r="Y604" s="261"/>
    </row>
    <row r="605" spans="1:25" ht="13.2">
      <c r="A605" s="279"/>
      <c r="B605" s="261"/>
      <c r="C605" s="261"/>
      <c r="D605" s="485"/>
      <c r="E605" s="261"/>
      <c r="F605" s="261"/>
      <c r="G605" s="261"/>
      <c r="H605" s="261"/>
      <c r="I605" s="261"/>
      <c r="J605" s="261"/>
      <c r="K605" s="261"/>
      <c r="L605" s="261"/>
      <c r="M605" s="261"/>
      <c r="N605" s="261"/>
      <c r="O605" s="261"/>
      <c r="P605" s="261"/>
      <c r="Q605" s="261"/>
      <c r="R605" s="261"/>
      <c r="S605" s="261"/>
      <c r="T605" s="261"/>
      <c r="U605" s="261"/>
      <c r="V605" s="261"/>
      <c r="W605" s="261"/>
      <c r="X605" s="261"/>
      <c r="Y605" s="261"/>
    </row>
    <row r="606" spans="1:25" ht="13.2">
      <c r="A606" s="279"/>
      <c r="B606" s="261"/>
      <c r="C606" s="261"/>
      <c r="D606" s="486"/>
      <c r="E606" s="261"/>
      <c r="F606" s="261"/>
      <c r="G606" s="261"/>
      <c r="H606" s="261"/>
      <c r="I606" s="261"/>
      <c r="J606" s="261"/>
      <c r="K606" s="261"/>
      <c r="L606" s="261"/>
      <c r="M606" s="261"/>
      <c r="N606" s="261"/>
      <c r="O606" s="261"/>
      <c r="P606" s="261"/>
      <c r="Q606" s="261"/>
      <c r="R606" s="261"/>
      <c r="S606" s="261"/>
      <c r="T606" s="261"/>
      <c r="U606" s="261"/>
      <c r="V606" s="261"/>
      <c r="W606" s="261"/>
      <c r="X606" s="261"/>
      <c r="Y606" s="261"/>
    </row>
    <row r="607" spans="1:25" ht="13.2">
      <c r="A607" s="279"/>
      <c r="B607" s="261"/>
      <c r="C607" s="261"/>
      <c r="D607" s="485"/>
      <c r="E607" s="261"/>
      <c r="F607" s="261"/>
      <c r="G607" s="261"/>
      <c r="H607" s="261"/>
      <c r="I607" s="261"/>
      <c r="J607" s="261"/>
      <c r="K607" s="261"/>
      <c r="L607" s="261"/>
      <c r="M607" s="261"/>
      <c r="N607" s="261"/>
      <c r="O607" s="261"/>
      <c r="P607" s="261"/>
      <c r="Q607" s="261"/>
      <c r="R607" s="261"/>
      <c r="S607" s="261"/>
      <c r="T607" s="261"/>
      <c r="U607" s="261"/>
      <c r="V607" s="261"/>
      <c r="W607" s="261"/>
      <c r="X607" s="261"/>
      <c r="Y607" s="261"/>
    </row>
    <row r="608" spans="1:25" ht="13.2">
      <c r="A608" s="279"/>
      <c r="B608" s="261"/>
      <c r="C608" s="261"/>
      <c r="D608" s="486"/>
      <c r="E608" s="261"/>
      <c r="F608" s="261"/>
      <c r="G608" s="261"/>
      <c r="H608" s="261"/>
      <c r="I608" s="261"/>
      <c r="J608" s="261"/>
      <c r="K608" s="261"/>
      <c r="L608" s="261"/>
      <c r="M608" s="261"/>
      <c r="N608" s="261"/>
      <c r="O608" s="261"/>
      <c r="P608" s="261"/>
      <c r="Q608" s="261"/>
      <c r="R608" s="261"/>
      <c r="S608" s="261"/>
      <c r="T608" s="261"/>
      <c r="U608" s="261"/>
      <c r="V608" s="261"/>
      <c r="W608" s="261"/>
      <c r="X608" s="261"/>
      <c r="Y608" s="261"/>
    </row>
    <row r="609" spans="1:25" ht="13.2">
      <c r="A609" s="279"/>
      <c r="B609" s="261"/>
      <c r="C609" s="261"/>
      <c r="D609" s="110"/>
      <c r="E609" s="261"/>
      <c r="F609" s="261"/>
      <c r="G609" s="261"/>
      <c r="H609" s="261"/>
      <c r="I609" s="261"/>
      <c r="J609" s="261"/>
      <c r="K609" s="261"/>
      <c r="L609" s="261"/>
      <c r="M609" s="261"/>
      <c r="N609" s="261"/>
      <c r="O609" s="261"/>
      <c r="P609" s="261"/>
      <c r="Q609" s="261"/>
      <c r="R609" s="261"/>
      <c r="S609" s="261"/>
      <c r="T609" s="261"/>
      <c r="U609" s="261"/>
      <c r="V609" s="261"/>
      <c r="W609" s="261"/>
      <c r="X609" s="261"/>
      <c r="Y609" s="261"/>
    </row>
    <row r="610" spans="1:25" ht="13.2">
      <c r="A610" s="279"/>
      <c r="B610" s="261"/>
      <c r="C610" s="261"/>
      <c r="D610" s="485"/>
      <c r="E610" s="261"/>
      <c r="F610" s="261"/>
      <c r="G610" s="261"/>
      <c r="H610" s="261"/>
      <c r="I610" s="261"/>
      <c r="J610" s="261"/>
      <c r="K610" s="261"/>
      <c r="L610" s="261"/>
      <c r="M610" s="261"/>
      <c r="N610" s="261"/>
      <c r="O610" s="261"/>
      <c r="P610" s="261"/>
      <c r="Q610" s="261"/>
      <c r="R610" s="261"/>
      <c r="S610" s="261"/>
      <c r="T610" s="261"/>
      <c r="U610" s="261"/>
      <c r="V610" s="261"/>
      <c r="W610" s="261"/>
      <c r="X610" s="261"/>
      <c r="Y610" s="261"/>
    </row>
    <row r="611" spans="1:25" ht="13.2">
      <c r="A611" s="279"/>
      <c r="B611" s="261"/>
      <c r="C611" s="261"/>
      <c r="D611" s="486"/>
      <c r="E611" s="261"/>
      <c r="F611" s="261"/>
      <c r="G611" s="261"/>
      <c r="H611" s="261"/>
      <c r="I611" s="261"/>
      <c r="J611" s="261"/>
      <c r="K611" s="261"/>
      <c r="L611" s="261"/>
      <c r="M611" s="261"/>
      <c r="N611" s="261"/>
      <c r="O611" s="261"/>
      <c r="P611" s="261"/>
      <c r="Q611" s="261"/>
      <c r="R611" s="261"/>
      <c r="S611" s="261"/>
      <c r="T611" s="261"/>
      <c r="U611" s="261"/>
      <c r="V611" s="261"/>
      <c r="W611" s="261"/>
      <c r="X611" s="261"/>
      <c r="Y611" s="261"/>
    </row>
    <row r="612" spans="1:25" ht="13.2">
      <c r="A612" s="279"/>
      <c r="B612" s="261"/>
      <c r="C612" s="261"/>
      <c r="D612" s="486"/>
      <c r="E612" s="261"/>
      <c r="F612" s="261"/>
      <c r="G612" s="261"/>
      <c r="H612" s="261"/>
      <c r="I612" s="261"/>
      <c r="J612" s="261"/>
      <c r="K612" s="261"/>
      <c r="L612" s="261"/>
      <c r="M612" s="261"/>
      <c r="N612" s="261"/>
      <c r="O612" s="261"/>
      <c r="P612" s="261"/>
      <c r="Q612" s="261"/>
      <c r="R612" s="261"/>
      <c r="S612" s="261"/>
      <c r="T612" s="261"/>
      <c r="U612" s="261"/>
      <c r="V612" s="261"/>
      <c r="W612" s="261"/>
      <c r="X612" s="261"/>
      <c r="Y612" s="261"/>
    </row>
    <row r="613" spans="1:25" ht="13.2">
      <c r="A613" s="279"/>
      <c r="B613" s="261"/>
      <c r="C613" s="261"/>
      <c r="D613" s="110"/>
      <c r="E613" s="261"/>
      <c r="F613" s="261"/>
      <c r="G613" s="261"/>
      <c r="H613" s="261"/>
      <c r="I613" s="261"/>
      <c r="J613" s="261"/>
      <c r="K613" s="261"/>
      <c r="L613" s="261"/>
      <c r="M613" s="261"/>
      <c r="N613" s="261"/>
      <c r="O613" s="261"/>
      <c r="P613" s="261"/>
      <c r="Q613" s="261"/>
      <c r="R613" s="261"/>
      <c r="S613" s="261"/>
      <c r="T613" s="261"/>
      <c r="U613" s="261"/>
      <c r="V613" s="261"/>
      <c r="W613" s="261"/>
      <c r="X613" s="261"/>
      <c r="Y613" s="261"/>
    </row>
    <row r="614" spans="1:25" ht="13.2">
      <c r="A614" s="279"/>
      <c r="B614" s="261"/>
      <c r="C614" s="261"/>
      <c r="D614" s="485"/>
      <c r="E614" s="261"/>
      <c r="F614" s="261"/>
      <c r="G614" s="261"/>
      <c r="H614" s="261"/>
      <c r="I614" s="261"/>
      <c r="J614" s="261"/>
      <c r="K614" s="261"/>
      <c r="L614" s="261"/>
      <c r="M614" s="261"/>
      <c r="N614" s="261"/>
      <c r="O614" s="261"/>
      <c r="P614" s="261"/>
      <c r="Q614" s="261"/>
      <c r="R614" s="261"/>
      <c r="S614" s="261"/>
      <c r="T614" s="261"/>
      <c r="U614" s="261"/>
      <c r="V614" s="261"/>
      <c r="W614" s="261"/>
      <c r="X614" s="261"/>
      <c r="Y614" s="261"/>
    </row>
    <row r="615" spans="1:25" ht="13.2">
      <c r="A615" s="279"/>
      <c r="B615" s="261"/>
      <c r="C615" s="261"/>
      <c r="D615" s="486"/>
      <c r="E615" s="261"/>
      <c r="F615" s="261"/>
      <c r="G615" s="261"/>
      <c r="H615" s="261"/>
      <c r="I615" s="261"/>
      <c r="J615" s="261"/>
      <c r="K615" s="261"/>
      <c r="L615" s="261"/>
      <c r="M615" s="261"/>
      <c r="N615" s="261"/>
      <c r="O615" s="261"/>
      <c r="P615" s="261"/>
      <c r="Q615" s="261"/>
      <c r="R615" s="261"/>
      <c r="S615" s="261"/>
      <c r="T615" s="261"/>
      <c r="U615" s="261"/>
      <c r="V615" s="261"/>
      <c r="W615" s="261"/>
      <c r="X615" s="261"/>
      <c r="Y615" s="261"/>
    </row>
    <row r="616" spans="1:25" ht="13.2">
      <c r="A616" s="279"/>
      <c r="B616" s="261"/>
      <c r="C616" s="261"/>
      <c r="D616" s="485"/>
      <c r="E616" s="261"/>
      <c r="F616" s="261"/>
      <c r="G616" s="261"/>
      <c r="H616" s="261"/>
      <c r="I616" s="261"/>
      <c r="J616" s="261"/>
      <c r="K616" s="261"/>
      <c r="L616" s="261"/>
      <c r="M616" s="261"/>
      <c r="N616" s="261"/>
      <c r="O616" s="261"/>
      <c r="P616" s="261"/>
      <c r="Q616" s="261"/>
      <c r="R616" s="261"/>
      <c r="S616" s="261"/>
      <c r="T616" s="261"/>
      <c r="U616" s="261"/>
      <c r="V616" s="261"/>
      <c r="W616" s="261"/>
      <c r="X616" s="261"/>
      <c r="Y616" s="261"/>
    </row>
    <row r="617" spans="1:25" ht="13.2">
      <c r="A617" s="279"/>
      <c r="B617" s="261"/>
      <c r="C617" s="261"/>
      <c r="D617" s="486"/>
      <c r="E617" s="261"/>
      <c r="F617" s="261"/>
      <c r="G617" s="261"/>
      <c r="H617" s="261"/>
      <c r="I617" s="261"/>
      <c r="J617" s="261"/>
      <c r="K617" s="261"/>
      <c r="L617" s="261"/>
      <c r="M617" s="261"/>
      <c r="N617" s="261"/>
      <c r="O617" s="261"/>
      <c r="P617" s="261"/>
      <c r="Q617" s="261"/>
      <c r="R617" s="261"/>
      <c r="S617" s="261"/>
      <c r="T617" s="261"/>
      <c r="U617" s="261"/>
      <c r="V617" s="261"/>
      <c r="W617" s="261"/>
      <c r="X617" s="261"/>
      <c r="Y617" s="261"/>
    </row>
    <row r="618" spans="1:25" ht="13.2">
      <c r="A618" s="279"/>
      <c r="B618" s="261"/>
      <c r="C618" s="261"/>
      <c r="D618" s="486"/>
      <c r="E618" s="261"/>
      <c r="F618" s="261"/>
      <c r="G618" s="261"/>
      <c r="H618" s="261"/>
      <c r="I618" s="261"/>
      <c r="J618" s="261"/>
      <c r="K618" s="261"/>
      <c r="L618" s="261"/>
      <c r="M618" s="261"/>
      <c r="N618" s="261"/>
      <c r="O618" s="261"/>
      <c r="P618" s="261"/>
      <c r="Q618" s="261"/>
      <c r="R618" s="261"/>
      <c r="S618" s="261"/>
      <c r="T618" s="261"/>
      <c r="U618" s="261"/>
      <c r="V618" s="261"/>
      <c r="W618" s="261"/>
      <c r="X618" s="261"/>
      <c r="Y618" s="261"/>
    </row>
    <row r="619" spans="1:25" ht="13.2">
      <c r="A619" s="279"/>
      <c r="B619" s="261"/>
      <c r="C619" s="261"/>
      <c r="D619" s="486"/>
      <c r="E619" s="261"/>
      <c r="F619" s="261"/>
      <c r="G619" s="261"/>
      <c r="H619" s="261"/>
      <c r="I619" s="261"/>
      <c r="J619" s="261"/>
      <c r="K619" s="261"/>
      <c r="L619" s="261"/>
      <c r="M619" s="261"/>
      <c r="N619" s="261"/>
      <c r="O619" s="261"/>
      <c r="P619" s="261"/>
      <c r="Q619" s="261"/>
      <c r="R619" s="261"/>
      <c r="S619" s="261"/>
      <c r="T619" s="261"/>
      <c r="U619" s="261"/>
      <c r="V619" s="261"/>
      <c r="W619" s="261"/>
      <c r="X619" s="261"/>
      <c r="Y619" s="261"/>
    </row>
    <row r="620" spans="1:25" ht="13.2">
      <c r="A620" s="279"/>
      <c r="B620" s="261"/>
      <c r="C620" s="261"/>
      <c r="D620" s="486"/>
      <c r="E620" s="261"/>
      <c r="F620" s="261"/>
      <c r="G620" s="261"/>
      <c r="H620" s="261"/>
      <c r="I620" s="261"/>
      <c r="J620" s="261"/>
      <c r="K620" s="261"/>
      <c r="L620" s="261"/>
      <c r="M620" s="261"/>
      <c r="N620" s="261"/>
      <c r="O620" s="261"/>
      <c r="P620" s="261"/>
      <c r="Q620" s="261"/>
      <c r="R620" s="261"/>
      <c r="S620" s="261"/>
      <c r="T620" s="261"/>
      <c r="U620" s="261"/>
      <c r="V620" s="261"/>
      <c r="W620" s="261"/>
      <c r="X620" s="261"/>
      <c r="Y620" s="261"/>
    </row>
    <row r="621" spans="1:25" ht="13.2">
      <c r="A621" s="279"/>
      <c r="B621" s="261"/>
      <c r="C621" s="261"/>
      <c r="D621" s="486"/>
      <c r="E621" s="261"/>
      <c r="F621" s="261"/>
      <c r="G621" s="261"/>
      <c r="H621" s="261"/>
      <c r="I621" s="261"/>
      <c r="J621" s="261"/>
      <c r="K621" s="261"/>
      <c r="L621" s="261"/>
      <c r="M621" s="261"/>
      <c r="N621" s="261"/>
      <c r="O621" s="261"/>
      <c r="P621" s="261"/>
      <c r="Q621" s="261"/>
      <c r="R621" s="261"/>
      <c r="S621" s="261"/>
      <c r="T621" s="261"/>
      <c r="U621" s="261"/>
      <c r="V621" s="261"/>
      <c r="W621" s="261"/>
      <c r="X621" s="261"/>
      <c r="Y621" s="261"/>
    </row>
    <row r="622" spans="1:25" ht="13.2">
      <c r="A622" s="279"/>
      <c r="B622" s="261"/>
      <c r="C622" s="261"/>
      <c r="D622" s="281"/>
      <c r="E622" s="261"/>
      <c r="F622" s="261"/>
      <c r="G622" s="261"/>
      <c r="H622" s="261"/>
      <c r="I622" s="261"/>
      <c r="J622" s="261"/>
      <c r="K622" s="261"/>
      <c r="L622" s="261"/>
      <c r="M622" s="261"/>
      <c r="N622" s="261"/>
      <c r="O622" s="261"/>
      <c r="P622" s="261"/>
      <c r="Q622" s="261"/>
      <c r="R622" s="261"/>
      <c r="S622" s="261"/>
      <c r="T622" s="261"/>
      <c r="U622" s="261"/>
      <c r="V622" s="261"/>
      <c r="W622" s="261"/>
      <c r="X622" s="261"/>
      <c r="Y622" s="261"/>
    </row>
    <row r="623" spans="1:25" ht="13.2">
      <c r="A623" s="279"/>
      <c r="B623" s="261"/>
      <c r="C623" s="261"/>
      <c r="D623" s="485"/>
      <c r="E623" s="261"/>
      <c r="F623" s="261"/>
      <c r="G623" s="261"/>
      <c r="H623" s="261"/>
      <c r="I623" s="261"/>
      <c r="J623" s="261"/>
      <c r="K623" s="261"/>
      <c r="L623" s="261"/>
      <c r="M623" s="261"/>
      <c r="N623" s="261"/>
      <c r="O623" s="261"/>
      <c r="P623" s="261"/>
      <c r="Q623" s="261"/>
      <c r="R623" s="261"/>
      <c r="S623" s="261"/>
      <c r="T623" s="261"/>
      <c r="U623" s="261"/>
      <c r="V623" s="261"/>
      <c r="W623" s="261"/>
      <c r="X623" s="261"/>
      <c r="Y623" s="261"/>
    </row>
    <row r="624" spans="1:25" ht="13.2">
      <c r="A624" s="279"/>
      <c r="B624" s="261"/>
      <c r="C624" s="261"/>
      <c r="D624" s="486"/>
      <c r="E624" s="261"/>
      <c r="F624" s="261"/>
      <c r="G624" s="261"/>
      <c r="H624" s="261"/>
      <c r="I624" s="261"/>
      <c r="J624" s="261"/>
      <c r="K624" s="261"/>
      <c r="L624" s="261"/>
      <c r="M624" s="261"/>
      <c r="N624" s="261"/>
      <c r="O624" s="261"/>
      <c r="P624" s="261"/>
      <c r="Q624" s="261"/>
      <c r="R624" s="261"/>
      <c r="S624" s="261"/>
      <c r="T624" s="261"/>
      <c r="U624" s="261"/>
      <c r="V624" s="261"/>
      <c r="W624" s="261"/>
      <c r="X624" s="261"/>
      <c r="Y624" s="261"/>
    </row>
    <row r="625" spans="1:25" ht="13.2">
      <c r="A625" s="279"/>
      <c r="B625" s="261"/>
      <c r="C625" s="261"/>
      <c r="D625" s="110"/>
      <c r="E625" s="261"/>
      <c r="F625" s="261"/>
      <c r="G625" s="261"/>
      <c r="H625" s="261"/>
      <c r="I625" s="261"/>
      <c r="J625" s="261"/>
      <c r="K625" s="261"/>
      <c r="L625" s="261"/>
      <c r="M625" s="261"/>
      <c r="N625" s="261"/>
      <c r="O625" s="261"/>
      <c r="P625" s="261"/>
      <c r="Q625" s="261"/>
      <c r="R625" s="261"/>
      <c r="S625" s="261"/>
      <c r="T625" s="261"/>
      <c r="U625" s="261"/>
      <c r="V625" s="261"/>
      <c r="W625" s="261"/>
      <c r="X625" s="261"/>
      <c r="Y625" s="261"/>
    </row>
    <row r="626" spans="1:25" ht="13.2">
      <c r="A626" s="279"/>
      <c r="B626" s="261"/>
      <c r="C626" s="261"/>
      <c r="D626" s="110"/>
      <c r="E626" s="261"/>
      <c r="F626" s="261"/>
      <c r="G626" s="261"/>
      <c r="H626" s="261"/>
      <c r="I626" s="261"/>
      <c r="J626" s="261"/>
      <c r="K626" s="261"/>
      <c r="L626" s="261"/>
      <c r="M626" s="261"/>
      <c r="N626" s="261"/>
      <c r="O626" s="261"/>
      <c r="P626" s="261"/>
      <c r="Q626" s="261"/>
      <c r="R626" s="261"/>
      <c r="S626" s="261"/>
      <c r="T626" s="261"/>
      <c r="U626" s="261"/>
      <c r="V626" s="261"/>
      <c r="W626" s="261"/>
      <c r="X626" s="261"/>
      <c r="Y626" s="261"/>
    </row>
    <row r="627" spans="1:25" ht="13.2">
      <c r="A627" s="279"/>
      <c r="B627" s="261"/>
      <c r="C627" s="261"/>
      <c r="D627" s="110"/>
      <c r="E627" s="261"/>
      <c r="F627" s="261"/>
      <c r="G627" s="261"/>
      <c r="H627" s="261"/>
      <c r="I627" s="261"/>
      <c r="J627" s="261"/>
      <c r="K627" s="261"/>
      <c r="L627" s="261"/>
      <c r="M627" s="261"/>
      <c r="N627" s="261"/>
      <c r="O627" s="261"/>
      <c r="P627" s="261"/>
      <c r="Q627" s="261"/>
      <c r="R627" s="261"/>
      <c r="S627" s="261"/>
      <c r="T627" s="261"/>
      <c r="U627" s="261"/>
      <c r="V627" s="261"/>
      <c r="W627" s="261"/>
      <c r="X627" s="261"/>
      <c r="Y627" s="261"/>
    </row>
    <row r="628" spans="1:25" ht="13.2">
      <c r="A628" s="279"/>
      <c r="B628" s="261"/>
      <c r="C628" s="261"/>
      <c r="D628" s="110"/>
      <c r="E628" s="261"/>
      <c r="F628" s="261"/>
      <c r="G628" s="261"/>
      <c r="H628" s="261"/>
      <c r="I628" s="261"/>
      <c r="J628" s="261"/>
      <c r="K628" s="261"/>
      <c r="L628" s="261"/>
      <c r="M628" s="261"/>
      <c r="N628" s="261"/>
      <c r="O628" s="261"/>
      <c r="P628" s="261"/>
      <c r="Q628" s="261"/>
      <c r="R628" s="261"/>
      <c r="S628" s="261"/>
      <c r="T628" s="261"/>
      <c r="U628" s="261"/>
      <c r="V628" s="261"/>
      <c r="W628" s="261"/>
      <c r="X628" s="261"/>
      <c r="Y628" s="261"/>
    </row>
    <row r="629" spans="1:25" ht="13.2">
      <c r="A629" s="279"/>
      <c r="B629" s="261"/>
      <c r="C629" s="261"/>
      <c r="D629" s="485"/>
      <c r="E629" s="261"/>
      <c r="F629" s="261"/>
      <c r="G629" s="261"/>
      <c r="H629" s="261"/>
      <c r="I629" s="261"/>
      <c r="J629" s="261"/>
      <c r="K629" s="261"/>
      <c r="L629" s="261"/>
      <c r="M629" s="261"/>
      <c r="N629" s="261"/>
      <c r="O629" s="261"/>
      <c r="P629" s="261"/>
      <c r="Q629" s="261"/>
      <c r="R629" s="261"/>
      <c r="S629" s="261"/>
      <c r="T629" s="261"/>
      <c r="U629" s="261"/>
      <c r="V629" s="261"/>
      <c r="W629" s="261"/>
      <c r="X629" s="261"/>
      <c r="Y629" s="261"/>
    </row>
    <row r="630" spans="1:25" ht="13.2">
      <c r="A630" s="279"/>
      <c r="B630" s="261"/>
      <c r="C630" s="261"/>
      <c r="D630" s="486"/>
      <c r="E630" s="261"/>
      <c r="F630" s="261"/>
      <c r="G630" s="261"/>
      <c r="H630" s="261"/>
      <c r="I630" s="261"/>
      <c r="J630" s="261"/>
      <c r="K630" s="261"/>
      <c r="L630" s="261"/>
      <c r="M630" s="261"/>
      <c r="N630" s="261"/>
      <c r="O630" s="261"/>
      <c r="P630" s="261"/>
      <c r="Q630" s="261"/>
      <c r="R630" s="261"/>
      <c r="S630" s="261"/>
      <c r="T630" s="261"/>
      <c r="U630" s="261"/>
      <c r="V630" s="261"/>
      <c r="W630" s="261"/>
      <c r="X630" s="261"/>
      <c r="Y630" s="261"/>
    </row>
    <row r="631" spans="1:25" ht="13.2">
      <c r="A631" s="279"/>
      <c r="B631" s="261"/>
      <c r="C631" s="261"/>
      <c r="D631" s="485"/>
      <c r="E631" s="261"/>
      <c r="F631" s="261"/>
      <c r="G631" s="261"/>
      <c r="H631" s="261"/>
      <c r="I631" s="261"/>
      <c r="J631" s="261"/>
      <c r="K631" s="261"/>
      <c r="L631" s="261"/>
      <c r="M631" s="261"/>
      <c r="N631" s="261"/>
      <c r="O631" s="261"/>
      <c r="P631" s="261"/>
      <c r="Q631" s="261"/>
      <c r="R631" s="261"/>
      <c r="S631" s="261"/>
      <c r="T631" s="261"/>
      <c r="U631" s="261"/>
      <c r="V631" s="261"/>
      <c r="W631" s="261"/>
      <c r="X631" s="261"/>
      <c r="Y631" s="261"/>
    </row>
    <row r="632" spans="1:25" ht="13.2">
      <c r="A632" s="279"/>
      <c r="B632" s="261"/>
      <c r="C632" s="261"/>
      <c r="D632" s="486"/>
      <c r="E632" s="261"/>
      <c r="F632" s="261"/>
      <c r="G632" s="261"/>
      <c r="H632" s="261"/>
      <c r="I632" s="261"/>
      <c r="J632" s="261"/>
      <c r="K632" s="261"/>
      <c r="L632" s="261"/>
      <c r="M632" s="261"/>
      <c r="N632" s="261"/>
      <c r="O632" s="261"/>
      <c r="P632" s="261"/>
      <c r="Q632" s="261"/>
      <c r="R632" s="261"/>
      <c r="S632" s="261"/>
      <c r="T632" s="261"/>
      <c r="U632" s="261"/>
      <c r="V632" s="261"/>
      <c r="W632" s="261"/>
      <c r="X632" s="261"/>
      <c r="Y632" s="261"/>
    </row>
    <row r="633" spans="1:25" ht="13.2">
      <c r="A633" s="279"/>
      <c r="B633" s="261"/>
      <c r="C633" s="261"/>
      <c r="D633" s="486"/>
      <c r="E633" s="261"/>
      <c r="F633" s="261"/>
      <c r="G633" s="261"/>
      <c r="H633" s="261"/>
      <c r="I633" s="261"/>
      <c r="J633" s="261"/>
      <c r="K633" s="261"/>
      <c r="L633" s="261"/>
      <c r="M633" s="261"/>
      <c r="N633" s="261"/>
      <c r="O633" s="261"/>
      <c r="P633" s="261"/>
      <c r="Q633" s="261"/>
      <c r="R633" s="261"/>
      <c r="S633" s="261"/>
      <c r="T633" s="261"/>
      <c r="U633" s="261"/>
      <c r="V633" s="261"/>
      <c r="W633" s="261"/>
      <c r="X633" s="261"/>
      <c r="Y633" s="261"/>
    </row>
    <row r="634" spans="1:25" ht="13.2">
      <c r="A634" s="279"/>
      <c r="B634" s="261"/>
      <c r="C634" s="261"/>
      <c r="D634" s="486"/>
      <c r="E634" s="261"/>
      <c r="F634" s="261"/>
      <c r="G634" s="261"/>
      <c r="H634" s="261"/>
      <c r="I634" s="261"/>
      <c r="J634" s="261"/>
      <c r="K634" s="261"/>
      <c r="L634" s="261"/>
      <c r="M634" s="261"/>
      <c r="N634" s="261"/>
      <c r="O634" s="261"/>
      <c r="P634" s="261"/>
      <c r="Q634" s="261"/>
      <c r="R634" s="261"/>
      <c r="S634" s="261"/>
      <c r="T634" s="261"/>
      <c r="U634" s="261"/>
      <c r="V634" s="261"/>
      <c r="W634" s="261"/>
      <c r="X634" s="261"/>
      <c r="Y634" s="261"/>
    </row>
    <row r="635" spans="1:25" ht="13.2">
      <c r="A635" s="279"/>
      <c r="B635" s="261"/>
      <c r="C635" s="261"/>
      <c r="D635" s="485"/>
      <c r="E635" s="261"/>
      <c r="F635" s="261"/>
      <c r="G635" s="261"/>
      <c r="H635" s="261"/>
      <c r="I635" s="261"/>
      <c r="J635" s="261"/>
      <c r="K635" s="261"/>
      <c r="L635" s="261"/>
      <c r="M635" s="261"/>
      <c r="N635" s="261"/>
      <c r="O635" s="261"/>
      <c r="P635" s="261"/>
      <c r="Q635" s="261"/>
      <c r="R635" s="261"/>
      <c r="S635" s="261"/>
      <c r="T635" s="261"/>
      <c r="U635" s="261"/>
      <c r="V635" s="261"/>
      <c r="W635" s="261"/>
      <c r="X635" s="261"/>
      <c r="Y635" s="261"/>
    </row>
    <row r="636" spans="1:25" ht="13.2">
      <c r="A636" s="279"/>
      <c r="B636" s="261"/>
      <c r="C636" s="261"/>
      <c r="D636" s="486"/>
      <c r="E636" s="261"/>
      <c r="F636" s="261"/>
      <c r="G636" s="261"/>
      <c r="H636" s="261"/>
      <c r="I636" s="261"/>
      <c r="J636" s="261"/>
      <c r="K636" s="261"/>
      <c r="L636" s="261"/>
      <c r="M636" s="261"/>
      <c r="N636" s="261"/>
      <c r="O636" s="261"/>
      <c r="P636" s="261"/>
      <c r="Q636" s="261"/>
      <c r="R636" s="261"/>
      <c r="S636" s="261"/>
      <c r="T636" s="261"/>
      <c r="U636" s="261"/>
      <c r="V636" s="261"/>
      <c r="W636" s="261"/>
      <c r="X636" s="261"/>
      <c r="Y636" s="261"/>
    </row>
    <row r="637" spans="1:25" ht="13.2">
      <c r="A637" s="279"/>
      <c r="B637" s="261"/>
      <c r="C637" s="261"/>
      <c r="D637" s="485"/>
      <c r="E637" s="261"/>
      <c r="F637" s="261"/>
      <c r="G637" s="261"/>
      <c r="H637" s="261"/>
      <c r="I637" s="261"/>
      <c r="J637" s="261"/>
      <c r="K637" s="261"/>
      <c r="L637" s="261"/>
      <c r="M637" s="261"/>
      <c r="N637" s="261"/>
      <c r="O637" s="261"/>
      <c r="P637" s="261"/>
      <c r="Q637" s="261"/>
      <c r="R637" s="261"/>
      <c r="S637" s="261"/>
      <c r="T637" s="261"/>
      <c r="U637" s="261"/>
      <c r="V637" s="261"/>
      <c r="W637" s="261"/>
      <c r="X637" s="261"/>
      <c r="Y637" s="261"/>
    </row>
    <row r="638" spans="1:25" ht="13.2">
      <c r="A638" s="279"/>
      <c r="B638" s="261"/>
      <c r="C638" s="261"/>
      <c r="D638" s="486"/>
      <c r="E638" s="261"/>
      <c r="F638" s="261"/>
      <c r="G638" s="261"/>
      <c r="H638" s="261"/>
      <c r="I638" s="261"/>
      <c r="J638" s="261"/>
      <c r="K638" s="261"/>
      <c r="L638" s="261"/>
      <c r="M638" s="261"/>
      <c r="N638" s="261"/>
      <c r="O638" s="261"/>
      <c r="P638" s="261"/>
      <c r="Q638" s="261"/>
      <c r="R638" s="261"/>
      <c r="S638" s="261"/>
      <c r="T638" s="261"/>
      <c r="U638" s="261"/>
      <c r="V638" s="261"/>
      <c r="W638" s="261"/>
      <c r="X638" s="261"/>
      <c r="Y638" s="261"/>
    </row>
    <row r="639" spans="1:25" ht="13.2">
      <c r="A639" s="279"/>
      <c r="B639" s="261"/>
      <c r="C639" s="261"/>
      <c r="D639" s="485"/>
      <c r="E639" s="261"/>
      <c r="F639" s="261"/>
      <c r="G639" s="261"/>
      <c r="H639" s="261"/>
      <c r="I639" s="261"/>
      <c r="J639" s="261"/>
      <c r="K639" s="261"/>
      <c r="L639" s="261"/>
      <c r="M639" s="261"/>
      <c r="N639" s="261"/>
      <c r="O639" s="261"/>
      <c r="P639" s="261"/>
      <c r="Q639" s="261"/>
      <c r="R639" s="261"/>
      <c r="S639" s="261"/>
      <c r="T639" s="261"/>
      <c r="U639" s="261"/>
      <c r="V639" s="261"/>
      <c r="W639" s="261"/>
      <c r="X639" s="261"/>
      <c r="Y639" s="261"/>
    </row>
    <row r="640" spans="1:25" ht="13.2">
      <c r="A640" s="279"/>
      <c r="B640" s="261"/>
      <c r="C640" s="261"/>
      <c r="D640" s="486"/>
      <c r="E640" s="261"/>
      <c r="F640" s="261"/>
      <c r="G640" s="261"/>
      <c r="H640" s="261"/>
      <c r="I640" s="261"/>
      <c r="J640" s="261"/>
      <c r="K640" s="261"/>
      <c r="L640" s="261"/>
      <c r="M640" s="261"/>
      <c r="N640" s="261"/>
      <c r="O640" s="261"/>
      <c r="P640" s="261"/>
      <c r="Q640" s="261"/>
      <c r="R640" s="261"/>
      <c r="S640" s="261"/>
      <c r="T640" s="261"/>
      <c r="U640" s="261"/>
      <c r="V640" s="261"/>
      <c r="W640" s="261"/>
      <c r="X640" s="261"/>
      <c r="Y640" s="261"/>
    </row>
    <row r="641" spans="1:25" ht="13.2">
      <c r="A641" s="279"/>
      <c r="B641" s="261"/>
      <c r="C641" s="261"/>
      <c r="D641" s="278"/>
      <c r="E641" s="261"/>
      <c r="F641" s="261"/>
      <c r="G641" s="261"/>
      <c r="H641" s="261"/>
      <c r="I641" s="261"/>
      <c r="J641" s="261"/>
      <c r="K641" s="261"/>
      <c r="L641" s="261"/>
      <c r="M641" s="261"/>
      <c r="N641" s="261"/>
      <c r="O641" s="261"/>
      <c r="P641" s="261"/>
      <c r="Q641" s="261"/>
      <c r="R641" s="261"/>
      <c r="S641" s="261"/>
      <c r="T641" s="261"/>
      <c r="U641" s="261"/>
      <c r="V641" s="261"/>
      <c r="W641" s="261"/>
      <c r="X641" s="261"/>
      <c r="Y641" s="261"/>
    </row>
    <row r="642" spans="1:25" ht="13.2">
      <c r="A642" s="279"/>
      <c r="B642" s="261"/>
      <c r="C642" s="261"/>
      <c r="D642" s="107"/>
      <c r="E642" s="261"/>
      <c r="F642" s="261"/>
      <c r="G642" s="261"/>
      <c r="H642" s="261"/>
      <c r="I642" s="261"/>
      <c r="J642" s="261"/>
      <c r="K642" s="261"/>
      <c r="L642" s="261"/>
      <c r="M642" s="261"/>
      <c r="N642" s="261"/>
      <c r="O642" s="261"/>
      <c r="P642" s="261"/>
      <c r="Q642" s="261"/>
      <c r="R642" s="261"/>
      <c r="S642" s="261"/>
      <c r="T642" s="261"/>
      <c r="U642" s="261"/>
      <c r="V642" s="261"/>
      <c r="W642" s="261"/>
      <c r="X642" s="261"/>
      <c r="Y642" s="261"/>
    </row>
    <row r="643" spans="1:25" ht="13.2">
      <c r="A643" s="279"/>
      <c r="B643" s="261"/>
      <c r="C643" s="261"/>
      <c r="D643" s="485"/>
      <c r="E643" s="261"/>
      <c r="F643" s="261"/>
      <c r="G643" s="261"/>
      <c r="H643" s="261"/>
      <c r="I643" s="261"/>
      <c r="J643" s="261"/>
      <c r="K643" s="261"/>
      <c r="L643" s="261"/>
      <c r="M643" s="261"/>
      <c r="N643" s="261"/>
      <c r="O643" s="261"/>
      <c r="P643" s="261"/>
      <c r="Q643" s="261"/>
      <c r="R643" s="261"/>
      <c r="S643" s="261"/>
      <c r="T643" s="261"/>
      <c r="U643" s="261"/>
      <c r="V643" s="261"/>
      <c r="W643" s="261"/>
      <c r="X643" s="261"/>
      <c r="Y643" s="261"/>
    </row>
    <row r="644" spans="1:25" ht="13.2">
      <c r="A644" s="279"/>
      <c r="B644" s="261"/>
      <c r="C644" s="261"/>
      <c r="D644" s="486"/>
      <c r="E644" s="261"/>
      <c r="F644" s="261"/>
      <c r="G644" s="261"/>
      <c r="H644" s="261"/>
      <c r="I644" s="261"/>
      <c r="J644" s="261"/>
      <c r="K644" s="261"/>
      <c r="L644" s="261"/>
      <c r="M644" s="261"/>
      <c r="N644" s="261"/>
      <c r="O644" s="261"/>
      <c r="P644" s="261"/>
      <c r="Q644" s="261"/>
      <c r="R644" s="261"/>
      <c r="S644" s="261"/>
      <c r="T644" s="261"/>
      <c r="U644" s="261"/>
      <c r="V644" s="261"/>
      <c r="W644" s="261"/>
      <c r="X644" s="261"/>
      <c r="Y644" s="261"/>
    </row>
    <row r="645" spans="1:25" ht="13.2">
      <c r="A645" s="279"/>
      <c r="B645" s="261"/>
      <c r="C645" s="261"/>
      <c r="D645" s="485"/>
      <c r="E645" s="261"/>
      <c r="F645" s="261"/>
      <c r="G645" s="261"/>
      <c r="H645" s="261"/>
      <c r="I645" s="261"/>
      <c r="J645" s="261"/>
      <c r="K645" s="261"/>
      <c r="L645" s="261"/>
      <c r="M645" s="261"/>
      <c r="N645" s="261"/>
      <c r="O645" s="261"/>
      <c r="P645" s="261"/>
      <c r="Q645" s="261"/>
      <c r="R645" s="261"/>
      <c r="S645" s="261"/>
      <c r="T645" s="261"/>
      <c r="U645" s="261"/>
      <c r="V645" s="261"/>
      <c r="W645" s="261"/>
      <c r="X645" s="261"/>
      <c r="Y645" s="261"/>
    </row>
    <row r="646" spans="1:25" ht="13.2">
      <c r="A646" s="279"/>
      <c r="B646" s="261"/>
      <c r="C646" s="261"/>
      <c r="D646" s="486"/>
      <c r="E646" s="261"/>
      <c r="F646" s="261"/>
      <c r="G646" s="261"/>
      <c r="H646" s="261"/>
      <c r="I646" s="261"/>
      <c r="J646" s="261"/>
      <c r="K646" s="261"/>
      <c r="L646" s="261"/>
      <c r="M646" s="261"/>
      <c r="N646" s="261"/>
      <c r="O646" s="261"/>
      <c r="P646" s="261"/>
      <c r="Q646" s="261"/>
      <c r="R646" s="261"/>
      <c r="S646" s="261"/>
      <c r="T646" s="261"/>
      <c r="U646" s="261"/>
      <c r="V646" s="261"/>
      <c r="W646" s="261"/>
      <c r="X646" s="261"/>
      <c r="Y646" s="261"/>
    </row>
    <row r="647" spans="1:25" ht="13.2">
      <c r="A647" s="279"/>
      <c r="B647" s="261"/>
      <c r="C647" s="261"/>
      <c r="D647" s="485"/>
      <c r="E647" s="261"/>
      <c r="F647" s="261"/>
      <c r="G647" s="261"/>
      <c r="H647" s="261"/>
      <c r="I647" s="261"/>
      <c r="J647" s="261"/>
      <c r="K647" s="261"/>
      <c r="L647" s="261"/>
      <c r="M647" s="261"/>
      <c r="N647" s="261"/>
      <c r="O647" s="261"/>
      <c r="P647" s="261"/>
      <c r="Q647" s="261"/>
      <c r="R647" s="261"/>
      <c r="S647" s="261"/>
      <c r="T647" s="261"/>
      <c r="U647" s="261"/>
      <c r="V647" s="261"/>
      <c r="W647" s="261"/>
      <c r="X647" s="261"/>
      <c r="Y647" s="261"/>
    </row>
    <row r="648" spans="1:25" ht="13.2">
      <c r="A648" s="279"/>
      <c r="B648" s="261"/>
      <c r="C648" s="261"/>
      <c r="D648" s="486"/>
      <c r="E648" s="261"/>
      <c r="F648" s="261"/>
      <c r="G648" s="261"/>
      <c r="H648" s="261"/>
      <c r="I648" s="261"/>
      <c r="J648" s="261"/>
      <c r="K648" s="261"/>
      <c r="L648" s="261"/>
      <c r="M648" s="261"/>
      <c r="N648" s="261"/>
      <c r="O648" s="261"/>
      <c r="P648" s="261"/>
      <c r="Q648" s="261"/>
      <c r="R648" s="261"/>
      <c r="S648" s="261"/>
      <c r="T648" s="261"/>
      <c r="U648" s="261"/>
      <c r="V648" s="261"/>
      <c r="W648" s="261"/>
      <c r="X648" s="261"/>
      <c r="Y648" s="261"/>
    </row>
    <row r="649" spans="1:25" ht="13.2">
      <c r="A649" s="279"/>
      <c r="B649" s="261"/>
      <c r="C649" s="261"/>
      <c r="D649" s="110"/>
      <c r="E649" s="261"/>
      <c r="F649" s="261"/>
      <c r="G649" s="261"/>
      <c r="H649" s="261"/>
      <c r="I649" s="261"/>
      <c r="J649" s="261"/>
      <c r="K649" s="261"/>
      <c r="L649" s="261"/>
      <c r="M649" s="261"/>
      <c r="N649" s="261"/>
      <c r="O649" s="261"/>
      <c r="P649" s="261"/>
      <c r="Q649" s="261"/>
      <c r="R649" s="261"/>
      <c r="S649" s="261"/>
      <c r="T649" s="261"/>
      <c r="U649" s="261"/>
      <c r="V649" s="261"/>
      <c r="W649" s="261"/>
      <c r="X649" s="261"/>
      <c r="Y649" s="261"/>
    </row>
    <row r="650" spans="1:25" ht="13.2">
      <c r="A650" s="279"/>
      <c r="B650" s="261"/>
      <c r="C650" s="261"/>
      <c r="D650" s="485"/>
      <c r="E650" s="261"/>
      <c r="F650" s="261"/>
      <c r="G650" s="261"/>
      <c r="H650" s="261"/>
      <c r="I650" s="261"/>
      <c r="J650" s="261"/>
      <c r="K650" s="261"/>
      <c r="L650" s="261"/>
      <c r="M650" s="261"/>
      <c r="N650" s="261"/>
      <c r="O650" s="261"/>
      <c r="P650" s="261"/>
      <c r="Q650" s="261"/>
      <c r="R650" s="261"/>
      <c r="S650" s="261"/>
      <c r="T650" s="261"/>
      <c r="U650" s="261"/>
      <c r="V650" s="261"/>
      <c r="W650" s="261"/>
      <c r="X650" s="261"/>
      <c r="Y650" s="261"/>
    </row>
    <row r="651" spans="1:25" ht="13.2">
      <c r="A651" s="279"/>
      <c r="B651" s="261"/>
      <c r="C651" s="261"/>
      <c r="D651" s="486"/>
      <c r="E651" s="261"/>
      <c r="F651" s="261"/>
      <c r="G651" s="261"/>
      <c r="H651" s="261"/>
      <c r="I651" s="261"/>
      <c r="J651" s="261"/>
      <c r="K651" s="261"/>
      <c r="L651" s="261"/>
      <c r="M651" s="261"/>
      <c r="N651" s="261"/>
      <c r="O651" s="261"/>
      <c r="P651" s="261"/>
      <c r="Q651" s="261"/>
      <c r="R651" s="261"/>
      <c r="S651" s="261"/>
      <c r="T651" s="261"/>
      <c r="U651" s="261"/>
      <c r="V651" s="261"/>
      <c r="W651" s="261"/>
      <c r="X651" s="261"/>
      <c r="Y651" s="261"/>
    </row>
    <row r="652" spans="1:25" ht="13.2">
      <c r="A652" s="279"/>
      <c r="B652" s="261"/>
      <c r="C652" s="261"/>
      <c r="D652" s="486"/>
      <c r="E652" s="261"/>
      <c r="F652" s="261"/>
      <c r="G652" s="261"/>
      <c r="H652" s="261"/>
      <c r="I652" s="261"/>
      <c r="J652" s="261"/>
      <c r="K652" s="261"/>
      <c r="L652" s="261"/>
      <c r="M652" s="261"/>
      <c r="N652" s="261"/>
      <c r="O652" s="261"/>
      <c r="P652" s="261"/>
      <c r="Q652" s="261"/>
      <c r="R652" s="261"/>
      <c r="S652" s="261"/>
      <c r="T652" s="261"/>
      <c r="U652" s="261"/>
      <c r="V652" s="261"/>
      <c r="W652" s="261"/>
      <c r="X652" s="261"/>
      <c r="Y652" s="261"/>
    </row>
    <row r="653" spans="1:25" ht="13.2">
      <c r="A653" s="279"/>
      <c r="B653" s="261"/>
      <c r="C653" s="261"/>
      <c r="D653" s="110"/>
      <c r="E653" s="261"/>
      <c r="F653" s="261"/>
      <c r="G653" s="261"/>
      <c r="H653" s="261"/>
      <c r="I653" s="261"/>
      <c r="J653" s="261"/>
      <c r="K653" s="261"/>
      <c r="L653" s="261"/>
      <c r="M653" s="261"/>
      <c r="N653" s="261"/>
      <c r="O653" s="261"/>
      <c r="P653" s="261"/>
      <c r="Q653" s="261"/>
      <c r="R653" s="261"/>
      <c r="S653" s="261"/>
      <c r="T653" s="261"/>
      <c r="U653" s="261"/>
      <c r="V653" s="261"/>
      <c r="W653" s="261"/>
      <c r="X653" s="261"/>
      <c r="Y653" s="261"/>
    </row>
    <row r="654" spans="1:25" ht="13.2">
      <c r="A654" s="279"/>
      <c r="B654" s="261"/>
      <c r="C654" s="261"/>
      <c r="D654" s="485"/>
      <c r="E654" s="261"/>
      <c r="F654" s="261"/>
      <c r="G654" s="261"/>
      <c r="H654" s="261"/>
      <c r="I654" s="261"/>
      <c r="J654" s="261"/>
      <c r="K654" s="261"/>
      <c r="L654" s="261"/>
      <c r="M654" s="261"/>
      <c r="N654" s="261"/>
      <c r="O654" s="261"/>
      <c r="P654" s="261"/>
      <c r="Q654" s="261"/>
      <c r="R654" s="261"/>
      <c r="S654" s="261"/>
      <c r="T654" s="261"/>
      <c r="U654" s="261"/>
      <c r="V654" s="261"/>
      <c r="W654" s="261"/>
      <c r="X654" s="261"/>
      <c r="Y654" s="261"/>
    </row>
    <row r="655" spans="1:25" ht="13.2">
      <c r="A655" s="279"/>
      <c r="B655" s="261"/>
      <c r="C655" s="261"/>
      <c r="D655" s="486"/>
      <c r="E655" s="261"/>
      <c r="F655" s="261"/>
      <c r="G655" s="261"/>
      <c r="H655" s="261"/>
      <c r="I655" s="261"/>
      <c r="J655" s="261"/>
      <c r="K655" s="261"/>
      <c r="L655" s="261"/>
      <c r="M655" s="261"/>
      <c r="N655" s="261"/>
      <c r="O655" s="261"/>
      <c r="P655" s="261"/>
      <c r="Q655" s="261"/>
      <c r="R655" s="261"/>
      <c r="S655" s="261"/>
      <c r="T655" s="261"/>
      <c r="U655" s="261"/>
      <c r="V655" s="261"/>
      <c r="W655" s="261"/>
      <c r="X655" s="261"/>
      <c r="Y655" s="261"/>
    </row>
    <row r="656" spans="1:25" ht="13.2">
      <c r="A656" s="279"/>
      <c r="B656" s="261"/>
      <c r="C656" s="261"/>
      <c r="D656" s="485"/>
      <c r="E656" s="261"/>
      <c r="F656" s="261"/>
      <c r="G656" s="261"/>
      <c r="H656" s="261"/>
      <c r="I656" s="261"/>
      <c r="J656" s="261"/>
      <c r="K656" s="261"/>
      <c r="L656" s="261"/>
      <c r="M656" s="261"/>
      <c r="N656" s="261"/>
      <c r="O656" s="261"/>
      <c r="P656" s="261"/>
      <c r="Q656" s="261"/>
      <c r="R656" s="261"/>
      <c r="S656" s="261"/>
      <c r="T656" s="261"/>
      <c r="U656" s="261"/>
      <c r="V656" s="261"/>
      <c r="W656" s="261"/>
      <c r="X656" s="261"/>
      <c r="Y656" s="261"/>
    </row>
    <row r="657" spans="1:25" ht="13.2">
      <c r="A657" s="279"/>
      <c r="B657" s="261"/>
      <c r="C657" s="261"/>
      <c r="D657" s="486"/>
      <c r="E657" s="261"/>
      <c r="F657" s="261"/>
      <c r="G657" s="261"/>
      <c r="H657" s="261"/>
      <c r="I657" s="261"/>
      <c r="J657" s="261"/>
      <c r="K657" s="261"/>
      <c r="L657" s="261"/>
      <c r="M657" s="261"/>
      <c r="N657" s="261"/>
      <c r="O657" s="261"/>
      <c r="P657" s="261"/>
      <c r="Q657" s="261"/>
      <c r="R657" s="261"/>
      <c r="S657" s="261"/>
      <c r="T657" s="261"/>
      <c r="U657" s="261"/>
      <c r="V657" s="261"/>
      <c r="W657" s="261"/>
      <c r="X657" s="261"/>
      <c r="Y657" s="261"/>
    </row>
    <row r="658" spans="1:25" ht="13.2">
      <c r="A658" s="279"/>
      <c r="B658" s="261"/>
      <c r="C658" s="261"/>
      <c r="D658" s="486"/>
      <c r="E658" s="261"/>
      <c r="F658" s="261"/>
      <c r="G658" s="261"/>
      <c r="H658" s="261"/>
      <c r="I658" s="261"/>
      <c r="J658" s="261"/>
      <c r="K658" s="261"/>
      <c r="L658" s="261"/>
      <c r="M658" s="261"/>
      <c r="N658" s="261"/>
      <c r="O658" s="261"/>
      <c r="P658" s="261"/>
      <c r="Q658" s="261"/>
      <c r="R658" s="261"/>
      <c r="S658" s="261"/>
      <c r="T658" s="261"/>
      <c r="U658" s="261"/>
      <c r="V658" s="261"/>
      <c r="W658" s="261"/>
      <c r="X658" s="261"/>
      <c r="Y658" s="261"/>
    </row>
    <row r="659" spans="1:25" ht="13.2">
      <c r="A659" s="279"/>
      <c r="B659" s="261"/>
      <c r="C659" s="261"/>
      <c r="D659" s="486"/>
      <c r="E659" s="261"/>
      <c r="F659" s="261"/>
      <c r="G659" s="261"/>
      <c r="H659" s="261"/>
      <c r="I659" s="261"/>
      <c r="J659" s="261"/>
      <c r="K659" s="261"/>
      <c r="L659" s="261"/>
      <c r="M659" s="261"/>
      <c r="N659" s="261"/>
      <c r="O659" s="261"/>
      <c r="P659" s="261"/>
      <c r="Q659" s="261"/>
      <c r="R659" s="261"/>
      <c r="S659" s="261"/>
      <c r="T659" s="261"/>
      <c r="U659" s="261"/>
      <c r="V659" s="261"/>
      <c r="W659" s="261"/>
      <c r="X659" s="261"/>
      <c r="Y659" s="261"/>
    </row>
    <row r="660" spans="1:25" ht="13.2">
      <c r="A660" s="279"/>
      <c r="B660" s="261"/>
      <c r="C660" s="261"/>
      <c r="D660" s="486"/>
      <c r="E660" s="261"/>
      <c r="F660" s="261"/>
      <c r="G660" s="261"/>
      <c r="H660" s="261"/>
      <c r="I660" s="261"/>
      <c r="J660" s="261"/>
      <c r="K660" s="261"/>
      <c r="L660" s="261"/>
      <c r="M660" s="261"/>
      <c r="N660" s="261"/>
      <c r="O660" s="261"/>
      <c r="P660" s="261"/>
      <c r="Q660" s="261"/>
      <c r="R660" s="261"/>
      <c r="S660" s="261"/>
      <c r="T660" s="261"/>
      <c r="U660" s="261"/>
      <c r="V660" s="261"/>
      <c r="W660" s="261"/>
      <c r="X660" s="261"/>
      <c r="Y660" s="261"/>
    </row>
    <row r="661" spans="1:25" ht="13.2">
      <c r="A661" s="279"/>
      <c r="B661" s="261"/>
      <c r="C661" s="261"/>
      <c r="D661" s="486"/>
      <c r="E661" s="261"/>
      <c r="F661" s="261"/>
      <c r="G661" s="261"/>
      <c r="H661" s="261"/>
      <c r="I661" s="261"/>
      <c r="J661" s="261"/>
      <c r="K661" s="261"/>
      <c r="L661" s="261"/>
      <c r="M661" s="261"/>
      <c r="N661" s="261"/>
      <c r="O661" s="261"/>
      <c r="P661" s="261"/>
      <c r="Q661" s="261"/>
      <c r="R661" s="261"/>
      <c r="S661" s="261"/>
      <c r="T661" s="261"/>
      <c r="U661" s="261"/>
      <c r="V661" s="261"/>
      <c r="W661" s="261"/>
      <c r="X661" s="261"/>
      <c r="Y661" s="261"/>
    </row>
    <row r="662" spans="1:25" ht="13.2">
      <c r="A662" s="279"/>
      <c r="B662" s="261"/>
      <c r="C662" s="261"/>
      <c r="D662" s="281"/>
      <c r="E662" s="261"/>
      <c r="F662" s="261"/>
      <c r="G662" s="261"/>
      <c r="H662" s="261"/>
      <c r="I662" s="261"/>
      <c r="J662" s="261"/>
      <c r="K662" s="261"/>
      <c r="L662" s="261"/>
      <c r="M662" s="261"/>
      <c r="N662" s="261"/>
      <c r="O662" s="261"/>
      <c r="P662" s="261"/>
      <c r="Q662" s="261"/>
      <c r="R662" s="261"/>
      <c r="S662" s="261"/>
      <c r="T662" s="261"/>
      <c r="U662" s="261"/>
      <c r="V662" s="261"/>
      <c r="W662" s="261"/>
      <c r="X662" s="261"/>
      <c r="Y662" s="261"/>
    </row>
    <row r="663" spans="1:25" ht="13.2">
      <c r="A663" s="279"/>
      <c r="B663" s="261"/>
      <c r="C663" s="261"/>
      <c r="D663" s="485"/>
      <c r="E663" s="261"/>
      <c r="F663" s="261"/>
      <c r="G663" s="261"/>
      <c r="H663" s="261"/>
      <c r="I663" s="261"/>
      <c r="J663" s="261"/>
      <c r="K663" s="261"/>
      <c r="L663" s="261"/>
      <c r="M663" s="261"/>
      <c r="N663" s="261"/>
      <c r="O663" s="261"/>
      <c r="P663" s="261"/>
      <c r="Q663" s="261"/>
      <c r="R663" s="261"/>
      <c r="S663" s="261"/>
      <c r="T663" s="261"/>
      <c r="U663" s="261"/>
      <c r="V663" s="261"/>
      <c r="W663" s="261"/>
      <c r="X663" s="261"/>
      <c r="Y663" s="261"/>
    </row>
    <row r="664" spans="1:25" ht="13.2">
      <c r="A664" s="279"/>
      <c r="B664" s="261"/>
      <c r="C664" s="261"/>
      <c r="D664" s="486"/>
      <c r="E664" s="261"/>
      <c r="F664" s="261"/>
      <c r="G664" s="261"/>
      <c r="H664" s="261"/>
      <c r="I664" s="261"/>
      <c r="J664" s="261"/>
      <c r="K664" s="261"/>
      <c r="L664" s="261"/>
      <c r="M664" s="261"/>
      <c r="N664" s="261"/>
      <c r="O664" s="261"/>
      <c r="P664" s="261"/>
      <c r="Q664" s="261"/>
      <c r="R664" s="261"/>
      <c r="S664" s="261"/>
      <c r="T664" s="261"/>
      <c r="U664" s="261"/>
      <c r="V664" s="261"/>
      <c r="W664" s="261"/>
      <c r="X664" s="261"/>
      <c r="Y664" s="261"/>
    </row>
    <row r="665" spans="1:25" ht="13.2">
      <c r="A665" s="279"/>
      <c r="B665" s="261"/>
      <c r="C665" s="261"/>
      <c r="D665" s="110"/>
      <c r="E665" s="261"/>
      <c r="F665" s="261"/>
      <c r="G665" s="261"/>
      <c r="H665" s="261"/>
      <c r="I665" s="261"/>
      <c r="J665" s="261"/>
      <c r="K665" s="261"/>
      <c r="L665" s="261"/>
      <c r="M665" s="261"/>
      <c r="N665" s="261"/>
      <c r="O665" s="261"/>
      <c r="P665" s="261"/>
      <c r="Q665" s="261"/>
      <c r="R665" s="261"/>
      <c r="S665" s="261"/>
      <c r="T665" s="261"/>
      <c r="U665" s="261"/>
      <c r="V665" s="261"/>
      <c r="W665" s="261"/>
      <c r="X665" s="261"/>
      <c r="Y665" s="261"/>
    </row>
    <row r="666" spans="1:25" ht="13.2">
      <c r="A666" s="279"/>
      <c r="B666" s="261"/>
      <c r="C666" s="261"/>
      <c r="D666" s="110"/>
      <c r="E666" s="261"/>
      <c r="F666" s="261"/>
      <c r="G666" s="261"/>
      <c r="H666" s="261"/>
      <c r="I666" s="261"/>
      <c r="J666" s="261"/>
      <c r="K666" s="261"/>
      <c r="L666" s="261"/>
      <c r="M666" s="261"/>
      <c r="N666" s="261"/>
      <c r="O666" s="261"/>
      <c r="P666" s="261"/>
      <c r="Q666" s="261"/>
      <c r="R666" s="261"/>
      <c r="S666" s="261"/>
      <c r="T666" s="261"/>
      <c r="U666" s="261"/>
      <c r="V666" s="261"/>
      <c r="W666" s="261"/>
      <c r="X666" s="261"/>
      <c r="Y666" s="261"/>
    </row>
    <row r="667" spans="1:25" ht="13.2">
      <c r="A667" s="279"/>
      <c r="B667" s="261"/>
      <c r="C667" s="261"/>
      <c r="D667" s="110"/>
      <c r="E667" s="261"/>
      <c r="F667" s="261"/>
      <c r="G667" s="261"/>
      <c r="H667" s="261"/>
      <c r="I667" s="261"/>
      <c r="J667" s="261"/>
      <c r="K667" s="261"/>
      <c r="L667" s="261"/>
      <c r="M667" s="261"/>
      <c r="N667" s="261"/>
      <c r="O667" s="261"/>
      <c r="P667" s="261"/>
      <c r="Q667" s="261"/>
      <c r="R667" s="261"/>
      <c r="S667" s="261"/>
      <c r="T667" s="261"/>
      <c r="U667" s="261"/>
      <c r="V667" s="261"/>
      <c r="W667" s="261"/>
      <c r="X667" s="261"/>
      <c r="Y667" s="261"/>
    </row>
    <row r="668" spans="1:25" ht="13.2">
      <c r="A668" s="279"/>
      <c r="B668" s="261"/>
      <c r="C668" s="261"/>
      <c r="D668" s="110"/>
      <c r="E668" s="261"/>
      <c r="F668" s="261"/>
      <c r="G668" s="261"/>
      <c r="H668" s="261"/>
      <c r="I668" s="261"/>
      <c r="J668" s="261"/>
      <c r="K668" s="261"/>
      <c r="L668" s="261"/>
      <c r="M668" s="261"/>
      <c r="N668" s="261"/>
      <c r="O668" s="261"/>
      <c r="P668" s="261"/>
      <c r="Q668" s="261"/>
      <c r="R668" s="261"/>
      <c r="S668" s="261"/>
      <c r="T668" s="261"/>
      <c r="U668" s="261"/>
      <c r="V668" s="261"/>
      <c r="W668" s="261"/>
      <c r="X668" s="261"/>
      <c r="Y668" s="261"/>
    </row>
    <row r="669" spans="1:25" ht="13.2">
      <c r="A669" s="279"/>
      <c r="B669" s="261"/>
      <c r="C669" s="261"/>
      <c r="D669" s="485"/>
      <c r="E669" s="261"/>
      <c r="F669" s="261"/>
      <c r="G669" s="261"/>
      <c r="H669" s="261"/>
      <c r="I669" s="261"/>
      <c r="J669" s="261"/>
      <c r="K669" s="261"/>
      <c r="L669" s="261"/>
      <c r="M669" s="261"/>
      <c r="N669" s="261"/>
      <c r="O669" s="261"/>
      <c r="P669" s="261"/>
      <c r="Q669" s="261"/>
      <c r="R669" s="261"/>
      <c r="S669" s="261"/>
      <c r="T669" s="261"/>
      <c r="U669" s="261"/>
      <c r="V669" s="261"/>
      <c r="W669" s="261"/>
      <c r="X669" s="261"/>
      <c r="Y669" s="261"/>
    </row>
    <row r="670" spans="1:25" ht="13.2">
      <c r="A670" s="279"/>
      <c r="B670" s="261"/>
      <c r="C670" s="261"/>
      <c r="D670" s="486"/>
      <c r="E670" s="261"/>
      <c r="F670" s="261"/>
      <c r="G670" s="261"/>
      <c r="H670" s="261"/>
      <c r="I670" s="261"/>
      <c r="J670" s="261"/>
      <c r="K670" s="261"/>
      <c r="L670" s="261"/>
      <c r="M670" s="261"/>
      <c r="N670" s="261"/>
      <c r="O670" s="261"/>
      <c r="P670" s="261"/>
      <c r="Q670" s="261"/>
      <c r="R670" s="261"/>
      <c r="S670" s="261"/>
      <c r="T670" s="261"/>
      <c r="U670" s="261"/>
      <c r="V670" s="261"/>
      <c r="W670" s="261"/>
      <c r="X670" s="261"/>
      <c r="Y670" s="261"/>
    </row>
    <row r="671" spans="1:25" ht="13.2">
      <c r="A671" s="279"/>
      <c r="B671" s="261"/>
      <c r="C671" s="261"/>
      <c r="D671" s="485"/>
      <c r="E671" s="261"/>
      <c r="F671" s="261"/>
      <c r="G671" s="261"/>
      <c r="H671" s="261"/>
      <c r="I671" s="261"/>
      <c r="J671" s="261"/>
      <c r="K671" s="261"/>
      <c r="L671" s="261"/>
      <c r="M671" s="261"/>
      <c r="N671" s="261"/>
      <c r="O671" s="261"/>
      <c r="P671" s="261"/>
      <c r="Q671" s="261"/>
      <c r="R671" s="261"/>
      <c r="S671" s="261"/>
      <c r="T671" s="261"/>
      <c r="U671" s="261"/>
      <c r="V671" s="261"/>
      <c r="W671" s="261"/>
      <c r="X671" s="261"/>
      <c r="Y671" s="261"/>
    </row>
    <row r="672" spans="1:25" ht="13.2">
      <c r="A672" s="279"/>
      <c r="B672" s="261"/>
      <c r="C672" s="261"/>
      <c r="D672" s="486"/>
      <c r="E672" s="261"/>
      <c r="F672" s="261"/>
      <c r="G672" s="261"/>
      <c r="H672" s="261"/>
      <c r="I672" s="261"/>
      <c r="J672" s="261"/>
      <c r="K672" s="261"/>
      <c r="L672" s="261"/>
      <c r="M672" s="261"/>
      <c r="N672" s="261"/>
      <c r="O672" s="261"/>
      <c r="P672" s="261"/>
      <c r="Q672" s="261"/>
      <c r="R672" s="261"/>
      <c r="S672" s="261"/>
      <c r="T672" s="261"/>
      <c r="U672" s="261"/>
      <c r="V672" s="261"/>
      <c r="W672" s="261"/>
      <c r="X672" s="261"/>
      <c r="Y672" s="261"/>
    </row>
    <row r="673" spans="1:25" ht="13.2">
      <c r="A673" s="279"/>
      <c r="B673" s="261"/>
      <c r="C673" s="261"/>
      <c r="D673" s="486"/>
      <c r="E673" s="261"/>
      <c r="F673" s="261"/>
      <c r="G673" s="261"/>
      <c r="H673" s="261"/>
      <c r="I673" s="261"/>
      <c r="J673" s="261"/>
      <c r="K673" s="261"/>
      <c r="L673" s="261"/>
      <c r="M673" s="261"/>
      <c r="N673" s="261"/>
      <c r="O673" s="261"/>
      <c r="P673" s="261"/>
      <c r="Q673" s="261"/>
      <c r="R673" s="261"/>
      <c r="S673" s="261"/>
      <c r="T673" s="261"/>
      <c r="U673" s="261"/>
      <c r="V673" s="261"/>
      <c r="W673" s="261"/>
      <c r="X673" s="261"/>
      <c r="Y673" s="261"/>
    </row>
    <row r="674" spans="1:25" ht="13.2">
      <c r="A674" s="279"/>
      <c r="B674" s="261"/>
      <c r="C674" s="261"/>
      <c r="D674" s="486"/>
      <c r="E674" s="261"/>
      <c r="F674" s="261"/>
      <c r="G674" s="261"/>
      <c r="H674" s="261"/>
      <c r="I674" s="261"/>
      <c r="J674" s="261"/>
      <c r="K674" s="261"/>
      <c r="L674" s="261"/>
      <c r="M674" s="261"/>
      <c r="N674" s="261"/>
      <c r="O674" s="261"/>
      <c r="P674" s="261"/>
      <c r="Q674" s="261"/>
      <c r="R674" s="261"/>
      <c r="S674" s="261"/>
      <c r="T674" s="261"/>
      <c r="U674" s="261"/>
      <c r="V674" s="261"/>
      <c r="W674" s="261"/>
      <c r="X674" s="261"/>
      <c r="Y674" s="261"/>
    </row>
    <row r="675" spans="1:25" ht="13.2">
      <c r="A675" s="279"/>
      <c r="B675" s="261"/>
      <c r="C675" s="261"/>
      <c r="D675" s="485"/>
      <c r="E675" s="261"/>
      <c r="F675" s="261"/>
      <c r="G675" s="261"/>
      <c r="H675" s="261"/>
      <c r="I675" s="261"/>
      <c r="J675" s="261"/>
      <c r="K675" s="261"/>
      <c r="L675" s="261"/>
      <c r="M675" s="261"/>
      <c r="N675" s="261"/>
      <c r="O675" s="261"/>
      <c r="P675" s="261"/>
      <c r="Q675" s="261"/>
      <c r="R675" s="261"/>
      <c r="S675" s="261"/>
      <c r="T675" s="261"/>
      <c r="U675" s="261"/>
      <c r="V675" s="261"/>
      <c r="W675" s="261"/>
      <c r="X675" s="261"/>
      <c r="Y675" s="261"/>
    </row>
    <row r="676" spans="1:25" ht="13.2">
      <c r="A676" s="279"/>
      <c r="B676" s="261"/>
      <c r="C676" s="261"/>
      <c r="D676" s="486"/>
      <c r="E676" s="261"/>
      <c r="F676" s="261"/>
      <c r="G676" s="261"/>
      <c r="H676" s="261"/>
      <c r="I676" s="261"/>
      <c r="J676" s="261"/>
      <c r="K676" s="261"/>
      <c r="L676" s="261"/>
      <c r="M676" s="261"/>
      <c r="N676" s="261"/>
      <c r="O676" s="261"/>
      <c r="P676" s="261"/>
      <c r="Q676" s="261"/>
      <c r="R676" s="261"/>
      <c r="S676" s="261"/>
      <c r="T676" s="261"/>
      <c r="U676" s="261"/>
      <c r="V676" s="261"/>
      <c r="W676" s="261"/>
      <c r="X676" s="261"/>
      <c r="Y676" s="261"/>
    </row>
    <row r="677" spans="1:25" ht="13.2">
      <c r="A677" s="279"/>
      <c r="B677" s="261"/>
      <c r="C677" s="261"/>
      <c r="D677" s="485"/>
      <c r="E677" s="261"/>
      <c r="F677" s="261"/>
      <c r="G677" s="261"/>
      <c r="H677" s="261"/>
      <c r="I677" s="261"/>
      <c r="J677" s="261"/>
      <c r="K677" s="261"/>
      <c r="L677" s="261"/>
      <c r="M677" s="261"/>
      <c r="N677" s="261"/>
      <c r="O677" s="261"/>
      <c r="P677" s="261"/>
      <c r="Q677" s="261"/>
      <c r="R677" s="261"/>
      <c r="S677" s="261"/>
      <c r="T677" s="261"/>
      <c r="U677" s="261"/>
      <c r="V677" s="261"/>
      <c r="W677" s="261"/>
      <c r="X677" s="261"/>
      <c r="Y677" s="261"/>
    </row>
    <row r="678" spans="1:25" ht="13.2">
      <c r="A678" s="279"/>
      <c r="B678" s="261"/>
      <c r="C678" s="261"/>
      <c r="D678" s="486"/>
      <c r="E678" s="261"/>
      <c r="F678" s="261"/>
      <c r="G678" s="261"/>
      <c r="H678" s="261"/>
      <c r="I678" s="261"/>
      <c r="J678" s="261"/>
      <c r="K678" s="261"/>
      <c r="L678" s="261"/>
      <c r="M678" s="261"/>
      <c r="N678" s="261"/>
      <c r="O678" s="261"/>
      <c r="P678" s="261"/>
      <c r="Q678" s="261"/>
      <c r="R678" s="261"/>
      <c r="S678" s="261"/>
      <c r="T678" s="261"/>
      <c r="U678" s="261"/>
      <c r="V678" s="261"/>
      <c r="W678" s="261"/>
      <c r="X678" s="261"/>
      <c r="Y678" s="261"/>
    </row>
    <row r="679" spans="1:25" ht="13.2">
      <c r="A679" s="279"/>
      <c r="B679" s="261"/>
      <c r="C679" s="261"/>
      <c r="D679" s="485"/>
      <c r="E679" s="261"/>
      <c r="F679" s="261"/>
      <c r="G679" s="261"/>
      <c r="H679" s="261"/>
      <c r="I679" s="261"/>
      <c r="J679" s="261"/>
      <c r="K679" s="261"/>
      <c r="L679" s="261"/>
      <c r="M679" s="261"/>
      <c r="N679" s="261"/>
      <c r="O679" s="261"/>
      <c r="P679" s="261"/>
      <c r="Q679" s="261"/>
      <c r="R679" s="261"/>
      <c r="S679" s="261"/>
      <c r="T679" s="261"/>
      <c r="U679" s="261"/>
      <c r="V679" s="261"/>
      <c r="W679" s="261"/>
      <c r="X679" s="261"/>
      <c r="Y679" s="261"/>
    </row>
    <row r="680" spans="1:25" ht="13.2">
      <c r="A680" s="279"/>
      <c r="B680" s="261"/>
      <c r="C680" s="261"/>
      <c r="D680" s="486"/>
      <c r="E680" s="261"/>
      <c r="F680" s="261"/>
      <c r="G680" s="261"/>
      <c r="H680" s="261"/>
      <c r="I680" s="261"/>
      <c r="J680" s="261"/>
      <c r="K680" s="261"/>
      <c r="L680" s="261"/>
      <c r="M680" s="261"/>
      <c r="N680" s="261"/>
      <c r="O680" s="261"/>
      <c r="P680" s="261"/>
      <c r="Q680" s="261"/>
      <c r="R680" s="261"/>
      <c r="S680" s="261"/>
      <c r="T680" s="261"/>
      <c r="U680" s="261"/>
      <c r="V680" s="261"/>
      <c r="W680" s="261"/>
      <c r="X680" s="261"/>
      <c r="Y680" s="261"/>
    </row>
    <row r="681" spans="1:25" ht="13.2">
      <c r="A681" s="279"/>
      <c r="B681" s="261"/>
      <c r="C681" s="261"/>
      <c r="D681" s="278"/>
      <c r="E681" s="261"/>
      <c r="F681" s="261"/>
      <c r="G681" s="261"/>
      <c r="H681" s="261"/>
      <c r="I681" s="261"/>
      <c r="J681" s="261"/>
      <c r="K681" s="261"/>
      <c r="L681" s="261"/>
      <c r="M681" s="261"/>
      <c r="N681" s="261"/>
      <c r="O681" s="261"/>
      <c r="P681" s="261"/>
      <c r="Q681" s="261"/>
      <c r="R681" s="261"/>
      <c r="S681" s="261"/>
      <c r="T681" s="261"/>
      <c r="U681" s="261"/>
      <c r="V681" s="261"/>
      <c r="W681" s="261"/>
      <c r="X681" s="261"/>
      <c r="Y681" s="261"/>
    </row>
    <row r="682" spans="1:25" ht="13.2">
      <c r="A682" s="279"/>
      <c r="B682" s="261"/>
      <c r="C682" s="261"/>
      <c r="D682" s="107"/>
      <c r="E682" s="261"/>
      <c r="F682" s="261"/>
      <c r="G682" s="261"/>
      <c r="H682" s="261"/>
      <c r="I682" s="261"/>
      <c r="J682" s="261"/>
      <c r="K682" s="261"/>
      <c r="L682" s="261"/>
      <c r="M682" s="261"/>
      <c r="N682" s="261"/>
      <c r="O682" s="261"/>
      <c r="P682" s="261"/>
      <c r="Q682" s="261"/>
      <c r="R682" s="261"/>
      <c r="S682" s="261"/>
      <c r="T682" s="261"/>
      <c r="U682" s="261"/>
      <c r="V682" s="261"/>
      <c r="W682" s="261"/>
      <c r="X682" s="261"/>
      <c r="Y682" s="261"/>
    </row>
    <row r="683" spans="1:25" ht="13.2">
      <c r="A683" s="279"/>
      <c r="B683" s="261"/>
      <c r="C683" s="261"/>
      <c r="D683" s="485"/>
      <c r="E683" s="261"/>
      <c r="F683" s="261"/>
      <c r="G683" s="261"/>
      <c r="H683" s="261"/>
      <c r="I683" s="261"/>
      <c r="J683" s="261"/>
      <c r="K683" s="261"/>
      <c r="L683" s="261"/>
      <c r="M683" s="261"/>
      <c r="N683" s="261"/>
      <c r="O683" s="261"/>
      <c r="P683" s="261"/>
      <c r="Q683" s="261"/>
      <c r="R683" s="261"/>
      <c r="S683" s="261"/>
      <c r="T683" s="261"/>
      <c r="U683" s="261"/>
      <c r="V683" s="261"/>
      <c r="W683" s="261"/>
      <c r="X683" s="261"/>
      <c r="Y683" s="261"/>
    </row>
    <row r="684" spans="1:25" ht="13.2">
      <c r="A684" s="279"/>
      <c r="B684" s="261"/>
      <c r="C684" s="261"/>
      <c r="D684" s="486"/>
      <c r="E684" s="261"/>
      <c r="F684" s="261"/>
      <c r="G684" s="261"/>
      <c r="H684" s="261"/>
      <c r="I684" s="261"/>
      <c r="J684" s="261"/>
      <c r="K684" s="261"/>
      <c r="L684" s="261"/>
      <c r="M684" s="261"/>
      <c r="N684" s="261"/>
      <c r="O684" s="261"/>
      <c r="P684" s="261"/>
      <c r="Q684" s="261"/>
      <c r="R684" s="261"/>
      <c r="S684" s="261"/>
      <c r="T684" s="261"/>
      <c r="U684" s="261"/>
      <c r="V684" s="261"/>
      <c r="W684" s="261"/>
      <c r="X684" s="261"/>
      <c r="Y684" s="261"/>
    </row>
    <row r="685" spans="1:25" ht="13.2">
      <c r="A685" s="279"/>
      <c r="B685" s="261"/>
      <c r="C685" s="261"/>
      <c r="D685" s="485"/>
      <c r="E685" s="261"/>
      <c r="F685" s="261"/>
      <c r="G685" s="261"/>
      <c r="H685" s="261"/>
      <c r="I685" s="261"/>
      <c r="J685" s="261"/>
      <c r="K685" s="261"/>
      <c r="L685" s="261"/>
      <c r="M685" s="261"/>
      <c r="N685" s="261"/>
      <c r="O685" s="261"/>
      <c r="P685" s="261"/>
      <c r="Q685" s="261"/>
      <c r="R685" s="261"/>
      <c r="S685" s="261"/>
      <c r="T685" s="261"/>
      <c r="U685" s="261"/>
      <c r="V685" s="261"/>
      <c r="W685" s="261"/>
      <c r="X685" s="261"/>
      <c r="Y685" s="261"/>
    </row>
    <row r="686" spans="1:25" ht="13.2">
      <c r="A686" s="279"/>
      <c r="B686" s="261"/>
      <c r="C686" s="261"/>
      <c r="D686" s="486"/>
      <c r="E686" s="261"/>
      <c r="F686" s="261"/>
      <c r="G686" s="261"/>
      <c r="H686" s="261"/>
      <c r="I686" s="261"/>
      <c r="J686" s="261"/>
      <c r="K686" s="261"/>
      <c r="L686" s="261"/>
      <c r="M686" s="261"/>
      <c r="N686" s="261"/>
      <c r="O686" s="261"/>
      <c r="P686" s="261"/>
      <c r="Q686" s="261"/>
      <c r="R686" s="261"/>
      <c r="S686" s="261"/>
      <c r="T686" s="261"/>
      <c r="U686" s="261"/>
      <c r="V686" s="261"/>
      <c r="W686" s="261"/>
      <c r="X686" s="261"/>
      <c r="Y686" s="261"/>
    </row>
    <row r="687" spans="1:25" ht="13.2">
      <c r="A687" s="279"/>
      <c r="B687" s="261"/>
      <c r="C687" s="261"/>
      <c r="D687" s="485"/>
      <c r="E687" s="261"/>
      <c r="F687" s="261"/>
      <c r="G687" s="261"/>
      <c r="H687" s="261"/>
      <c r="I687" s="261"/>
      <c r="J687" s="261"/>
      <c r="K687" s="261"/>
      <c r="L687" s="261"/>
      <c r="M687" s="261"/>
      <c r="N687" s="261"/>
      <c r="O687" s="261"/>
      <c r="P687" s="261"/>
      <c r="Q687" s="261"/>
      <c r="R687" s="261"/>
      <c r="S687" s="261"/>
      <c r="T687" s="261"/>
      <c r="U687" s="261"/>
      <c r="V687" s="261"/>
      <c r="W687" s="261"/>
      <c r="X687" s="261"/>
      <c r="Y687" s="261"/>
    </row>
    <row r="688" spans="1:25" ht="13.2">
      <c r="A688" s="279"/>
      <c r="B688" s="261"/>
      <c r="C688" s="261"/>
      <c r="D688" s="486"/>
      <c r="E688" s="261"/>
      <c r="F688" s="261"/>
      <c r="G688" s="261"/>
      <c r="H688" s="261"/>
      <c r="I688" s="261"/>
      <c r="J688" s="261"/>
      <c r="K688" s="261"/>
      <c r="L688" s="261"/>
      <c r="M688" s="261"/>
      <c r="N688" s="261"/>
      <c r="O688" s="261"/>
      <c r="P688" s="261"/>
      <c r="Q688" s="261"/>
      <c r="R688" s="261"/>
      <c r="S688" s="261"/>
      <c r="T688" s="261"/>
      <c r="U688" s="261"/>
      <c r="V688" s="261"/>
      <c r="W688" s="261"/>
      <c r="X688" s="261"/>
      <c r="Y688" s="261"/>
    </row>
    <row r="689" spans="1:25" ht="13.2">
      <c r="A689" s="279"/>
      <c r="B689" s="261"/>
      <c r="C689" s="261"/>
      <c r="D689" s="110"/>
      <c r="E689" s="261"/>
      <c r="F689" s="261"/>
      <c r="G689" s="261"/>
      <c r="H689" s="261"/>
      <c r="I689" s="261"/>
      <c r="J689" s="261"/>
      <c r="K689" s="261"/>
      <c r="L689" s="261"/>
      <c r="M689" s="261"/>
      <c r="N689" s="261"/>
      <c r="O689" s="261"/>
      <c r="P689" s="261"/>
      <c r="Q689" s="261"/>
      <c r="R689" s="261"/>
      <c r="S689" s="261"/>
      <c r="T689" s="261"/>
      <c r="U689" s="261"/>
      <c r="V689" s="261"/>
      <c r="W689" s="261"/>
      <c r="X689" s="261"/>
      <c r="Y689" s="261"/>
    </row>
    <row r="690" spans="1:25" ht="13.2">
      <c r="A690" s="279"/>
      <c r="B690" s="261"/>
      <c r="C690" s="261"/>
      <c r="D690" s="485"/>
      <c r="E690" s="261"/>
      <c r="F690" s="261"/>
      <c r="G690" s="261"/>
      <c r="H690" s="261"/>
      <c r="I690" s="261"/>
      <c r="J690" s="261"/>
      <c r="K690" s="261"/>
      <c r="L690" s="261"/>
      <c r="M690" s="261"/>
      <c r="N690" s="261"/>
      <c r="O690" s="261"/>
      <c r="P690" s="261"/>
      <c r="Q690" s="261"/>
      <c r="R690" s="261"/>
      <c r="S690" s="261"/>
      <c r="T690" s="261"/>
      <c r="U690" s="261"/>
      <c r="V690" s="261"/>
      <c r="W690" s="261"/>
      <c r="X690" s="261"/>
      <c r="Y690" s="261"/>
    </row>
    <row r="691" spans="1:25" ht="13.2">
      <c r="A691" s="279"/>
      <c r="B691" s="261"/>
      <c r="C691" s="261"/>
      <c r="D691" s="486"/>
      <c r="E691" s="261"/>
      <c r="F691" s="261"/>
      <c r="G691" s="261"/>
      <c r="H691" s="261"/>
      <c r="I691" s="261"/>
      <c r="J691" s="261"/>
      <c r="K691" s="261"/>
      <c r="L691" s="261"/>
      <c r="M691" s="261"/>
      <c r="N691" s="261"/>
      <c r="O691" s="261"/>
      <c r="P691" s="261"/>
      <c r="Q691" s="261"/>
      <c r="R691" s="261"/>
      <c r="S691" s="261"/>
      <c r="T691" s="261"/>
      <c r="U691" s="261"/>
      <c r="V691" s="261"/>
      <c r="W691" s="261"/>
      <c r="X691" s="261"/>
      <c r="Y691" s="261"/>
    </row>
    <row r="692" spans="1:25" ht="13.2">
      <c r="A692" s="279"/>
      <c r="B692" s="261"/>
      <c r="C692" s="261"/>
      <c r="D692" s="486"/>
      <c r="E692" s="261"/>
      <c r="F692" s="261"/>
      <c r="G692" s="261"/>
      <c r="H692" s="261"/>
      <c r="I692" s="261"/>
      <c r="J692" s="261"/>
      <c r="K692" s="261"/>
      <c r="L692" s="261"/>
      <c r="M692" s="261"/>
      <c r="N692" s="261"/>
      <c r="O692" s="261"/>
      <c r="P692" s="261"/>
      <c r="Q692" s="261"/>
      <c r="R692" s="261"/>
      <c r="S692" s="261"/>
      <c r="T692" s="261"/>
      <c r="U692" s="261"/>
      <c r="V692" s="261"/>
      <c r="W692" s="261"/>
      <c r="X692" s="261"/>
      <c r="Y692" s="261"/>
    </row>
    <row r="693" spans="1:25" ht="13.2">
      <c r="A693" s="279"/>
      <c r="B693" s="261"/>
      <c r="C693" s="261"/>
      <c r="D693" s="110"/>
      <c r="E693" s="261"/>
      <c r="F693" s="261"/>
      <c r="G693" s="261"/>
      <c r="H693" s="261"/>
      <c r="I693" s="261"/>
      <c r="J693" s="261"/>
      <c r="K693" s="261"/>
      <c r="L693" s="261"/>
      <c r="M693" s="261"/>
      <c r="N693" s="261"/>
      <c r="O693" s="261"/>
      <c r="P693" s="261"/>
      <c r="Q693" s="261"/>
      <c r="R693" s="261"/>
      <c r="S693" s="261"/>
      <c r="T693" s="261"/>
      <c r="U693" s="261"/>
      <c r="V693" s="261"/>
      <c r="W693" s="261"/>
      <c r="X693" s="261"/>
      <c r="Y693" s="261"/>
    </row>
    <row r="694" spans="1:25" ht="13.2">
      <c r="A694" s="279"/>
      <c r="B694" s="261"/>
      <c r="C694" s="261"/>
      <c r="D694" s="485"/>
      <c r="E694" s="261"/>
      <c r="F694" s="261"/>
      <c r="G694" s="261"/>
      <c r="H694" s="261"/>
      <c r="I694" s="261"/>
      <c r="J694" s="261"/>
      <c r="K694" s="261"/>
      <c r="L694" s="261"/>
      <c r="M694" s="261"/>
      <c r="N694" s="261"/>
      <c r="O694" s="261"/>
      <c r="P694" s="261"/>
      <c r="Q694" s="261"/>
      <c r="R694" s="261"/>
      <c r="S694" s="261"/>
      <c r="T694" s="261"/>
      <c r="U694" s="261"/>
      <c r="V694" s="261"/>
      <c r="W694" s="261"/>
      <c r="X694" s="261"/>
      <c r="Y694" s="261"/>
    </row>
    <row r="695" spans="1:25" ht="13.2">
      <c r="A695" s="279"/>
      <c r="B695" s="261"/>
      <c r="C695" s="261"/>
      <c r="D695" s="486"/>
      <c r="E695" s="261"/>
      <c r="F695" s="261"/>
      <c r="G695" s="261"/>
      <c r="H695" s="261"/>
      <c r="I695" s="261"/>
      <c r="J695" s="261"/>
      <c r="K695" s="261"/>
      <c r="L695" s="261"/>
      <c r="M695" s="261"/>
      <c r="N695" s="261"/>
      <c r="O695" s="261"/>
      <c r="P695" s="261"/>
      <c r="Q695" s="261"/>
      <c r="R695" s="261"/>
      <c r="S695" s="261"/>
      <c r="T695" s="261"/>
      <c r="U695" s="261"/>
      <c r="V695" s="261"/>
      <c r="W695" s="261"/>
      <c r="X695" s="261"/>
      <c r="Y695" s="261"/>
    </row>
    <row r="696" spans="1:25" ht="13.2">
      <c r="A696" s="279"/>
      <c r="B696" s="261"/>
      <c r="C696" s="261"/>
      <c r="D696" s="485"/>
      <c r="E696" s="261"/>
      <c r="F696" s="261"/>
      <c r="G696" s="261"/>
      <c r="H696" s="261"/>
      <c r="I696" s="261"/>
      <c r="J696" s="261"/>
      <c r="K696" s="261"/>
      <c r="L696" s="261"/>
      <c r="M696" s="261"/>
      <c r="N696" s="261"/>
      <c r="O696" s="261"/>
      <c r="P696" s="261"/>
      <c r="Q696" s="261"/>
      <c r="R696" s="261"/>
      <c r="S696" s="261"/>
      <c r="T696" s="261"/>
      <c r="U696" s="261"/>
      <c r="V696" s="261"/>
      <c r="W696" s="261"/>
      <c r="X696" s="261"/>
      <c r="Y696" s="261"/>
    </row>
    <row r="697" spans="1:25" ht="13.2">
      <c r="A697" s="279"/>
      <c r="B697" s="261"/>
      <c r="C697" s="261"/>
      <c r="D697" s="486"/>
      <c r="E697" s="261"/>
      <c r="F697" s="261"/>
      <c r="G697" s="261"/>
      <c r="H697" s="261"/>
      <c r="I697" s="261"/>
      <c r="J697" s="261"/>
      <c r="K697" s="261"/>
      <c r="L697" s="261"/>
      <c r="M697" s="261"/>
      <c r="N697" s="261"/>
      <c r="O697" s="261"/>
      <c r="P697" s="261"/>
      <c r="Q697" s="261"/>
      <c r="R697" s="261"/>
      <c r="S697" s="261"/>
      <c r="T697" s="261"/>
      <c r="U697" s="261"/>
      <c r="V697" s="261"/>
      <c r="W697" s="261"/>
      <c r="X697" s="261"/>
      <c r="Y697" s="261"/>
    </row>
    <row r="698" spans="1:25" ht="13.2">
      <c r="A698" s="279"/>
      <c r="B698" s="261"/>
      <c r="C698" s="261"/>
      <c r="D698" s="486"/>
      <c r="E698" s="261"/>
      <c r="F698" s="261"/>
      <c r="G698" s="261"/>
      <c r="H698" s="261"/>
      <c r="I698" s="261"/>
      <c r="J698" s="261"/>
      <c r="K698" s="261"/>
      <c r="L698" s="261"/>
      <c r="M698" s="261"/>
      <c r="N698" s="261"/>
      <c r="O698" s="261"/>
      <c r="P698" s="261"/>
      <c r="Q698" s="261"/>
      <c r="R698" s="261"/>
      <c r="S698" s="261"/>
      <c r="T698" s="261"/>
      <c r="U698" s="261"/>
      <c r="V698" s="261"/>
      <c r="W698" s="261"/>
      <c r="X698" s="261"/>
      <c r="Y698" s="261"/>
    </row>
    <row r="699" spans="1:25" ht="13.2">
      <c r="A699" s="279"/>
      <c r="B699" s="261"/>
      <c r="C699" s="261"/>
      <c r="D699" s="486"/>
      <c r="E699" s="261"/>
      <c r="F699" s="261"/>
      <c r="G699" s="261"/>
      <c r="H699" s="261"/>
      <c r="I699" s="261"/>
      <c r="J699" s="261"/>
      <c r="K699" s="261"/>
      <c r="L699" s="261"/>
      <c r="M699" s="261"/>
      <c r="N699" s="261"/>
      <c r="O699" s="261"/>
      <c r="P699" s="261"/>
      <c r="Q699" s="261"/>
      <c r="R699" s="261"/>
      <c r="S699" s="261"/>
      <c r="T699" s="261"/>
      <c r="U699" s="261"/>
      <c r="V699" s="261"/>
      <c r="W699" s="261"/>
      <c r="X699" s="261"/>
      <c r="Y699" s="261"/>
    </row>
    <row r="700" spans="1:25" ht="13.2">
      <c r="A700" s="279"/>
      <c r="B700" s="261"/>
      <c r="C700" s="261"/>
      <c r="D700" s="486"/>
      <c r="E700" s="261"/>
      <c r="F700" s="261"/>
      <c r="G700" s="261"/>
      <c r="H700" s="261"/>
      <c r="I700" s="261"/>
      <c r="J700" s="261"/>
      <c r="K700" s="261"/>
      <c r="L700" s="261"/>
      <c r="M700" s="261"/>
      <c r="N700" s="261"/>
      <c r="O700" s="261"/>
      <c r="P700" s="261"/>
      <c r="Q700" s="261"/>
      <c r="R700" s="261"/>
      <c r="S700" s="261"/>
      <c r="T700" s="261"/>
      <c r="U700" s="261"/>
      <c r="V700" s="261"/>
      <c r="W700" s="261"/>
      <c r="X700" s="261"/>
      <c r="Y700" s="261"/>
    </row>
    <row r="701" spans="1:25" ht="13.2">
      <c r="A701" s="279"/>
      <c r="B701" s="261"/>
      <c r="C701" s="261"/>
      <c r="D701" s="486"/>
      <c r="E701" s="261"/>
      <c r="F701" s="261"/>
      <c r="G701" s="261"/>
      <c r="H701" s="261"/>
      <c r="I701" s="261"/>
      <c r="J701" s="261"/>
      <c r="K701" s="261"/>
      <c r="L701" s="261"/>
      <c r="M701" s="261"/>
      <c r="N701" s="261"/>
      <c r="O701" s="261"/>
      <c r="P701" s="261"/>
      <c r="Q701" s="261"/>
      <c r="R701" s="261"/>
      <c r="S701" s="261"/>
      <c r="T701" s="261"/>
      <c r="U701" s="261"/>
      <c r="V701" s="261"/>
      <c r="W701" s="261"/>
      <c r="X701" s="261"/>
      <c r="Y701" s="261"/>
    </row>
    <row r="702" spans="1:25" ht="13.2">
      <c r="A702" s="279"/>
      <c r="B702" s="261"/>
      <c r="C702" s="261"/>
      <c r="D702" s="281"/>
      <c r="E702" s="261"/>
      <c r="F702" s="261"/>
      <c r="G702" s="261"/>
      <c r="H702" s="261"/>
      <c r="I702" s="261"/>
      <c r="J702" s="261"/>
      <c r="K702" s="261"/>
      <c r="L702" s="261"/>
      <c r="M702" s="261"/>
      <c r="N702" s="261"/>
      <c r="O702" s="261"/>
      <c r="P702" s="261"/>
      <c r="Q702" s="261"/>
      <c r="R702" s="261"/>
      <c r="S702" s="261"/>
      <c r="T702" s="261"/>
      <c r="U702" s="261"/>
      <c r="V702" s="261"/>
      <c r="W702" s="261"/>
      <c r="X702" s="261"/>
      <c r="Y702" s="261"/>
    </row>
    <row r="703" spans="1:25" ht="13.2">
      <c r="A703" s="279"/>
      <c r="B703" s="261"/>
      <c r="C703" s="261"/>
      <c r="D703" s="485"/>
      <c r="E703" s="261"/>
      <c r="F703" s="261"/>
      <c r="G703" s="261"/>
      <c r="H703" s="261"/>
      <c r="I703" s="261"/>
      <c r="J703" s="261"/>
      <c r="K703" s="261"/>
      <c r="L703" s="261"/>
      <c r="M703" s="261"/>
      <c r="N703" s="261"/>
      <c r="O703" s="261"/>
      <c r="P703" s="261"/>
      <c r="Q703" s="261"/>
      <c r="R703" s="261"/>
      <c r="S703" s="261"/>
      <c r="T703" s="261"/>
      <c r="U703" s="261"/>
      <c r="V703" s="261"/>
      <c r="W703" s="261"/>
      <c r="X703" s="261"/>
      <c r="Y703" s="261"/>
    </row>
    <row r="704" spans="1:25" ht="13.2">
      <c r="A704" s="279"/>
      <c r="B704" s="261"/>
      <c r="C704" s="261"/>
      <c r="D704" s="486"/>
      <c r="E704" s="261"/>
      <c r="F704" s="261"/>
      <c r="G704" s="261"/>
      <c r="H704" s="261"/>
      <c r="I704" s="261"/>
      <c r="J704" s="261"/>
      <c r="K704" s="261"/>
      <c r="L704" s="261"/>
      <c r="M704" s="261"/>
      <c r="N704" s="261"/>
      <c r="O704" s="261"/>
      <c r="P704" s="261"/>
      <c r="Q704" s="261"/>
      <c r="R704" s="261"/>
      <c r="S704" s="261"/>
      <c r="T704" s="261"/>
      <c r="U704" s="261"/>
      <c r="V704" s="261"/>
      <c r="W704" s="261"/>
      <c r="X704" s="261"/>
      <c r="Y704" s="261"/>
    </row>
    <row r="705" spans="1:25" ht="13.2">
      <c r="A705" s="279"/>
      <c r="B705" s="261"/>
      <c r="C705" s="261"/>
      <c r="D705" s="110"/>
      <c r="E705" s="261"/>
      <c r="F705" s="261"/>
      <c r="G705" s="261"/>
      <c r="H705" s="261"/>
      <c r="I705" s="261"/>
      <c r="J705" s="261"/>
      <c r="K705" s="261"/>
      <c r="L705" s="261"/>
      <c r="M705" s="261"/>
      <c r="N705" s="261"/>
      <c r="O705" s="261"/>
      <c r="P705" s="261"/>
      <c r="Q705" s="261"/>
      <c r="R705" s="261"/>
      <c r="S705" s="261"/>
      <c r="T705" s="261"/>
      <c r="U705" s="261"/>
      <c r="V705" s="261"/>
      <c r="W705" s="261"/>
      <c r="X705" s="261"/>
      <c r="Y705" s="261"/>
    </row>
    <row r="706" spans="1:25" ht="13.2">
      <c r="A706" s="279"/>
      <c r="B706" s="261"/>
      <c r="C706" s="261"/>
      <c r="D706" s="110"/>
      <c r="E706" s="261"/>
      <c r="F706" s="261"/>
      <c r="G706" s="261"/>
      <c r="H706" s="261"/>
      <c r="I706" s="261"/>
      <c r="J706" s="261"/>
      <c r="K706" s="261"/>
      <c r="L706" s="261"/>
      <c r="M706" s="261"/>
      <c r="N706" s="261"/>
      <c r="O706" s="261"/>
      <c r="P706" s="261"/>
      <c r="Q706" s="261"/>
      <c r="R706" s="261"/>
      <c r="S706" s="261"/>
      <c r="T706" s="261"/>
      <c r="U706" s="261"/>
      <c r="V706" s="261"/>
      <c r="W706" s="261"/>
      <c r="X706" s="261"/>
      <c r="Y706" s="261"/>
    </row>
    <row r="707" spans="1:25" ht="13.2">
      <c r="A707" s="279"/>
      <c r="B707" s="261"/>
      <c r="C707" s="261"/>
      <c r="D707" s="110"/>
      <c r="E707" s="261"/>
      <c r="F707" s="261"/>
      <c r="G707" s="261"/>
      <c r="H707" s="261"/>
      <c r="I707" s="261"/>
      <c r="J707" s="261"/>
      <c r="K707" s="261"/>
      <c r="L707" s="261"/>
      <c r="M707" s="261"/>
      <c r="N707" s="261"/>
      <c r="O707" s="261"/>
      <c r="P707" s="261"/>
      <c r="Q707" s="261"/>
      <c r="R707" s="261"/>
      <c r="S707" s="261"/>
      <c r="T707" s="261"/>
      <c r="U707" s="261"/>
      <c r="V707" s="261"/>
      <c r="W707" s="261"/>
      <c r="X707" s="261"/>
      <c r="Y707" s="261"/>
    </row>
    <row r="708" spans="1:25" ht="13.2">
      <c r="A708" s="279"/>
      <c r="B708" s="261"/>
      <c r="C708" s="261"/>
      <c r="D708" s="110"/>
      <c r="E708" s="261"/>
      <c r="F708" s="261"/>
      <c r="G708" s="261"/>
      <c r="H708" s="261"/>
      <c r="I708" s="261"/>
      <c r="J708" s="261"/>
      <c r="K708" s="261"/>
      <c r="L708" s="261"/>
      <c r="M708" s="261"/>
      <c r="N708" s="261"/>
      <c r="O708" s="261"/>
      <c r="P708" s="261"/>
      <c r="Q708" s="261"/>
      <c r="R708" s="261"/>
      <c r="S708" s="261"/>
      <c r="T708" s="261"/>
      <c r="U708" s="261"/>
      <c r="V708" s="261"/>
      <c r="W708" s="261"/>
      <c r="X708" s="261"/>
      <c r="Y708" s="261"/>
    </row>
    <row r="709" spans="1:25" ht="13.2">
      <c r="A709" s="279"/>
      <c r="B709" s="261"/>
      <c r="C709" s="261"/>
      <c r="D709" s="485"/>
      <c r="E709" s="261"/>
      <c r="F709" s="261"/>
      <c r="G709" s="261"/>
      <c r="H709" s="261"/>
      <c r="I709" s="261"/>
      <c r="J709" s="261"/>
      <c r="K709" s="261"/>
      <c r="L709" s="261"/>
      <c r="M709" s="261"/>
      <c r="N709" s="261"/>
      <c r="O709" s="261"/>
      <c r="P709" s="261"/>
      <c r="Q709" s="261"/>
      <c r="R709" s="261"/>
      <c r="S709" s="261"/>
      <c r="T709" s="261"/>
      <c r="U709" s="261"/>
      <c r="V709" s="261"/>
      <c r="W709" s="261"/>
      <c r="X709" s="261"/>
      <c r="Y709" s="261"/>
    </row>
    <row r="710" spans="1:25" ht="13.2">
      <c r="A710" s="279"/>
      <c r="B710" s="261"/>
      <c r="C710" s="261"/>
      <c r="D710" s="486"/>
      <c r="E710" s="261"/>
      <c r="F710" s="261"/>
      <c r="G710" s="261"/>
      <c r="H710" s="261"/>
      <c r="I710" s="261"/>
      <c r="J710" s="261"/>
      <c r="K710" s="261"/>
      <c r="L710" s="261"/>
      <c r="M710" s="261"/>
      <c r="N710" s="261"/>
      <c r="O710" s="261"/>
      <c r="P710" s="261"/>
      <c r="Q710" s="261"/>
      <c r="R710" s="261"/>
      <c r="S710" s="261"/>
      <c r="T710" s="261"/>
      <c r="U710" s="261"/>
      <c r="V710" s="261"/>
      <c r="W710" s="261"/>
      <c r="X710" s="261"/>
      <c r="Y710" s="261"/>
    </row>
    <row r="711" spans="1:25" ht="13.2">
      <c r="A711" s="279"/>
      <c r="B711" s="261"/>
      <c r="C711" s="261"/>
      <c r="D711" s="485"/>
      <c r="E711" s="261"/>
      <c r="F711" s="261"/>
      <c r="G711" s="261"/>
      <c r="H711" s="261"/>
      <c r="I711" s="261"/>
      <c r="J711" s="261"/>
      <c r="K711" s="261"/>
      <c r="L711" s="261"/>
      <c r="M711" s="261"/>
      <c r="N711" s="261"/>
      <c r="O711" s="261"/>
      <c r="P711" s="261"/>
      <c r="Q711" s="261"/>
      <c r="R711" s="261"/>
      <c r="S711" s="261"/>
      <c r="T711" s="261"/>
      <c r="U711" s="261"/>
      <c r="V711" s="261"/>
      <c r="W711" s="261"/>
      <c r="X711" s="261"/>
      <c r="Y711" s="261"/>
    </row>
    <row r="712" spans="1:25" ht="13.2">
      <c r="A712" s="279"/>
      <c r="B712" s="261"/>
      <c r="C712" s="261"/>
      <c r="D712" s="486"/>
      <c r="E712" s="261"/>
      <c r="F712" s="261"/>
      <c r="G712" s="261"/>
      <c r="H712" s="261"/>
      <c r="I712" s="261"/>
      <c r="J712" s="261"/>
      <c r="K712" s="261"/>
      <c r="L712" s="261"/>
      <c r="M712" s="261"/>
      <c r="N712" s="261"/>
      <c r="O712" s="261"/>
      <c r="P712" s="261"/>
      <c r="Q712" s="261"/>
      <c r="R712" s="261"/>
      <c r="S712" s="261"/>
      <c r="T712" s="261"/>
      <c r="U712" s="261"/>
      <c r="V712" s="261"/>
      <c r="W712" s="261"/>
      <c r="X712" s="261"/>
      <c r="Y712" s="261"/>
    </row>
    <row r="713" spans="1:25" ht="13.2">
      <c r="A713" s="279"/>
      <c r="B713" s="261"/>
      <c r="C713" s="261"/>
      <c r="D713" s="486"/>
      <c r="E713" s="261"/>
      <c r="F713" s="261"/>
      <c r="G713" s="261"/>
      <c r="H713" s="261"/>
      <c r="I713" s="261"/>
      <c r="J713" s="261"/>
      <c r="K713" s="261"/>
      <c r="L713" s="261"/>
      <c r="M713" s="261"/>
      <c r="N713" s="261"/>
      <c r="O713" s="261"/>
      <c r="P713" s="261"/>
      <c r="Q713" s="261"/>
      <c r="R713" s="261"/>
      <c r="S713" s="261"/>
      <c r="T713" s="261"/>
      <c r="U713" s="261"/>
      <c r="V713" s="261"/>
      <c r="W713" s="261"/>
      <c r="X713" s="261"/>
      <c r="Y713" s="261"/>
    </row>
    <row r="714" spans="1:25" ht="13.2">
      <c r="A714" s="279"/>
      <c r="B714" s="261"/>
      <c r="C714" s="261"/>
      <c r="D714" s="486"/>
      <c r="E714" s="261"/>
      <c r="F714" s="261"/>
      <c r="G714" s="261"/>
      <c r="H714" s="261"/>
      <c r="I714" s="261"/>
      <c r="J714" s="261"/>
      <c r="K714" s="261"/>
      <c r="L714" s="261"/>
      <c r="M714" s="261"/>
      <c r="N714" s="261"/>
      <c r="O714" s="261"/>
      <c r="P714" s="261"/>
      <c r="Q714" s="261"/>
      <c r="R714" s="261"/>
      <c r="S714" s="261"/>
      <c r="T714" s="261"/>
      <c r="U714" s="261"/>
      <c r="V714" s="261"/>
      <c r="W714" s="261"/>
      <c r="X714" s="261"/>
      <c r="Y714" s="261"/>
    </row>
    <row r="715" spans="1:25" ht="13.2">
      <c r="A715" s="279"/>
      <c r="B715" s="261"/>
      <c r="C715" s="261"/>
      <c r="D715" s="485"/>
      <c r="E715" s="261"/>
      <c r="F715" s="261"/>
      <c r="G715" s="261"/>
      <c r="H715" s="261"/>
      <c r="I715" s="261"/>
      <c r="J715" s="261"/>
      <c r="K715" s="261"/>
      <c r="L715" s="261"/>
      <c r="M715" s="261"/>
      <c r="N715" s="261"/>
      <c r="O715" s="261"/>
      <c r="P715" s="261"/>
      <c r="Q715" s="261"/>
      <c r="R715" s="261"/>
      <c r="S715" s="261"/>
      <c r="T715" s="261"/>
      <c r="U715" s="261"/>
      <c r="V715" s="261"/>
      <c r="W715" s="261"/>
      <c r="X715" s="261"/>
      <c r="Y715" s="261"/>
    </row>
    <row r="716" spans="1:25" ht="13.2">
      <c r="A716" s="279"/>
      <c r="B716" s="261"/>
      <c r="C716" s="261"/>
      <c r="D716" s="486"/>
      <c r="E716" s="261"/>
      <c r="F716" s="261"/>
      <c r="G716" s="261"/>
      <c r="H716" s="261"/>
      <c r="I716" s="261"/>
      <c r="J716" s="261"/>
      <c r="K716" s="261"/>
      <c r="L716" s="261"/>
      <c r="M716" s="261"/>
      <c r="N716" s="261"/>
      <c r="O716" s="261"/>
      <c r="P716" s="261"/>
      <c r="Q716" s="261"/>
      <c r="R716" s="261"/>
      <c r="S716" s="261"/>
      <c r="T716" s="261"/>
      <c r="U716" s="261"/>
      <c r="V716" s="261"/>
      <c r="W716" s="261"/>
      <c r="X716" s="261"/>
      <c r="Y716" s="261"/>
    </row>
    <row r="717" spans="1:25" ht="13.2">
      <c r="A717" s="279"/>
      <c r="B717" s="261"/>
      <c r="C717" s="261"/>
      <c r="D717" s="485"/>
      <c r="E717" s="261"/>
      <c r="F717" s="261"/>
      <c r="G717" s="261"/>
      <c r="H717" s="261"/>
      <c r="I717" s="261"/>
      <c r="J717" s="261"/>
      <c r="K717" s="261"/>
      <c r="L717" s="261"/>
      <c r="M717" s="261"/>
      <c r="N717" s="261"/>
      <c r="O717" s="261"/>
      <c r="P717" s="261"/>
      <c r="Q717" s="261"/>
      <c r="R717" s="261"/>
      <c r="S717" s="261"/>
      <c r="T717" s="261"/>
      <c r="U717" s="261"/>
      <c r="V717" s="261"/>
      <c r="W717" s="261"/>
      <c r="X717" s="261"/>
      <c r="Y717" s="261"/>
    </row>
    <row r="718" spans="1:25" ht="13.2">
      <c r="A718" s="279"/>
      <c r="B718" s="261"/>
      <c r="C718" s="261"/>
      <c r="D718" s="486"/>
      <c r="E718" s="261"/>
      <c r="F718" s="261"/>
      <c r="G718" s="261"/>
      <c r="H718" s="261"/>
      <c r="I718" s="261"/>
      <c r="J718" s="261"/>
      <c r="K718" s="261"/>
      <c r="L718" s="261"/>
      <c r="M718" s="261"/>
      <c r="N718" s="261"/>
      <c r="O718" s="261"/>
      <c r="P718" s="261"/>
      <c r="Q718" s="261"/>
      <c r="R718" s="261"/>
      <c r="S718" s="261"/>
      <c r="T718" s="261"/>
      <c r="U718" s="261"/>
      <c r="V718" s="261"/>
      <c r="W718" s="261"/>
      <c r="X718" s="261"/>
      <c r="Y718" s="261"/>
    </row>
    <row r="719" spans="1:25" ht="13.2">
      <c r="A719" s="279"/>
      <c r="B719" s="261"/>
      <c r="C719" s="261"/>
      <c r="D719" s="485"/>
      <c r="E719" s="261"/>
      <c r="F719" s="261"/>
      <c r="G719" s="261"/>
      <c r="H719" s="261"/>
      <c r="I719" s="261"/>
      <c r="J719" s="261"/>
      <c r="K719" s="261"/>
      <c r="L719" s="261"/>
      <c r="M719" s="261"/>
      <c r="N719" s="261"/>
      <c r="O719" s="261"/>
      <c r="P719" s="261"/>
      <c r="Q719" s="261"/>
      <c r="R719" s="261"/>
      <c r="S719" s="261"/>
      <c r="T719" s="261"/>
      <c r="U719" s="261"/>
      <c r="V719" s="261"/>
      <c r="W719" s="261"/>
      <c r="X719" s="261"/>
      <c r="Y719" s="261"/>
    </row>
    <row r="720" spans="1:25" ht="13.2">
      <c r="A720" s="279"/>
      <c r="B720" s="261"/>
      <c r="C720" s="261"/>
      <c r="D720" s="486"/>
      <c r="E720" s="261"/>
      <c r="F720" s="261"/>
      <c r="G720" s="261"/>
      <c r="H720" s="261"/>
      <c r="I720" s="261"/>
      <c r="J720" s="261"/>
      <c r="K720" s="261"/>
      <c r="L720" s="261"/>
      <c r="M720" s="261"/>
      <c r="N720" s="261"/>
      <c r="O720" s="261"/>
      <c r="P720" s="261"/>
      <c r="Q720" s="261"/>
      <c r="R720" s="261"/>
      <c r="S720" s="261"/>
      <c r="T720" s="261"/>
      <c r="U720" s="261"/>
      <c r="V720" s="261"/>
      <c r="W720" s="261"/>
      <c r="X720" s="261"/>
      <c r="Y720" s="261"/>
    </row>
    <row r="721" spans="1:25" ht="13.2">
      <c r="A721" s="279"/>
      <c r="B721" s="261"/>
      <c r="C721" s="261"/>
      <c r="D721" s="278"/>
      <c r="E721" s="261"/>
      <c r="F721" s="261"/>
      <c r="G721" s="261"/>
      <c r="H721" s="261"/>
      <c r="I721" s="261"/>
      <c r="J721" s="261"/>
      <c r="K721" s="261"/>
      <c r="L721" s="261"/>
      <c r="M721" s="261"/>
      <c r="N721" s="261"/>
      <c r="O721" s="261"/>
      <c r="P721" s="261"/>
      <c r="Q721" s="261"/>
      <c r="R721" s="261"/>
      <c r="S721" s="261"/>
      <c r="T721" s="261"/>
      <c r="U721" s="261"/>
      <c r="V721" s="261"/>
      <c r="W721" s="261"/>
      <c r="X721" s="261"/>
      <c r="Y721" s="261"/>
    </row>
    <row r="722" spans="1:25" ht="13.2">
      <c r="A722" s="279"/>
      <c r="B722" s="261"/>
      <c r="C722" s="261"/>
      <c r="D722" s="107"/>
      <c r="E722" s="261"/>
      <c r="F722" s="261"/>
      <c r="G722" s="261"/>
      <c r="H722" s="261"/>
      <c r="I722" s="261"/>
      <c r="J722" s="261"/>
      <c r="K722" s="261"/>
      <c r="L722" s="261"/>
      <c r="M722" s="261"/>
      <c r="N722" s="261"/>
      <c r="O722" s="261"/>
      <c r="P722" s="261"/>
      <c r="Q722" s="261"/>
      <c r="R722" s="261"/>
      <c r="S722" s="261"/>
      <c r="T722" s="261"/>
      <c r="U722" s="261"/>
      <c r="V722" s="261"/>
      <c r="W722" s="261"/>
      <c r="X722" s="261"/>
      <c r="Y722" s="261"/>
    </row>
    <row r="723" spans="1:25" ht="13.2">
      <c r="A723" s="279"/>
      <c r="B723" s="261"/>
      <c r="C723" s="261"/>
      <c r="D723" s="485"/>
      <c r="E723" s="261"/>
      <c r="F723" s="261"/>
      <c r="G723" s="261"/>
      <c r="H723" s="261"/>
      <c r="I723" s="261"/>
      <c r="J723" s="261"/>
      <c r="K723" s="261"/>
      <c r="L723" s="261"/>
      <c r="M723" s="261"/>
      <c r="N723" s="261"/>
      <c r="O723" s="261"/>
      <c r="P723" s="261"/>
      <c r="Q723" s="261"/>
      <c r="R723" s="261"/>
      <c r="S723" s="261"/>
      <c r="T723" s="261"/>
      <c r="U723" s="261"/>
      <c r="V723" s="261"/>
      <c r="W723" s="261"/>
      <c r="X723" s="261"/>
      <c r="Y723" s="261"/>
    </row>
    <row r="724" spans="1:25" ht="13.2">
      <c r="A724" s="279"/>
      <c r="B724" s="261"/>
      <c r="C724" s="261"/>
      <c r="D724" s="486"/>
      <c r="E724" s="261"/>
      <c r="F724" s="261"/>
      <c r="G724" s="261"/>
      <c r="H724" s="261"/>
      <c r="I724" s="261"/>
      <c r="J724" s="261"/>
      <c r="K724" s="261"/>
      <c r="L724" s="261"/>
      <c r="M724" s="261"/>
      <c r="N724" s="261"/>
      <c r="O724" s="261"/>
      <c r="P724" s="261"/>
      <c r="Q724" s="261"/>
      <c r="R724" s="261"/>
      <c r="S724" s="261"/>
      <c r="T724" s="261"/>
      <c r="U724" s="261"/>
      <c r="V724" s="261"/>
      <c r="W724" s="261"/>
      <c r="X724" s="261"/>
      <c r="Y724" s="261"/>
    </row>
    <row r="725" spans="1:25" ht="13.2">
      <c r="A725" s="279"/>
      <c r="B725" s="261"/>
      <c r="C725" s="261"/>
      <c r="D725" s="485"/>
      <c r="E725" s="261"/>
      <c r="F725" s="261"/>
      <c r="G725" s="261"/>
      <c r="H725" s="261"/>
      <c r="I725" s="261"/>
      <c r="J725" s="261"/>
      <c r="K725" s="261"/>
      <c r="L725" s="261"/>
      <c r="M725" s="261"/>
      <c r="N725" s="261"/>
      <c r="O725" s="261"/>
      <c r="P725" s="261"/>
      <c r="Q725" s="261"/>
      <c r="R725" s="261"/>
      <c r="S725" s="261"/>
      <c r="T725" s="261"/>
      <c r="U725" s="261"/>
      <c r="V725" s="261"/>
      <c r="W725" s="261"/>
      <c r="X725" s="261"/>
      <c r="Y725" s="261"/>
    </row>
    <row r="726" spans="1:25" ht="13.2">
      <c r="A726" s="279"/>
      <c r="B726" s="261"/>
      <c r="C726" s="261"/>
      <c r="D726" s="486"/>
      <c r="E726" s="261"/>
      <c r="F726" s="261"/>
      <c r="G726" s="261"/>
      <c r="H726" s="261"/>
      <c r="I726" s="261"/>
      <c r="J726" s="261"/>
      <c r="K726" s="261"/>
      <c r="L726" s="261"/>
      <c r="M726" s="261"/>
      <c r="N726" s="261"/>
      <c r="O726" s="261"/>
      <c r="P726" s="261"/>
      <c r="Q726" s="261"/>
      <c r="R726" s="261"/>
      <c r="S726" s="261"/>
      <c r="T726" s="261"/>
      <c r="U726" s="261"/>
      <c r="V726" s="261"/>
      <c r="W726" s="261"/>
      <c r="X726" s="261"/>
      <c r="Y726" s="261"/>
    </row>
    <row r="727" spans="1:25" ht="13.2">
      <c r="A727" s="279"/>
      <c r="B727" s="261"/>
      <c r="C727" s="261"/>
      <c r="D727" s="485"/>
      <c r="E727" s="261"/>
      <c r="F727" s="261"/>
      <c r="G727" s="261"/>
      <c r="H727" s="261"/>
      <c r="I727" s="261"/>
      <c r="J727" s="261"/>
      <c r="K727" s="261"/>
      <c r="L727" s="261"/>
      <c r="M727" s="261"/>
      <c r="N727" s="261"/>
      <c r="O727" s="261"/>
      <c r="P727" s="261"/>
      <c r="Q727" s="261"/>
      <c r="R727" s="261"/>
      <c r="S727" s="261"/>
      <c r="T727" s="261"/>
      <c r="U727" s="261"/>
      <c r="V727" s="261"/>
      <c r="W727" s="261"/>
      <c r="X727" s="261"/>
      <c r="Y727" s="261"/>
    </row>
    <row r="728" spans="1:25" ht="13.2">
      <c r="A728" s="279"/>
      <c r="B728" s="261"/>
      <c r="C728" s="261"/>
      <c r="D728" s="486"/>
      <c r="E728" s="261"/>
      <c r="F728" s="261"/>
      <c r="G728" s="261"/>
      <c r="H728" s="261"/>
      <c r="I728" s="261"/>
      <c r="J728" s="261"/>
      <c r="K728" s="261"/>
      <c r="L728" s="261"/>
      <c r="M728" s="261"/>
      <c r="N728" s="261"/>
      <c r="O728" s="261"/>
      <c r="P728" s="261"/>
      <c r="Q728" s="261"/>
      <c r="R728" s="261"/>
      <c r="S728" s="261"/>
      <c r="T728" s="261"/>
      <c r="U728" s="261"/>
      <c r="V728" s="261"/>
      <c r="W728" s="261"/>
      <c r="X728" s="261"/>
      <c r="Y728" s="261"/>
    </row>
    <row r="729" spans="1:25" ht="13.2">
      <c r="A729" s="279"/>
      <c r="B729" s="261"/>
      <c r="C729" s="261"/>
      <c r="D729" s="110"/>
      <c r="E729" s="261"/>
      <c r="F729" s="261"/>
      <c r="G729" s="261"/>
      <c r="H729" s="261"/>
      <c r="I729" s="261"/>
      <c r="J729" s="261"/>
      <c r="K729" s="261"/>
      <c r="L729" s="261"/>
      <c r="M729" s="261"/>
      <c r="N729" s="261"/>
      <c r="O729" s="261"/>
      <c r="P729" s="261"/>
      <c r="Q729" s="261"/>
      <c r="R729" s="261"/>
      <c r="S729" s="261"/>
      <c r="T729" s="261"/>
      <c r="U729" s="261"/>
      <c r="V729" s="261"/>
      <c r="W729" s="261"/>
      <c r="X729" s="261"/>
      <c r="Y729" s="261"/>
    </row>
    <row r="730" spans="1:25" ht="13.2">
      <c r="A730" s="279"/>
      <c r="B730" s="261"/>
      <c r="C730" s="261"/>
      <c r="D730" s="485"/>
      <c r="E730" s="261"/>
      <c r="F730" s="261"/>
      <c r="G730" s="261"/>
      <c r="H730" s="261"/>
      <c r="I730" s="261"/>
      <c r="J730" s="261"/>
      <c r="K730" s="261"/>
      <c r="L730" s="261"/>
      <c r="M730" s="261"/>
      <c r="N730" s="261"/>
      <c r="O730" s="261"/>
      <c r="P730" s="261"/>
      <c r="Q730" s="261"/>
      <c r="R730" s="261"/>
      <c r="S730" s="261"/>
      <c r="T730" s="261"/>
      <c r="U730" s="261"/>
      <c r="V730" s="261"/>
      <c r="W730" s="261"/>
      <c r="X730" s="261"/>
      <c r="Y730" s="261"/>
    </row>
    <row r="731" spans="1:25" ht="13.2">
      <c r="A731" s="279"/>
      <c r="B731" s="261"/>
      <c r="C731" s="261"/>
      <c r="D731" s="486"/>
      <c r="E731" s="261"/>
      <c r="F731" s="261"/>
      <c r="G731" s="261"/>
      <c r="H731" s="261"/>
      <c r="I731" s="261"/>
      <c r="J731" s="261"/>
      <c r="K731" s="261"/>
      <c r="L731" s="261"/>
      <c r="M731" s="261"/>
      <c r="N731" s="261"/>
      <c r="O731" s="261"/>
      <c r="P731" s="261"/>
      <c r="Q731" s="261"/>
      <c r="R731" s="261"/>
      <c r="S731" s="261"/>
      <c r="T731" s="261"/>
      <c r="U731" s="261"/>
      <c r="V731" s="261"/>
      <c r="W731" s="261"/>
      <c r="X731" s="261"/>
      <c r="Y731" s="261"/>
    </row>
    <row r="732" spans="1:25" ht="13.2">
      <c r="A732" s="279"/>
      <c r="B732" s="261"/>
      <c r="C732" s="261"/>
      <c r="D732" s="486"/>
      <c r="E732" s="261"/>
      <c r="F732" s="261"/>
      <c r="G732" s="261"/>
      <c r="H732" s="261"/>
      <c r="I732" s="261"/>
      <c r="J732" s="261"/>
      <c r="K732" s="261"/>
      <c r="L732" s="261"/>
      <c r="M732" s="261"/>
      <c r="N732" s="261"/>
      <c r="O732" s="261"/>
      <c r="P732" s="261"/>
      <c r="Q732" s="261"/>
      <c r="R732" s="261"/>
      <c r="S732" s="261"/>
      <c r="T732" s="261"/>
      <c r="U732" s="261"/>
      <c r="V732" s="261"/>
      <c r="W732" s="261"/>
      <c r="X732" s="261"/>
      <c r="Y732" s="261"/>
    </row>
    <row r="733" spans="1:25" ht="13.2">
      <c r="A733" s="279"/>
      <c r="B733" s="261"/>
      <c r="C733" s="261"/>
      <c r="D733" s="110"/>
      <c r="E733" s="261"/>
      <c r="F733" s="261"/>
      <c r="G733" s="261"/>
      <c r="H733" s="261"/>
      <c r="I733" s="261"/>
      <c r="J733" s="261"/>
      <c r="K733" s="261"/>
      <c r="L733" s="261"/>
      <c r="M733" s="261"/>
      <c r="N733" s="261"/>
      <c r="O733" s="261"/>
      <c r="P733" s="261"/>
      <c r="Q733" s="261"/>
      <c r="R733" s="261"/>
      <c r="S733" s="261"/>
      <c r="T733" s="261"/>
      <c r="U733" s="261"/>
      <c r="V733" s="261"/>
      <c r="W733" s="261"/>
      <c r="X733" s="261"/>
      <c r="Y733" s="261"/>
    </row>
    <row r="734" spans="1:25" ht="13.2">
      <c r="A734" s="279"/>
      <c r="B734" s="261"/>
      <c r="C734" s="261"/>
      <c r="D734" s="485"/>
      <c r="E734" s="261"/>
      <c r="F734" s="261"/>
      <c r="G734" s="261"/>
      <c r="H734" s="261"/>
      <c r="I734" s="261"/>
      <c r="J734" s="261"/>
      <c r="K734" s="261"/>
      <c r="L734" s="261"/>
      <c r="M734" s="261"/>
      <c r="N734" s="261"/>
      <c r="O734" s="261"/>
      <c r="P734" s="261"/>
      <c r="Q734" s="261"/>
      <c r="R734" s="261"/>
      <c r="S734" s="261"/>
      <c r="T734" s="261"/>
      <c r="U734" s="261"/>
      <c r="V734" s="261"/>
      <c r="W734" s="261"/>
      <c r="X734" s="261"/>
      <c r="Y734" s="261"/>
    </row>
    <row r="735" spans="1:25" ht="13.2">
      <c r="A735" s="279"/>
      <c r="B735" s="261"/>
      <c r="C735" s="261"/>
      <c r="D735" s="486"/>
      <c r="E735" s="261"/>
      <c r="F735" s="261"/>
      <c r="G735" s="261"/>
      <c r="H735" s="261"/>
      <c r="I735" s="261"/>
      <c r="J735" s="261"/>
      <c r="K735" s="261"/>
      <c r="L735" s="261"/>
      <c r="M735" s="261"/>
      <c r="N735" s="261"/>
      <c r="O735" s="261"/>
      <c r="P735" s="261"/>
      <c r="Q735" s="261"/>
      <c r="R735" s="261"/>
      <c r="S735" s="261"/>
      <c r="T735" s="261"/>
      <c r="U735" s="261"/>
      <c r="V735" s="261"/>
      <c r="W735" s="261"/>
      <c r="X735" s="261"/>
      <c r="Y735" s="261"/>
    </row>
    <row r="736" spans="1:25" ht="13.2">
      <c r="A736" s="279"/>
      <c r="B736" s="261"/>
      <c r="C736" s="261"/>
      <c r="D736" s="485"/>
      <c r="E736" s="261"/>
      <c r="F736" s="261"/>
      <c r="G736" s="261"/>
      <c r="H736" s="261"/>
      <c r="I736" s="261"/>
      <c r="J736" s="261"/>
      <c r="K736" s="261"/>
      <c r="L736" s="261"/>
      <c r="M736" s="261"/>
      <c r="N736" s="261"/>
      <c r="O736" s="261"/>
      <c r="P736" s="261"/>
      <c r="Q736" s="261"/>
      <c r="R736" s="261"/>
      <c r="S736" s="261"/>
      <c r="T736" s="261"/>
      <c r="U736" s="261"/>
      <c r="V736" s="261"/>
      <c r="W736" s="261"/>
      <c r="X736" s="261"/>
      <c r="Y736" s="261"/>
    </row>
    <row r="737" spans="1:25" ht="13.2">
      <c r="A737" s="279"/>
      <c r="B737" s="261"/>
      <c r="C737" s="261"/>
      <c r="D737" s="486"/>
      <c r="E737" s="261"/>
      <c r="F737" s="261"/>
      <c r="G737" s="261"/>
      <c r="H737" s="261"/>
      <c r="I737" s="261"/>
      <c r="J737" s="261"/>
      <c r="K737" s="261"/>
      <c r="L737" s="261"/>
      <c r="M737" s="261"/>
      <c r="N737" s="261"/>
      <c r="O737" s="261"/>
      <c r="P737" s="261"/>
      <c r="Q737" s="261"/>
      <c r="R737" s="261"/>
      <c r="S737" s="261"/>
      <c r="T737" s="261"/>
      <c r="U737" s="261"/>
      <c r="V737" s="261"/>
      <c r="W737" s="261"/>
      <c r="X737" s="261"/>
      <c r="Y737" s="261"/>
    </row>
    <row r="738" spans="1:25" ht="13.2">
      <c r="A738" s="279"/>
      <c r="B738" s="261"/>
      <c r="C738" s="261"/>
      <c r="D738" s="486"/>
      <c r="E738" s="261"/>
      <c r="F738" s="261"/>
      <c r="G738" s="261"/>
      <c r="H738" s="261"/>
      <c r="I738" s="261"/>
      <c r="J738" s="261"/>
      <c r="K738" s="261"/>
      <c r="L738" s="261"/>
      <c r="M738" s="261"/>
      <c r="N738" s="261"/>
      <c r="O738" s="261"/>
      <c r="P738" s="261"/>
      <c r="Q738" s="261"/>
      <c r="R738" s="261"/>
      <c r="S738" s="261"/>
      <c r="T738" s="261"/>
      <c r="U738" s="261"/>
      <c r="V738" s="261"/>
      <c r="W738" s="261"/>
      <c r="X738" s="261"/>
      <c r="Y738" s="261"/>
    </row>
    <row r="739" spans="1:25" ht="13.2">
      <c r="A739" s="279"/>
      <c r="B739" s="261"/>
      <c r="C739" s="261"/>
      <c r="D739" s="486"/>
      <c r="E739" s="261"/>
      <c r="F739" s="261"/>
      <c r="G739" s="261"/>
      <c r="H739" s="261"/>
      <c r="I739" s="261"/>
      <c r="J739" s="261"/>
      <c r="K739" s="261"/>
      <c r="L739" s="261"/>
      <c r="M739" s="261"/>
      <c r="N739" s="261"/>
      <c r="O739" s="261"/>
      <c r="P739" s="261"/>
      <c r="Q739" s="261"/>
      <c r="R739" s="261"/>
      <c r="S739" s="261"/>
      <c r="T739" s="261"/>
      <c r="U739" s="261"/>
      <c r="V739" s="261"/>
      <c r="W739" s="261"/>
      <c r="X739" s="261"/>
      <c r="Y739" s="261"/>
    </row>
    <row r="740" spans="1:25" ht="13.2">
      <c r="A740" s="279"/>
      <c r="B740" s="261"/>
      <c r="C740" s="261"/>
      <c r="D740" s="486"/>
      <c r="E740" s="261"/>
      <c r="F740" s="261"/>
      <c r="G740" s="261"/>
      <c r="H740" s="261"/>
      <c r="I740" s="261"/>
      <c r="J740" s="261"/>
      <c r="K740" s="261"/>
      <c r="L740" s="261"/>
      <c r="M740" s="261"/>
      <c r="N740" s="261"/>
      <c r="O740" s="261"/>
      <c r="P740" s="261"/>
      <c r="Q740" s="261"/>
      <c r="R740" s="261"/>
      <c r="S740" s="261"/>
      <c r="T740" s="261"/>
      <c r="U740" s="261"/>
      <c r="V740" s="261"/>
      <c r="W740" s="261"/>
      <c r="X740" s="261"/>
      <c r="Y740" s="261"/>
    </row>
    <row r="741" spans="1:25" ht="13.2">
      <c r="A741" s="279"/>
      <c r="B741" s="261"/>
      <c r="C741" s="261"/>
      <c r="D741" s="486"/>
      <c r="E741" s="261"/>
      <c r="F741" s="261"/>
      <c r="G741" s="261"/>
      <c r="H741" s="261"/>
      <c r="I741" s="261"/>
      <c r="J741" s="261"/>
      <c r="K741" s="261"/>
      <c r="L741" s="261"/>
      <c r="M741" s="261"/>
      <c r="N741" s="261"/>
      <c r="O741" s="261"/>
      <c r="P741" s="261"/>
      <c r="Q741" s="261"/>
      <c r="R741" s="261"/>
      <c r="S741" s="261"/>
      <c r="T741" s="261"/>
      <c r="U741" s="261"/>
      <c r="V741" s="261"/>
      <c r="W741" s="261"/>
      <c r="X741" s="261"/>
      <c r="Y741" s="261"/>
    </row>
    <row r="742" spans="1:25" ht="13.2">
      <c r="A742" s="279"/>
      <c r="B742" s="261"/>
      <c r="C742" s="261"/>
      <c r="D742" s="281"/>
      <c r="E742" s="261"/>
      <c r="F742" s="261"/>
      <c r="G742" s="261"/>
      <c r="H742" s="261"/>
      <c r="I742" s="261"/>
      <c r="J742" s="261"/>
      <c r="K742" s="261"/>
      <c r="L742" s="261"/>
      <c r="M742" s="261"/>
      <c r="N742" s="261"/>
      <c r="O742" s="261"/>
      <c r="P742" s="261"/>
      <c r="Q742" s="261"/>
      <c r="R742" s="261"/>
      <c r="S742" s="261"/>
      <c r="T742" s="261"/>
      <c r="U742" s="261"/>
      <c r="V742" s="261"/>
      <c r="W742" s="261"/>
      <c r="X742" s="261"/>
      <c r="Y742" s="261"/>
    </row>
    <row r="743" spans="1:25" ht="13.2">
      <c r="A743" s="279"/>
      <c r="B743" s="261"/>
      <c r="C743" s="261"/>
      <c r="D743" s="485"/>
      <c r="E743" s="261"/>
      <c r="F743" s="261"/>
      <c r="G743" s="261"/>
      <c r="H743" s="261"/>
      <c r="I743" s="261"/>
      <c r="J743" s="261"/>
      <c r="K743" s="261"/>
      <c r="L743" s="261"/>
      <c r="M743" s="261"/>
      <c r="N743" s="261"/>
      <c r="O743" s="261"/>
      <c r="P743" s="261"/>
      <c r="Q743" s="261"/>
      <c r="R743" s="261"/>
      <c r="S743" s="261"/>
      <c r="T743" s="261"/>
      <c r="U743" s="261"/>
      <c r="V743" s="261"/>
      <c r="W743" s="261"/>
      <c r="X743" s="261"/>
      <c r="Y743" s="261"/>
    </row>
    <row r="744" spans="1:25" ht="13.2">
      <c r="A744" s="279"/>
      <c r="B744" s="261"/>
      <c r="C744" s="261"/>
      <c r="D744" s="486"/>
      <c r="E744" s="261"/>
      <c r="F744" s="261"/>
      <c r="G744" s="261"/>
      <c r="H744" s="261"/>
      <c r="I744" s="261"/>
      <c r="J744" s="261"/>
      <c r="K744" s="261"/>
      <c r="L744" s="261"/>
      <c r="M744" s="261"/>
      <c r="N744" s="261"/>
      <c r="O744" s="261"/>
      <c r="P744" s="261"/>
      <c r="Q744" s="261"/>
      <c r="R744" s="261"/>
      <c r="S744" s="261"/>
      <c r="T744" s="261"/>
      <c r="U744" s="261"/>
      <c r="V744" s="261"/>
      <c r="W744" s="261"/>
      <c r="X744" s="261"/>
      <c r="Y744" s="261"/>
    </row>
    <row r="745" spans="1:25" ht="13.2">
      <c r="A745" s="279"/>
      <c r="B745" s="261"/>
      <c r="C745" s="261"/>
      <c r="D745" s="110"/>
      <c r="E745" s="261"/>
      <c r="F745" s="261"/>
      <c r="G745" s="261"/>
      <c r="H745" s="261"/>
      <c r="I745" s="261"/>
      <c r="J745" s="261"/>
      <c r="K745" s="261"/>
      <c r="L745" s="261"/>
      <c r="M745" s="261"/>
      <c r="N745" s="261"/>
      <c r="O745" s="261"/>
      <c r="P745" s="261"/>
      <c r="Q745" s="261"/>
      <c r="R745" s="261"/>
      <c r="S745" s="261"/>
      <c r="T745" s="261"/>
      <c r="U745" s="261"/>
      <c r="V745" s="261"/>
      <c r="W745" s="261"/>
      <c r="X745" s="261"/>
      <c r="Y745" s="261"/>
    </row>
    <row r="746" spans="1:25" ht="13.2">
      <c r="A746" s="279"/>
      <c r="B746" s="261"/>
      <c r="C746" s="261"/>
      <c r="D746" s="110"/>
      <c r="E746" s="261"/>
      <c r="F746" s="261"/>
      <c r="G746" s="261"/>
      <c r="H746" s="261"/>
      <c r="I746" s="261"/>
      <c r="J746" s="261"/>
      <c r="K746" s="261"/>
      <c r="L746" s="261"/>
      <c r="M746" s="261"/>
      <c r="N746" s="261"/>
      <c r="O746" s="261"/>
      <c r="P746" s="261"/>
      <c r="Q746" s="261"/>
      <c r="R746" s="261"/>
      <c r="S746" s="261"/>
      <c r="T746" s="261"/>
      <c r="U746" s="261"/>
      <c r="V746" s="261"/>
      <c r="W746" s="261"/>
      <c r="X746" s="261"/>
      <c r="Y746" s="261"/>
    </row>
    <row r="747" spans="1:25" ht="13.2">
      <c r="A747" s="279"/>
      <c r="B747" s="261"/>
      <c r="C747" s="261"/>
      <c r="D747" s="110"/>
      <c r="E747" s="261"/>
      <c r="F747" s="261"/>
      <c r="G747" s="261"/>
      <c r="H747" s="261"/>
      <c r="I747" s="261"/>
      <c r="J747" s="261"/>
      <c r="K747" s="261"/>
      <c r="L747" s="261"/>
      <c r="M747" s="261"/>
      <c r="N747" s="261"/>
      <c r="O747" s="261"/>
      <c r="P747" s="261"/>
      <c r="Q747" s="261"/>
      <c r="R747" s="261"/>
      <c r="S747" s="261"/>
      <c r="T747" s="261"/>
      <c r="U747" s="261"/>
      <c r="V747" s="261"/>
      <c r="W747" s="261"/>
      <c r="X747" s="261"/>
      <c r="Y747" s="261"/>
    </row>
    <row r="748" spans="1:25" ht="13.2">
      <c r="A748" s="279"/>
      <c r="B748" s="261"/>
      <c r="C748" s="261"/>
      <c r="D748" s="110"/>
      <c r="E748" s="261"/>
      <c r="F748" s="261"/>
      <c r="G748" s="261"/>
      <c r="H748" s="261"/>
      <c r="I748" s="261"/>
      <c r="J748" s="261"/>
      <c r="K748" s="261"/>
      <c r="L748" s="261"/>
      <c r="M748" s="261"/>
      <c r="N748" s="261"/>
      <c r="O748" s="261"/>
      <c r="P748" s="261"/>
      <c r="Q748" s="261"/>
      <c r="R748" s="261"/>
      <c r="S748" s="261"/>
      <c r="T748" s="261"/>
      <c r="U748" s="261"/>
      <c r="V748" s="261"/>
      <c r="W748" s="261"/>
      <c r="X748" s="261"/>
      <c r="Y748" s="261"/>
    </row>
    <row r="749" spans="1:25" ht="13.2">
      <c r="A749" s="279"/>
      <c r="B749" s="261"/>
      <c r="C749" s="261"/>
      <c r="D749" s="485"/>
      <c r="E749" s="261"/>
      <c r="F749" s="261"/>
      <c r="G749" s="261"/>
      <c r="H749" s="261"/>
      <c r="I749" s="261"/>
      <c r="J749" s="261"/>
      <c r="K749" s="261"/>
      <c r="L749" s="261"/>
      <c r="M749" s="261"/>
      <c r="N749" s="261"/>
      <c r="O749" s="261"/>
      <c r="P749" s="261"/>
      <c r="Q749" s="261"/>
      <c r="R749" s="261"/>
      <c r="S749" s="261"/>
      <c r="T749" s="261"/>
      <c r="U749" s="261"/>
      <c r="V749" s="261"/>
      <c r="W749" s="261"/>
      <c r="X749" s="261"/>
      <c r="Y749" s="261"/>
    </row>
    <row r="750" spans="1:25" ht="13.2">
      <c r="A750" s="279"/>
      <c r="B750" s="261"/>
      <c r="C750" s="261"/>
      <c r="D750" s="486"/>
      <c r="E750" s="261"/>
      <c r="F750" s="261"/>
      <c r="G750" s="261"/>
      <c r="H750" s="261"/>
      <c r="I750" s="261"/>
      <c r="J750" s="261"/>
      <c r="K750" s="261"/>
      <c r="L750" s="261"/>
      <c r="M750" s="261"/>
      <c r="N750" s="261"/>
      <c r="O750" s="261"/>
      <c r="P750" s="261"/>
      <c r="Q750" s="261"/>
      <c r="R750" s="261"/>
      <c r="S750" s="261"/>
      <c r="T750" s="261"/>
      <c r="U750" s="261"/>
      <c r="V750" s="261"/>
      <c r="W750" s="261"/>
      <c r="X750" s="261"/>
      <c r="Y750" s="261"/>
    </row>
    <row r="751" spans="1:25" ht="13.2">
      <c r="A751" s="279"/>
      <c r="B751" s="261"/>
      <c r="C751" s="261"/>
      <c r="D751" s="485"/>
      <c r="E751" s="261"/>
      <c r="F751" s="261"/>
      <c r="G751" s="261"/>
      <c r="H751" s="261"/>
      <c r="I751" s="261"/>
      <c r="J751" s="261"/>
      <c r="K751" s="261"/>
      <c r="L751" s="261"/>
      <c r="M751" s="261"/>
      <c r="N751" s="261"/>
      <c r="O751" s="261"/>
      <c r="P751" s="261"/>
      <c r="Q751" s="261"/>
      <c r="R751" s="261"/>
      <c r="S751" s="261"/>
      <c r="T751" s="261"/>
      <c r="U751" s="261"/>
      <c r="V751" s="261"/>
      <c r="W751" s="261"/>
      <c r="X751" s="261"/>
      <c r="Y751" s="261"/>
    </row>
    <row r="752" spans="1:25" ht="13.2">
      <c r="A752" s="279"/>
      <c r="B752" s="261"/>
      <c r="C752" s="261"/>
      <c r="D752" s="486"/>
      <c r="E752" s="261"/>
      <c r="F752" s="261"/>
      <c r="G752" s="261"/>
      <c r="H752" s="261"/>
      <c r="I752" s="261"/>
      <c r="J752" s="261"/>
      <c r="K752" s="261"/>
      <c r="L752" s="261"/>
      <c r="M752" s="261"/>
      <c r="N752" s="261"/>
      <c r="O752" s="261"/>
      <c r="P752" s="261"/>
      <c r="Q752" s="261"/>
      <c r="R752" s="261"/>
      <c r="S752" s="261"/>
      <c r="T752" s="261"/>
      <c r="U752" s="261"/>
      <c r="V752" s="261"/>
      <c r="W752" s="261"/>
      <c r="X752" s="261"/>
      <c r="Y752" s="261"/>
    </row>
    <row r="753" spans="1:25" ht="13.2">
      <c r="A753" s="279"/>
      <c r="B753" s="261"/>
      <c r="C753" s="261"/>
      <c r="D753" s="486"/>
      <c r="E753" s="261"/>
      <c r="F753" s="261"/>
      <c r="G753" s="261"/>
      <c r="H753" s="261"/>
      <c r="I753" s="261"/>
      <c r="J753" s="261"/>
      <c r="K753" s="261"/>
      <c r="L753" s="261"/>
      <c r="M753" s="261"/>
      <c r="N753" s="261"/>
      <c r="O753" s="261"/>
      <c r="P753" s="261"/>
      <c r="Q753" s="261"/>
      <c r="R753" s="261"/>
      <c r="S753" s="261"/>
      <c r="T753" s="261"/>
      <c r="U753" s="261"/>
      <c r="V753" s="261"/>
      <c r="W753" s="261"/>
      <c r="X753" s="261"/>
      <c r="Y753" s="261"/>
    </row>
    <row r="754" spans="1:25" ht="13.2">
      <c r="A754" s="279"/>
      <c r="B754" s="261"/>
      <c r="C754" s="261"/>
      <c r="D754" s="486"/>
      <c r="E754" s="261"/>
      <c r="F754" s="261"/>
      <c r="G754" s="261"/>
      <c r="H754" s="261"/>
      <c r="I754" s="261"/>
      <c r="J754" s="261"/>
      <c r="K754" s="261"/>
      <c r="L754" s="261"/>
      <c r="M754" s="261"/>
      <c r="N754" s="261"/>
      <c r="O754" s="261"/>
      <c r="P754" s="261"/>
      <c r="Q754" s="261"/>
      <c r="R754" s="261"/>
      <c r="S754" s="261"/>
      <c r="T754" s="261"/>
      <c r="U754" s="261"/>
      <c r="V754" s="261"/>
      <c r="W754" s="261"/>
      <c r="X754" s="261"/>
      <c r="Y754" s="261"/>
    </row>
    <row r="755" spans="1:25" ht="13.2">
      <c r="A755" s="279"/>
      <c r="B755" s="261"/>
      <c r="C755" s="261"/>
      <c r="D755" s="485"/>
      <c r="E755" s="261"/>
      <c r="F755" s="261"/>
      <c r="G755" s="261"/>
      <c r="H755" s="261"/>
      <c r="I755" s="261"/>
      <c r="J755" s="261"/>
      <c r="K755" s="261"/>
      <c r="L755" s="261"/>
      <c r="M755" s="261"/>
      <c r="N755" s="261"/>
      <c r="O755" s="261"/>
      <c r="P755" s="261"/>
      <c r="Q755" s="261"/>
      <c r="R755" s="261"/>
      <c r="S755" s="261"/>
      <c r="T755" s="261"/>
      <c r="U755" s="261"/>
      <c r="V755" s="261"/>
      <c r="W755" s="261"/>
      <c r="X755" s="261"/>
      <c r="Y755" s="261"/>
    </row>
    <row r="756" spans="1:25" ht="13.2">
      <c r="A756" s="279"/>
      <c r="B756" s="261"/>
      <c r="C756" s="261"/>
      <c r="D756" s="486"/>
      <c r="E756" s="261"/>
      <c r="F756" s="261"/>
      <c r="G756" s="261"/>
      <c r="H756" s="261"/>
      <c r="I756" s="261"/>
      <c r="J756" s="261"/>
      <c r="K756" s="261"/>
      <c r="L756" s="261"/>
      <c r="M756" s="261"/>
      <c r="N756" s="261"/>
      <c r="O756" s="261"/>
      <c r="P756" s="261"/>
      <c r="Q756" s="261"/>
      <c r="R756" s="261"/>
      <c r="S756" s="261"/>
      <c r="T756" s="261"/>
      <c r="U756" s="261"/>
      <c r="V756" s="261"/>
      <c r="W756" s="261"/>
      <c r="X756" s="261"/>
      <c r="Y756" s="261"/>
    </row>
    <row r="757" spans="1:25" ht="13.2">
      <c r="A757" s="279"/>
      <c r="B757" s="261"/>
      <c r="C757" s="261"/>
      <c r="D757" s="485"/>
      <c r="E757" s="261"/>
      <c r="F757" s="261"/>
      <c r="G757" s="261"/>
      <c r="H757" s="261"/>
      <c r="I757" s="261"/>
      <c r="J757" s="261"/>
      <c r="K757" s="261"/>
      <c r="L757" s="261"/>
      <c r="M757" s="261"/>
      <c r="N757" s="261"/>
      <c r="O757" s="261"/>
      <c r="P757" s="261"/>
      <c r="Q757" s="261"/>
      <c r="R757" s="261"/>
      <c r="S757" s="261"/>
      <c r="T757" s="261"/>
      <c r="U757" s="261"/>
      <c r="V757" s="261"/>
      <c r="W757" s="261"/>
      <c r="X757" s="261"/>
      <c r="Y757" s="261"/>
    </row>
    <row r="758" spans="1:25" ht="13.2">
      <c r="A758" s="279"/>
      <c r="B758" s="261"/>
      <c r="C758" s="261"/>
      <c r="D758" s="486"/>
      <c r="E758" s="261"/>
      <c r="F758" s="261"/>
      <c r="G758" s="261"/>
      <c r="H758" s="261"/>
      <c r="I758" s="261"/>
      <c r="J758" s="261"/>
      <c r="K758" s="261"/>
      <c r="L758" s="261"/>
      <c r="M758" s="261"/>
      <c r="N758" s="261"/>
      <c r="O758" s="261"/>
      <c r="P758" s="261"/>
      <c r="Q758" s="261"/>
      <c r="R758" s="261"/>
      <c r="S758" s="261"/>
      <c r="T758" s="261"/>
      <c r="U758" s="261"/>
      <c r="V758" s="261"/>
      <c r="W758" s="261"/>
      <c r="X758" s="261"/>
      <c r="Y758" s="261"/>
    </row>
    <row r="759" spans="1:25" ht="13.2">
      <c r="A759" s="279"/>
      <c r="B759" s="261"/>
      <c r="C759" s="261"/>
      <c r="D759" s="485"/>
      <c r="E759" s="261"/>
      <c r="F759" s="261"/>
      <c r="G759" s="261"/>
      <c r="H759" s="261"/>
      <c r="I759" s="261"/>
      <c r="J759" s="261"/>
      <c r="K759" s="261"/>
      <c r="L759" s="261"/>
      <c r="M759" s="261"/>
      <c r="N759" s="261"/>
      <c r="O759" s="261"/>
      <c r="P759" s="261"/>
      <c r="Q759" s="261"/>
      <c r="R759" s="261"/>
      <c r="S759" s="261"/>
      <c r="T759" s="261"/>
      <c r="U759" s="261"/>
      <c r="V759" s="261"/>
      <c r="W759" s="261"/>
      <c r="X759" s="261"/>
      <c r="Y759" s="261"/>
    </row>
    <row r="760" spans="1:25" ht="13.2">
      <c r="A760" s="279"/>
      <c r="B760" s="261"/>
      <c r="C760" s="261"/>
      <c r="D760" s="486"/>
      <c r="E760" s="261"/>
      <c r="F760" s="261"/>
      <c r="G760" s="261"/>
      <c r="H760" s="261"/>
      <c r="I760" s="261"/>
      <c r="J760" s="261"/>
      <c r="K760" s="261"/>
      <c r="L760" s="261"/>
      <c r="M760" s="261"/>
      <c r="N760" s="261"/>
      <c r="O760" s="261"/>
      <c r="P760" s="261"/>
      <c r="Q760" s="261"/>
      <c r="R760" s="261"/>
      <c r="S760" s="261"/>
      <c r="T760" s="261"/>
      <c r="U760" s="261"/>
      <c r="V760" s="261"/>
      <c r="W760" s="261"/>
      <c r="X760" s="261"/>
      <c r="Y760" s="261"/>
    </row>
    <row r="761" spans="1:25" ht="13.2">
      <c r="A761" s="279"/>
      <c r="B761" s="261"/>
      <c r="C761" s="261"/>
      <c r="D761" s="278"/>
      <c r="E761" s="261"/>
      <c r="F761" s="261"/>
      <c r="G761" s="261"/>
      <c r="H761" s="261"/>
      <c r="I761" s="261"/>
      <c r="J761" s="261"/>
      <c r="K761" s="261"/>
      <c r="L761" s="261"/>
      <c r="M761" s="261"/>
      <c r="N761" s="261"/>
      <c r="O761" s="261"/>
      <c r="P761" s="261"/>
      <c r="Q761" s="261"/>
      <c r="R761" s="261"/>
      <c r="S761" s="261"/>
      <c r="T761" s="261"/>
      <c r="U761" s="261"/>
      <c r="V761" s="261"/>
      <c r="W761" s="261"/>
      <c r="X761" s="261"/>
      <c r="Y761" s="261"/>
    </row>
    <row r="762" spans="1:25" ht="13.2">
      <c r="A762" s="279"/>
      <c r="B762" s="261"/>
      <c r="C762" s="261"/>
      <c r="D762" s="107"/>
      <c r="E762" s="261"/>
      <c r="F762" s="261"/>
      <c r="G762" s="261"/>
      <c r="H762" s="261"/>
      <c r="I762" s="261"/>
      <c r="J762" s="261"/>
      <c r="K762" s="261"/>
      <c r="L762" s="261"/>
      <c r="M762" s="261"/>
      <c r="N762" s="261"/>
      <c r="O762" s="261"/>
      <c r="P762" s="261"/>
      <c r="Q762" s="261"/>
      <c r="R762" s="261"/>
      <c r="S762" s="261"/>
      <c r="T762" s="261"/>
      <c r="U762" s="261"/>
      <c r="V762" s="261"/>
      <c r="W762" s="261"/>
      <c r="X762" s="261"/>
      <c r="Y762" s="261"/>
    </row>
    <row r="763" spans="1:25" ht="13.2">
      <c r="A763" s="279"/>
      <c r="B763" s="261"/>
      <c r="C763" s="261"/>
      <c r="D763" s="485"/>
      <c r="E763" s="261"/>
      <c r="F763" s="261"/>
      <c r="G763" s="261"/>
      <c r="H763" s="261"/>
      <c r="I763" s="261"/>
      <c r="J763" s="261"/>
      <c r="K763" s="261"/>
      <c r="L763" s="261"/>
      <c r="M763" s="261"/>
      <c r="N763" s="261"/>
      <c r="O763" s="261"/>
      <c r="P763" s="261"/>
      <c r="Q763" s="261"/>
      <c r="R763" s="261"/>
      <c r="S763" s="261"/>
      <c r="T763" s="261"/>
      <c r="U763" s="261"/>
      <c r="V763" s="261"/>
      <c r="W763" s="261"/>
      <c r="X763" s="261"/>
      <c r="Y763" s="261"/>
    </row>
    <row r="764" spans="1:25" ht="13.2">
      <c r="A764" s="279"/>
      <c r="B764" s="261"/>
      <c r="C764" s="261"/>
      <c r="D764" s="486"/>
      <c r="E764" s="261"/>
      <c r="F764" s="261"/>
      <c r="G764" s="261"/>
      <c r="H764" s="261"/>
      <c r="I764" s="261"/>
      <c r="J764" s="261"/>
      <c r="K764" s="261"/>
      <c r="L764" s="261"/>
      <c r="M764" s="261"/>
      <c r="N764" s="261"/>
      <c r="O764" s="261"/>
      <c r="P764" s="261"/>
      <c r="Q764" s="261"/>
      <c r="R764" s="261"/>
      <c r="S764" s="261"/>
      <c r="T764" s="261"/>
      <c r="U764" s="261"/>
      <c r="V764" s="261"/>
      <c r="W764" s="261"/>
      <c r="X764" s="261"/>
      <c r="Y764" s="261"/>
    </row>
    <row r="765" spans="1:25" ht="13.2">
      <c r="A765" s="279"/>
      <c r="B765" s="261"/>
      <c r="C765" s="261"/>
      <c r="D765" s="485"/>
      <c r="E765" s="261"/>
      <c r="F765" s="261"/>
      <c r="G765" s="261"/>
      <c r="H765" s="261"/>
      <c r="I765" s="261"/>
      <c r="J765" s="261"/>
      <c r="K765" s="261"/>
      <c r="L765" s="261"/>
      <c r="M765" s="261"/>
      <c r="N765" s="261"/>
      <c r="O765" s="261"/>
      <c r="P765" s="261"/>
      <c r="Q765" s="261"/>
      <c r="R765" s="261"/>
      <c r="S765" s="261"/>
      <c r="T765" s="261"/>
      <c r="U765" s="261"/>
      <c r="V765" s="261"/>
      <c r="W765" s="261"/>
      <c r="X765" s="261"/>
      <c r="Y765" s="261"/>
    </row>
    <row r="766" spans="1:25" ht="13.2">
      <c r="A766" s="279"/>
      <c r="B766" s="261"/>
      <c r="C766" s="261"/>
      <c r="D766" s="486"/>
      <c r="E766" s="261"/>
      <c r="F766" s="261"/>
      <c r="G766" s="261"/>
      <c r="H766" s="261"/>
      <c r="I766" s="261"/>
      <c r="J766" s="261"/>
      <c r="K766" s="261"/>
      <c r="L766" s="261"/>
      <c r="M766" s="261"/>
      <c r="N766" s="261"/>
      <c r="O766" s="261"/>
      <c r="P766" s="261"/>
      <c r="Q766" s="261"/>
      <c r="R766" s="261"/>
      <c r="S766" s="261"/>
      <c r="T766" s="261"/>
      <c r="U766" s="261"/>
      <c r="V766" s="261"/>
      <c r="W766" s="261"/>
      <c r="X766" s="261"/>
      <c r="Y766" s="261"/>
    </row>
    <row r="767" spans="1:25" ht="13.2">
      <c r="A767" s="279"/>
      <c r="B767" s="261"/>
      <c r="C767" s="261"/>
      <c r="D767" s="485"/>
      <c r="E767" s="261"/>
      <c r="F767" s="261"/>
      <c r="G767" s="261"/>
      <c r="H767" s="261"/>
      <c r="I767" s="261"/>
      <c r="J767" s="261"/>
      <c r="K767" s="261"/>
      <c r="L767" s="261"/>
      <c r="M767" s="261"/>
      <c r="N767" s="261"/>
      <c r="O767" s="261"/>
      <c r="P767" s="261"/>
      <c r="Q767" s="261"/>
      <c r="R767" s="261"/>
      <c r="S767" s="261"/>
      <c r="T767" s="261"/>
      <c r="U767" s="261"/>
      <c r="V767" s="261"/>
      <c r="W767" s="261"/>
      <c r="X767" s="261"/>
      <c r="Y767" s="261"/>
    </row>
    <row r="768" spans="1:25" ht="13.2">
      <c r="A768" s="279"/>
      <c r="B768" s="261"/>
      <c r="C768" s="261"/>
      <c r="D768" s="486"/>
      <c r="E768" s="261"/>
      <c r="F768" s="261"/>
      <c r="G768" s="261"/>
      <c r="H768" s="261"/>
      <c r="I768" s="261"/>
      <c r="J768" s="261"/>
      <c r="K768" s="261"/>
      <c r="L768" s="261"/>
      <c r="M768" s="261"/>
      <c r="N768" s="261"/>
      <c r="O768" s="261"/>
      <c r="P768" s="261"/>
      <c r="Q768" s="261"/>
      <c r="R768" s="261"/>
      <c r="S768" s="261"/>
      <c r="T768" s="261"/>
      <c r="U768" s="261"/>
      <c r="V768" s="261"/>
      <c r="W768" s="261"/>
      <c r="X768" s="261"/>
      <c r="Y768" s="261"/>
    </row>
    <row r="769" spans="1:25" ht="13.2">
      <c r="A769" s="279"/>
      <c r="B769" s="261"/>
      <c r="C769" s="261"/>
      <c r="D769" s="110"/>
      <c r="E769" s="261"/>
      <c r="F769" s="261"/>
      <c r="G769" s="261"/>
      <c r="H769" s="261"/>
      <c r="I769" s="261"/>
      <c r="J769" s="261"/>
      <c r="K769" s="261"/>
      <c r="L769" s="261"/>
      <c r="M769" s="261"/>
      <c r="N769" s="261"/>
      <c r="O769" s="261"/>
      <c r="P769" s="261"/>
      <c r="Q769" s="261"/>
      <c r="R769" s="261"/>
      <c r="S769" s="261"/>
      <c r="T769" s="261"/>
      <c r="U769" s="261"/>
      <c r="V769" s="261"/>
      <c r="W769" s="261"/>
      <c r="X769" s="261"/>
      <c r="Y769" s="261"/>
    </row>
    <row r="770" spans="1:25" ht="13.2">
      <c r="A770" s="279"/>
      <c r="B770" s="261"/>
      <c r="C770" s="261"/>
      <c r="D770" s="485"/>
      <c r="E770" s="261"/>
      <c r="F770" s="261"/>
      <c r="G770" s="261"/>
      <c r="H770" s="261"/>
      <c r="I770" s="261"/>
      <c r="J770" s="261"/>
      <c r="K770" s="261"/>
      <c r="L770" s="261"/>
      <c r="M770" s="261"/>
      <c r="N770" s="261"/>
      <c r="O770" s="261"/>
      <c r="P770" s="261"/>
      <c r="Q770" s="261"/>
      <c r="R770" s="261"/>
      <c r="S770" s="261"/>
      <c r="T770" s="261"/>
      <c r="U770" s="261"/>
      <c r="V770" s="261"/>
      <c r="W770" s="261"/>
      <c r="X770" s="261"/>
      <c r="Y770" s="261"/>
    </row>
    <row r="771" spans="1:25" ht="13.2">
      <c r="A771" s="279"/>
      <c r="B771" s="261"/>
      <c r="C771" s="261"/>
      <c r="D771" s="486"/>
      <c r="E771" s="261"/>
      <c r="F771" s="261"/>
      <c r="G771" s="261"/>
      <c r="H771" s="261"/>
      <c r="I771" s="261"/>
      <c r="J771" s="261"/>
      <c r="K771" s="261"/>
      <c r="L771" s="261"/>
      <c r="M771" s="261"/>
      <c r="N771" s="261"/>
      <c r="O771" s="261"/>
      <c r="P771" s="261"/>
      <c r="Q771" s="261"/>
      <c r="R771" s="261"/>
      <c r="S771" s="261"/>
      <c r="T771" s="261"/>
      <c r="U771" s="261"/>
      <c r="V771" s="261"/>
      <c r="W771" s="261"/>
      <c r="X771" s="261"/>
      <c r="Y771" s="261"/>
    </row>
    <row r="772" spans="1:25" ht="13.2">
      <c r="A772" s="279"/>
      <c r="B772" s="261"/>
      <c r="C772" s="261"/>
      <c r="D772" s="486"/>
      <c r="E772" s="261"/>
      <c r="F772" s="261"/>
      <c r="G772" s="261"/>
      <c r="H772" s="261"/>
      <c r="I772" s="261"/>
      <c r="J772" s="261"/>
      <c r="K772" s="261"/>
      <c r="L772" s="261"/>
      <c r="M772" s="261"/>
      <c r="N772" s="261"/>
      <c r="O772" s="261"/>
      <c r="P772" s="261"/>
      <c r="Q772" s="261"/>
      <c r="R772" s="261"/>
      <c r="S772" s="261"/>
      <c r="T772" s="261"/>
      <c r="U772" s="261"/>
      <c r="V772" s="261"/>
      <c r="W772" s="261"/>
      <c r="X772" s="261"/>
      <c r="Y772" s="261"/>
    </row>
    <row r="773" spans="1:25" ht="13.2">
      <c r="A773" s="279"/>
      <c r="B773" s="261"/>
      <c r="C773" s="261"/>
      <c r="D773" s="110"/>
      <c r="E773" s="261"/>
      <c r="F773" s="261"/>
      <c r="G773" s="261"/>
      <c r="H773" s="261"/>
      <c r="I773" s="261"/>
      <c r="J773" s="261"/>
      <c r="K773" s="261"/>
      <c r="L773" s="261"/>
      <c r="M773" s="261"/>
      <c r="N773" s="261"/>
      <c r="O773" s="261"/>
      <c r="P773" s="261"/>
      <c r="Q773" s="261"/>
      <c r="R773" s="261"/>
      <c r="S773" s="261"/>
      <c r="T773" s="261"/>
      <c r="U773" s="261"/>
      <c r="V773" s="261"/>
      <c r="W773" s="261"/>
      <c r="X773" s="261"/>
      <c r="Y773" s="261"/>
    </row>
    <row r="774" spans="1:25" ht="13.2">
      <c r="A774" s="279"/>
      <c r="B774" s="261"/>
      <c r="C774" s="261"/>
      <c r="D774" s="485"/>
      <c r="E774" s="261"/>
      <c r="F774" s="261"/>
      <c r="G774" s="261"/>
      <c r="H774" s="261"/>
      <c r="I774" s="261"/>
      <c r="J774" s="261"/>
      <c r="K774" s="261"/>
      <c r="L774" s="261"/>
      <c r="M774" s="261"/>
      <c r="N774" s="261"/>
      <c r="O774" s="261"/>
      <c r="P774" s="261"/>
      <c r="Q774" s="261"/>
      <c r="R774" s="261"/>
      <c r="S774" s="261"/>
      <c r="T774" s="261"/>
      <c r="U774" s="261"/>
      <c r="V774" s="261"/>
      <c r="W774" s="261"/>
      <c r="X774" s="261"/>
      <c r="Y774" s="261"/>
    </row>
    <row r="775" spans="1:25" ht="13.2">
      <c r="A775" s="279"/>
      <c r="B775" s="261"/>
      <c r="C775" s="261"/>
      <c r="D775" s="486"/>
      <c r="E775" s="261"/>
      <c r="F775" s="261"/>
      <c r="G775" s="261"/>
      <c r="H775" s="261"/>
      <c r="I775" s="261"/>
      <c r="J775" s="261"/>
      <c r="K775" s="261"/>
      <c r="L775" s="261"/>
      <c r="M775" s="261"/>
      <c r="N775" s="261"/>
      <c r="O775" s="261"/>
      <c r="P775" s="261"/>
      <c r="Q775" s="261"/>
      <c r="R775" s="261"/>
      <c r="S775" s="261"/>
      <c r="T775" s="261"/>
      <c r="U775" s="261"/>
      <c r="V775" s="261"/>
      <c r="W775" s="261"/>
      <c r="X775" s="261"/>
      <c r="Y775" s="261"/>
    </row>
    <row r="776" spans="1:25" ht="13.2">
      <c r="A776" s="279"/>
      <c r="B776" s="261"/>
      <c r="C776" s="261"/>
      <c r="D776" s="485"/>
      <c r="E776" s="261"/>
      <c r="F776" s="261"/>
      <c r="G776" s="261"/>
      <c r="H776" s="261"/>
      <c r="I776" s="261"/>
      <c r="J776" s="261"/>
      <c r="K776" s="261"/>
      <c r="L776" s="261"/>
      <c r="M776" s="261"/>
      <c r="N776" s="261"/>
      <c r="O776" s="261"/>
      <c r="P776" s="261"/>
      <c r="Q776" s="261"/>
      <c r="R776" s="261"/>
      <c r="S776" s="261"/>
      <c r="T776" s="261"/>
      <c r="U776" s="261"/>
      <c r="V776" s="261"/>
      <c r="W776" s="261"/>
      <c r="X776" s="261"/>
      <c r="Y776" s="261"/>
    </row>
    <row r="777" spans="1:25" ht="13.2">
      <c r="A777" s="279"/>
      <c r="B777" s="261"/>
      <c r="C777" s="261"/>
      <c r="D777" s="486"/>
      <c r="E777" s="261"/>
      <c r="F777" s="261"/>
      <c r="G777" s="261"/>
      <c r="H777" s="261"/>
      <c r="I777" s="261"/>
      <c r="J777" s="261"/>
      <c r="K777" s="261"/>
      <c r="L777" s="261"/>
      <c r="M777" s="261"/>
      <c r="N777" s="261"/>
      <c r="O777" s="261"/>
      <c r="P777" s="261"/>
      <c r="Q777" s="261"/>
      <c r="R777" s="261"/>
      <c r="S777" s="261"/>
      <c r="T777" s="261"/>
      <c r="U777" s="261"/>
      <c r="V777" s="261"/>
      <c r="W777" s="261"/>
      <c r="X777" s="261"/>
      <c r="Y777" s="261"/>
    </row>
    <row r="778" spans="1:25" ht="13.2">
      <c r="A778" s="279"/>
      <c r="B778" s="261"/>
      <c r="C778" s="261"/>
      <c r="D778" s="486"/>
      <c r="E778" s="261"/>
      <c r="F778" s="261"/>
      <c r="G778" s="261"/>
      <c r="H778" s="261"/>
      <c r="I778" s="261"/>
      <c r="J778" s="261"/>
      <c r="K778" s="261"/>
      <c r="L778" s="261"/>
      <c r="M778" s="261"/>
      <c r="N778" s="261"/>
      <c r="O778" s="261"/>
      <c r="P778" s="261"/>
      <c r="Q778" s="261"/>
      <c r="R778" s="261"/>
      <c r="S778" s="261"/>
      <c r="T778" s="261"/>
      <c r="U778" s="261"/>
      <c r="V778" s="261"/>
      <c r="W778" s="261"/>
      <c r="X778" s="261"/>
      <c r="Y778" s="261"/>
    </row>
    <row r="779" spans="1:25" ht="13.2">
      <c r="A779" s="279"/>
      <c r="B779" s="261"/>
      <c r="C779" s="261"/>
      <c r="D779" s="486"/>
      <c r="E779" s="261"/>
      <c r="F779" s="261"/>
      <c r="G779" s="261"/>
      <c r="H779" s="261"/>
      <c r="I779" s="261"/>
      <c r="J779" s="261"/>
      <c r="K779" s="261"/>
      <c r="L779" s="261"/>
      <c r="M779" s="261"/>
      <c r="N779" s="261"/>
      <c r="O779" s="261"/>
      <c r="P779" s="261"/>
      <c r="Q779" s="261"/>
      <c r="R779" s="261"/>
      <c r="S779" s="261"/>
      <c r="T779" s="261"/>
      <c r="U779" s="261"/>
      <c r="V779" s="261"/>
      <c r="W779" s="261"/>
      <c r="X779" s="261"/>
      <c r="Y779" s="261"/>
    </row>
    <row r="780" spans="1:25" ht="13.2">
      <c r="A780" s="279"/>
      <c r="B780" s="261"/>
      <c r="C780" s="261"/>
      <c r="D780" s="486"/>
      <c r="E780" s="261"/>
      <c r="F780" s="261"/>
      <c r="G780" s="261"/>
      <c r="H780" s="261"/>
      <c r="I780" s="261"/>
      <c r="J780" s="261"/>
      <c r="K780" s="261"/>
      <c r="L780" s="261"/>
      <c r="M780" s="261"/>
      <c r="N780" s="261"/>
      <c r="O780" s="261"/>
      <c r="P780" s="261"/>
      <c r="Q780" s="261"/>
      <c r="R780" s="261"/>
      <c r="S780" s="261"/>
      <c r="T780" s="261"/>
      <c r="U780" s="261"/>
      <c r="V780" s="261"/>
      <c r="W780" s="261"/>
      <c r="X780" s="261"/>
      <c r="Y780" s="261"/>
    </row>
    <row r="781" spans="1:25" ht="13.2">
      <c r="A781" s="279"/>
      <c r="B781" s="261"/>
      <c r="C781" s="261"/>
      <c r="D781" s="486"/>
      <c r="E781" s="261"/>
      <c r="F781" s="261"/>
      <c r="G781" s="261"/>
      <c r="H781" s="261"/>
      <c r="I781" s="261"/>
      <c r="J781" s="261"/>
      <c r="K781" s="261"/>
      <c r="L781" s="261"/>
      <c r="M781" s="261"/>
      <c r="N781" s="261"/>
      <c r="O781" s="261"/>
      <c r="P781" s="261"/>
      <c r="Q781" s="261"/>
      <c r="R781" s="261"/>
      <c r="S781" s="261"/>
      <c r="T781" s="261"/>
      <c r="U781" s="261"/>
      <c r="V781" s="261"/>
      <c r="W781" s="261"/>
      <c r="X781" s="261"/>
      <c r="Y781" s="261"/>
    </row>
    <row r="782" spans="1:25" ht="13.2">
      <c r="A782" s="279"/>
      <c r="B782" s="261"/>
      <c r="C782" s="261"/>
      <c r="D782" s="281"/>
      <c r="E782" s="261"/>
      <c r="F782" s="261"/>
      <c r="G782" s="261"/>
      <c r="H782" s="261"/>
      <c r="I782" s="261"/>
      <c r="J782" s="261"/>
      <c r="K782" s="261"/>
      <c r="L782" s="261"/>
      <c r="M782" s="261"/>
      <c r="N782" s="261"/>
      <c r="O782" s="261"/>
      <c r="P782" s="261"/>
      <c r="Q782" s="261"/>
      <c r="R782" s="261"/>
      <c r="S782" s="261"/>
      <c r="T782" s="261"/>
      <c r="U782" s="261"/>
      <c r="V782" s="261"/>
      <c r="W782" s="261"/>
      <c r="X782" s="261"/>
      <c r="Y782" s="261"/>
    </row>
    <row r="783" spans="1:25" ht="13.2">
      <c r="A783" s="279"/>
      <c r="B783" s="261"/>
      <c r="C783" s="261"/>
      <c r="D783" s="485"/>
      <c r="E783" s="261"/>
      <c r="F783" s="261"/>
      <c r="G783" s="261"/>
      <c r="H783" s="261"/>
      <c r="I783" s="261"/>
      <c r="J783" s="261"/>
      <c r="K783" s="261"/>
      <c r="L783" s="261"/>
      <c r="M783" s="261"/>
      <c r="N783" s="261"/>
      <c r="O783" s="261"/>
      <c r="P783" s="261"/>
      <c r="Q783" s="261"/>
      <c r="R783" s="261"/>
      <c r="S783" s="261"/>
      <c r="T783" s="261"/>
      <c r="U783" s="261"/>
      <c r="V783" s="261"/>
      <c r="W783" s="261"/>
      <c r="X783" s="261"/>
      <c r="Y783" s="261"/>
    </row>
    <row r="784" spans="1:25" ht="13.2">
      <c r="A784" s="279"/>
      <c r="B784" s="261"/>
      <c r="C784" s="261"/>
      <c r="D784" s="486"/>
      <c r="E784" s="261"/>
      <c r="F784" s="261"/>
      <c r="G784" s="261"/>
      <c r="H784" s="261"/>
      <c r="I784" s="261"/>
      <c r="J784" s="261"/>
      <c r="K784" s="261"/>
      <c r="L784" s="261"/>
      <c r="M784" s="261"/>
      <c r="N784" s="261"/>
      <c r="O784" s="261"/>
      <c r="P784" s="261"/>
      <c r="Q784" s="261"/>
      <c r="R784" s="261"/>
      <c r="S784" s="261"/>
      <c r="T784" s="261"/>
      <c r="U784" s="261"/>
      <c r="V784" s="261"/>
      <c r="W784" s="261"/>
      <c r="X784" s="261"/>
      <c r="Y784" s="261"/>
    </row>
    <row r="785" spans="1:25" ht="13.2">
      <c r="A785" s="279"/>
      <c r="B785" s="261"/>
      <c r="C785" s="261"/>
      <c r="D785" s="110"/>
      <c r="E785" s="261"/>
      <c r="F785" s="261"/>
      <c r="G785" s="261"/>
      <c r="H785" s="261"/>
      <c r="I785" s="261"/>
      <c r="J785" s="261"/>
      <c r="K785" s="261"/>
      <c r="L785" s="261"/>
      <c r="M785" s="261"/>
      <c r="N785" s="261"/>
      <c r="O785" s="261"/>
      <c r="P785" s="261"/>
      <c r="Q785" s="261"/>
      <c r="R785" s="261"/>
      <c r="S785" s="261"/>
      <c r="T785" s="261"/>
      <c r="U785" s="261"/>
      <c r="V785" s="261"/>
      <c r="W785" s="261"/>
      <c r="X785" s="261"/>
      <c r="Y785" s="261"/>
    </row>
    <row r="786" spans="1:25" ht="13.2">
      <c r="A786" s="279"/>
      <c r="B786" s="261"/>
      <c r="C786" s="261"/>
      <c r="D786" s="110"/>
      <c r="E786" s="261"/>
      <c r="F786" s="261"/>
      <c r="G786" s="261"/>
      <c r="H786" s="261"/>
      <c r="I786" s="261"/>
      <c r="J786" s="261"/>
      <c r="K786" s="261"/>
      <c r="L786" s="261"/>
      <c r="M786" s="261"/>
      <c r="N786" s="261"/>
      <c r="O786" s="261"/>
      <c r="P786" s="261"/>
      <c r="Q786" s="261"/>
      <c r="R786" s="261"/>
      <c r="S786" s="261"/>
      <c r="T786" s="261"/>
      <c r="U786" s="261"/>
      <c r="V786" s="261"/>
      <c r="W786" s="261"/>
      <c r="X786" s="261"/>
      <c r="Y786" s="261"/>
    </row>
    <row r="787" spans="1:25" ht="13.2">
      <c r="A787" s="279"/>
      <c r="B787" s="261"/>
      <c r="C787" s="261"/>
      <c r="D787" s="110"/>
      <c r="E787" s="261"/>
      <c r="F787" s="261"/>
      <c r="G787" s="261"/>
      <c r="H787" s="261"/>
      <c r="I787" s="261"/>
      <c r="J787" s="261"/>
      <c r="K787" s="261"/>
      <c r="L787" s="261"/>
      <c r="M787" s="261"/>
      <c r="N787" s="261"/>
      <c r="O787" s="261"/>
      <c r="P787" s="261"/>
      <c r="Q787" s="261"/>
      <c r="R787" s="261"/>
      <c r="S787" s="261"/>
      <c r="T787" s="261"/>
      <c r="U787" s="261"/>
      <c r="V787" s="261"/>
      <c r="W787" s="261"/>
      <c r="X787" s="261"/>
      <c r="Y787" s="261"/>
    </row>
    <row r="788" spans="1:25" ht="13.2">
      <c r="A788" s="279"/>
      <c r="B788" s="261"/>
      <c r="C788" s="261"/>
      <c r="D788" s="110"/>
      <c r="E788" s="261"/>
      <c r="F788" s="261"/>
      <c r="G788" s="261"/>
      <c r="H788" s="261"/>
      <c r="I788" s="261"/>
      <c r="J788" s="261"/>
      <c r="K788" s="261"/>
      <c r="L788" s="261"/>
      <c r="M788" s="261"/>
      <c r="N788" s="261"/>
      <c r="O788" s="261"/>
      <c r="P788" s="261"/>
      <c r="Q788" s="261"/>
      <c r="R788" s="261"/>
      <c r="S788" s="261"/>
      <c r="T788" s="261"/>
      <c r="U788" s="261"/>
      <c r="V788" s="261"/>
      <c r="W788" s="261"/>
      <c r="X788" s="261"/>
      <c r="Y788" s="261"/>
    </row>
    <row r="789" spans="1:25" ht="13.2">
      <c r="A789" s="279"/>
      <c r="B789" s="261"/>
      <c r="C789" s="261"/>
      <c r="D789" s="485"/>
      <c r="E789" s="261"/>
      <c r="F789" s="261"/>
      <c r="G789" s="261"/>
      <c r="H789" s="261"/>
      <c r="I789" s="261"/>
      <c r="J789" s="261"/>
      <c r="K789" s="261"/>
      <c r="L789" s="261"/>
      <c r="M789" s="261"/>
      <c r="N789" s="261"/>
      <c r="O789" s="261"/>
      <c r="P789" s="261"/>
      <c r="Q789" s="261"/>
      <c r="R789" s="261"/>
      <c r="S789" s="261"/>
      <c r="T789" s="261"/>
      <c r="U789" s="261"/>
      <c r="V789" s="261"/>
      <c r="W789" s="261"/>
      <c r="X789" s="261"/>
      <c r="Y789" s="261"/>
    </row>
    <row r="790" spans="1:25" ht="13.2">
      <c r="A790" s="279"/>
      <c r="B790" s="261"/>
      <c r="C790" s="261"/>
      <c r="D790" s="486"/>
      <c r="E790" s="261"/>
      <c r="F790" s="261"/>
      <c r="G790" s="261"/>
      <c r="H790" s="261"/>
      <c r="I790" s="261"/>
      <c r="J790" s="261"/>
      <c r="K790" s="261"/>
      <c r="L790" s="261"/>
      <c r="M790" s="261"/>
      <c r="N790" s="261"/>
      <c r="O790" s="261"/>
      <c r="P790" s="261"/>
      <c r="Q790" s="261"/>
      <c r="R790" s="261"/>
      <c r="S790" s="261"/>
      <c r="T790" s="261"/>
      <c r="U790" s="261"/>
      <c r="V790" s="261"/>
      <c r="W790" s="261"/>
      <c r="X790" s="261"/>
      <c r="Y790" s="261"/>
    </row>
    <row r="791" spans="1:25" ht="13.2">
      <c r="A791" s="279"/>
      <c r="B791" s="261"/>
      <c r="C791" s="261"/>
      <c r="D791" s="485"/>
      <c r="E791" s="261"/>
      <c r="F791" s="261"/>
      <c r="G791" s="261"/>
      <c r="H791" s="261"/>
      <c r="I791" s="261"/>
      <c r="J791" s="261"/>
      <c r="K791" s="261"/>
      <c r="L791" s="261"/>
      <c r="M791" s="261"/>
      <c r="N791" s="261"/>
      <c r="O791" s="261"/>
      <c r="P791" s="261"/>
      <c r="Q791" s="261"/>
      <c r="R791" s="261"/>
      <c r="S791" s="261"/>
      <c r="T791" s="261"/>
      <c r="U791" s="261"/>
      <c r="V791" s="261"/>
      <c r="W791" s="261"/>
      <c r="X791" s="261"/>
      <c r="Y791" s="261"/>
    </row>
    <row r="792" spans="1:25" ht="13.2">
      <c r="A792" s="279"/>
      <c r="B792" s="261"/>
      <c r="C792" s="261"/>
      <c r="D792" s="486"/>
      <c r="E792" s="261"/>
      <c r="F792" s="261"/>
      <c r="G792" s="261"/>
      <c r="H792" s="261"/>
      <c r="I792" s="261"/>
      <c r="J792" s="261"/>
      <c r="K792" s="261"/>
      <c r="L792" s="261"/>
      <c r="M792" s="261"/>
      <c r="N792" s="261"/>
      <c r="O792" s="261"/>
      <c r="P792" s="261"/>
      <c r="Q792" s="261"/>
      <c r="R792" s="261"/>
      <c r="S792" s="261"/>
      <c r="T792" s="261"/>
      <c r="U792" s="261"/>
      <c r="V792" s="261"/>
      <c r="W792" s="261"/>
      <c r="X792" s="261"/>
      <c r="Y792" s="261"/>
    </row>
    <row r="793" spans="1:25" ht="13.2">
      <c r="A793" s="279"/>
      <c r="B793" s="261"/>
      <c r="C793" s="261"/>
      <c r="D793" s="486"/>
      <c r="E793" s="261"/>
      <c r="F793" s="261"/>
      <c r="G793" s="261"/>
      <c r="H793" s="261"/>
      <c r="I793" s="261"/>
      <c r="J793" s="261"/>
      <c r="K793" s="261"/>
      <c r="L793" s="261"/>
      <c r="M793" s="261"/>
      <c r="N793" s="261"/>
      <c r="O793" s="261"/>
      <c r="P793" s="261"/>
      <c r="Q793" s="261"/>
      <c r="R793" s="261"/>
      <c r="S793" s="261"/>
      <c r="T793" s="261"/>
      <c r="U793" s="261"/>
      <c r="V793" s="261"/>
      <c r="W793" s="261"/>
      <c r="X793" s="261"/>
      <c r="Y793" s="261"/>
    </row>
    <row r="794" spans="1:25" ht="13.2">
      <c r="A794" s="279"/>
      <c r="B794" s="261"/>
      <c r="C794" s="261"/>
      <c r="D794" s="486"/>
      <c r="E794" s="261"/>
      <c r="F794" s="261"/>
      <c r="G794" s="261"/>
      <c r="H794" s="261"/>
      <c r="I794" s="261"/>
      <c r="J794" s="261"/>
      <c r="K794" s="261"/>
      <c r="L794" s="261"/>
      <c r="M794" s="261"/>
      <c r="N794" s="261"/>
      <c r="O794" s="261"/>
      <c r="P794" s="261"/>
      <c r="Q794" s="261"/>
      <c r="R794" s="261"/>
      <c r="S794" s="261"/>
      <c r="T794" s="261"/>
      <c r="U794" s="261"/>
      <c r="V794" s="261"/>
      <c r="W794" s="261"/>
      <c r="X794" s="261"/>
      <c r="Y794" s="261"/>
    </row>
    <row r="795" spans="1:25" ht="13.2">
      <c r="A795" s="279"/>
      <c r="B795" s="261"/>
      <c r="C795" s="261"/>
      <c r="D795" s="485"/>
      <c r="E795" s="261"/>
      <c r="F795" s="261"/>
      <c r="G795" s="261"/>
      <c r="H795" s="261"/>
      <c r="I795" s="261"/>
      <c r="J795" s="261"/>
      <c r="K795" s="261"/>
      <c r="L795" s="261"/>
      <c r="M795" s="261"/>
      <c r="N795" s="261"/>
      <c r="O795" s="261"/>
      <c r="P795" s="261"/>
      <c r="Q795" s="261"/>
      <c r="R795" s="261"/>
      <c r="S795" s="261"/>
      <c r="T795" s="261"/>
      <c r="U795" s="261"/>
      <c r="V795" s="261"/>
      <c r="W795" s="261"/>
      <c r="X795" s="261"/>
      <c r="Y795" s="261"/>
    </row>
    <row r="796" spans="1:25" ht="13.2">
      <c r="A796" s="279"/>
      <c r="B796" s="261"/>
      <c r="C796" s="261"/>
      <c r="D796" s="486"/>
      <c r="E796" s="261"/>
      <c r="F796" s="261"/>
      <c r="G796" s="261"/>
      <c r="H796" s="261"/>
      <c r="I796" s="261"/>
      <c r="J796" s="261"/>
      <c r="K796" s="261"/>
      <c r="L796" s="261"/>
      <c r="M796" s="261"/>
      <c r="N796" s="261"/>
      <c r="O796" s="261"/>
      <c r="P796" s="261"/>
      <c r="Q796" s="261"/>
      <c r="R796" s="261"/>
      <c r="S796" s="261"/>
      <c r="T796" s="261"/>
      <c r="U796" s="261"/>
      <c r="V796" s="261"/>
      <c r="W796" s="261"/>
      <c r="X796" s="261"/>
      <c r="Y796" s="261"/>
    </row>
    <row r="797" spans="1:25" ht="13.2">
      <c r="A797" s="279"/>
      <c r="B797" s="261"/>
      <c r="C797" s="261"/>
      <c r="D797" s="485"/>
      <c r="E797" s="261"/>
      <c r="F797" s="261"/>
      <c r="G797" s="261"/>
      <c r="H797" s="261"/>
      <c r="I797" s="261"/>
      <c r="J797" s="261"/>
      <c r="K797" s="261"/>
      <c r="L797" s="261"/>
      <c r="M797" s="261"/>
      <c r="N797" s="261"/>
      <c r="O797" s="261"/>
      <c r="P797" s="261"/>
      <c r="Q797" s="261"/>
      <c r="R797" s="261"/>
      <c r="S797" s="261"/>
      <c r="T797" s="261"/>
      <c r="U797" s="261"/>
      <c r="V797" s="261"/>
      <c r="W797" s="261"/>
      <c r="X797" s="261"/>
      <c r="Y797" s="261"/>
    </row>
    <row r="798" spans="1:25" ht="13.2">
      <c r="A798" s="279"/>
      <c r="B798" s="261"/>
      <c r="C798" s="261"/>
      <c r="D798" s="486"/>
      <c r="E798" s="261"/>
      <c r="F798" s="261"/>
      <c r="G798" s="261"/>
      <c r="H798" s="261"/>
      <c r="I798" s="261"/>
      <c r="J798" s="261"/>
      <c r="K798" s="261"/>
      <c r="L798" s="261"/>
      <c r="M798" s="261"/>
      <c r="N798" s="261"/>
      <c r="O798" s="261"/>
      <c r="P798" s="261"/>
      <c r="Q798" s="261"/>
      <c r="R798" s="261"/>
      <c r="S798" s="261"/>
      <c r="T798" s="261"/>
      <c r="U798" s="261"/>
      <c r="V798" s="261"/>
      <c r="W798" s="261"/>
      <c r="X798" s="261"/>
      <c r="Y798" s="261"/>
    </row>
    <row r="799" spans="1:25" ht="13.2">
      <c r="A799" s="279"/>
      <c r="B799" s="261"/>
      <c r="C799" s="261"/>
      <c r="D799" s="485"/>
      <c r="E799" s="261"/>
      <c r="F799" s="261"/>
      <c r="G799" s="261"/>
      <c r="H799" s="261"/>
      <c r="I799" s="261"/>
      <c r="J799" s="261"/>
      <c r="K799" s="261"/>
      <c r="L799" s="261"/>
      <c r="M799" s="261"/>
      <c r="N799" s="261"/>
      <c r="O799" s="261"/>
      <c r="P799" s="261"/>
      <c r="Q799" s="261"/>
      <c r="R799" s="261"/>
      <c r="S799" s="261"/>
      <c r="T799" s="261"/>
      <c r="U799" s="261"/>
      <c r="V799" s="261"/>
      <c r="W799" s="261"/>
      <c r="X799" s="261"/>
      <c r="Y799" s="261"/>
    </row>
    <row r="800" spans="1:25" ht="13.2">
      <c r="A800" s="279"/>
      <c r="B800" s="261"/>
      <c r="C800" s="261"/>
      <c r="D800" s="486"/>
      <c r="E800" s="261"/>
      <c r="F800" s="261"/>
      <c r="G800" s="261"/>
      <c r="H800" s="261"/>
      <c r="I800" s="261"/>
      <c r="J800" s="261"/>
      <c r="K800" s="261"/>
      <c r="L800" s="261"/>
      <c r="M800" s="261"/>
      <c r="N800" s="261"/>
      <c r="O800" s="261"/>
      <c r="P800" s="261"/>
      <c r="Q800" s="261"/>
      <c r="R800" s="261"/>
      <c r="S800" s="261"/>
      <c r="T800" s="261"/>
      <c r="U800" s="261"/>
      <c r="V800" s="261"/>
      <c r="W800" s="261"/>
      <c r="X800" s="261"/>
      <c r="Y800" s="261"/>
    </row>
    <row r="801" spans="1:25" ht="13.2">
      <c r="A801" s="279"/>
      <c r="B801" s="261"/>
      <c r="C801" s="261"/>
      <c r="D801" s="278"/>
      <c r="E801" s="261"/>
      <c r="F801" s="261"/>
      <c r="G801" s="261"/>
      <c r="H801" s="261"/>
      <c r="I801" s="261"/>
      <c r="J801" s="261"/>
      <c r="K801" s="261"/>
      <c r="L801" s="261"/>
      <c r="M801" s="261"/>
      <c r="N801" s="261"/>
      <c r="O801" s="261"/>
      <c r="P801" s="261"/>
      <c r="Q801" s="261"/>
      <c r="R801" s="261"/>
      <c r="S801" s="261"/>
      <c r="T801" s="261"/>
      <c r="U801" s="261"/>
      <c r="V801" s="261"/>
      <c r="W801" s="261"/>
      <c r="X801" s="261"/>
      <c r="Y801" s="261"/>
    </row>
    <row r="802" spans="1:25" ht="13.2">
      <c r="A802" s="279"/>
      <c r="B802" s="261"/>
      <c r="C802" s="261"/>
      <c r="D802" s="107"/>
      <c r="E802" s="261"/>
      <c r="F802" s="261"/>
      <c r="G802" s="261"/>
      <c r="H802" s="261"/>
      <c r="I802" s="261"/>
      <c r="J802" s="261"/>
      <c r="K802" s="261"/>
      <c r="L802" s="261"/>
      <c r="M802" s="261"/>
      <c r="N802" s="261"/>
      <c r="O802" s="261"/>
      <c r="P802" s="261"/>
      <c r="Q802" s="261"/>
      <c r="R802" s="261"/>
      <c r="S802" s="261"/>
      <c r="T802" s="261"/>
      <c r="U802" s="261"/>
      <c r="V802" s="261"/>
      <c r="W802" s="261"/>
      <c r="X802" s="261"/>
      <c r="Y802" s="261"/>
    </row>
    <row r="803" spans="1:25" ht="13.2">
      <c r="A803" s="279"/>
      <c r="B803" s="261"/>
      <c r="C803" s="261"/>
      <c r="D803" s="485"/>
      <c r="E803" s="261"/>
      <c r="F803" s="261"/>
      <c r="G803" s="261"/>
      <c r="H803" s="261"/>
      <c r="I803" s="261"/>
      <c r="J803" s="261"/>
      <c r="K803" s="261"/>
      <c r="L803" s="261"/>
      <c r="M803" s="261"/>
      <c r="N803" s="261"/>
      <c r="O803" s="261"/>
      <c r="P803" s="261"/>
      <c r="Q803" s="261"/>
      <c r="R803" s="261"/>
      <c r="S803" s="261"/>
      <c r="T803" s="261"/>
      <c r="U803" s="261"/>
      <c r="V803" s="261"/>
      <c r="W803" s="261"/>
      <c r="X803" s="261"/>
      <c r="Y803" s="261"/>
    </row>
    <row r="804" spans="1:25" ht="13.2">
      <c r="A804" s="279"/>
      <c r="B804" s="261"/>
      <c r="C804" s="261"/>
      <c r="D804" s="486"/>
      <c r="E804" s="261"/>
      <c r="F804" s="261"/>
      <c r="G804" s="261"/>
      <c r="H804" s="261"/>
      <c r="I804" s="261"/>
      <c r="J804" s="261"/>
      <c r="K804" s="261"/>
      <c r="L804" s="261"/>
      <c r="M804" s="261"/>
      <c r="N804" s="261"/>
      <c r="O804" s="261"/>
      <c r="P804" s="261"/>
      <c r="Q804" s="261"/>
      <c r="R804" s="261"/>
      <c r="S804" s="261"/>
      <c r="T804" s="261"/>
      <c r="U804" s="261"/>
      <c r="V804" s="261"/>
      <c r="W804" s="261"/>
      <c r="X804" s="261"/>
      <c r="Y804" s="261"/>
    </row>
    <row r="805" spans="1:25" ht="13.2">
      <c r="A805" s="279"/>
      <c r="B805" s="261"/>
      <c r="C805" s="261"/>
      <c r="D805" s="485"/>
      <c r="E805" s="261"/>
      <c r="F805" s="261"/>
      <c r="G805" s="261"/>
      <c r="H805" s="261"/>
      <c r="I805" s="261"/>
      <c r="J805" s="261"/>
      <c r="K805" s="261"/>
      <c r="L805" s="261"/>
      <c r="M805" s="261"/>
      <c r="N805" s="261"/>
      <c r="O805" s="261"/>
      <c r="P805" s="261"/>
      <c r="Q805" s="261"/>
      <c r="R805" s="261"/>
      <c r="S805" s="261"/>
      <c r="T805" s="261"/>
      <c r="U805" s="261"/>
      <c r="V805" s="261"/>
      <c r="W805" s="261"/>
      <c r="X805" s="261"/>
      <c r="Y805" s="261"/>
    </row>
    <row r="806" spans="1:25" ht="13.2">
      <c r="A806" s="279"/>
      <c r="B806" s="261"/>
      <c r="C806" s="261"/>
      <c r="D806" s="486"/>
      <c r="E806" s="261"/>
      <c r="F806" s="261"/>
      <c r="G806" s="261"/>
      <c r="H806" s="261"/>
      <c r="I806" s="261"/>
      <c r="J806" s="261"/>
      <c r="K806" s="261"/>
      <c r="L806" s="261"/>
      <c r="M806" s="261"/>
      <c r="N806" s="261"/>
      <c r="O806" s="261"/>
      <c r="P806" s="261"/>
      <c r="Q806" s="261"/>
      <c r="R806" s="261"/>
      <c r="S806" s="261"/>
      <c r="T806" s="261"/>
      <c r="U806" s="261"/>
      <c r="V806" s="261"/>
      <c r="W806" s="261"/>
      <c r="X806" s="261"/>
      <c r="Y806" s="261"/>
    </row>
    <row r="807" spans="1:25" ht="13.2">
      <c r="A807" s="279"/>
      <c r="B807" s="261"/>
      <c r="C807" s="261"/>
      <c r="D807" s="485"/>
      <c r="E807" s="261"/>
      <c r="F807" s="261"/>
      <c r="G807" s="261"/>
      <c r="H807" s="261"/>
      <c r="I807" s="261"/>
      <c r="J807" s="261"/>
      <c r="K807" s="261"/>
      <c r="L807" s="261"/>
      <c r="M807" s="261"/>
      <c r="N807" s="261"/>
      <c r="O807" s="261"/>
      <c r="P807" s="261"/>
      <c r="Q807" s="261"/>
      <c r="R807" s="261"/>
      <c r="S807" s="261"/>
      <c r="T807" s="261"/>
      <c r="U807" s="261"/>
      <c r="V807" s="261"/>
      <c r="W807" s="261"/>
      <c r="X807" s="261"/>
      <c r="Y807" s="261"/>
    </row>
    <row r="808" spans="1:25" ht="13.2">
      <c r="A808" s="279"/>
      <c r="B808" s="261"/>
      <c r="C808" s="261"/>
      <c r="D808" s="486"/>
      <c r="E808" s="261"/>
      <c r="F808" s="261"/>
      <c r="G808" s="261"/>
      <c r="H808" s="261"/>
      <c r="I808" s="261"/>
      <c r="J808" s="261"/>
      <c r="K808" s="261"/>
      <c r="L808" s="261"/>
      <c r="M808" s="261"/>
      <c r="N808" s="261"/>
      <c r="O808" s="261"/>
      <c r="P808" s="261"/>
      <c r="Q808" s="261"/>
      <c r="R808" s="261"/>
      <c r="S808" s="261"/>
      <c r="T808" s="261"/>
      <c r="U808" s="261"/>
      <c r="V808" s="261"/>
      <c r="W808" s="261"/>
      <c r="X808" s="261"/>
      <c r="Y808" s="261"/>
    </row>
    <row r="809" spans="1:25" ht="13.2">
      <c r="A809" s="279"/>
      <c r="B809" s="261"/>
      <c r="C809" s="261"/>
      <c r="D809" s="110"/>
      <c r="E809" s="261"/>
      <c r="F809" s="261"/>
      <c r="G809" s="261"/>
      <c r="H809" s="261"/>
      <c r="I809" s="261"/>
      <c r="J809" s="261"/>
      <c r="K809" s="261"/>
      <c r="L809" s="261"/>
      <c r="M809" s="261"/>
      <c r="N809" s="261"/>
      <c r="O809" s="261"/>
      <c r="P809" s="261"/>
      <c r="Q809" s="261"/>
      <c r="R809" s="261"/>
      <c r="S809" s="261"/>
      <c r="T809" s="261"/>
      <c r="U809" s="261"/>
      <c r="V809" s="261"/>
      <c r="W809" s="261"/>
      <c r="X809" s="261"/>
      <c r="Y809" s="261"/>
    </row>
    <row r="810" spans="1:25" ht="13.2">
      <c r="A810" s="279"/>
      <c r="B810" s="261"/>
      <c r="C810" s="261"/>
      <c r="D810" s="485"/>
      <c r="E810" s="261"/>
      <c r="F810" s="261"/>
      <c r="G810" s="261"/>
      <c r="H810" s="261"/>
      <c r="I810" s="261"/>
      <c r="J810" s="261"/>
      <c r="K810" s="261"/>
      <c r="L810" s="261"/>
      <c r="M810" s="261"/>
      <c r="N810" s="261"/>
      <c r="O810" s="261"/>
      <c r="P810" s="261"/>
      <c r="Q810" s="261"/>
      <c r="R810" s="261"/>
      <c r="S810" s="261"/>
      <c r="T810" s="261"/>
      <c r="U810" s="261"/>
      <c r="V810" s="261"/>
      <c r="W810" s="261"/>
      <c r="X810" s="261"/>
      <c r="Y810" s="261"/>
    </row>
    <row r="811" spans="1:25" ht="13.2">
      <c r="A811" s="279"/>
      <c r="B811" s="261"/>
      <c r="C811" s="261"/>
      <c r="D811" s="486"/>
      <c r="E811" s="261"/>
      <c r="F811" s="261"/>
      <c r="G811" s="261"/>
      <c r="H811" s="261"/>
      <c r="I811" s="261"/>
      <c r="J811" s="261"/>
      <c r="K811" s="261"/>
      <c r="L811" s="261"/>
      <c r="M811" s="261"/>
      <c r="N811" s="261"/>
      <c r="O811" s="261"/>
      <c r="P811" s="261"/>
      <c r="Q811" s="261"/>
      <c r="R811" s="261"/>
      <c r="S811" s="261"/>
      <c r="T811" s="261"/>
      <c r="U811" s="261"/>
      <c r="V811" s="261"/>
      <c r="W811" s="261"/>
      <c r="X811" s="261"/>
      <c r="Y811" s="261"/>
    </row>
    <row r="812" spans="1:25" ht="13.2">
      <c r="A812" s="279"/>
      <c r="B812" s="261"/>
      <c r="C812" s="261"/>
      <c r="D812" s="486"/>
      <c r="E812" s="261"/>
      <c r="F812" s="261"/>
      <c r="G812" s="261"/>
      <c r="H812" s="261"/>
      <c r="I812" s="261"/>
      <c r="J812" s="261"/>
      <c r="K812" s="261"/>
      <c r="L812" s="261"/>
      <c r="M812" s="261"/>
      <c r="N812" s="261"/>
      <c r="O812" s="261"/>
      <c r="P812" s="261"/>
      <c r="Q812" s="261"/>
      <c r="R812" s="261"/>
      <c r="S812" s="261"/>
      <c r="T812" s="261"/>
      <c r="U812" s="261"/>
      <c r="V812" s="261"/>
      <c r="W812" s="261"/>
      <c r="X812" s="261"/>
      <c r="Y812" s="261"/>
    </row>
    <row r="813" spans="1:25" ht="13.2">
      <c r="A813" s="279"/>
      <c r="B813" s="261"/>
      <c r="C813" s="261"/>
      <c r="D813" s="110"/>
      <c r="E813" s="261"/>
      <c r="F813" s="261"/>
      <c r="G813" s="261"/>
      <c r="H813" s="261"/>
      <c r="I813" s="261"/>
      <c r="J813" s="261"/>
      <c r="K813" s="261"/>
      <c r="L813" s="261"/>
      <c r="M813" s="261"/>
      <c r="N813" s="261"/>
      <c r="O813" s="261"/>
      <c r="P813" s="261"/>
      <c r="Q813" s="261"/>
      <c r="R813" s="261"/>
      <c r="S813" s="261"/>
      <c r="T813" s="261"/>
      <c r="U813" s="261"/>
      <c r="V813" s="261"/>
      <c r="W813" s="261"/>
      <c r="X813" s="261"/>
      <c r="Y813" s="261"/>
    </row>
    <row r="814" spans="1:25" ht="13.2">
      <c r="A814" s="279"/>
      <c r="B814" s="261"/>
      <c r="C814" s="261"/>
      <c r="D814" s="485"/>
      <c r="E814" s="261"/>
      <c r="F814" s="261"/>
      <c r="G814" s="261"/>
      <c r="H814" s="261"/>
      <c r="I814" s="261"/>
      <c r="J814" s="261"/>
      <c r="K814" s="261"/>
      <c r="L814" s="261"/>
      <c r="M814" s="261"/>
      <c r="N814" s="261"/>
      <c r="O814" s="261"/>
      <c r="P814" s="261"/>
      <c r="Q814" s="261"/>
      <c r="R814" s="261"/>
      <c r="S814" s="261"/>
      <c r="T814" s="261"/>
      <c r="U814" s="261"/>
      <c r="V814" s="261"/>
      <c r="W814" s="261"/>
      <c r="X814" s="261"/>
      <c r="Y814" s="261"/>
    </row>
    <row r="815" spans="1:25" ht="13.2">
      <c r="A815" s="279"/>
      <c r="B815" s="261"/>
      <c r="C815" s="261"/>
      <c r="D815" s="486"/>
      <c r="E815" s="261"/>
      <c r="F815" s="261"/>
      <c r="G815" s="261"/>
      <c r="H815" s="261"/>
      <c r="I815" s="261"/>
      <c r="J815" s="261"/>
      <c r="K815" s="261"/>
      <c r="L815" s="261"/>
      <c r="M815" s="261"/>
      <c r="N815" s="261"/>
      <c r="O815" s="261"/>
      <c r="P815" s="261"/>
      <c r="Q815" s="261"/>
      <c r="R815" s="261"/>
      <c r="S815" s="261"/>
      <c r="T815" s="261"/>
      <c r="U815" s="261"/>
      <c r="V815" s="261"/>
      <c r="W815" s="261"/>
      <c r="X815" s="261"/>
      <c r="Y815" s="261"/>
    </row>
    <row r="816" spans="1:25" ht="13.2">
      <c r="A816" s="279"/>
      <c r="B816" s="261"/>
      <c r="C816" s="261"/>
      <c r="D816" s="485"/>
      <c r="E816" s="261"/>
      <c r="F816" s="261"/>
      <c r="G816" s="261"/>
      <c r="H816" s="261"/>
      <c r="I816" s="261"/>
      <c r="J816" s="261"/>
      <c r="K816" s="261"/>
      <c r="L816" s="261"/>
      <c r="M816" s="261"/>
      <c r="N816" s="261"/>
      <c r="O816" s="261"/>
      <c r="P816" s="261"/>
      <c r="Q816" s="261"/>
      <c r="R816" s="261"/>
      <c r="S816" s="261"/>
      <c r="T816" s="261"/>
      <c r="U816" s="261"/>
      <c r="V816" s="261"/>
      <c r="W816" s="261"/>
      <c r="X816" s="261"/>
      <c r="Y816" s="261"/>
    </row>
    <row r="817" spans="1:25" ht="13.2">
      <c r="A817" s="279"/>
      <c r="B817" s="261"/>
      <c r="C817" s="261"/>
      <c r="D817" s="486"/>
      <c r="E817" s="261"/>
      <c r="F817" s="261"/>
      <c r="G817" s="261"/>
      <c r="H817" s="261"/>
      <c r="I817" s="261"/>
      <c r="J817" s="261"/>
      <c r="K817" s="261"/>
      <c r="L817" s="261"/>
      <c r="M817" s="261"/>
      <c r="N817" s="261"/>
      <c r="O817" s="261"/>
      <c r="P817" s="261"/>
      <c r="Q817" s="261"/>
      <c r="R817" s="261"/>
      <c r="S817" s="261"/>
      <c r="T817" s="261"/>
      <c r="U817" s="261"/>
      <c r="V817" s="261"/>
      <c r="W817" s="261"/>
      <c r="X817" s="261"/>
      <c r="Y817" s="261"/>
    </row>
    <row r="818" spans="1:25" ht="13.2">
      <c r="A818" s="279"/>
      <c r="B818" s="261"/>
      <c r="C818" s="261"/>
      <c r="D818" s="486"/>
      <c r="E818" s="261"/>
      <c r="F818" s="261"/>
      <c r="G818" s="261"/>
      <c r="H818" s="261"/>
      <c r="I818" s="261"/>
      <c r="J818" s="261"/>
      <c r="K818" s="261"/>
      <c r="L818" s="261"/>
      <c r="M818" s="261"/>
      <c r="N818" s="261"/>
      <c r="O818" s="261"/>
      <c r="P818" s="261"/>
      <c r="Q818" s="261"/>
      <c r="R818" s="261"/>
      <c r="S818" s="261"/>
      <c r="T818" s="261"/>
      <c r="U818" s="261"/>
      <c r="V818" s="261"/>
      <c r="W818" s="261"/>
      <c r="X818" s="261"/>
      <c r="Y818" s="261"/>
    </row>
    <row r="819" spans="1:25" ht="13.2">
      <c r="A819" s="279"/>
      <c r="B819" s="261"/>
      <c r="C819" s="261"/>
      <c r="D819" s="486"/>
      <c r="E819" s="261"/>
      <c r="F819" s="261"/>
      <c r="G819" s="261"/>
      <c r="H819" s="261"/>
      <c r="I819" s="261"/>
      <c r="J819" s="261"/>
      <c r="K819" s="261"/>
      <c r="L819" s="261"/>
      <c r="M819" s="261"/>
      <c r="N819" s="261"/>
      <c r="O819" s="261"/>
      <c r="P819" s="261"/>
      <c r="Q819" s="261"/>
      <c r="R819" s="261"/>
      <c r="S819" s="261"/>
      <c r="T819" s="261"/>
      <c r="U819" s="261"/>
      <c r="V819" s="261"/>
      <c r="W819" s="261"/>
      <c r="X819" s="261"/>
      <c r="Y819" s="261"/>
    </row>
    <row r="820" spans="1:25" ht="13.2">
      <c r="A820" s="279"/>
      <c r="B820" s="261"/>
      <c r="C820" s="261"/>
      <c r="D820" s="486"/>
      <c r="E820" s="261"/>
      <c r="F820" s="261"/>
      <c r="G820" s="261"/>
      <c r="H820" s="261"/>
      <c r="I820" s="261"/>
      <c r="J820" s="261"/>
      <c r="K820" s="261"/>
      <c r="L820" s="261"/>
      <c r="M820" s="261"/>
      <c r="N820" s="261"/>
      <c r="O820" s="261"/>
      <c r="P820" s="261"/>
      <c r="Q820" s="261"/>
      <c r="R820" s="261"/>
      <c r="S820" s="261"/>
      <c r="T820" s="261"/>
      <c r="U820" s="261"/>
      <c r="V820" s="261"/>
      <c r="W820" s="261"/>
      <c r="X820" s="261"/>
      <c r="Y820" s="261"/>
    </row>
    <row r="821" spans="1:25" ht="13.2">
      <c r="A821" s="279"/>
      <c r="B821" s="261"/>
      <c r="C821" s="261"/>
      <c r="D821" s="486"/>
      <c r="E821" s="261"/>
      <c r="F821" s="261"/>
      <c r="G821" s="261"/>
      <c r="H821" s="261"/>
      <c r="I821" s="261"/>
      <c r="J821" s="261"/>
      <c r="K821" s="261"/>
      <c r="L821" s="261"/>
      <c r="M821" s="261"/>
      <c r="N821" s="261"/>
      <c r="O821" s="261"/>
      <c r="P821" s="261"/>
      <c r="Q821" s="261"/>
      <c r="R821" s="261"/>
      <c r="S821" s="261"/>
      <c r="T821" s="261"/>
      <c r="U821" s="261"/>
      <c r="V821" s="261"/>
      <c r="W821" s="261"/>
      <c r="X821" s="261"/>
      <c r="Y821" s="261"/>
    </row>
    <row r="822" spans="1:25" ht="13.2">
      <c r="A822" s="279"/>
      <c r="B822" s="261"/>
      <c r="C822" s="261"/>
      <c r="D822" s="281"/>
      <c r="E822" s="261"/>
      <c r="F822" s="261"/>
      <c r="G822" s="261"/>
      <c r="H822" s="261"/>
      <c r="I822" s="261"/>
      <c r="J822" s="261"/>
      <c r="K822" s="261"/>
      <c r="L822" s="261"/>
      <c r="M822" s="261"/>
      <c r="N822" s="261"/>
      <c r="O822" s="261"/>
      <c r="P822" s="261"/>
      <c r="Q822" s="261"/>
      <c r="R822" s="261"/>
      <c r="S822" s="261"/>
      <c r="T822" s="261"/>
      <c r="U822" s="261"/>
      <c r="V822" s="261"/>
      <c r="W822" s="261"/>
      <c r="X822" s="261"/>
      <c r="Y822" s="261"/>
    </row>
    <row r="823" spans="1:25" ht="13.2">
      <c r="A823" s="279"/>
      <c r="B823" s="261"/>
      <c r="C823" s="261"/>
      <c r="D823" s="485"/>
      <c r="E823" s="261"/>
      <c r="F823" s="261"/>
      <c r="G823" s="261"/>
      <c r="H823" s="261"/>
      <c r="I823" s="261"/>
      <c r="J823" s="261"/>
      <c r="K823" s="261"/>
      <c r="L823" s="261"/>
      <c r="M823" s="261"/>
      <c r="N823" s="261"/>
      <c r="O823" s="261"/>
      <c r="P823" s="261"/>
      <c r="Q823" s="261"/>
      <c r="R823" s="261"/>
      <c r="S823" s="261"/>
      <c r="T823" s="261"/>
      <c r="U823" s="261"/>
      <c r="V823" s="261"/>
      <c r="W823" s="261"/>
      <c r="X823" s="261"/>
      <c r="Y823" s="261"/>
    </row>
    <row r="824" spans="1:25" ht="13.2">
      <c r="A824" s="279"/>
      <c r="B824" s="261"/>
      <c r="C824" s="261"/>
      <c r="D824" s="486"/>
      <c r="E824" s="261"/>
      <c r="F824" s="261"/>
      <c r="G824" s="261"/>
      <c r="H824" s="261"/>
      <c r="I824" s="261"/>
      <c r="J824" s="261"/>
      <c r="K824" s="261"/>
      <c r="L824" s="261"/>
      <c r="M824" s="261"/>
      <c r="N824" s="261"/>
      <c r="O824" s="261"/>
      <c r="P824" s="261"/>
      <c r="Q824" s="261"/>
      <c r="R824" s="261"/>
      <c r="S824" s="261"/>
      <c r="T824" s="261"/>
      <c r="U824" s="261"/>
      <c r="V824" s="261"/>
      <c r="W824" s="261"/>
      <c r="X824" s="261"/>
      <c r="Y824" s="261"/>
    </row>
    <row r="825" spans="1:25" ht="13.2">
      <c r="A825" s="279"/>
      <c r="B825" s="261"/>
      <c r="C825" s="261"/>
      <c r="D825" s="110"/>
      <c r="E825" s="261"/>
      <c r="F825" s="261"/>
      <c r="G825" s="261"/>
      <c r="H825" s="261"/>
      <c r="I825" s="261"/>
      <c r="J825" s="261"/>
      <c r="K825" s="261"/>
      <c r="L825" s="261"/>
      <c r="M825" s="261"/>
      <c r="N825" s="261"/>
      <c r="O825" s="261"/>
      <c r="P825" s="261"/>
      <c r="Q825" s="261"/>
      <c r="R825" s="261"/>
      <c r="S825" s="261"/>
      <c r="T825" s="261"/>
      <c r="U825" s="261"/>
      <c r="V825" s="261"/>
      <c r="W825" s="261"/>
      <c r="X825" s="261"/>
      <c r="Y825" s="261"/>
    </row>
    <row r="826" spans="1:25" ht="13.2">
      <c r="A826" s="279"/>
      <c r="B826" s="261"/>
      <c r="C826" s="261"/>
      <c r="D826" s="110"/>
      <c r="E826" s="261"/>
      <c r="F826" s="261"/>
      <c r="G826" s="261"/>
      <c r="H826" s="261"/>
      <c r="I826" s="261"/>
      <c r="J826" s="261"/>
      <c r="K826" s="261"/>
      <c r="L826" s="261"/>
      <c r="M826" s="261"/>
      <c r="N826" s="261"/>
      <c r="O826" s="261"/>
      <c r="P826" s="261"/>
      <c r="Q826" s="261"/>
      <c r="R826" s="261"/>
      <c r="S826" s="261"/>
      <c r="T826" s="261"/>
      <c r="U826" s="261"/>
      <c r="V826" s="261"/>
      <c r="W826" s="261"/>
      <c r="X826" s="261"/>
      <c r="Y826" s="261"/>
    </row>
    <row r="827" spans="1:25" ht="13.2">
      <c r="A827" s="279"/>
      <c r="B827" s="261"/>
      <c r="C827" s="261"/>
      <c r="D827" s="110"/>
      <c r="E827" s="261"/>
      <c r="F827" s="261"/>
      <c r="G827" s="261"/>
      <c r="H827" s="261"/>
      <c r="I827" s="261"/>
      <c r="J827" s="261"/>
      <c r="K827" s="261"/>
      <c r="L827" s="261"/>
      <c r="M827" s="261"/>
      <c r="N827" s="261"/>
      <c r="O827" s="261"/>
      <c r="P827" s="261"/>
      <c r="Q827" s="261"/>
      <c r="R827" s="261"/>
      <c r="S827" s="261"/>
      <c r="T827" s="261"/>
      <c r="U827" s="261"/>
      <c r="V827" s="261"/>
      <c r="W827" s="261"/>
      <c r="X827" s="261"/>
      <c r="Y827" s="261"/>
    </row>
    <row r="828" spans="1:25" ht="13.2">
      <c r="A828" s="279"/>
      <c r="B828" s="261"/>
      <c r="C828" s="261"/>
      <c r="D828" s="110"/>
      <c r="E828" s="261"/>
      <c r="F828" s="261"/>
      <c r="G828" s="261"/>
      <c r="H828" s="261"/>
      <c r="I828" s="261"/>
      <c r="J828" s="261"/>
      <c r="K828" s="261"/>
      <c r="L828" s="261"/>
      <c r="M828" s="261"/>
      <c r="N828" s="261"/>
      <c r="O828" s="261"/>
      <c r="P828" s="261"/>
      <c r="Q828" s="261"/>
      <c r="R828" s="261"/>
      <c r="S828" s="261"/>
      <c r="T828" s="261"/>
      <c r="U828" s="261"/>
      <c r="V828" s="261"/>
      <c r="W828" s="261"/>
      <c r="X828" s="261"/>
      <c r="Y828" s="261"/>
    </row>
    <row r="829" spans="1:25" ht="13.2">
      <c r="A829" s="279"/>
      <c r="B829" s="261"/>
      <c r="C829" s="261"/>
      <c r="D829" s="485"/>
      <c r="E829" s="261"/>
      <c r="F829" s="261"/>
      <c r="G829" s="261"/>
      <c r="H829" s="261"/>
      <c r="I829" s="261"/>
      <c r="J829" s="261"/>
      <c r="K829" s="261"/>
      <c r="L829" s="261"/>
      <c r="M829" s="261"/>
      <c r="N829" s="261"/>
      <c r="O829" s="261"/>
      <c r="P829" s="261"/>
      <c r="Q829" s="261"/>
      <c r="R829" s="261"/>
      <c r="S829" s="261"/>
      <c r="T829" s="261"/>
      <c r="U829" s="261"/>
      <c r="V829" s="261"/>
      <c r="W829" s="261"/>
      <c r="X829" s="261"/>
      <c r="Y829" s="261"/>
    </row>
    <row r="830" spans="1:25" ht="13.2">
      <c r="A830" s="279"/>
      <c r="B830" s="261"/>
      <c r="C830" s="261"/>
      <c r="D830" s="486"/>
      <c r="E830" s="261"/>
      <c r="F830" s="261"/>
      <c r="G830" s="261"/>
      <c r="H830" s="261"/>
      <c r="I830" s="261"/>
      <c r="J830" s="261"/>
      <c r="K830" s="261"/>
      <c r="L830" s="261"/>
      <c r="M830" s="261"/>
      <c r="N830" s="261"/>
      <c r="O830" s="261"/>
      <c r="P830" s="261"/>
      <c r="Q830" s="261"/>
      <c r="R830" s="261"/>
      <c r="S830" s="261"/>
      <c r="T830" s="261"/>
      <c r="U830" s="261"/>
      <c r="V830" s="261"/>
      <c r="W830" s="261"/>
      <c r="X830" s="261"/>
      <c r="Y830" s="261"/>
    </row>
    <row r="831" spans="1:25" ht="13.2">
      <c r="A831" s="279"/>
      <c r="B831" s="261"/>
      <c r="C831" s="261"/>
      <c r="D831" s="485"/>
      <c r="E831" s="261"/>
      <c r="F831" s="261"/>
      <c r="G831" s="261"/>
      <c r="H831" s="261"/>
      <c r="I831" s="261"/>
      <c r="J831" s="261"/>
      <c r="K831" s="261"/>
      <c r="L831" s="261"/>
      <c r="M831" s="261"/>
      <c r="N831" s="261"/>
      <c r="O831" s="261"/>
      <c r="P831" s="261"/>
      <c r="Q831" s="261"/>
      <c r="R831" s="261"/>
      <c r="S831" s="261"/>
      <c r="T831" s="261"/>
      <c r="U831" s="261"/>
      <c r="V831" s="261"/>
      <c r="W831" s="261"/>
      <c r="X831" s="261"/>
      <c r="Y831" s="261"/>
    </row>
    <row r="832" spans="1:25" ht="13.2">
      <c r="A832" s="279"/>
      <c r="B832" s="261"/>
      <c r="C832" s="261"/>
      <c r="D832" s="486"/>
      <c r="E832" s="261"/>
      <c r="F832" s="261"/>
      <c r="G832" s="261"/>
      <c r="H832" s="261"/>
      <c r="I832" s="261"/>
      <c r="J832" s="261"/>
      <c r="K832" s="261"/>
      <c r="L832" s="261"/>
      <c r="M832" s="261"/>
      <c r="N832" s="261"/>
      <c r="O832" s="261"/>
      <c r="P832" s="261"/>
      <c r="Q832" s="261"/>
      <c r="R832" s="261"/>
      <c r="S832" s="261"/>
      <c r="T832" s="261"/>
      <c r="U832" s="261"/>
      <c r="V832" s="261"/>
      <c r="W832" s="261"/>
      <c r="X832" s="261"/>
      <c r="Y832" s="261"/>
    </row>
    <row r="833" spans="1:25" ht="13.2">
      <c r="A833" s="279"/>
      <c r="B833" s="261"/>
      <c r="C833" s="261"/>
      <c r="D833" s="486"/>
      <c r="E833" s="261"/>
      <c r="F833" s="261"/>
      <c r="G833" s="261"/>
      <c r="H833" s="261"/>
      <c r="I833" s="261"/>
      <c r="J833" s="261"/>
      <c r="K833" s="261"/>
      <c r="L833" s="261"/>
      <c r="M833" s="261"/>
      <c r="N833" s="261"/>
      <c r="O833" s="261"/>
      <c r="P833" s="261"/>
      <c r="Q833" s="261"/>
      <c r="R833" s="261"/>
      <c r="S833" s="261"/>
      <c r="T833" s="261"/>
      <c r="U833" s="261"/>
      <c r="V833" s="261"/>
      <c r="W833" s="261"/>
      <c r="X833" s="261"/>
      <c r="Y833" s="261"/>
    </row>
    <row r="834" spans="1:25" ht="13.2">
      <c r="A834" s="279"/>
      <c r="B834" s="261"/>
      <c r="C834" s="261"/>
      <c r="D834" s="486"/>
      <c r="E834" s="261"/>
      <c r="F834" s="261"/>
      <c r="G834" s="261"/>
      <c r="H834" s="261"/>
      <c r="I834" s="261"/>
      <c r="J834" s="261"/>
      <c r="K834" s="261"/>
      <c r="L834" s="261"/>
      <c r="M834" s="261"/>
      <c r="N834" s="261"/>
      <c r="O834" s="261"/>
      <c r="P834" s="261"/>
      <c r="Q834" s="261"/>
      <c r="R834" s="261"/>
      <c r="S834" s="261"/>
      <c r="T834" s="261"/>
      <c r="U834" s="261"/>
      <c r="V834" s="261"/>
      <c r="W834" s="261"/>
      <c r="X834" s="261"/>
      <c r="Y834" s="261"/>
    </row>
    <row r="835" spans="1:25" ht="13.2">
      <c r="A835" s="279"/>
      <c r="B835" s="261"/>
      <c r="C835" s="261"/>
      <c r="D835" s="485"/>
      <c r="E835" s="261"/>
      <c r="F835" s="261"/>
      <c r="G835" s="261"/>
      <c r="H835" s="261"/>
      <c r="I835" s="261"/>
      <c r="J835" s="261"/>
      <c r="K835" s="261"/>
      <c r="L835" s="261"/>
      <c r="M835" s="261"/>
      <c r="N835" s="261"/>
      <c r="O835" s="261"/>
      <c r="P835" s="261"/>
      <c r="Q835" s="261"/>
      <c r="R835" s="261"/>
      <c r="S835" s="261"/>
      <c r="T835" s="261"/>
      <c r="U835" s="261"/>
      <c r="V835" s="261"/>
      <c r="W835" s="261"/>
      <c r="X835" s="261"/>
      <c r="Y835" s="261"/>
    </row>
    <row r="836" spans="1:25" ht="13.2">
      <c r="A836" s="279"/>
      <c r="B836" s="261"/>
      <c r="C836" s="261"/>
      <c r="D836" s="486"/>
      <c r="E836" s="261"/>
      <c r="F836" s="261"/>
      <c r="G836" s="261"/>
      <c r="H836" s="261"/>
      <c r="I836" s="261"/>
      <c r="J836" s="261"/>
      <c r="K836" s="261"/>
      <c r="L836" s="261"/>
      <c r="M836" s="261"/>
      <c r="N836" s="261"/>
      <c r="O836" s="261"/>
      <c r="P836" s="261"/>
      <c r="Q836" s="261"/>
      <c r="R836" s="261"/>
      <c r="S836" s="261"/>
      <c r="T836" s="261"/>
      <c r="U836" s="261"/>
      <c r="V836" s="261"/>
      <c r="W836" s="261"/>
      <c r="X836" s="261"/>
      <c r="Y836" s="261"/>
    </row>
    <row r="837" spans="1:25" ht="13.2">
      <c r="A837" s="279"/>
      <c r="B837" s="261"/>
      <c r="C837" s="261"/>
      <c r="D837" s="485"/>
      <c r="E837" s="261"/>
      <c r="F837" s="261"/>
      <c r="G837" s="261"/>
      <c r="H837" s="261"/>
      <c r="I837" s="261"/>
      <c r="J837" s="261"/>
      <c r="K837" s="261"/>
      <c r="L837" s="261"/>
      <c r="M837" s="261"/>
      <c r="N837" s="261"/>
      <c r="O837" s="261"/>
      <c r="P837" s="261"/>
      <c r="Q837" s="261"/>
      <c r="R837" s="261"/>
      <c r="S837" s="261"/>
      <c r="T837" s="261"/>
      <c r="U837" s="261"/>
      <c r="V837" s="261"/>
      <c r="W837" s="261"/>
      <c r="X837" s="261"/>
      <c r="Y837" s="261"/>
    </row>
    <row r="838" spans="1:25" ht="13.2">
      <c r="A838" s="279"/>
      <c r="B838" s="261"/>
      <c r="C838" s="261"/>
      <c r="D838" s="486"/>
      <c r="E838" s="261"/>
      <c r="F838" s="261"/>
      <c r="G838" s="261"/>
      <c r="H838" s="261"/>
      <c r="I838" s="261"/>
      <c r="J838" s="261"/>
      <c r="K838" s="261"/>
      <c r="L838" s="261"/>
      <c r="M838" s="261"/>
      <c r="N838" s="261"/>
      <c r="O838" s="261"/>
      <c r="P838" s="261"/>
      <c r="Q838" s="261"/>
      <c r="R838" s="261"/>
      <c r="S838" s="261"/>
      <c r="T838" s="261"/>
      <c r="U838" s="261"/>
      <c r="V838" s="261"/>
      <c r="W838" s="261"/>
      <c r="X838" s="261"/>
      <c r="Y838" s="261"/>
    </row>
    <row r="839" spans="1:25" ht="13.2">
      <c r="A839" s="279"/>
      <c r="B839" s="261"/>
      <c r="C839" s="261"/>
      <c r="D839" s="485"/>
      <c r="E839" s="261"/>
      <c r="F839" s="261"/>
      <c r="G839" s="261"/>
      <c r="H839" s="261"/>
      <c r="I839" s="261"/>
      <c r="J839" s="261"/>
      <c r="K839" s="261"/>
      <c r="L839" s="261"/>
      <c r="M839" s="261"/>
      <c r="N839" s="261"/>
      <c r="O839" s="261"/>
      <c r="P839" s="261"/>
      <c r="Q839" s="261"/>
      <c r="R839" s="261"/>
      <c r="S839" s="261"/>
      <c r="T839" s="261"/>
      <c r="U839" s="261"/>
      <c r="V839" s="261"/>
      <c r="W839" s="261"/>
      <c r="X839" s="261"/>
      <c r="Y839" s="261"/>
    </row>
    <row r="840" spans="1:25" ht="13.2">
      <c r="A840" s="279"/>
      <c r="B840" s="261"/>
      <c r="C840" s="261"/>
      <c r="D840" s="486"/>
      <c r="E840" s="261"/>
      <c r="F840" s="261"/>
      <c r="G840" s="261"/>
      <c r="H840" s="261"/>
      <c r="I840" s="261"/>
      <c r="J840" s="261"/>
      <c r="K840" s="261"/>
      <c r="L840" s="261"/>
      <c r="M840" s="261"/>
      <c r="N840" s="261"/>
      <c r="O840" s="261"/>
      <c r="P840" s="261"/>
      <c r="Q840" s="261"/>
      <c r="R840" s="261"/>
      <c r="S840" s="261"/>
      <c r="T840" s="261"/>
      <c r="U840" s="261"/>
      <c r="V840" s="261"/>
      <c r="W840" s="261"/>
      <c r="X840" s="261"/>
      <c r="Y840" s="261"/>
    </row>
    <row r="841" spans="1:25" ht="13.2">
      <c r="A841" s="279"/>
      <c r="B841" s="261"/>
      <c r="C841" s="261"/>
      <c r="D841" s="278"/>
      <c r="E841" s="261"/>
      <c r="F841" s="261"/>
      <c r="G841" s="261"/>
      <c r="H841" s="261"/>
      <c r="I841" s="261"/>
      <c r="J841" s="261"/>
      <c r="K841" s="261"/>
      <c r="L841" s="261"/>
      <c r="M841" s="261"/>
      <c r="N841" s="261"/>
      <c r="O841" s="261"/>
      <c r="P841" s="261"/>
      <c r="Q841" s="261"/>
      <c r="R841" s="261"/>
      <c r="S841" s="261"/>
      <c r="T841" s="261"/>
      <c r="U841" s="261"/>
      <c r="V841" s="261"/>
      <c r="W841" s="261"/>
      <c r="X841" s="261"/>
      <c r="Y841" s="261"/>
    </row>
    <row r="842" spans="1:25" ht="13.2">
      <c r="A842" s="279"/>
      <c r="B842" s="261"/>
      <c r="C842" s="261"/>
      <c r="D842" s="107"/>
      <c r="E842" s="261"/>
      <c r="F842" s="261"/>
      <c r="G842" s="261"/>
      <c r="H842" s="261"/>
      <c r="I842" s="261"/>
      <c r="J842" s="261"/>
      <c r="K842" s="261"/>
      <c r="L842" s="261"/>
      <c r="M842" s="261"/>
      <c r="N842" s="261"/>
      <c r="O842" s="261"/>
      <c r="P842" s="261"/>
      <c r="Q842" s="261"/>
      <c r="R842" s="261"/>
      <c r="S842" s="261"/>
      <c r="T842" s="261"/>
      <c r="U842" s="261"/>
      <c r="V842" s="261"/>
      <c r="W842" s="261"/>
      <c r="X842" s="261"/>
      <c r="Y842" s="261"/>
    </row>
    <row r="843" spans="1:25" ht="13.2">
      <c r="A843" s="279"/>
      <c r="B843" s="261"/>
      <c r="C843" s="261"/>
      <c r="D843" s="485"/>
      <c r="E843" s="261"/>
      <c r="F843" s="261"/>
      <c r="G843" s="261"/>
      <c r="H843" s="261"/>
      <c r="I843" s="261"/>
      <c r="J843" s="261"/>
      <c r="K843" s="261"/>
      <c r="L843" s="261"/>
      <c r="M843" s="261"/>
      <c r="N843" s="261"/>
      <c r="O843" s="261"/>
      <c r="P843" s="261"/>
      <c r="Q843" s="261"/>
      <c r="R843" s="261"/>
      <c r="S843" s="261"/>
      <c r="T843" s="261"/>
      <c r="U843" s="261"/>
      <c r="V843" s="261"/>
      <c r="W843" s="261"/>
      <c r="X843" s="261"/>
      <c r="Y843" s="261"/>
    </row>
    <row r="844" spans="1:25" ht="13.2">
      <c r="A844" s="279"/>
      <c r="B844" s="261"/>
      <c r="C844" s="261"/>
      <c r="D844" s="486"/>
      <c r="E844" s="261"/>
      <c r="F844" s="261"/>
      <c r="G844" s="261"/>
      <c r="H844" s="261"/>
      <c r="I844" s="261"/>
      <c r="J844" s="261"/>
      <c r="K844" s="261"/>
      <c r="L844" s="261"/>
      <c r="M844" s="261"/>
      <c r="N844" s="261"/>
      <c r="O844" s="261"/>
      <c r="P844" s="261"/>
      <c r="Q844" s="261"/>
      <c r="R844" s="261"/>
      <c r="S844" s="261"/>
      <c r="T844" s="261"/>
      <c r="U844" s="261"/>
      <c r="V844" s="261"/>
      <c r="W844" s="261"/>
      <c r="X844" s="261"/>
      <c r="Y844" s="261"/>
    </row>
    <row r="845" spans="1:25" ht="13.2">
      <c r="A845" s="279"/>
      <c r="B845" s="261"/>
      <c r="C845" s="261"/>
      <c r="D845" s="485"/>
      <c r="E845" s="261"/>
      <c r="F845" s="261"/>
      <c r="G845" s="261"/>
      <c r="H845" s="261"/>
      <c r="I845" s="261"/>
      <c r="J845" s="261"/>
      <c r="K845" s="261"/>
      <c r="L845" s="261"/>
      <c r="M845" s="261"/>
      <c r="N845" s="261"/>
      <c r="O845" s="261"/>
      <c r="P845" s="261"/>
      <c r="Q845" s="261"/>
      <c r="R845" s="261"/>
      <c r="S845" s="261"/>
      <c r="T845" s="261"/>
      <c r="U845" s="261"/>
      <c r="V845" s="261"/>
      <c r="W845" s="261"/>
      <c r="X845" s="261"/>
      <c r="Y845" s="261"/>
    </row>
    <row r="846" spans="1:25" ht="13.2">
      <c r="A846" s="279"/>
      <c r="B846" s="261"/>
      <c r="C846" s="261"/>
      <c r="D846" s="486"/>
      <c r="E846" s="261"/>
      <c r="F846" s="261"/>
      <c r="G846" s="261"/>
      <c r="H846" s="261"/>
      <c r="I846" s="261"/>
      <c r="J846" s="261"/>
      <c r="K846" s="261"/>
      <c r="L846" s="261"/>
      <c r="M846" s="261"/>
      <c r="N846" s="261"/>
      <c r="O846" s="261"/>
      <c r="P846" s="261"/>
      <c r="Q846" s="261"/>
      <c r="R846" s="261"/>
      <c r="S846" s="261"/>
      <c r="T846" s="261"/>
      <c r="U846" s="261"/>
      <c r="V846" s="261"/>
      <c r="W846" s="261"/>
      <c r="X846" s="261"/>
      <c r="Y846" s="261"/>
    </row>
    <row r="847" spans="1:25" ht="13.2">
      <c r="A847" s="279"/>
      <c r="B847" s="261"/>
      <c r="C847" s="261"/>
      <c r="D847" s="485"/>
      <c r="E847" s="261"/>
      <c r="F847" s="261"/>
      <c r="G847" s="261"/>
      <c r="H847" s="261"/>
      <c r="I847" s="261"/>
      <c r="J847" s="261"/>
      <c r="K847" s="261"/>
      <c r="L847" s="261"/>
      <c r="M847" s="261"/>
      <c r="N847" s="261"/>
      <c r="O847" s="261"/>
      <c r="P847" s="261"/>
      <c r="Q847" s="261"/>
      <c r="R847" s="261"/>
      <c r="S847" s="261"/>
      <c r="T847" s="261"/>
      <c r="U847" s="261"/>
      <c r="V847" s="261"/>
      <c r="W847" s="261"/>
      <c r="X847" s="261"/>
      <c r="Y847" s="261"/>
    </row>
    <row r="848" spans="1:25" ht="13.2">
      <c r="A848" s="279"/>
      <c r="B848" s="261"/>
      <c r="C848" s="261"/>
      <c r="D848" s="486"/>
      <c r="E848" s="261"/>
      <c r="F848" s="261"/>
      <c r="G848" s="261"/>
      <c r="H848" s="261"/>
      <c r="I848" s="261"/>
      <c r="J848" s="261"/>
      <c r="K848" s="261"/>
      <c r="L848" s="261"/>
      <c r="M848" s="261"/>
      <c r="N848" s="261"/>
      <c r="O848" s="261"/>
      <c r="P848" s="261"/>
      <c r="Q848" s="261"/>
      <c r="R848" s="261"/>
      <c r="S848" s="261"/>
      <c r="T848" s="261"/>
      <c r="U848" s="261"/>
      <c r="V848" s="261"/>
      <c r="W848" s="261"/>
      <c r="X848" s="261"/>
      <c r="Y848" s="261"/>
    </row>
    <row r="849" spans="1:25" ht="13.2">
      <c r="A849" s="279"/>
      <c r="B849" s="261"/>
      <c r="C849" s="261"/>
      <c r="D849" s="110"/>
      <c r="E849" s="261"/>
      <c r="F849" s="261"/>
      <c r="G849" s="261"/>
      <c r="H849" s="261"/>
      <c r="I849" s="261"/>
      <c r="J849" s="261"/>
      <c r="K849" s="261"/>
      <c r="L849" s="261"/>
      <c r="M849" s="261"/>
      <c r="N849" s="261"/>
      <c r="O849" s="261"/>
      <c r="P849" s="261"/>
      <c r="Q849" s="261"/>
      <c r="R849" s="261"/>
      <c r="S849" s="261"/>
      <c r="T849" s="261"/>
      <c r="U849" s="261"/>
      <c r="V849" s="261"/>
      <c r="W849" s="261"/>
      <c r="X849" s="261"/>
      <c r="Y849" s="261"/>
    </row>
    <row r="850" spans="1:25" ht="13.2">
      <c r="A850" s="279"/>
      <c r="B850" s="261"/>
      <c r="C850" s="261"/>
      <c r="D850" s="485"/>
      <c r="E850" s="261"/>
      <c r="F850" s="261"/>
      <c r="G850" s="261"/>
      <c r="H850" s="261"/>
      <c r="I850" s="261"/>
      <c r="J850" s="261"/>
      <c r="K850" s="261"/>
      <c r="L850" s="261"/>
      <c r="M850" s="261"/>
      <c r="N850" s="261"/>
      <c r="O850" s="261"/>
      <c r="P850" s="261"/>
      <c r="Q850" s="261"/>
      <c r="R850" s="261"/>
      <c r="S850" s="261"/>
      <c r="T850" s="261"/>
      <c r="U850" s="261"/>
      <c r="V850" s="261"/>
      <c r="W850" s="261"/>
      <c r="X850" s="261"/>
      <c r="Y850" s="261"/>
    </row>
    <row r="851" spans="1:25" ht="13.2">
      <c r="A851" s="279"/>
      <c r="B851" s="261"/>
      <c r="C851" s="261"/>
      <c r="D851" s="486"/>
      <c r="E851" s="261"/>
      <c r="F851" s="261"/>
      <c r="G851" s="261"/>
      <c r="H851" s="261"/>
      <c r="I851" s="261"/>
      <c r="J851" s="261"/>
      <c r="K851" s="261"/>
      <c r="L851" s="261"/>
      <c r="M851" s="261"/>
      <c r="N851" s="261"/>
      <c r="O851" s="261"/>
      <c r="P851" s="261"/>
      <c r="Q851" s="261"/>
      <c r="R851" s="261"/>
      <c r="S851" s="261"/>
      <c r="T851" s="261"/>
      <c r="U851" s="261"/>
      <c r="V851" s="261"/>
      <c r="W851" s="261"/>
      <c r="X851" s="261"/>
      <c r="Y851" s="261"/>
    </row>
    <row r="852" spans="1:25" ht="13.2">
      <c r="A852" s="279"/>
      <c r="B852" s="261"/>
      <c r="C852" s="261"/>
      <c r="D852" s="486"/>
      <c r="E852" s="261"/>
      <c r="F852" s="261"/>
      <c r="G852" s="261"/>
      <c r="H852" s="261"/>
      <c r="I852" s="261"/>
      <c r="J852" s="261"/>
      <c r="K852" s="261"/>
      <c r="L852" s="261"/>
      <c r="M852" s="261"/>
      <c r="N852" s="261"/>
      <c r="O852" s="261"/>
      <c r="P852" s="261"/>
      <c r="Q852" s="261"/>
      <c r="R852" s="261"/>
      <c r="S852" s="261"/>
      <c r="T852" s="261"/>
      <c r="U852" s="261"/>
      <c r="V852" s="261"/>
      <c r="W852" s="261"/>
      <c r="X852" s="261"/>
      <c r="Y852" s="261"/>
    </row>
    <row r="853" spans="1:25" ht="13.2">
      <c r="A853" s="279"/>
      <c r="B853" s="261"/>
      <c r="C853" s="261"/>
      <c r="D853" s="110"/>
      <c r="E853" s="261"/>
      <c r="F853" s="261"/>
      <c r="G853" s="261"/>
      <c r="H853" s="261"/>
      <c r="I853" s="261"/>
      <c r="J853" s="261"/>
      <c r="K853" s="261"/>
      <c r="L853" s="261"/>
      <c r="M853" s="261"/>
      <c r="N853" s="261"/>
      <c r="O853" s="261"/>
      <c r="P853" s="261"/>
      <c r="Q853" s="261"/>
      <c r="R853" s="261"/>
      <c r="S853" s="261"/>
      <c r="T853" s="261"/>
      <c r="U853" s="261"/>
      <c r="V853" s="261"/>
      <c r="W853" s="261"/>
      <c r="X853" s="261"/>
      <c r="Y853" s="261"/>
    </row>
    <row r="854" spans="1:25" ht="13.2">
      <c r="A854" s="279"/>
      <c r="B854" s="261"/>
      <c r="C854" s="261"/>
      <c r="D854" s="485"/>
      <c r="E854" s="261"/>
      <c r="F854" s="261"/>
      <c r="G854" s="261"/>
      <c r="H854" s="261"/>
      <c r="I854" s="261"/>
      <c r="J854" s="261"/>
      <c r="K854" s="261"/>
      <c r="L854" s="261"/>
      <c r="M854" s="261"/>
      <c r="N854" s="261"/>
      <c r="O854" s="261"/>
      <c r="P854" s="261"/>
      <c r="Q854" s="261"/>
      <c r="R854" s="261"/>
      <c r="S854" s="261"/>
      <c r="T854" s="261"/>
      <c r="U854" s="261"/>
      <c r="V854" s="261"/>
      <c r="W854" s="261"/>
      <c r="X854" s="261"/>
      <c r="Y854" s="261"/>
    </row>
    <row r="855" spans="1:25" ht="13.2">
      <c r="A855" s="279"/>
      <c r="B855" s="261"/>
      <c r="C855" s="261"/>
      <c r="D855" s="486"/>
      <c r="E855" s="261"/>
      <c r="F855" s="261"/>
      <c r="G855" s="261"/>
      <c r="H855" s="261"/>
      <c r="I855" s="261"/>
      <c r="J855" s="261"/>
      <c r="K855" s="261"/>
      <c r="L855" s="261"/>
      <c r="M855" s="261"/>
      <c r="N855" s="261"/>
      <c r="O855" s="261"/>
      <c r="P855" s="261"/>
      <c r="Q855" s="261"/>
      <c r="R855" s="261"/>
      <c r="S855" s="261"/>
      <c r="T855" s="261"/>
      <c r="U855" s="261"/>
      <c r="V855" s="261"/>
      <c r="W855" s="261"/>
      <c r="X855" s="261"/>
      <c r="Y855" s="261"/>
    </row>
    <row r="856" spans="1:25" ht="13.2">
      <c r="A856" s="279"/>
      <c r="B856" s="261"/>
      <c r="C856" s="261"/>
      <c r="D856" s="485"/>
      <c r="E856" s="261"/>
      <c r="F856" s="261"/>
      <c r="G856" s="261"/>
      <c r="H856" s="261"/>
      <c r="I856" s="261"/>
      <c r="J856" s="261"/>
      <c r="K856" s="261"/>
      <c r="L856" s="261"/>
      <c r="M856" s="261"/>
      <c r="N856" s="261"/>
      <c r="O856" s="261"/>
      <c r="P856" s="261"/>
      <c r="Q856" s="261"/>
      <c r="R856" s="261"/>
      <c r="S856" s="261"/>
      <c r="T856" s="261"/>
      <c r="U856" s="261"/>
      <c r="V856" s="261"/>
      <c r="W856" s="261"/>
      <c r="X856" s="261"/>
      <c r="Y856" s="261"/>
    </row>
    <row r="857" spans="1:25" ht="13.2">
      <c r="A857" s="279"/>
      <c r="B857" s="261"/>
      <c r="C857" s="261"/>
      <c r="D857" s="486"/>
      <c r="E857" s="261"/>
      <c r="F857" s="261"/>
      <c r="G857" s="261"/>
      <c r="H857" s="261"/>
      <c r="I857" s="261"/>
      <c r="J857" s="261"/>
      <c r="K857" s="261"/>
      <c r="L857" s="261"/>
      <c r="M857" s="261"/>
      <c r="N857" s="261"/>
      <c r="O857" s="261"/>
      <c r="P857" s="261"/>
      <c r="Q857" s="261"/>
      <c r="R857" s="261"/>
      <c r="S857" s="261"/>
      <c r="T857" s="261"/>
      <c r="U857" s="261"/>
      <c r="V857" s="261"/>
      <c r="W857" s="261"/>
      <c r="X857" s="261"/>
      <c r="Y857" s="261"/>
    </row>
    <row r="858" spans="1:25" ht="13.2">
      <c r="A858" s="279"/>
      <c r="B858" s="261"/>
      <c r="C858" s="261"/>
      <c r="D858" s="486"/>
      <c r="E858" s="261"/>
      <c r="F858" s="261"/>
      <c r="G858" s="261"/>
      <c r="H858" s="261"/>
      <c r="I858" s="261"/>
      <c r="J858" s="261"/>
      <c r="K858" s="261"/>
      <c r="L858" s="261"/>
      <c r="M858" s="261"/>
      <c r="N858" s="261"/>
      <c r="O858" s="261"/>
      <c r="P858" s="261"/>
      <c r="Q858" s="261"/>
      <c r="R858" s="261"/>
      <c r="S858" s="261"/>
      <c r="T858" s="261"/>
      <c r="U858" s="261"/>
      <c r="V858" s="261"/>
      <c r="W858" s="261"/>
      <c r="X858" s="261"/>
      <c r="Y858" s="261"/>
    </row>
    <row r="859" spans="1:25" ht="13.2">
      <c r="A859" s="279"/>
      <c r="B859" s="261"/>
      <c r="C859" s="261"/>
      <c r="D859" s="486"/>
      <c r="E859" s="261"/>
      <c r="F859" s="261"/>
      <c r="G859" s="261"/>
      <c r="H859" s="261"/>
      <c r="I859" s="261"/>
      <c r="J859" s="261"/>
      <c r="K859" s="261"/>
      <c r="L859" s="261"/>
      <c r="M859" s="261"/>
      <c r="N859" s="261"/>
      <c r="O859" s="261"/>
      <c r="P859" s="261"/>
      <c r="Q859" s="261"/>
      <c r="R859" s="261"/>
      <c r="S859" s="261"/>
      <c r="T859" s="261"/>
      <c r="U859" s="261"/>
      <c r="V859" s="261"/>
      <c r="W859" s="261"/>
      <c r="X859" s="261"/>
      <c r="Y859" s="261"/>
    </row>
    <row r="860" spans="1:25" ht="13.2">
      <c r="A860" s="279"/>
      <c r="B860" s="261"/>
      <c r="C860" s="261"/>
      <c r="D860" s="486"/>
      <c r="E860" s="261"/>
      <c r="F860" s="261"/>
      <c r="G860" s="261"/>
      <c r="H860" s="261"/>
      <c r="I860" s="261"/>
      <c r="J860" s="261"/>
      <c r="K860" s="261"/>
      <c r="L860" s="261"/>
      <c r="M860" s="261"/>
      <c r="N860" s="261"/>
      <c r="O860" s="261"/>
      <c r="P860" s="261"/>
      <c r="Q860" s="261"/>
      <c r="R860" s="261"/>
      <c r="S860" s="261"/>
      <c r="T860" s="261"/>
      <c r="U860" s="261"/>
      <c r="V860" s="261"/>
      <c r="W860" s="261"/>
      <c r="X860" s="261"/>
      <c r="Y860" s="261"/>
    </row>
    <row r="861" spans="1:25" ht="13.2">
      <c r="A861" s="279"/>
      <c r="B861" s="261"/>
      <c r="C861" s="261"/>
      <c r="D861" s="486"/>
      <c r="E861" s="261"/>
      <c r="F861" s="261"/>
      <c r="G861" s="261"/>
      <c r="H861" s="261"/>
      <c r="I861" s="261"/>
      <c r="J861" s="261"/>
      <c r="K861" s="261"/>
      <c r="L861" s="261"/>
      <c r="M861" s="261"/>
      <c r="N861" s="261"/>
      <c r="O861" s="261"/>
      <c r="P861" s="261"/>
      <c r="Q861" s="261"/>
      <c r="R861" s="261"/>
      <c r="S861" s="261"/>
      <c r="T861" s="261"/>
      <c r="U861" s="261"/>
      <c r="V861" s="261"/>
      <c r="W861" s="261"/>
      <c r="X861" s="261"/>
      <c r="Y861" s="261"/>
    </row>
    <row r="862" spans="1:25" ht="13.2">
      <c r="A862" s="279"/>
      <c r="B862" s="261"/>
      <c r="C862" s="261"/>
      <c r="D862" s="281"/>
      <c r="E862" s="261"/>
      <c r="F862" s="261"/>
      <c r="G862" s="261"/>
      <c r="H862" s="261"/>
      <c r="I862" s="261"/>
      <c r="J862" s="261"/>
      <c r="K862" s="261"/>
      <c r="L862" s="261"/>
      <c r="M862" s="261"/>
      <c r="N862" s="261"/>
      <c r="O862" s="261"/>
      <c r="P862" s="261"/>
      <c r="Q862" s="261"/>
      <c r="R862" s="261"/>
      <c r="S862" s="261"/>
      <c r="T862" s="261"/>
      <c r="U862" s="261"/>
      <c r="V862" s="261"/>
      <c r="W862" s="261"/>
      <c r="X862" s="261"/>
      <c r="Y862" s="261"/>
    </row>
    <row r="863" spans="1:25" ht="13.2">
      <c r="A863" s="279"/>
      <c r="B863" s="261"/>
      <c r="C863" s="261"/>
      <c r="D863" s="485"/>
      <c r="E863" s="261"/>
      <c r="F863" s="261"/>
      <c r="G863" s="261"/>
      <c r="H863" s="261"/>
      <c r="I863" s="261"/>
      <c r="J863" s="261"/>
      <c r="K863" s="261"/>
      <c r="L863" s="261"/>
      <c r="M863" s="261"/>
      <c r="N863" s="261"/>
      <c r="O863" s="261"/>
      <c r="P863" s="261"/>
      <c r="Q863" s="261"/>
      <c r="R863" s="261"/>
      <c r="S863" s="261"/>
      <c r="T863" s="261"/>
      <c r="U863" s="261"/>
      <c r="V863" s="261"/>
      <c r="W863" s="261"/>
      <c r="X863" s="261"/>
      <c r="Y863" s="261"/>
    </row>
    <row r="864" spans="1:25" ht="13.2">
      <c r="A864" s="279"/>
      <c r="B864" s="261"/>
      <c r="C864" s="261"/>
      <c r="D864" s="486"/>
      <c r="E864" s="261"/>
      <c r="F864" s="261"/>
      <c r="G864" s="261"/>
      <c r="H864" s="261"/>
      <c r="I864" s="261"/>
      <c r="J864" s="261"/>
      <c r="K864" s="261"/>
      <c r="L864" s="261"/>
      <c r="M864" s="261"/>
      <c r="N864" s="261"/>
      <c r="O864" s="261"/>
      <c r="P864" s="261"/>
      <c r="Q864" s="261"/>
      <c r="R864" s="261"/>
      <c r="S864" s="261"/>
      <c r="T864" s="261"/>
      <c r="U864" s="261"/>
      <c r="V864" s="261"/>
      <c r="W864" s="261"/>
      <c r="X864" s="261"/>
      <c r="Y864" s="261"/>
    </row>
    <row r="865" spans="1:25" ht="13.2">
      <c r="A865" s="279"/>
      <c r="B865" s="261"/>
      <c r="C865" s="261"/>
      <c r="D865" s="110"/>
      <c r="E865" s="261"/>
      <c r="F865" s="261"/>
      <c r="G865" s="261"/>
      <c r="H865" s="261"/>
      <c r="I865" s="261"/>
      <c r="J865" s="261"/>
      <c r="K865" s="261"/>
      <c r="L865" s="261"/>
      <c r="M865" s="261"/>
      <c r="N865" s="261"/>
      <c r="O865" s="261"/>
      <c r="P865" s="261"/>
      <c r="Q865" s="261"/>
      <c r="R865" s="261"/>
      <c r="S865" s="261"/>
      <c r="T865" s="261"/>
      <c r="U865" s="261"/>
      <c r="V865" s="261"/>
      <c r="W865" s="261"/>
      <c r="X865" s="261"/>
      <c r="Y865" s="261"/>
    </row>
    <row r="866" spans="1:25" ht="13.2">
      <c r="A866" s="279"/>
      <c r="B866" s="261"/>
      <c r="C866" s="261"/>
      <c r="D866" s="110"/>
      <c r="E866" s="261"/>
      <c r="F866" s="261"/>
      <c r="G866" s="261"/>
      <c r="H866" s="261"/>
      <c r="I866" s="261"/>
      <c r="J866" s="261"/>
      <c r="K866" s="261"/>
      <c r="L866" s="261"/>
      <c r="M866" s="261"/>
      <c r="N866" s="261"/>
      <c r="O866" s="261"/>
      <c r="P866" s="261"/>
      <c r="Q866" s="261"/>
      <c r="R866" s="261"/>
      <c r="S866" s="261"/>
      <c r="T866" s="261"/>
      <c r="U866" s="261"/>
      <c r="V866" s="261"/>
      <c r="W866" s="261"/>
      <c r="X866" s="261"/>
      <c r="Y866" s="261"/>
    </row>
    <row r="867" spans="1:25" ht="13.2">
      <c r="A867" s="279"/>
      <c r="B867" s="261"/>
      <c r="C867" s="261"/>
      <c r="D867" s="110"/>
      <c r="E867" s="261"/>
      <c r="F867" s="261"/>
      <c r="G867" s="261"/>
      <c r="H867" s="261"/>
      <c r="I867" s="261"/>
      <c r="J867" s="261"/>
      <c r="K867" s="261"/>
      <c r="L867" s="261"/>
      <c r="M867" s="261"/>
      <c r="N867" s="261"/>
      <c r="O867" s="261"/>
      <c r="P867" s="261"/>
      <c r="Q867" s="261"/>
      <c r="R867" s="261"/>
      <c r="S867" s="261"/>
      <c r="T867" s="261"/>
      <c r="U867" s="261"/>
      <c r="V867" s="261"/>
      <c r="W867" s="261"/>
      <c r="X867" s="261"/>
      <c r="Y867" s="261"/>
    </row>
    <row r="868" spans="1:25" ht="13.2">
      <c r="A868" s="279"/>
      <c r="B868" s="261"/>
      <c r="C868" s="261"/>
      <c r="D868" s="110"/>
      <c r="E868" s="261"/>
      <c r="F868" s="261"/>
      <c r="G868" s="261"/>
      <c r="H868" s="261"/>
      <c r="I868" s="261"/>
      <c r="J868" s="261"/>
      <c r="K868" s="261"/>
      <c r="L868" s="261"/>
      <c r="M868" s="261"/>
      <c r="N868" s="261"/>
      <c r="O868" s="261"/>
      <c r="P868" s="261"/>
      <c r="Q868" s="261"/>
      <c r="R868" s="261"/>
      <c r="S868" s="261"/>
      <c r="T868" s="261"/>
      <c r="U868" s="261"/>
      <c r="V868" s="261"/>
      <c r="W868" s="261"/>
      <c r="X868" s="261"/>
      <c r="Y868" s="261"/>
    </row>
    <row r="869" spans="1:25" ht="13.2">
      <c r="A869" s="279"/>
      <c r="B869" s="261"/>
      <c r="C869" s="261"/>
      <c r="D869" s="485"/>
      <c r="E869" s="261"/>
      <c r="F869" s="261"/>
      <c r="G869" s="261"/>
      <c r="H869" s="261"/>
      <c r="I869" s="261"/>
      <c r="J869" s="261"/>
      <c r="K869" s="261"/>
      <c r="L869" s="261"/>
      <c r="M869" s="261"/>
      <c r="N869" s="261"/>
      <c r="O869" s="261"/>
      <c r="P869" s="261"/>
      <c r="Q869" s="261"/>
      <c r="R869" s="261"/>
      <c r="S869" s="261"/>
      <c r="T869" s="261"/>
      <c r="U869" s="261"/>
      <c r="V869" s="261"/>
      <c r="W869" s="261"/>
      <c r="X869" s="261"/>
      <c r="Y869" s="261"/>
    </row>
    <row r="870" spans="1:25" ht="13.2">
      <c r="A870" s="279"/>
      <c r="B870" s="261"/>
      <c r="C870" s="261"/>
      <c r="D870" s="486"/>
      <c r="E870" s="261"/>
      <c r="F870" s="261"/>
      <c r="G870" s="261"/>
      <c r="H870" s="261"/>
      <c r="I870" s="261"/>
      <c r="J870" s="261"/>
      <c r="K870" s="261"/>
      <c r="L870" s="261"/>
      <c r="M870" s="261"/>
      <c r="N870" s="261"/>
      <c r="O870" s="261"/>
      <c r="P870" s="261"/>
      <c r="Q870" s="261"/>
      <c r="R870" s="261"/>
      <c r="S870" s="261"/>
      <c r="T870" s="261"/>
      <c r="U870" s="261"/>
      <c r="V870" s="261"/>
      <c r="W870" s="261"/>
      <c r="X870" s="261"/>
      <c r="Y870" s="261"/>
    </row>
    <row r="871" spans="1:25" ht="13.2">
      <c r="A871" s="279"/>
      <c r="B871" s="261"/>
      <c r="C871" s="261"/>
      <c r="D871" s="485"/>
      <c r="E871" s="261"/>
      <c r="F871" s="261"/>
      <c r="G871" s="261"/>
      <c r="H871" s="261"/>
      <c r="I871" s="261"/>
      <c r="J871" s="261"/>
      <c r="K871" s="261"/>
      <c r="L871" s="261"/>
      <c r="M871" s="261"/>
      <c r="N871" s="261"/>
      <c r="O871" s="261"/>
      <c r="P871" s="261"/>
      <c r="Q871" s="261"/>
      <c r="R871" s="261"/>
      <c r="S871" s="261"/>
      <c r="T871" s="261"/>
      <c r="U871" s="261"/>
      <c r="V871" s="261"/>
      <c r="W871" s="261"/>
      <c r="X871" s="261"/>
      <c r="Y871" s="261"/>
    </row>
    <row r="872" spans="1:25" ht="13.2">
      <c r="A872" s="279"/>
      <c r="B872" s="261"/>
      <c r="C872" s="261"/>
      <c r="D872" s="486"/>
      <c r="E872" s="261"/>
      <c r="F872" s="261"/>
      <c r="G872" s="261"/>
      <c r="H872" s="261"/>
      <c r="I872" s="261"/>
      <c r="J872" s="261"/>
      <c r="K872" s="261"/>
      <c r="L872" s="261"/>
      <c r="M872" s="261"/>
      <c r="N872" s="261"/>
      <c r="O872" s="261"/>
      <c r="P872" s="261"/>
      <c r="Q872" s="261"/>
      <c r="R872" s="261"/>
      <c r="S872" s="261"/>
      <c r="T872" s="261"/>
      <c r="U872" s="261"/>
      <c r="V872" s="261"/>
      <c r="W872" s="261"/>
      <c r="X872" s="261"/>
      <c r="Y872" s="261"/>
    </row>
    <row r="873" spans="1:25" ht="13.2">
      <c r="A873" s="279"/>
      <c r="B873" s="261"/>
      <c r="C873" s="261"/>
      <c r="D873" s="486"/>
      <c r="E873" s="261"/>
      <c r="F873" s="261"/>
      <c r="G873" s="261"/>
      <c r="H873" s="261"/>
      <c r="I873" s="261"/>
      <c r="J873" s="261"/>
      <c r="K873" s="261"/>
      <c r="L873" s="261"/>
      <c r="M873" s="261"/>
      <c r="N873" s="261"/>
      <c r="O873" s="261"/>
      <c r="P873" s="261"/>
      <c r="Q873" s="261"/>
      <c r="R873" s="261"/>
      <c r="S873" s="261"/>
      <c r="T873" s="261"/>
      <c r="U873" s="261"/>
      <c r="V873" s="261"/>
      <c r="W873" s="261"/>
      <c r="X873" s="261"/>
      <c r="Y873" s="261"/>
    </row>
    <row r="874" spans="1:25" ht="13.2">
      <c r="A874" s="279"/>
      <c r="B874" s="261"/>
      <c r="C874" s="261"/>
      <c r="D874" s="486"/>
      <c r="E874" s="261"/>
      <c r="F874" s="261"/>
      <c r="G874" s="261"/>
      <c r="H874" s="261"/>
      <c r="I874" s="261"/>
      <c r="J874" s="261"/>
      <c r="K874" s="261"/>
      <c r="L874" s="261"/>
      <c r="M874" s="261"/>
      <c r="N874" s="261"/>
      <c r="O874" s="261"/>
      <c r="P874" s="261"/>
      <c r="Q874" s="261"/>
      <c r="R874" s="261"/>
      <c r="S874" s="261"/>
      <c r="T874" s="261"/>
      <c r="U874" s="261"/>
      <c r="V874" s="261"/>
      <c r="W874" s="261"/>
      <c r="X874" s="261"/>
      <c r="Y874" s="261"/>
    </row>
    <row r="875" spans="1:25" ht="13.2">
      <c r="A875" s="279"/>
      <c r="B875" s="261"/>
      <c r="C875" s="261"/>
      <c r="D875" s="485"/>
      <c r="E875" s="261"/>
      <c r="F875" s="261"/>
      <c r="G875" s="261"/>
      <c r="H875" s="261"/>
      <c r="I875" s="261"/>
      <c r="J875" s="261"/>
      <c r="K875" s="261"/>
      <c r="L875" s="261"/>
      <c r="M875" s="261"/>
      <c r="N875" s="261"/>
      <c r="O875" s="261"/>
      <c r="P875" s="261"/>
      <c r="Q875" s="261"/>
      <c r="R875" s="261"/>
      <c r="S875" s="261"/>
      <c r="T875" s="261"/>
      <c r="U875" s="261"/>
      <c r="V875" s="261"/>
      <c r="W875" s="261"/>
      <c r="X875" s="261"/>
      <c r="Y875" s="261"/>
    </row>
    <row r="876" spans="1:25" ht="13.2">
      <c r="A876" s="279"/>
      <c r="B876" s="261"/>
      <c r="C876" s="261"/>
      <c r="D876" s="486"/>
      <c r="E876" s="261"/>
      <c r="F876" s="261"/>
      <c r="G876" s="261"/>
      <c r="H876" s="261"/>
      <c r="I876" s="261"/>
      <c r="J876" s="261"/>
      <c r="K876" s="261"/>
      <c r="L876" s="261"/>
      <c r="M876" s="261"/>
      <c r="N876" s="261"/>
      <c r="O876" s="261"/>
      <c r="P876" s="261"/>
      <c r="Q876" s="261"/>
      <c r="R876" s="261"/>
      <c r="S876" s="261"/>
      <c r="T876" s="261"/>
      <c r="U876" s="261"/>
      <c r="V876" s="261"/>
      <c r="W876" s="261"/>
      <c r="X876" s="261"/>
      <c r="Y876" s="261"/>
    </row>
    <row r="877" spans="1:25" ht="13.2">
      <c r="A877" s="279"/>
      <c r="B877" s="261"/>
      <c r="C877" s="261"/>
      <c r="D877" s="485"/>
      <c r="E877" s="261"/>
      <c r="F877" s="261"/>
      <c r="G877" s="261"/>
      <c r="H877" s="261"/>
      <c r="I877" s="261"/>
      <c r="J877" s="261"/>
      <c r="K877" s="261"/>
      <c r="L877" s="261"/>
      <c r="M877" s="261"/>
      <c r="N877" s="261"/>
      <c r="O877" s="261"/>
      <c r="P877" s="261"/>
      <c r="Q877" s="261"/>
      <c r="R877" s="261"/>
      <c r="S877" s="261"/>
      <c r="T877" s="261"/>
      <c r="U877" s="261"/>
      <c r="V877" s="261"/>
      <c r="W877" s="261"/>
      <c r="X877" s="261"/>
      <c r="Y877" s="261"/>
    </row>
    <row r="878" spans="1:25" ht="13.2">
      <c r="A878" s="279"/>
      <c r="B878" s="261"/>
      <c r="C878" s="261"/>
      <c r="D878" s="486"/>
      <c r="E878" s="261"/>
      <c r="F878" s="261"/>
      <c r="G878" s="261"/>
      <c r="H878" s="261"/>
      <c r="I878" s="261"/>
      <c r="J878" s="261"/>
      <c r="K878" s="261"/>
      <c r="L878" s="261"/>
      <c r="M878" s="261"/>
      <c r="N878" s="261"/>
      <c r="O878" s="261"/>
      <c r="P878" s="261"/>
      <c r="Q878" s="261"/>
      <c r="R878" s="261"/>
      <c r="S878" s="261"/>
      <c r="T878" s="261"/>
      <c r="U878" s="261"/>
      <c r="V878" s="261"/>
      <c r="W878" s="261"/>
      <c r="X878" s="261"/>
      <c r="Y878" s="261"/>
    </row>
    <row r="879" spans="1:25" ht="13.2">
      <c r="A879" s="279"/>
      <c r="B879" s="261"/>
      <c r="C879" s="261"/>
      <c r="D879" s="485"/>
      <c r="E879" s="261"/>
      <c r="F879" s="261"/>
      <c r="G879" s="261"/>
      <c r="H879" s="261"/>
      <c r="I879" s="261"/>
      <c r="J879" s="261"/>
      <c r="K879" s="261"/>
      <c r="L879" s="261"/>
      <c r="M879" s="261"/>
      <c r="N879" s="261"/>
      <c r="O879" s="261"/>
      <c r="P879" s="261"/>
      <c r="Q879" s="261"/>
      <c r="R879" s="261"/>
      <c r="S879" s="261"/>
      <c r="T879" s="261"/>
      <c r="U879" s="261"/>
      <c r="V879" s="261"/>
      <c r="W879" s="261"/>
      <c r="X879" s="261"/>
      <c r="Y879" s="261"/>
    </row>
    <row r="880" spans="1:25" ht="13.2">
      <c r="A880" s="279"/>
      <c r="B880" s="261"/>
      <c r="C880" s="261"/>
      <c r="D880" s="486"/>
      <c r="E880" s="261"/>
      <c r="F880" s="261"/>
      <c r="G880" s="261"/>
      <c r="H880" s="261"/>
      <c r="I880" s="261"/>
      <c r="J880" s="261"/>
      <c r="K880" s="261"/>
      <c r="L880" s="261"/>
      <c r="M880" s="261"/>
      <c r="N880" s="261"/>
      <c r="O880" s="261"/>
      <c r="P880" s="261"/>
      <c r="Q880" s="261"/>
      <c r="R880" s="261"/>
      <c r="S880" s="261"/>
      <c r="T880" s="261"/>
      <c r="U880" s="261"/>
      <c r="V880" s="261"/>
      <c r="W880" s="261"/>
      <c r="X880" s="261"/>
      <c r="Y880" s="261"/>
    </row>
    <row r="881" spans="1:25" ht="13.2">
      <c r="A881" s="279"/>
      <c r="B881" s="261"/>
      <c r="C881" s="261"/>
      <c r="D881" s="278"/>
      <c r="E881" s="261"/>
      <c r="F881" s="261"/>
      <c r="G881" s="261"/>
      <c r="H881" s="261"/>
      <c r="I881" s="261"/>
      <c r="J881" s="261"/>
      <c r="K881" s="261"/>
      <c r="L881" s="261"/>
      <c r="M881" s="261"/>
      <c r="N881" s="261"/>
      <c r="O881" s="261"/>
      <c r="P881" s="261"/>
      <c r="Q881" s="261"/>
      <c r="R881" s="261"/>
      <c r="S881" s="261"/>
      <c r="T881" s="261"/>
      <c r="U881" s="261"/>
      <c r="V881" s="261"/>
      <c r="W881" s="261"/>
      <c r="X881" s="261"/>
      <c r="Y881" s="261"/>
    </row>
    <row r="882" spans="1:25" ht="13.2">
      <c r="A882" s="279"/>
      <c r="B882" s="261"/>
      <c r="C882" s="261"/>
      <c r="D882" s="107"/>
      <c r="E882" s="261"/>
      <c r="F882" s="261"/>
      <c r="G882" s="261"/>
      <c r="H882" s="261"/>
      <c r="I882" s="261"/>
      <c r="J882" s="261"/>
      <c r="K882" s="261"/>
      <c r="L882" s="261"/>
      <c r="M882" s="261"/>
      <c r="N882" s="261"/>
      <c r="O882" s="261"/>
      <c r="P882" s="261"/>
      <c r="Q882" s="261"/>
      <c r="R882" s="261"/>
      <c r="S882" s="261"/>
      <c r="T882" s="261"/>
      <c r="U882" s="261"/>
      <c r="V882" s="261"/>
      <c r="W882" s="261"/>
      <c r="X882" s="261"/>
      <c r="Y882" s="261"/>
    </row>
    <row r="883" spans="1:25" ht="13.2">
      <c r="A883" s="279"/>
      <c r="B883" s="261"/>
      <c r="C883" s="261"/>
      <c r="D883" s="485"/>
      <c r="E883" s="261"/>
      <c r="F883" s="261"/>
      <c r="G883" s="261"/>
      <c r="H883" s="261"/>
      <c r="I883" s="261"/>
      <c r="J883" s="261"/>
      <c r="K883" s="261"/>
      <c r="L883" s="261"/>
      <c r="M883" s="261"/>
      <c r="N883" s="261"/>
      <c r="O883" s="261"/>
      <c r="P883" s="261"/>
      <c r="Q883" s="261"/>
      <c r="R883" s="261"/>
      <c r="S883" s="261"/>
      <c r="T883" s="261"/>
      <c r="U883" s="261"/>
      <c r="V883" s="261"/>
      <c r="W883" s="261"/>
      <c r="X883" s="261"/>
      <c r="Y883" s="261"/>
    </row>
    <row r="884" spans="1:25" ht="13.2">
      <c r="A884" s="279"/>
      <c r="B884" s="261"/>
      <c r="C884" s="261"/>
      <c r="D884" s="486"/>
      <c r="E884" s="261"/>
      <c r="F884" s="261"/>
      <c r="G884" s="261"/>
      <c r="H884" s="261"/>
      <c r="I884" s="261"/>
      <c r="J884" s="261"/>
      <c r="K884" s="261"/>
      <c r="L884" s="261"/>
      <c r="M884" s="261"/>
      <c r="N884" s="261"/>
      <c r="O884" s="261"/>
      <c r="P884" s="261"/>
      <c r="Q884" s="261"/>
      <c r="R884" s="261"/>
      <c r="S884" s="261"/>
      <c r="T884" s="261"/>
      <c r="U884" s="261"/>
      <c r="V884" s="261"/>
      <c r="W884" s="261"/>
      <c r="X884" s="261"/>
      <c r="Y884" s="261"/>
    </row>
    <row r="885" spans="1:25" ht="13.2">
      <c r="A885" s="279"/>
      <c r="B885" s="261"/>
      <c r="C885" s="261"/>
      <c r="D885" s="485"/>
      <c r="E885" s="261"/>
      <c r="F885" s="261"/>
      <c r="G885" s="261"/>
      <c r="H885" s="261"/>
      <c r="I885" s="261"/>
      <c r="J885" s="261"/>
      <c r="K885" s="261"/>
      <c r="L885" s="261"/>
      <c r="M885" s="261"/>
      <c r="N885" s="261"/>
      <c r="O885" s="261"/>
      <c r="P885" s="261"/>
      <c r="Q885" s="261"/>
      <c r="R885" s="261"/>
      <c r="S885" s="261"/>
      <c r="T885" s="261"/>
      <c r="U885" s="261"/>
      <c r="V885" s="261"/>
      <c r="W885" s="261"/>
      <c r="X885" s="261"/>
      <c r="Y885" s="261"/>
    </row>
    <row r="886" spans="1:25" ht="13.2">
      <c r="A886" s="279"/>
      <c r="B886" s="261"/>
      <c r="C886" s="261"/>
      <c r="D886" s="486"/>
      <c r="E886" s="261"/>
      <c r="F886" s="261"/>
      <c r="G886" s="261"/>
      <c r="H886" s="261"/>
      <c r="I886" s="261"/>
      <c r="J886" s="261"/>
      <c r="K886" s="261"/>
      <c r="L886" s="261"/>
      <c r="M886" s="261"/>
      <c r="N886" s="261"/>
      <c r="O886" s="261"/>
      <c r="P886" s="261"/>
      <c r="Q886" s="261"/>
      <c r="R886" s="261"/>
      <c r="S886" s="261"/>
      <c r="T886" s="261"/>
      <c r="U886" s="261"/>
      <c r="V886" s="261"/>
      <c r="W886" s="261"/>
      <c r="X886" s="261"/>
      <c r="Y886" s="261"/>
    </row>
    <row r="887" spans="1:25" ht="13.2">
      <c r="A887" s="279"/>
      <c r="B887" s="261"/>
      <c r="C887" s="261"/>
      <c r="D887" s="485"/>
      <c r="E887" s="261"/>
      <c r="F887" s="261"/>
      <c r="G887" s="261"/>
      <c r="H887" s="261"/>
      <c r="I887" s="261"/>
      <c r="J887" s="261"/>
      <c r="K887" s="261"/>
      <c r="L887" s="261"/>
      <c r="M887" s="261"/>
      <c r="N887" s="261"/>
      <c r="O887" s="261"/>
      <c r="P887" s="261"/>
      <c r="Q887" s="261"/>
      <c r="R887" s="261"/>
      <c r="S887" s="261"/>
      <c r="T887" s="261"/>
      <c r="U887" s="261"/>
      <c r="V887" s="261"/>
      <c r="W887" s="261"/>
      <c r="X887" s="261"/>
      <c r="Y887" s="261"/>
    </row>
    <row r="888" spans="1:25" ht="13.2">
      <c r="A888" s="279"/>
      <c r="B888" s="261"/>
      <c r="C888" s="261"/>
      <c r="D888" s="486"/>
      <c r="E888" s="261"/>
      <c r="F888" s="261"/>
      <c r="G888" s="261"/>
      <c r="H888" s="261"/>
      <c r="I888" s="261"/>
      <c r="J888" s="261"/>
      <c r="K888" s="261"/>
      <c r="L888" s="261"/>
      <c r="M888" s="261"/>
      <c r="N888" s="261"/>
      <c r="O888" s="261"/>
      <c r="P888" s="261"/>
      <c r="Q888" s="261"/>
      <c r="R888" s="261"/>
      <c r="S888" s="261"/>
      <c r="T888" s="261"/>
      <c r="U888" s="261"/>
      <c r="V888" s="261"/>
      <c r="W888" s="261"/>
      <c r="X888" s="261"/>
      <c r="Y888" s="261"/>
    </row>
    <row r="889" spans="1:25" ht="13.2">
      <c r="A889" s="279"/>
      <c r="B889" s="261"/>
      <c r="C889" s="261"/>
      <c r="D889" s="110"/>
      <c r="E889" s="261"/>
      <c r="F889" s="261"/>
      <c r="G889" s="261"/>
      <c r="H889" s="261"/>
      <c r="I889" s="261"/>
      <c r="J889" s="261"/>
      <c r="K889" s="261"/>
      <c r="L889" s="261"/>
      <c r="M889" s="261"/>
      <c r="N889" s="261"/>
      <c r="O889" s="261"/>
      <c r="P889" s="261"/>
      <c r="Q889" s="261"/>
      <c r="R889" s="261"/>
      <c r="S889" s="261"/>
      <c r="T889" s="261"/>
      <c r="U889" s="261"/>
      <c r="V889" s="261"/>
      <c r="W889" s="261"/>
      <c r="X889" s="261"/>
      <c r="Y889" s="261"/>
    </row>
    <row r="890" spans="1:25" ht="13.2">
      <c r="A890" s="279"/>
      <c r="B890" s="261"/>
      <c r="C890" s="261"/>
      <c r="D890" s="485"/>
      <c r="E890" s="261"/>
      <c r="F890" s="261"/>
      <c r="G890" s="261"/>
      <c r="H890" s="261"/>
      <c r="I890" s="261"/>
      <c r="J890" s="261"/>
      <c r="K890" s="261"/>
      <c r="L890" s="261"/>
      <c r="M890" s="261"/>
      <c r="N890" s="261"/>
      <c r="O890" s="261"/>
      <c r="P890" s="261"/>
      <c r="Q890" s="261"/>
      <c r="R890" s="261"/>
      <c r="S890" s="261"/>
      <c r="T890" s="261"/>
      <c r="U890" s="261"/>
      <c r="V890" s="261"/>
      <c r="W890" s="261"/>
      <c r="X890" s="261"/>
      <c r="Y890" s="261"/>
    </row>
    <row r="891" spans="1:25" ht="13.2">
      <c r="A891" s="279"/>
      <c r="B891" s="261"/>
      <c r="C891" s="261"/>
      <c r="D891" s="486"/>
      <c r="E891" s="261"/>
      <c r="F891" s="261"/>
      <c r="G891" s="261"/>
      <c r="H891" s="261"/>
      <c r="I891" s="261"/>
      <c r="J891" s="261"/>
      <c r="K891" s="261"/>
      <c r="L891" s="261"/>
      <c r="M891" s="261"/>
      <c r="N891" s="261"/>
      <c r="O891" s="261"/>
      <c r="P891" s="261"/>
      <c r="Q891" s="261"/>
      <c r="R891" s="261"/>
      <c r="S891" s="261"/>
      <c r="T891" s="261"/>
      <c r="U891" s="261"/>
      <c r="V891" s="261"/>
      <c r="W891" s="261"/>
      <c r="X891" s="261"/>
      <c r="Y891" s="261"/>
    </row>
    <row r="892" spans="1:25" ht="13.2">
      <c r="A892" s="279"/>
      <c r="B892" s="261"/>
      <c r="C892" s="261"/>
      <c r="D892" s="486"/>
      <c r="E892" s="261"/>
      <c r="F892" s="261"/>
      <c r="G892" s="261"/>
      <c r="H892" s="261"/>
      <c r="I892" s="261"/>
      <c r="J892" s="261"/>
      <c r="K892" s="261"/>
      <c r="L892" s="261"/>
      <c r="M892" s="261"/>
      <c r="N892" s="261"/>
      <c r="O892" s="261"/>
      <c r="P892" s="261"/>
      <c r="Q892" s="261"/>
      <c r="R892" s="261"/>
      <c r="S892" s="261"/>
      <c r="T892" s="261"/>
      <c r="U892" s="261"/>
      <c r="V892" s="261"/>
      <c r="W892" s="261"/>
      <c r="X892" s="261"/>
      <c r="Y892" s="261"/>
    </row>
    <row r="893" spans="1:25" ht="13.2">
      <c r="A893" s="279"/>
      <c r="B893" s="261"/>
      <c r="C893" s="261"/>
      <c r="D893" s="110"/>
      <c r="E893" s="261"/>
      <c r="F893" s="261"/>
      <c r="G893" s="261"/>
      <c r="H893" s="261"/>
      <c r="I893" s="261"/>
      <c r="J893" s="261"/>
      <c r="K893" s="261"/>
      <c r="L893" s="261"/>
      <c r="M893" s="261"/>
      <c r="N893" s="261"/>
      <c r="O893" s="261"/>
      <c r="P893" s="261"/>
      <c r="Q893" s="261"/>
      <c r="R893" s="261"/>
      <c r="S893" s="261"/>
      <c r="T893" s="261"/>
      <c r="U893" s="261"/>
      <c r="V893" s="261"/>
      <c r="W893" s="261"/>
      <c r="X893" s="261"/>
      <c r="Y893" s="261"/>
    </row>
    <row r="894" spans="1:25" ht="13.2">
      <c r="A894" s="279"/>
      <c r="B894" s="261"/>
      <c r="C894" s="261"/>
      <c r="D894" s="485"/>
      <c r="E894" s="261"/>
      <c r="F894" s="261"/>
      <c r="G894" s="261"/>
      <c r="H894" s="261"/>
      <c r="I894" s="261"/>
      <c r="J894" s="261"/>
      <c r="K894" s="261"/>
      <c r="L894" s="261"/>
      <c r="M894" s="261"/>
      <c r="N894" s="261"/>
      <c r="O894" s="261"/>
      <c r="P894" s="261"/>
      <c r="Q894" s="261"/>
      <c r="R894" s="261"/>
      <c r="S894" s="261"/>
      <c r="T894" s="261"/>
      <c r="U894" s="261"/>
      <c r="V894" s="261"/>
      <c r="W894" s="261"/>
      <c r="X894" s="261"/>
      <c r="Y894" s="261"/>
    </row>
    <row r="895" spans="1:25" ht="13.2">
      <c r="A895" s="279"/>
      <c r="B895" s="261"/>
      <c r="C895" s="261"/>
      <c r="D895" s="486"/>
      <c r="E895" s="261"/>
      <c r="F895" s="261"/>
      <c r="G895" s="261"/>
      <c r="H895" s="261"/>
      <c r="I895" s="261"/>
      <c r="J895" s="261"/>
      <c r="K895" s="261"/>
      <c r="L895" s="261"/>
      <c r="M895" s="261"/>
      <c r="N895" s="261"/>
      <c r="O895" s="261"/>
      <c r="P895" s="261"/>
      <c r="Q895" s="261"/>
      <c r="R895" s="261"/>
      <c r="S895" s="261"/>
      <c r="T895" s="261"/>
      <c r="U895" s="261"/>
      <c r="V895" s="261"/>
      <c r="W895" s="261"/>
      <c r="X895" s="261"/>
      <c r="Y895" s="261"/>
    </row>
    <row r="896" spans="1:25" ht="13.2">
      <c r="A896" s="279"/>
      <c r="B896" s="261"/>
      <c r="C896" s="261"/>
      <c r="D896" s="485"/>
      <c r="E896" s="261"/>
      <c r="F896" s="261"/>
      <c r="G896" s="261"/>
      <c r="H896" s="261"/>
      <c r="I896" s="261"/>
      <c r="J896" s="261"/>
      <c r="K896" s="261"/>
      <c r="L896" s="261"/>
      <c r="M896" s="261"/>
      <c r="N896" s="261"/>
      <c r="O896" s="261"/>
      <c r="P896" s="261"/>
      <c r="Q896" s="261"/>
      <c r="R896" s="261"/>
      <c r="S896" s="261"/>
      <c r="T896" s="261"/>
      <c r="U896" s="261"/>
      <c r="V896" s="261"/>
      <c r="W896" s="261"/>
      <c r="X896" s="261"/>
      <c r="Y896" s="261"/>
    </row>
    <row r="897" spans="1:25" ht="13.2">
      <c r="A897" s="279"/>
      <c r="B897" s="261"/>
      <c r="C897" s="261"/>
      <c r="D897" s="486"/>
      <c r="E897" s="261"/>
      <c r="F897" s="261"/>
      <c r="G897" s="261"/>
      <c r="H897" s="261"/>
      <c r="I897" s="261"/>
      <c r="J897" s="261"/>
      <c r="K897" s="261"/>
      <c r="L897" s="261"/>
      <c r="M897" s="261"/>
      <c r="N897" s="261"/>
      <c r="O897" s="261"/>
      <c r="P897" s="261"/>
      <c r="Q897" s="261"/>
      <c r="R897" s="261"/>
      <c r="S897" s="261"/>
      <c r="T897" s="261"/>
      <c r="U897" s="261"/>
      <c r="V897" s="261"/>
      <c r="W897" s="261"/>
      <c r="X897" s="261"/>
      <c r="Y897" s="261"/>
    </row>
    <row r="898" spans="1:25" ht="13.2">
      <c r="A898" s="279"/>
      <c r="B898" s="261"/>
      <c r="C898" s="261"/>
      <c r="D898" s="486"/>
      <c r="E898" s="261"/>
      <c r="F898" s="261"/>
      <c r="G898" s="261"/>
      <c r="H898" s="261"/>
      <c r="I898" s="261"/>
      <c r="J898" s="261"/>
      <c r="K898" s="261"/>
      <c r="L898" s="261"/>
      <c r="M898" s="261"/>
      <c r="N898" s="261"/>
      <c r="O898" s="261"/>
      <c r="P898" s="261"/>
      <c r="Q898" s="261"/>
      <c r="R898" s="261"/>
      <c r="S898" s="261"/>
      <c r="T898" s="261"/>
      <c r="U898" s="261"/>
      <c r="V898" s="261"/>
      <c r="W898" s="261"/>
      <c r="X898" s="261"/>
      <c r="Y898" s="261"/>
    </row>
    <row r="899" spans="1:25" ht="13.2">
      <c r="A899" s="279"/>
      <c r="B899" s="261"/>
      <c r="C899" s="261"/>
      <c r="D899" s="486"/>
      <c r="E899" s="261"/>
      <c r="F899" s="261"/>
      <c r="G899" s="261"/>
      <c r="H899" s="261"/>
      <c r="I899" s="261"/>
      <c r="J899" s="261"/>
      <c r="K899" s="261"/>
      <c r="L899" s="261"/>
      <c r="M899" s="261"/>
      <c r="N899" s="261"/>
      <c r="O899" s="261"/>
      <c r="P899" s="261"/>
      <c r="Q899" s="261"/>
      <c r="R899" s="261"/>
      <c r="S899" s="261"/>
      <c r="T899" s="261"/>
      <c r="U899" s="261"/>
      <c r="V899" s="261"/>
      <c r="W899" s="261"/>
      <c r="X899" s="261"/>
      <c r="Y899" s="261"/>
    </row>
    <row r="900" spans="1:25" ht="13.2">
      <c r="A900" s="279"/>
      <c r="B900" s="261"/>
      <c r="C900" s="261"/>
      <c r="D900" s="486"/>
      <c r="E900" s="261"/>
      <c r="F900" s="261"/>
      <c r="G900" s="261"/>
      <c r="H900" s="261"/>
      <c r="I900" s="261"/>
      <c r="J900" s="261"/>
      <c r="K900" s="261"/>
      <c r="L900" s="261"/>
      <c r="M900" s="261"/>
      <c r="N900" s="261"/>
      <c r="O900" s="261"/>
      <c r="P900" s="261"/>
      <c r="Q900" s="261"/>
      <c r="R900" s="261"/>
      <c r="S900" s="261"/>
      <c r="T900" s="261"/>
      <c r="U900" s="261"/>
      <c r="V900" s="261"/>
      <c r="W900" s="261"/>
      <c r="X900" s="261"/>
      <c r="Y900" s="261"/>
    </row>
    <row r="901" spans="1:25" ht="13.2">
      <c r="A901" s="279"/>
      <c r="B901" s="261"/>
      <c r="C901" s="261"/>
      <c r="D901" s="486"/>
      <c r="E901" s="261"/>
      <c r="F901" s="261"/>
      <c r="G901" s="261"/>
      <c r="H901" s="261"/>
      <c r="I901" s="261"/>
      <c r="J901" s="261"/>
      <c r="K901" s="261"/>
      <c r="L901" s="261"/>
      <c r="M901" s="261"/>
      <c r="N901" s="261"/>
      <c r="O901" s="261"/>
      <c r="P901" s="261"/>
      <c r="Q901" s="261"/>
      <c r="R901" s="261"/>
      <c r="S901" s="261"/>
      <c r="T901" s="261"/>
      <c r="U901" s="261"/>
      <c r="V901" s="261"/>
      <c r="W901" s="261"/>
      <c r="X901" s="261"/>
      <c r="Y901" s="261"/>
    </row>
    <row r="902" spans="1:25" ht="13.2">
      <c r="A902" s="279"/>
      <c r="B902" s="261"/>
      <c r="C902" s="261"/>
      <c r="D902" s="281"/>
      <c r="E902" s="261"/>
      <c r="F902" s="261"/>
      <c r="G902" s="261"/>
      <c r="H902" s="261"/>
      <c r="I902" s="261"/>
      <c r="J902" s="261"/>
      <c r="K902" s="261"/>
      <c r="L902" s="261"/>
      <c r="M902" s="261"/>
      <c r="N902" s="261"/>
      <c r="O902" s="261"/>
      <c r="P902" s="261"/>
      <c r="Q902" s="261"/>
      <c r="R902" s="261"/>
      <c r="S902" s="261"/>
      <c r="T902" s="261"/>
      <c r="U902" s="261"/>
      <c r="V902" s="261"/>
      <c r="W902" s="261"/>
      <c r="X902" s="261"/>
      <c r="Y902" s="261"/>
    </row>
    <row r="903" spans="1:25" ht="13.2">
      <c r="A903" s="279"/>
      <c r="B903" s="261"/>
      <c r="C903" s="261"/>
      <c r="D903" s="485"/>
      <c r="E903" s="261"/>
      <c r="F903" s="261"/>
      <c r="G903" s="261"/>
      <c r="H903" s="261"/>
      <c r="I903" s="261"/>
      <c r="J903" s="261"/>
      <c r="K903" s="261"/>
      <c r="L903" s="261"/>
      <c r="M903" s="261"/>
      <c r="N903" s="261"/>
      <c r="O903" s="261"/>
      <c r="P903" s="261"/>
      <c r="Q903" s="261"/>
      <c r="R903" s="261"/>
      <c r="S903" s="261"/>
      <c r="T903" s="261"/>
      <c r="U903" s="261"/>
      <c r="V903" s="261"/>
      <c r="W903" s="261"/>
      <c r="X903" s="261"/>
      <c r="Y903" s="261"/>
    </row>
    <row r="904" spans="1:25" ht="13.2">
      <c r="A904" s="279"/>
      <c r="B904" s="261"/>
      <c r="C904" s="261"/>
      <c r="D904" s="486"/>
      <c r="E904" s="261"/>
      <c r="F904" s="261"/>
      <c r="G904" s="261"/>
      <c r="H904" s="261"/>
      <c r="I904" s="261"/>
      <c r="J904" s="261"/>
      <c r="K904" s="261"/>
      <c r="L904" s="261"/>
      <c r="M904" s="261"/>
      <c r="N904" s="261"/>
      <c r="O904" s="261"/>
      <c r="P904" s="261"/>
      <c r="Q904" s="261"/>
      <c r="R904" s="261"/>
      <c r="S904" s="261"/>
      <c r="T904" s="261"/>
      <c r="U904" s="261"/>
      <c r="V904" s="261"/>
      <c r="W904" s="261"/>
      <c r="X904" s="261"/>
      <c r="Y904" s="261"/>
    </row>
    <row r="905" spans="1:25" ht="13.2">
      <c r="A905" s="279"/>
      <c r="B905" s="261"/>
      <c r="C905" s="261"/>
      <c r="D905" s="110"/>
      <c r="E905" s="261"/>
      <c r="F905" s="261"/>
      <c r="G905" s="261"/>
      <c r="H905" s="261"/>
      <c r="I905" s="261"/>
      <c r="J905" s="261"/>
      <c r="K905" s="261"/>
      <c r="L905" s="261"/>
      <c r="M905" s="261"/>
      <c r="N905" s="261"/>
      <c r="O905" s="261"/>
      <c r="P905" s="261"/>
      <c r="Q905" s="261"/>
      <c r="R905" s="261"/>
      <c r="S905" s="261"/>
      <c r="T905" s="261"/>
      <c r="U905" s="261"/>
      <c r="V905" s="261"/>
      <c r="W905" s="261"/>
      <c r="X905" s="261"/>
      <c r="Y905" s="261"/>
    </row>
    <row r="906" spans="1:25" ht="13.2">
      <c r="A906" s="279"/>
      <c r="B906" s="261"/>
      <c r="C906" s="261"/>
      <c r="D906" s="110"/>
      <c r="E906" s="261"/>
      <c r="F906" s="261"/>
      <c r="G906" s="261"/>
      <c r="H906" s="261"/>
      <c r="I906" s="261"/>
      <c r="J906" s="261"/>
      <c r="K906" s="261"/>
      <c r="L906" s="261"/>
      <c r="M906" s="261"/>
      <c r="N906" s="261"/>
      <c r="O906" s="261"/>
      <c r="P906" s="261"/>
      <c r="Q906" s="261"/>
      <c r="R906" s="261"/>
      <c r="S906" s="261"/>
      <c r="T906" s="261"/>
      <c r="U906" s="261"/>
      <c r="V906" s="261"/>
      <c r="W906" s="261"/>
      <c r="X906" s="261"/>
      <c r="Y906" s="261"/>
    </row>
    <row r="907" spans="1:25" ht="13.2">
      <c r="A907" s="279"/>
      <c r="B907" s="261"/>
      <c r="C907" s="261"/>
      <c r="D907" s="110"/>
      <c r="E907" s="261"/>
      <c r="F907" s="261"/>
      <c r="G907" s="261"/>
      <c r="H907" s="261"/>
      <c r="I907" s="261"/>
      <c r="J907" s="261"/>
      <c r="K907" s="261"/>
      <c r="L907" s="261"/>
      <c r="M907" s="261"/>
      <c r="N907" s="261"/>
      <c r="O907" s="261"/>
      <c r="P907" s="261"/>
      <c r="Q907" s="261"/>
      <c r="R907" s="261"/>
      <c r="S907" s="261"/>
      <c r="T907" s="261"/>
      <c r="U907" s="261"/>
      <c r="V907" s="261"/>
      <c r="W907" s="261"/>
      <c r="X907" s="261"/>
      <c r="Y907" s="261"/>
    </row>
    <row r="908" spans="1:25" ht="13.2">
      <c r="A908" s="279"/>
      <c r="B908" s="261"/>
      <c r="C908" s="261"/>
      <c r="D908" s="110"/>
      <c r="E908" s="261"/>
      <c r="F908" s="261"/>
      <c r="G908" s="261"/>
      <c r="H908" s="261"/>
      <c r="I908" s="261"/>
      <c r="J908" s="261"/>
      <c r="K908" s="261"/>
      <c r="L908" s="261"/>
      <c r="M908" s="261"/>
      <c r="N908" s="261"/>
      <c r="O908" s="261"/>
      <c r="P908" s="261"/>
      <c r="Q908" s="261"/>
      <c r="R908" s="261"/>
      <c r="S908" s="261"/>
      <c r="T908" s="261"/>
      <c r="U908" s="261"/>
      <c r="V908" s="261"/>
      <c r="W908" s="261"/>
      <c r="X908" s="261"/>
      <c r="Y908" s="261"/>
    </row>
    <row r="909" spans="1:25" ht="13.2">
      <c r="A909" s="279"/>
      <c r="B909" s="261"/>
      <c r="C909" s="261"/>
      <c r="D909" s="485"/>
      <c r="E909" s="261"/>
      <c r="F909" s="261"/>
      <c r="G909" s="261"/>
      <c r="H909" s="261"/>
      <c r="I909" s="261"/>
      <c r="J909" s="261"/>
      <c r="K909" s="261"/>
      <c r="L909" s="261"/>
      <c r="M909" s="261"/>
      <c r="N909" s="261"/>
      <c r="O909" s="261"/>
      <c r="P909" s="261"/>
      <c r="Q909" s="261"/>
      <c r="R909" s="261"/>
      <c r="S909" s="261"/>
      <c r="T909" s="261"/>
      <c r="U909" s="261"/>
      <c r="V909" s="261"/>
      <c r="W909" s="261"/>
      <c r="X909" s="261"/>
      <c r="Y909" s="261"/>
    </row>
    <row r="910" spans="1:25" ht="13.2">
      <c r="A910" s="279"/>
      <c r="B910" s="261"/>
      <c r="C910" s="261"/>
      <c r="D910" s="486"/>
      <c r="E910" s="261"/>
      <c r="F910" s="261"/>
      <c r="G910" s="261"/>
      <c r="H910" s="261"/>
      <c r="I910" s="261"/>
      <c r="J910" s="261"/>
      <c r="K910" s="261"/>
      <c r="L910" s="261"/>
      <c r="M910" s="261"/>
      <c r="N910" s="261"/>
      <c r="O910" s="261"/>
      <c r="P910" s="261"/>
      <c r="Q910" s="261"/>
      <c r="R910" s="261"/>
      <c r="S910" s="261"/>
      <c r="T910" s="261"/>
      <c r="U910" s="261"/>
      <c r="V910" s="261"/>
      <c r="W910" s="261"/>
      <c r="X910" s="261"/>
      <c r="Y910" s="261"/>
    </row>
    <row r="911" spans="1:25" ht="13.2">
      <c r="A911" s="279"/>
      <c r="B911" s="261"/>
      <c r="C911" s="261"/>
      <c r="D911" s="485"/>
      <c r="E911" s="261"/>
      <c r="F911" s="261"/>
      <c r="G911" s="261"/>
      <c r="H911" s="261"/>
      <c r="I911" s="261"/>
      <c r="J911" s="261"/>
      <c r="K911" s="261"/>
      <c r="L911" s="261"/>
      <c r="M911" s="261"/>
      <c r="N911" s="261"/>
      <c r="O911" s="261"/>
      <c r="P911" s="261"/>
      <c r="Q911" s="261"/>
      <c r="R911" s="261"/>
      <c r="S911" s="261"/>
      <c r="T911" s="261"/>
      <c r="U911" s="261"/>
      <c r="V911" s="261"/>
      <c r="W911" s="261"/>
      <c r="X911" s="261"/>
      <c r="Y911" s="261"/>
    </row>
    <row r="912" spans="1:25" ht="13.2">
      <c r="A912" s="279"/>
      <c r="B912" s="261"/>
      <c r="C912" s="261"/>
      <c r="D912" s="486"/>
      <c r="E912" s="261"/>
      <c r="F912" s="261"/>
      <c r="G912" s="261"/>
      <c r="H912" s="261"/>
      <c r="I912" s="261"/>
      <c r="J912" s="261"/>
      <c r="K912" s="261"/>
      <c r="L912" s="261"/>
      <c r="M912" s="261"/>
      <c r="N912" s="261"/>
      <c r="O912" s="261"/>
      <c r="P912" s="261"/>
      <c r="Q912" s="261"/>
      <c r="R912" s="261"/>
      <c r="S912" s="261"/>
      <c r="T912" s="261"/>
      <c r="U912" s="261"/>
      <c r="V912" s="261"/>
      <c r="W912" s="261"/>
      <c r="X912" s="261"/>
      <c r="Y912" s="261"/>
    </row>
    <row r="913" spans="1:25" ht="13.2">
      <c r="A913" s="279"/>
      <c r="B913" s="261"/>
      <c r="C913" s="261"/>
      <c r="D913" s="486"/>
      <c r="E913" s="261"/>
      <c r="F913" s="261"/>
      <c r="G913" s="261"/>
      <c r="H913" s="261"/>
      <c r="I913" s="261"/>
      <c r="J913" s="261"/>
      <c r="K913" s="261"/>
      <c r="L913" s="261"/>
      <c r="M913" s="261"/>
      <c r="N913" s="261"/>
      <c r="O913" s="261"/>
      <c r="P913" s="261"/>
      <c r="Q913" s="261"/>
      <c r="R913" s="261"/>
      <c r="S913" s="261"/>
      <c r="T913" s="261"/>
      <c r="U913" s="261"/>
      <c r="V913" s="261"/>
      <c r="W913" s="261"/>
      <c r="X913" s="261"/>
      <c r="Y913" s="261"/>
    </row>
    <row r="914" spans="1:25" ht="13.2">
      <c r="A914" s="279"/>
      <c r="B914" s="261"/>
      <c r="C914" s="261"/>
      <c r="D914" s="486"/>
      <c r="E914" s="261"/>
      <c r="F914" s="261"/>
      <c r="G914" s="261"/>
      <c r="H914" s="261"/>
      <c r="I914" s="261"/>
      <c r="J914" s="261"/>
      <c r="K914" s="261"/>
      <c r="L914" s="261"/>
      <c r="M914" s="261"/>
      <c r="N914" s="261"/>
      <c r="O914" s="261"/>
      <c r="P914" s="261"/>
      <c r="Q914" s="261"/>
      <c r="R914" s="261"/>
      <c r="S914" s="261"/>
      <c r="T914" s="261"/>
      <c r="U914" s="261"/>
      <c r="V914" s="261"/>
      <c r="W914" s="261"/>
      <c r="X914" s="261"/>
      <c r="Y914" s="261"/>
    </row>
    <row r="915" spans="1:25" ht="13.2">
      <c r="A915" s="279"/>
      <c r="B915" s="261"/>
      <c r="C915" s="261"/>
      <c r="D915" s="485"/>
      <c r="E915" s="261"/>
      <c r="F915" s="261"/>
      <c r="G915" s="261"/>
      <c r="H915" s="261"/>
      <c r="I915" s="261"/>
      <c r="J915" s="261"/>
      <c r="K915" s="261"/>
      <c r="L915" s="261"/>
      <c r="M915" s="261"/>
      <c r="N915" s="261"/>
      <c r="O915" s="261"/>
      <c r="P915" s="261"/>
      <c r="Q915" s="261"/>
      <c r="R915" s="261"/>
      <c r="S915" s="261"/>
      <c r="T915" s="261"/>
      <c r="U915" s="261"/>
      <c r="V915" s="261"/>
      <c r="W915" s="261"/>
      <c r="X915" s="261"/>
      <c r="Y915" s="261"/>
    </row>
    <row r="916" spans="1:25" ht="13.2">
      <c r="A916" s="279"/>
      <c r="B916" s="261"/>
      <c r="C916" s="261"/>
      <c r="D916" s="486"/>
      <c r="E916" s="261"/>
      <c r="F916" s="261"/>
      <c r="G916" s="261"/>
      <c r="H916" s="261"/>
      <c r="I916" s="261"/>
      <c r="J916" s="261"/>
      <c r="K916" s="261"/>
      <c r="L916" s="261"/>
      <c r="M916" s="261"/>
      <c r="N916" s="261"/>
      <c r="O916" s="261"/>
      <c r="P916" s="261"/>
      <c r="Q916" s="261"/>
      <c r="R916" s="261"/>
      <c r="S916" s="261"/>
      <c r="T916" s="261"/>
      <c r="U916" s="261"/>
      <c r="V916" s="261"/>
      <c r="W916" s="261"/>
      <c r="X916" s="261"/>
      <c r="Y916" s="261"/>
    </row>
    <row r="917" spans="1:25" ht="13.2">
      <c r="A917" s="279"/>
      <c r="B917" s="261"/>
      <c r="C917" s="261"/>
      <c r="D917" s="485"/>
      <c r="E917" s="261"/>
      <c r="F917" s="261"/>
      <c r="G917" s="261"/>
      <c r="H917" s="261"/>
      <c r="I917" s="261"/>
      <c r="J917" s="261"/>
      <c r="K917" s="261"/>
      <c r="L917" s="261"/>
      <c r="M917" s="261"/>
      <c r="N917" s="261"/>
      <c r="O917" s="261"/>
      <c r="P917" s="261"/>
      <c r="Q917" s="261"/>
      <c r="R917" s="261"/>
      <c r="S917" s="261"/>
      <c r="T917" s="261"/>
      <c r="U917" s="261"/>
      <c r="V917" s="261"/>
      <c r="W917" s="261"/>
      <c r="X917" s="261"/>
      <c r="Y917" s="261"/>
    </row>
    <row r="918" spans="1:25" ht="13.2">
      <c r="A918" s="279"/>
      <c r="B918" s="261"/>
      <c r="C918" s="261"/>
      <c r="D918" s="486"/>
      <c r="E918" s="261"/>
      <c r="F918" s="261"/>
      <c r="G918" s="261"/>
      <c r="H918" s="261"/>
      <c r="I918" s="261"/>
      <c r="J918" s="261"/>
      <c r="K918" s="261"/>
      <c r="L918" s="261"/>
      <c r="M918" s="261"/>
      <c r="N918" s="261"/>
      <c r="O918" s="261"/>
      <c r="P918" s="261"/>
      <c r="Q918" s="261"/>
      <c r="R918" s="261"/>
      <c r="S918" s="261"/>
      <c r="T918" s="261"/>
      <c r="U918" s="261"/>
      <c r="V918" s="261"/>
      <c r="W918" s="261"/>
      <c r="X918" s="261"/>
      <c r="Y918" s="261"/>
    </row>
    <row r="919" spans="1:25" ht="13.2">
      <c r="A919" s="279"/>
      <c r="B919" s="261"/>
      <c r="C919" s="261"/>
      <c r="D919" s="485"/>
      <c r="E919" s="261"/>
      <c r="F919" s="261"/>
      <c r="G919" s="261"/>
      <c r="H919" s="261"/>
      <c r="I919" s="261"/>
      <c r="J919" s="261"/>
      <c r="K919" s="261"/>
      <c r="L919" s="261"/>
      <c r="M919" s="261"/>
      <c r="N919" s="261"/>
      <c r="O919" s="261"/>
      <c r="P919" s="261"/>
      <c r="Q919" s="261"/>
      <c r="R919" s="261"/>
      <c r="S919" s="261"/>
      <c r="T919" s="261"/>
      <c r="U919" s="261"/>
      <c r="V919" s="261"/>
      <c r="W919" s="261"/>
      <c r="X919" s="261"/>
      <c r="Y919" s="261"/>
    </row>
    <row r="920" spans="1:25" ht="13.2">
      <c r="A920" s="279"/>
      <c r="B920" s="261"/>
      <c r="C920" s="261"/>
      <c r="D920" s="486"/>
      <c r="E920" s="261"/>
      <c r="F920" s="261"/>
      <c r="G920" s="261"/>
      <c r="H920" s="261"/>
      <c r="I920" s="261"/>
      <c r="J920" s="261"/>
      <c r="K920" s="261"/>
      <c r="L920" s="261"/>
      <c r="M920" s="261"/>
      <c r="N920" s="261"/>
      <c r="O920" s="261"/>
      <c r="P920" s="261"/>
      <c r="Q920" s="261"/>
      <c r="R920" s="261"/>
      <c r="S920" s="261"/>
      <c r="T920" s="261"/>
      <c r="U920" s="261"/>
      <c r="V920" s="261"/>
      <c r="W920" s="261"/>
      <c r="X920" s="261"/>
      <c r="Y920" s="261"/>
    </row>
    <row r="921" spans="1:25" ht="13.2">
      <c r="A921" s="279"/>
      <c r="B921" s="261"/>
      <c r="C921" s="261"/>
      <c r="D921" s="278"/>
      <c r="E921" s="261"/>
      <c r="F921" s="261"/>
      <c r="G921" s="261"/>
      <c r="H921" s="261"/>
      <c r="I921" s="261"/>
      <c r="J921" s="261"/>
      <c r="K921" s="261"/>
      <c r="L921" s="261"/>
      <c r="M921" s="261"/>
      <c r="N921" s="261"/>
      <c r="O921" s="261"/>
      <c r="P921" s="261"/>
      <c r="Q921" s="261"/>
      <c r="R921" s="261"/>
      <c r="S921" s="261"/>
      <c r="T921" s="261"/>
      <c r="U921" s="261"/>
      <c r="V921" s="261"/>
      <c r="W921" s="261"/>
      <c r="X921" s="261"/>
      <c r="Y921" s="261"/>
    </row>
    <row r="922" spans="1:25" ht="13.2">
      <c r="A922" s="279"/>
      <c r="B922" s="261"/>
      <c r="C922" s="261"/>
      <c r="D922" s="107"/>
      <c r="E922" s="261"/>
      <c r="F922" s="261"/>
      <c r="G922" s="261"/>
      <c r="H922" s="261"/>
      <c r="I922" s="261"/>
      <c r="J922" s="261"/>
      <c r="K922" s="261"/>
      <c r="L922" s="261"/>
      <c r="M922" s="261"/>
      <c r="N922" s="261"/>
      <c r="O922" s="261"/>
      <c r="P922" s="261"/>
      <c r="Q922" s="261"/>
      <c r="R922" s="261"/>
      <c r="S922" s="261"/>
      <c r="T922" s="261"/>
      <c r="U922" s="261"/>
      <c r="V922" s="261"/>
      <c r="W922" s="261"/>
      <c r="X922" s="261"/>
      <c r="Y922" s="261"/>
    </row>
    <row r="923" spans="1:25" ht="13.2">
      <c r="A923" s="279"/>
      <c r="B923" s="261"/>
      <c r="C923" s="261"/>
      <c r="D923" s="485"/>
      <c r="E923" s="261"/>
      <c r="F923" s="261"/>
      <c r="G923" s="261"/>
      <c r="H923" s="261"/>
      <c r="I923" s="261"/>
      <c r="J923" s="261"/>
      <c r="K923" s="261"/>
      <c r="L923" s="261"/>
      <c r="M923" s="261"/>
      <c r="N923" s="261"/>
      <c r="O923" s="261"/>
      <c r="P923" s="261"/>
      <c r="Q923" s="261"/>
      <c r="R923" s="261"/>
      <c r="S923" s="261"/>
      <c r="T923" s="261"/>
      <c r="U923" s="261"/>
      <c r="V923" s="261"/>
      <c r="W923" s="261"/>
      <c r="X923" s="261"/>
      <c r="Y923" s="261"/>
    </row>
    <row r="924" spans="1:25" ht="13.2">
      <c r="A924" s="279"/>
      <c r="B924" s="261"/>
      <c r="C924" s="261"/>
      <c r="D924" s="486"/>
      <c r="E924" s="261"/>
      <c r="F924" s="261"/>
      <c r="G924" s="261"/>
      <c r="H924" s="261"/>
      <c r="I924" s="261"/>
      <c r="J924" s="261"/>
      <c r="K924" s="261"/>
      <c r="L924" s="261"/>
      <c r="M924" s="261"/>
      <c r="N924" s="261"/>
      <c r="O924" s="261"/>
      <c r="P924" s="261"/>
      <c r="Q924" s="261"/>
      <c r="R924" s="261"/>
      <c r="S924" s="261"/>
      <c r="T924" s="261"/>
      <c r="U924" s="261"/>
      <c r="V924" s="261"/>
      <c r="W924" s="261"/>
      <c r="X924" s="261"/>
      <c r="Y924" s="261"/>
    </row>
    <row r="925" spans="1:25" ht="13.2">
      <c r="A925" s="279"/>
      <c r="B925" s="261"/>
      <c r="C925" s="261"/>
      <c r="D925" s="485"/>
      <c r="E925" s="261"/>
      <c r="F925" s="261"/>
      <c r="G925" s="261"/>
      <c r="H925" s="261"/>
      <c r="I925" s="261"/>
      <c r="J925" s="261"/>
      <c r="K925" s="261"/>
      <c r="L925" s="261"/>
      <c r="M925" s="261"/>
      <c r="N925" s="261"/>
      <c r="O925" s="261"/>
      <c r="P925" s="261"/>
      <c r="Q925" s="261"/>
      <c r="R925" s="261"/>
      <c r="S925" s="261"/>
      <c r="T925" s="261"/>
      <c r="U925" s="261"/>
      <c r="V925" s="261"/>
      <c r="W925" s="261"/>
      <c r="X925" s="261"/>
      <c r="Y925" s="261"/>
    </row>
    <row r="926" spans="1:25" ht="13.2">
      <c r="A926" s="279"/>
      <c r="B926" s="261"/>
      <c r="C926" s="261"/>
      <c r="D926" s="486"/>
      <c r="E926" s="261"/>
      <c r="F926" s="261"/>
      <c r="G926" s="261"/>
      <c r="H926" s="261"/>
      <c r="I926" s="261"/>
      <c r="J926" s="261"/>
      <c r="K926" s="261"/>
      <c r="L926" s="261"/>
      <c r="M926" s="261"/>
      <c r="N926" s="261"/>
      <c r="O926" s="261"/>
      <c r="P926" s="261"/>
      <c r="Q926" s="261"/>
      <c r="R926" s="261"/>
      <c r="S926" s="261"/>
      <c r="T926" s="261"/>
      <c r="U926" s="261"/>
      <c r="V926" s="261"/>
      <c r="W926" s="261"/>
      <c r="X926" s="261"/>
      <c r="Y926" s="261"/>
    </row>
    <row r="927" spans="1:25" ht="13.2">
      <c r="A927" s="279"/>
      <c r="B927" s="261"/>
      <c r="C927" s="261"/>
      <c r="D927" s="485"/>
      <c r="E927" s="261"/>
      <c r="F927" s="261"/>
      <c r="G927" s="261"/>
      <c r="H927" s="261"/>
      <c r="I927" s="261"/>
      <c r="J927" s="261"/>
      <c r="K927" s="261"/>
      <c r="L927" s="261"/>
      <c r="M927" s="261"/>
      <c r="N927" s="261"/>
      <c r="O927" s="261"/>
      <c r="P927" s="261"/>
      <c r="Q927" s="261"/>
      <c r="R927" s="261"/>
      <c r="S927" s="261"/>
      <c r="T927" s="261"/>
      <c r="U927" s="261"/>
      <c r="V927" s="261"/>
      <c r="W927" s="261"/>
      <c r="X927" s="261"/>
      <c r="Y927" s="261"/>
    </row>
    <row r="928" spans="1:25" ht="13.2">
      <c r="A928" s="279"/>
      <c r="B928" s="261"/>
      <c r="C928" s="261"/>
      <c r="D928" s="486"/>
      <c r="E928" s="261"/>
      <c r="F928" s="261"/>
      <c r="G928" s="261"/>
      <c r="H928" s="261"/>
      <c r="I928" s="261"/>
      <c r="J928" s="261"/>
      <c r="K928" s="261"/>
      <c r="L928" s="261"/>
      <c r="M928" s="261"/>
      <c r="N928" s="261"/>
      <c r="O928" s="261"/>
      <c r="P928" s="261"/>
      <c r="Q928" s="261"/>
      <c r="R928" s="261"/>
      <c r="S928" s="261"/>
      <c r="T928" s="261"/>
      <c r="U928" s="261"/>
      <c r="V928" s="261"/>
      <c r="W928" s="261"/>
      <c r="X928" s="261"/>
      <c r="Y928" s="261"/>
    </row>
    <row r="929" spans="1:25" ht="13.2">
      <c r="A929" s="279"/>
      <c r="B929" s="261"/>
      <c r="C929" s="261"/>
      <c r="D929" s="110"/>
      <c r="E929" s="261"/>
      <c r="F929" s="261"/>
      <c r="G929" s="261"/>
      <c r="H929" s="261"/>
      <c r="I929" s="261"/>
      <c r="J929" s="261"/>
      <c r="K929" s="261"/>
      <c r="L929" s="261"/>
      <c r="M929" s="261"/>
      <c r="N929" s="261"/>
      <c r="O929" s="261"/>
      <c r="P929" s="261"/>
      <c r="Q929" s="261"/>
      <c r="R929" s="261"/>
      <c r="S929" s="261"/>
      <c r="T929" s="261"/>
      <c r="U929" s="261"/>
      <c r="V929" s="261"/>
      <c r="W929" s="261"/>
      <c r="X929" s="261"/>
      <c r="Y929" s="261"/>
    </row>
    <row r="930" spans="1:25" ht="13.2">
      <c r="A930" s="279"/>
      <c r="B930" s="261"/>
      <c r="C930" s="261"/>
      <c r="D930" s="485"/>
      <c r="E930" s="261"/>
      <c r="F930" s="261"/>
      <c r="G930" s="261"/>
      <c r="H930" s="261"/>
      <c r="I930" s="261"/>
      <c r="J930" s="261"/>
      <c r="K930" s="261"/>
      <c r="L930" s="261"/>
      <c r="M930" s="261"/>
      <c r="N930" s="261"/>
      <c r="O930" s="261"/>
      <c r="P930" s="261"/>
      <c r="Q930" s="261"/>
      <c r="R930" s="261"/>
      <c r="S930" s="261"/>
      <c r="T930" s="261"/>
      <c r="U930" s="261"/>
      <c r="V930" s="261"/>
      <c r="W930" s="261"/>
      <c r="X930" s="261"/>
      <c r="Y930" s="261"/>
    </row>
    <row r="931" spans="1:25" ht="13.2">
      <c r="A931" s="279"/>
      <c r="B931" s="261"/>
      <c r="C931" s="261"/>
      <c r="D931" s="486"/>
      <c r="E931" s="261"/>
      <c r="F931" s="261"/>
      <c r="G931" s="261"/>
      <c r="H931" s="261"/>
      <c r="I931" s="261"/>
      <c r="J931" s="261"/>
      <c r="K931" s="261"/>
      <c r="L931" s="261"/>
      <c r="M931" s="261"/>
      <c r="N931" s="261"/>
      <c r="O931" s="261"/>
      <c r="P931" s="261"/>
      <c r="Q931" s="261"/>
      <c r="R931" s="261"/>
      <c r="S931" s="261"/>
      <c r="T931" s="261"/>
      <c r="U931" s="261"/>
      <c r="V931" s="261"/>
      <c r="W931" s="261"/>
      <c r="X931" s="261"/>
      <c r="Y931" s="261"/>
    </row>
    <row r="932" spans="1:25" ht="13.2">
      <c r="A932" s="279"/>
      <c r="B932" s="261"/>
      <c r="C932" s="261"/>
      <c r="D932" s="486"/>
      <c r="E932" s="261"/>
      <c r="F932" s="261"/>
      <c r="G932" s="261"/>
      <c r="H932" s="261"/>
      <c r="I932" s="261"/>
      <c r="J932" s="261"/>
      <c r="K932" s="261"/>
      <c r="L932" s="261"/>
      <c r="M932" s="261"/>
      <c r="N932" s="261"/>
      <c r="O932" s="261"/>
      <c r="P932" s="261"/>
      <c r="Q932" s="261"/>
      <c r="R932" s="261"/>
      <c r="S932" s="261"/>
      <c r="T932" s="261"/>
      <c r="U932" s="261"/>
      <c r="V932" s="261"/>
      <c r="W932" s="261"/>
      <c r="X932" s="261"/>
      <c r="Y932" s="261"/>
    </row>
    <row r="933" spans="1:25" ht="13.2">
      <c r="A933" s="279"/>
      <c r="B933" s="261"/>
      <c r="C933" s="261"/>
      <c r="D933" s="110"/>
      <c r="E933" s="261"/>
      <c r="F933" s="261"/>
      <c r="G933" s="261"/>
      <c r="H933" s="261"/>
      <c r="I933" s="261"/>
      <c r="J933" s="261"/>
      <c r="K933" s="261"/>
      <c r="L933" s="261"/>
      <c r="M933" s="261"/>
      <c r="N933" s="261"/>
      <c r="O933" s="261"/>
      <c r="P933" s="261"/>
      <c r="Q933" s="261"/>
      <c r="R933" s="261"/>
      <c r="S933" s="261"/>
      <c r="T933" s="261"/>
      <c r="U933" s="261"/>
      <c r="V933" s="261"/>
      <c r="W933" s="261"/>
      <c r="X933" s="261"/>
      <c r="Y933" s="261"/>
    </row>
    <row r="934" spans="1:25" ht="13.2">
      <c r="A934" s="279"/>
      <c r="B934" s="261"/>
      <c r="C934" s="261"/>
      <c r="D934" s="485"/>
      <c r="E934" s="261"/>
      <c r="F934" s="261"/>
      <c r="G934" s="261"/>
      <c r="H934" s="261"/>
      <c r="I934" s="261"/>
      <c r="J934" s="261"/>
      <c r="K934" s="261"/>
      <c r="L934" s="261"/>
      <c r="M934" s="261"/>
      <c r="N934" s="261"/>
      <c r="O934" s="261"/>
      <c r="P934" s="261"/>
      <c r="Q934" s="261"/>
      <c r="R934" s="261"/>
      <c r="S934" s="261"/>
      <c r="T934" s="261"/>
      <c r="U934" s="261"/>
      <c r="V934" s="261"/>
      <c r="W934" s="261"/>
      <c r="X934" s="261"/>
      <c r="Y934" s="261"/>
    </row>
    <row r="935" spans="1:25" ht="13.2">
      <c r="A935" s="279"/>
      <c r="B935" s="261"/>
      <c r="C935" s="261"/>
      <c r="D935" s="486"/>
      <c r="E935" s="261"/>
      <c r="F935" s="261"/>
      <c r="G935" s="261"/>
      <c r="H935" s="261"/>
      <c r="I935" s="261"/>
      <c r="J935" s="261"/>
      <c r="K935" s="261"/>
      <c r="L935" s="261"/>
      <c r="M935" s="261"/>
      <c r="N935" s="261"/>
      <c r="O935" s="261"/>
      <c r="P935" s="261"/>
      <c r="Q935" s="261"/>
      <c r="R935" s="261"/>
      <c r="S935" s="261"/>
      <c r="T935" s="261"/>
      <c r="U935" s="261"/>
      <c r="V935" s="261"/>
      <c r="W935" s="261"/>
      <c r="X935" s="261"/>
      <c r="Y935" s="261"/>
    </row>
    <row r="936" spans="1:25" ht="13.2">
      <c r="A936" s="279"/>
      <c r="B936" s="261"/>
      <c r="C936" s="261"/>
      <c r="D936" s="485"/>
      <c r="E936" s="261"/>
      <c r="F936" s="261"/>
      <c r="G936" s="261"/>
      <c r="H936" s="261"/>
      <c r="I936" s="261"/>
      <c r="J936" s="261"/>
      <c r="K936" s="261"/>
      <c r="L936" s="261"/>
      <c r="M936" s="261"/>
      <c r="N936" s="261"/>
      <c r="O936" s="261"/>
      <c r="P936" s="261"/>
      <c r="Q936" s="261"/>
      <c r="R936" s="261"/>
      <c r="S936" s="261"/>
      <c r="T936" s="261"/>
      <c r="U936" s="261"/>
      <c r="V936" s="261"/>
      <c r="W936" s="261"/>
      <c r="X936" s="261"/>
      <c r="Y936" s="261"/>
    </row>
    <row r="937" spans="1:25" ht="13.2">
      <c r="A937" s="279"/>
      <c r="B937" s="261"/>
      <c r="C937" s="261"/>
      <c r="D937" s="486"/>
      <c r="E937" s="261"/>
      <c r="F937" s="261"/>
      <c r="G937" s="261"/>
      <c r="H937" s="261"/>
      <c r="I937" s="261"/>
      <c r="J937" s="261"/>
      <c r="K937" s="261"/>
      <c r="L937" s="261"/>
      <c r="M937" s="261"/>
      <c r="N937" s="261"/>
      <c r="O937" s="261"/>
      <c r="P937" s="261"/>
      <c r="Q937" s="261"/>
      <c r="R937" s="261"/>
      <c r="S937" s="261"/>
      <c r="T937" s="261"/>
      <c r="U937" s="261"/>
      <c r="V937" s="261"/>
      <c r="W937" s="261"/>
      <c r="X937" s="261"/>
      <c r="Y937" s="261"/>
    </row>
    <row r="938" spans="1:25" ht="13.2">
      <c r="A938" s="279"/>
      <c r="B938" s="261"/>
      <c r="C938" s="261"/>
      <c r="D938" s="486"/>
      <c r="E938" s="261"/>
      <c r="F938" s="261"/>
      <c r="G938" s="261"/>
      <c r="H938" s="261"/>
      <c r="I938" s="261"/>
      <c r="J938" s="261"/>
      <c r="K938" s="261"/>
      <c r="L938" s="261"/>
      <c r="M938" s="261"/>
      <c r="N938" s="261"/>
      <c r="O938" s="261"/>
      <c r="P938" s="261"/>
      <c r="Q938" s="261"/>
      <c r="R938" s="261"/>
      <c r="S938" s="261"/>
      <c r="T938" s="261"/>
      <c r="U938" s="261"/>
      <c r="V938" s="261"/>
      <c r="W938" s="261"/>
      <c r="X938" s="261"/>
      <c r="Y938" s="261"/>
    </row>
    <row r="939" spans="1:25" ht="13.2">
      <c r="A939" s="279"/>
      <c r="B939" s="261"/>
      <c r="C939" s="261"/>
      <c r="D939" s="486"/>
      <c r="E939" s="261"/>
      <c r="F939" s="261"/>
      <c r="G939" s="261"/>
      <c r="H939" s="261"/>
      <c r="I939" s="261"/>
      <c r="J939" s="261"/>
      <c r="K939" s="261"/>
      <c r="L939" s="261"/>
      <c r="M939" s="261"/>
      <c r="N939" s="261"/>
      <c r="O939" s="261"/>
      <c r="P939" s="261"/>
      <c r="Q939" s="261"/>
      <c r="R939" s="261"/>
      <c r="S939" s="261"/>
      <c r="T939" s="261"/>
      <c r="U939" s="261"/>
      <c r="V939" s="261"/>
      <c r="W939" s="261"/>
      <c r="X939" s="261"/>
      <c r="Y939" s="261"/>
    </row>
    <row r="940" spans="1:25" ht="13.2">
      <c r="A940" s="279"/>
      <c r="B940" s="261"/>
      <c r="C940" s="261"/>
      <c r="D940" s="486"/>
      <c r="E940" s="261"/>
      <c r="F940" s="261"/>
      <c r="G940" s="261"/>
      <c r="H940" s="261"/>
      <c r="I940" s="261"/>
      <c r="J940" s="261"/>
      <c r="K940" s="261"/>
      <c r="L940" s="261"/>
      <c r="M940" s="261"/>
      <c r="N940" s="261"/>
      <c r="O940" s="261"/>
      <c r="P940" s="261"/>
      <c r="Q940" s="261"/>
      <c r="R940" s="261"/>
      <c r="S940" s="261"/>
      <c r="T940" s="261"/>
      <c r="U940" s="261"/>
      <c r="V940" s="261"/>
      <c r="W940" s="261"/>
      <c r="X940" s="261"/>
      <c r="Y940" s="261"/>
    </row>
    <row r="941" spans="1:25" ht="13.2">
      <c r="A941" s="279"/>
      <c r="B941" s="261"/>
      <c r="C941" s="261"/>
      <c r="D941" s="486"/>
      <c r="E941" s="261"/>
      <c r="F941" s="261"/>
      <c r="G941" s="261"/>
      <c r="H941" s="261"/>
      <c r="I941" s="261"/>
      <c r="J941" s="261"/>
      <c r="K941" s="261"/>
      <c r="L941" s="261"/>
      <c r="M941" s="261"/>
      <c r="N941" s="261"/>
      <c r="O941" s="261"/>
      <c r="P941" s="261"/>
      <c r="Q941" s="261"/>
      <c r="R941" s="261"/>
      <c r="S941" s="261"/>
      <c r="T941" s="261"/>
      <c r="U941" s="261"/>
      <c r="V941" s="261"/>
      <c r="W941" s="261"/>
      <c r="X941" s="261"/>
      <c r="Y941" s="261"/>
    </row>
    <row r="942" spans="1:25" ht="13.2">
      <c r="A942" s="279"/>
      <c r="B942" s="261"/>
      <c r="C942" s="261"/>
      <c r="D942" s="281"/>
      <c r="E942" s="261"/>
      <c r="F942" s="261"/>
      <c r="G942" s="261"/>
      <c r="H942" s="261"/>
      <c r="I942" s="261"/>
      <c r="J942" s="261"/>
      <c r="K942" s="261"/>
      <c r="L942" s="261"/>
      <c r="M942" s="261"/>
      <c r="N942" s="261"/>
      <c r="O942" s="261"/>
      <c r="P942" s="261"/>
      <c r="Q942" s="261"/>
      <c r="R942" s="261"/>
      <c r="S942" s="261"/>
      <c r="T942" s="261"/>
      <c r="U942" s="261"/>
      <c r="V942" s="261"/>
      <c r="W942" s="261"/>
      <c r="X942" s="261"/>
      <c r="Y942" s="261"/>
    </row>
    <row r="943" spans="1:25" ht="13.2">
      <c r="A943" s="279"/>
      <c r="B943" s="261"/>
      <c r="C943" s="261"/>
      <c r="D943" s="485"/>
      <c r="E943" s="261"/>
      <c r="F943" s="261"/>
      <c r="G943" s="261"/>
      <c r="H943" s="261"/>
      <c r="I943" s="261"/>
      <c r="J943" s="261"/>
      <c r="K943" s="261"/>
      <c r="L943" s="261"/>
      <c r="M943" s="261"/>
      <c r="N943" s="261"/>
      <c r="O943" s="261"/>
      <c r="P943" s="261"/>
      <c r="Q943" s="261"/>
      <c r="R943" s="261"/>
      <c r="S943" s="261"/>
      <c r="T943" s="261"/>
      <c r="U943" s="261"/>
      <c r="V943" s="261"/>
      <c r="W943" s="261"/>
      <c r="X943" s="261"/>
      <c r="Y943" s="261"/>
    </row>
    <row r="944" spans="1:25" ht="13.2">
      <c r="A944" s="279"/>
      <c r="B944" s="261"/>
      <c r="C944" s="261"/>
      <c r="D944" s="486"/>
      <c r="E944" s="261"/>
      <c r="F944" s="261"/>
      <c r="G944" s="261"/>
      <c r="H944" s="261"/>
      <c r="I944" s="261"/>
      <c r="J944" s="261"/>
      <c r="K944" s="261"/>
      <c r="L944" s="261"/>
      <c r="M944" s="261"/>
      <c r="N944" s="261"/>
      <c r="O944" s="261"/>
      <c r="P944" s="261"/>
      <c r="Q944" s="261"/>
      <c r="R944" s="261"/>
      <c r="S944" s="261"/>
      <c r="T944" s="261"/>
      <c r="U944" s="261"/>
      <c r="V944" s="261"/>
      <c r="W944" s="261"/>
      <c r="X944" s="261"/>
      <c r="Y944" s="261"/>
    </row>
    <row r="945" spans="1:25" ht="13.2">
      <c r="A945" s="279"/>
      <c r="B945" s="261"/>
      <c r="C945" s="261"/>
      <c r="D945" s="110"/>
      <c r="E945" s="261"/>
      <c r="F945" s="261"/>
      <c r="G945" s="261"/>
      <c r="H945" s="261"/>
      <c r="I945" s="261"/>
      <c r="J945" s="261"/>
      <c r="K945" s="261"/>
      <c r="L945" s="261"/>
      <c r="M945" s="261"/>
      <c r="N945" s="261"/>
      <c r="O945" s="261"/>
      <c r="P945" s="261"/>
      <c r="Q945" s="261"/>
      <c r="R945" s="261"/>
      <c r="S945" s="261"/>
      <c r="T945" s="261"/>
      <c r="U945" s="261"/>
      <c r="V945" s="261"/>
      <c r="W945" s="261"/>
      <c r="X945" s="261"/>
      <c r="Y945" s="261"/>
    </row>
    <row r="946" spans="1:25" ht="13.2">
      <c r="A946" s="279"/>
      <c r="B946" s="261"/>
      <c r="C946" s="261"/>
      <c r="D946" s="110"/>
      <c r="E946" s="261"/>
      <c r="F946" s="261"/>
      <c r="G946" s="261"/>
      <c r="H946" s="261"/>
      <c r="I946" s="261"/>
      <c r="J946" s="261"/>
      <c r="K946" s="261"/>
      <c r="L946" s="261"/>
      <c r="M946" s="261"/>
      <c r="N946" s="261"/>
      <c r="O946" s="261"/>
      <c r="P946" s="261"/>
      <c r="Q946" s="261"/>
      <c r="R946" s="261"/>
      <c r="S946" s="261"/>
      <c r="T946" s="261"/>
      <c r="U946" s="261"/>
      <c r="V946" s="261"/>
      <c r="W946" s="261"/>
      <c r="X946" s="261"/>
      <c r="Y946" s="261"/>
    </row>
    <row r="947" spans="1:25" ht="13.2">
      <c r="A947" s="279"/>
      <c r="B947" s="261"/>
      <c r="C947" s="261"/>
      <c r="D947" s="110"/>
      <c r="E947" s="261"/>
      <c r="F947" s="261"/>
      <c r="G947" s="261"/>
      <c r="H947" s="261"/>
      <c r="I947" s="261"/>
      <c r="J947" s="261"/>
      <c r="K947" s="261"/>
      <c r="L947" s="261"/>
      <c r="M947" s="261"/>
      <c r="N947" s="261"/>
      <c r="O947" s="261"/>
      <c r="P947" s="261"/>
      <c r="Q947" s="261"/>
      <c r="R947" s="261"/>
      <c r="S947" s="261"/>
      <c r="T947" s="261"/>
      <c r="U947" s="261"/>
      <c r="V947" s="261"/>
      <c r="W947" s="261"/>
      <c r="X947" s="261"/>
      <c r="Y947" s="261"/>
    </row>
    <row r="948" spans="1:25" ht="13.2">
      <c r="A948" s="279"/>
      <c r="B948" s="261"/>
      <c r="C948" s="261"/>
      <c r="D948" s="110"/>
      <c r="E948" s="261"/>
      <c r="F948" s="261"/>
      <c r="G948" s="261"/>
      <c r="H948" s="261"/>
      <c r="I948" s="261"/>
      <c r="J948" s="261"/>
      <c r="K948" s="261"/>
      <c r="L948" s="261"/>
      <c r="M948" s="261"/>
      <c r="N948" s="261"/>
      <c r="O948" s="261"/>
      <c r="P948" s="261"/>
      <c r="Q948" s="261"/>
      <c r="R948" s="261"/>
      <c r="S948" s="261"/>
      <c r="T948" s="261"/>
      <c r="U948" s="261"/>
      <c r="V948" s="261"/>
      <c r="W948" s="261"/>
      <c r="X948" s="261"/>
      <c r="Y948" s="261"/>
    </row>
    <row r="949" spans="1:25" ht="13.2">
      <c r="A949" s="279"/>
      <c r="B949" s="261"/>
      <c r="C949" s="261"/>
      <c r="D949" s="485"/>
      <c r="E949" s="261"/>
      <c r="F949" s="261"/>
      <c r="G949" s="261"/>
      <c r="H949" s="261"/>
      <c r="I949" s="261"/>
      <c r="J949" s="261"/>
      <c r="K949" s="261"/>
      <c r="L949" s="261"/>
      <c r="M949" s="261"/>
      <c r="N949" s="261"/>
      <c r="O949" s="261"/>
      <c r="P949" s="261"/>
      <c r="Q949" s="261"/>
      <c r="R949" s="261"/>
      <c r="S949" s="261"/>
      <c r="T949" s="261"/>
      <c r="U949" s="261"/>
      <c r="V949" s="261"/>
      <c r="W949" s="261"/>
      <c r="X949" s="261"/>
      <c r="Y949" s="261"/>
    </row>
    <row r="950" spans="1:25" ht="13.2">
      <c r="A950" s="279"/>
      <c r="B950" s="261"/>
      <c r="C950" s="261"/>
      <c r="D950" s="486"/>
      <c r="E950" s="261"/>
      <c r="F950" s="261"/>
      <c r="G950" s="261"/>
      <c r="H950" s="261"/>
      <c r="I950" s="261"/>
      <c r="J950" s="261"/>
      <c r="K950" s="261"/>
      <c r="L950" s="261"/>
      <c r="M950" s="261"/>
      <c r="N950" s="261"/>
      <c r="O950" s="261"/>
      <c r="P950" s="261"/>
      <c r="Q950" s="261"/>
      <c r="R950" s="261"/>
      <c r="S950" s="261"/>
      <c r="T950" s="261"/>
      <c r="U950" s="261"/>
      <c r="V950" s="261"/>
      <c r="W950" s="261"/>
      <c r="X950" s="261"/>
      <c r="Y950" s="261"/>
    </row>
    <row r="951" spans="1:25" ht="13.2">
      <c r="A951" s="279"/>
      <c r="B951" s="261"/>
      <c r="C951" s="261"/>
      <c r="D951" s="485"/>
      <c r="E951" s="261"/>
      <c r="F951" s="261"/>
      <c r="G951" s="261"/>
      <c r="H951" s="261"/>
      <c r="I951" s="261"/>
      <c r="J951" s="261"/>
      <c r="K951" s="261"/>
      <c r="L951" s="261"/>
      <c r="M951" s="261"/>
      <c r="N951" s="261"/>
      <c r="O951" s="261"/>
      <c r="P951" s="261"/>
      <c r="Q951" s="261"/>
      <c r="R951" s="261"/>
      <c r="S951" s="261"/>
      <c r="T951" s="261"/>
      <c r="U951" s="261"/>
      <c r="V951" s="261"/>
      <c r="W951" s="261"/>
      <c r="X951" s="261"/>
      <c r="Y951" s="261"/>
    </row>
    <row r="952" spans="1:25" ht="13.2">
      <c r="A952" s="279"/>
      <c r="B952" s="261"/>
      <c r="C952" s="261"/>
      <c r="D952" s="486"/>
      <c r="E952" s="261"/>
      <c r="F952" s="261"/>
      <c r="G952" s="261"/>
      <c r="H952" s="261"/>
      <c r="I952" s="261"/>
      <c r="J952" s="261"/>
      <c r="K952" s="261"/>
      <c r="L952" s="261"/>
      <c r="M952" s="261"/>
      <c r="N952" s="261"/>
      <c r="O952" s="261"/>
      <c r="P952" s="261"/>
      <c r="Q952" s="261"/>
      <c r="R952" s="261"/>
      <c r="S952" s="261"/>
      <c r="T952" s="261"/>
      <c r="U952" s="261"/>
      <c r="V952" s="261"/>
      <c r="W952" s="261"/>
      <c r="X952" s="261"/>
      <c r="Y952" s="261"/>
    </row>
    <row r="953" spans="1:25" ht="13.2">
      <c r="A953" s="279"/>
      <c r="B953" s="261"/>
      <c r="C953" s="261"/>
      <c r="D953" s="486"/>
      <c r="E953" s="261"/>
      <c r="F953" s="261"/>
      <c r="G953" s="261"/>
      <c r="H953" s="261"/>
      <c r="I953" s="261"/>
      <c r="J953" s="261"/>
      <c r="K953" s="261"/>
      <c r="L953" s="261"/>
      <c r="M953" s="261"/>
      <c r="N953" s="261"/>
      <c r="O953" s="261"/>
      <c r="P953" s="261"/>
      <c r="Q953" s="261"/>
      <c r="R953" s="261"/>
      <c r="S953" s="261"/>
      <c r="T953" s="261"/>
      <c r="U953" s="261"/>
      <c r="V953" s="261"/>
      <c r="W953" s="261"/>
      <c r="X953" s="261"/>
      <c r="Y953" s="261"/>
    </row>
    <row r="954" spans="1:25" ht="13.2">
      <c r="A954" s="279"/>
      <c r="B954" s="261"/>
      <c r="C954" s="261"/>
      <c r="D954" s="486"/>
      <c r="E954" s="261"/>
      <c r="F954" s="261"/>
      <c r="G954" s="261"/>
      <c r="H954" s="261"/>
      <c r="I954" s="261"/>
      <c r="J954" s="261"/>
      <c r="K954" s="261"/>
      <c r="L954" s="261"/>
      <c r="M954" s="261"/>
      <c r="N954" s="261"/>
      <c r="O954" s="261"/>
      <c r="P954" s="261"/>
      <c r="Q954" s="261"/>
      <c r="R954" s="261"/>
      <c r="S954" s="261"/>
      <c r="T954" s="261"/>
      <c r="U954" s="261"/>
      <c r="V954" s="261"/>
      <c r="W954" s="261"/>
      <c r="X954" s="261"/>
      <c r="Y954" s="261"/>
    </row>
    <row r="955" spans="1:25" ht="13.2">
      <c r="A955" s="279"/>
      <c r="B955" s="261"/>
      <c r="C955" s="261"/>
      <c r="D955" s="485"/>
      <c r="E955" s="261"/>
      <c r="F955" s="261"/>
      <c r="G955" s="261"/>
      <c r="H955" s="261"/>
      <c r="I955" s="261"/>
      <c r="J955" s="261"/>
      <c r="K955" s="261"/>
      <c r="L955" s="261"/>
      <c r="M955" s="261"/>
      <c r="N955" s="261"/>
      <c r="O955" s="261"/>
      <c r="P955" s="261"/>
      <c r="Q955" s="261"/>
      <c r="R955" s="261"/>
      <c r="S955" s="261"/>
      <c r="T955" s="261"/>
      <c r="U955" s="261"/>
      <c r="V955" s="261"/>
      <c r="W955" s="261"/>
      <c r="X955" s="261"/>
      <c r="Y955" s="261"/>
    </row>
    <row r="956" spans="1:25" ht="13.2">
      <c r="A956" s="279"/>
      <c r="B956" s="261"/>
      <c r="C956" s="261"/>
      <c r="D956" s="486"/>
      <c r="E956" s="261"/>
      <c r="F956" s="261"/>
      <c r="G956" s="261"/>
      <c r="H956" s="261"/>
      <c r="I956" s="261"/>
      <c r="J956" s="261"/>
      <c r="K956" s="261"/>
      <c r="L956" s="261"/>
      <c r="M956" s="261"/>
      <c r="N956" s="261"/>
      <c r="O956" s="261"/>
      <c r="P956" s="261"/>
      <c r="Q956" s="261"/>
      <c r="R956" s="261"/>
      <c r="S956" s="261"/>
      <c r="T956" s="261"/>
      <c r="U956" s="261"/>
      <c r="V956" s="261"/>
      <c r="W956" s="261"/>
      <c r="X956" s="261"/>
      <c r="Y956" s="261"/>
    </row>
    <row r="957" spans="1:25" ht="13.2">
      <c r="A957" s="279"/>
      <c r="B957" s="261"/>
      <c r="C957" s="261"/>
      <c r="D957" s="485"/>
      <c r="E957" s="261"/>
      <c r="F957" s="261"/>
      <c r="G957" s="261"/>
      <c r="H957" s="261"/>
      <c r="I957" s="261"/>
      <c r="J957" s="261"/>
      <c r="K957" s="261"/>
      <c r="L957" s="261"/>
      <c r="M957" s="261"/>
      <c r="N957" s="261"/>
      <c r="O957" s="261"/>
      <c r="P957" s="261"/>
      <c r="Q957" s="261"/>
      <c r="R957" s="261"/>
      <c r="S957" s="261"/>
      <c r="T957" s="261"/>
      <c r="U957" s="261"/>
      <c r="V957" s="261"/>
      <c r="W957" s="261"/>
      <c r="X957" s="261"/>
      <c r="Y957" s="261"/>
    </row>
    <row r="958" spans="1:25" ht="13.2">
      <c r="A958" s="279"/>
      <c r="B958" s="261"/>
      <c r="C958" s="261"/>
      <c r="D958" s="486"/>
      <c r="E958" s="261"/>
      <c r="F958" s="261"/>
      <c r="G958" s="261"/>
      <c r="H958" s="261"/>
      <c r="I958" s="261"/>
      <c r="J958" s="261"/>
      <c r="K958" s="261"/>
      <c r="L958" s="261"/>
      <c r="M958" s="261"/>
      <c r="N958" s="261"/>
      <c r="O958" s="261"/>
      <c r="P958" s="261"/>
      <c r="Q958" s="261"/>
      <c r="R958" s="261"/>
      <c r="S958" s="261"/>
      <c r="T958" s="261"/>
      <c r="U958" s="261"/>
      <c r="V958" s="261"/>
      <c r="W958" s="261"/>
      <c r="X958" s="261"/>
      <c r="Y958" s="261"/>
    </row>
    <row r="959" spans="1:25" ht="13.2">
      <c r="A959" s="279"/>
      <c r="B959" s="261"/>
      <c r="C959" s="261"/>
      <c r="D959" s="485"/>
      <c r="E959" s="261"/>
      <c r="F959" s="261"/>
      <c r="G959" s="261"/>
      <c r="H959" s="261"/>
      <c r="I959" s="261"/>
      <c r="J959" s="261"/>
      <c r="K959" s="261"/>
      <c r="L959" s="261"/>
      <c r="M959" s="261"/>
      <c r="N959" s="261"/>
      <c r="O959" s="261"/>
      <c r="P959" s="261"/>
      <c r="Q959" s="261"/>
      <c r="R959" s="261"/>
      <c r="S959" s="261"/>
      <c r="T959" s="261"/>
      <c r="U959" s="261"/>
      <c r="V959" s="261"/>
      <c r="W959" s="261"/>
      <c r="X959" s="261"/>
      <c r="Y959" s="261"/>
    </row>
    <row r="960" spans="1:25" ht="13.2">
      <c r="A960" s="279"/>
      <c r="B960" s="261"/>
      <c r="C960" s="261"/>
      <c r="D960" s="486"/>
      <c r="E960" s="261"/>
      <c r="F960" s="261"/>
      <c r="G960" s="261"/>
      <c r="H960" s="261"/>
      <c r="I960" s="261"/>
      <c r="J960" s="261"/>
      <c r="K960" s="261"/>
      <c r="L960" s="261"/>
      <c r="M960" s="261"/>
      <c r="N960" s="261"/>
      <c r="O960" s="261"/>
      <c r="P960" s="261"/>
      <c r="Q960" s="261"/>
      <c r="R960" s="261"/>
      <c r="S960" s="261"/>
      <c r="T960" s="261"/>
      <c r="U960" s="261"/>
      <c r="V960" s="261"/>
      <c r="W960" s="261"/>
      <c r="X960" s="261"/>
      <c r="Y960" s="261"/>
    </row>
    <row r="961" spans="1:25" ht="13.2">
      <c r="A961" s="279"/>
      <c r="B961" s="261"/>
      <c r="C961" s="261"/>
      <c r="D961" s="278"/>
      <c r="E961" s="261"/>
      <c r="F961" s="261"/>
      <c r="G961" s="261"/>
      <c r="H961" s="261"/>
      <c r="I961" s="261"/>
      <c r="J961" s="261"/>
      <c r="K961" s="261"/>
      <c r="L961" s="261"/>
      <c r="M961" s="261"/>
      <c r="N961" s="261"/>
      <c r="O961" s="261"/>
      <c r="P961" s="261"/>
      <c r="Q961" s="261"/>
      <c r="R961" s="261"/>
      <c r="S961" s="261"/>
      <c r="T961" s="261"/>
      <c r="U961" s="261"/>
      <c r="V961" s="261"/>
      <c r="W961" s="261"/>
      <c r="X961" s="261"/>
      <c r="Y961" s="261"/>
    </row>
    <row r="962" spans="1:25" ht="13.2">
      <c r="A962" s="279"/>
      <c r="B962" s="261"/>
      <c r="C962" s="261"/>
      <c r="D962" s="107"/>
      <c r="E962" s="261"/>
      <c r="F962" s="261"/>
      <c r="G962" s="261"/>
      <c r="H962" s="261"/>
      <c r="I962" s="261"/>
      <c r="J962" s="261"/>
      <c r="K962" s="261"/>
      <c r="L962" s="261"/>
      <c r="M962" s="261"/>
      <c r="N962" s="261"/>
      <c r="O962" s="261"/>
      <c r="P962" s="261"/>
      <c r="Q962" s="261"/>
      <c r="R962" s="261"/>
      <c r="S962" s="261"/>
      <c r="T962" s="261"/>
      <c r="U962" s="261"/>
      <c r="V962" s="261"/>
      <c r="W962" s="261"/>
      <c r="X962" s="261"/>
      <c r="Y962" s="261"/>
    </row>
    <row r="963" spans="1:25" ht="13.2">
      <c r="A963" s="279"/>
      <c r="B963" s="261"/>
      <c r="C963" s="261"/>
      <c r="D963" s="485"/>
      <c r="E963" s="261"/>
      <c r="F963" s="261"/>
      <c r="G963" s="261"/>
      <c r="H963" s="261"/>
      <c r="I963" s="261"/>
      <c r="J963" s="261"/>
      <c r="K963" s="261"/>
      <c r="L963" s="261"/>
      <c r="M963" s="261"/>
      <c r="N963" s="261"/>
      <c r="O963" s="261"/>
      <c r="P963" s="261"/>
      <c r="Q963" s="261"/>
      <c r="R963" s="261"/>
      <c r="S963" s="261"/>
      <c r="T963" s="261"/>
      <c r="U963" s="261"/>
      <c r="V963" s="261"/>
      <c r="W963" s="261"/>
      <c r="X963" s="261"/>
      <c r="Y963" s="261"/>
    </row>
    <row r="964" spans="1:25" ht="13.2">
      <c r="A964" s="279"/>
      <c r="B964" s="261"/>
      <c r="C964" s="261"/>
      <c r="D964" s="486"/>
      <c r="E964" s="261"/>
      <c r="F964" s="261"/>
      <c r="G964" s="261"/>
      <c r="H964" s="261"/>
      <c r="I964" s="261"/>
      <c r="J964" s="261"/>
      <c r="K964" s="261"/>
      <c r="L964" s="261"/>
      <c r="M964" s="261"/>
      <c r="N964" s="261"/>
      <c r="O964" s="261"/>
      <c r="P964" s="261"/>
      <c r="Q964" s="261"/>
      <c r="R964" s="261"/>
      <c r="S964" s="261"/>
      <c r="T964" s="261"/>
      <c r="U964" s="261"/>
      <c r="V964" s="261"/>
      <c r="W964" s="261"/>
      <c r="X964" s="261"/>
      <c r="Y964" s="261"/>
    </row>
    <row r="965" spans="1:25" ht="13.2">
      <c r="A965" s="279"/>
      <c r="B965" s="261"/>
      <c r="C965" s="261"/>
      <c r="D965" s="485"/>
      <c r="E965" s="261"/>
      <c r="F965" s="261"/>
      <c r="G965" s="261"/>
      <c r="H965" s="261"/>
      <c r="I965" s="261"/>
      <c r="J965" s="261"/>
      <c r="K965" s="261"/>
      <c r="L965" s="261"/>
      <c r="M965" s="261"/>
      <c r="N965" s="261"/>
      <c r="O965" s="261"/>
      <c r="P965" s="261"/>
      <c r="Q965" s="261"/>
      <c r="R965" s="261"/>
      <c r="S965" s="261"/>
      <c r="T965" s="261"/>
      <c r="U965" s="261"/>
      <c r="V965" s="261"/>
      <c r="W965" s="261"/>
      <c r="X965" s="261"/>
      <c r="Y965" s="261"/>
    </row>
    <row r="966" spans="1:25" ht="13.2">
      <c r="A966" s="279"/>
      <c r="B966" s="261"/>
      <c r="C966" s="261"/>
      <c r="D966" s="486"/>
      <c r="E966" s="261"/>
      <c r="F966" s="261"/>
      <c r="G966" s="261"/>
      <c r="H966" s="261"/>
      <c r="I966" s="261"/>
      <c r="J966" s="261"/>
      <c r="K966" s="261"/>
      <c r="L966" s="261"/>
      <c r="M966" s="261"/>
      <c r="N966" s="261"/>
      <c r="O966" s="261"/>
      <c r="P966" s="261"/>
      <c r="Q966" s="261"/>
      <c r="R966" s="261"/>
      <c r="S966" s="261"/>
      <c r="T966" s="261"/>
      <c r="U966" s="261"/>
      <c r="V966" s="261"/>
      <c r="W966" s="261"/>
      <c r="X966" s="261"/>
      <c r="Y966" s="261"/>
    </row>
    <row r="967" spans="1:25" ht="13.2">
      <c r="A967" s="279"/>
      <c r="B967" s="261"/>
      <c r="C967" s="261"/>
      <c r="D967" s="485"/>
      <c r="E967" s="261"/>
      <c r="F967" s="261"/>
      <c r="G967" s="261"/>
      <c r="H967" s="261"/>
      <c r="I967" s="261"/>
      <c r="J967" s="261"/>
      <c r="K967" s="261"/>
      <c r="L967" s="261"/>
      <c r="M967" s="261"/>
      <c r="N967" s="261"/>
      <c r="O967" s="261"/>
      <c r="P967" s="261"/>
      <c r="Q967" s="261"/>
      <c r="R967" s="261"/>
      <c r="S967" s="261"/>
      <c r="T967" s="261"/>
      <c r="U967" s="261"/>
      <c r="V967" s="261"/>
      <c r="W967" s="261"/>
      <c r="X967" s="261"/>
      <c r="Y967" s="261"/>
    </row>
    <row r="968" spans="1:25" ht="13.2">
      <c r="A968" s="279"/>
      <c r="B968" s="261"/>
      <c r="C968" s="261"/>
      <c r="D968" s="486"/>
      <c r="E968" s="261"/>
      <c r="F968" s="261"/>
      <c r="G968" s="261"/>
      <c r="H968" s="261"/>
      <c r="I968" s="261"/>
      <c r="J968" s="261"/>
      <c r="K968" s="261"/>
      <c r="L968" s="261"/>
      <c r="M968" s="261"/>
      <c r="N968" s="261"/>
      <c r="O968" s="261"/>
      <c r="P968" s="261"/>
      <c r="Q968" s="261"/>
      <c r="R968" s="261"/>
      <c r="S968" s="261"/>
      <c r="T968" s="261"/>
      <c r="U968" s="261"/>
      <c r="V968" s="261"/>
      <c r="W968" s="261"/>
      <c r="X968" s="261"/>
      <c r="Y968" s="261"/>
    </row>
    <row r="969" spans="1:25" ht="13.2">
      <c r="A969" s="279"/>
      <c r="B969" s="261"/>
      <c r="C969" s="261"/>
      <c r="D969" s="110"/>
      <c r="E969" s="261"/>
      <c r="F969" s="261"/>
      <c r="G969" s="261"/>
      <c r="H969" s="261"/>
      <c r="I969" s="261"/>
      <c r="J969" s="261"/>
      <c r="K969" s="261"/>
      <c r="L969" s="261"/>
      <c r="M969" s="261"/>
      <c r="N969" s="261"/>
      <c r="O969" s="261"/>
      <c r="P969" s="261"/>
      <c r="Q969" s="261"/>
      <c r="R969" s="261"/>
      <c r="S969" s="261"/>
      <c r="T969" s="261"/>
      <c r="U969" s="261"/>
      <c r="V969" s="261"/>
      <c r="W969" s="261"/>
      <c r="X969" s="261"/>
      <c r="Y969" s="261"/>
    </row>
    <row r="970" spans="1:25" ht="13.2">
      <c r="A970" s="279"/>
      <c r="B970" s="261"/>
      <c r="C970" s="261"/>
      <c r="D970" s="485"/>
      <c r="E970" s="261"/>
      <c r="F970" s="261"/>
      <c r="G970" s="261"/>
      <c r="H970" s="261"/>
      <c r="I970" s="261"/>
      <c r="J970" s="261"/>
      <c r="K970" s="261"/>
      <c r="L970" s="261"/>
      <c r="M970" s="261"/>
      <c r="N970" s="261"/>
      <c r="O970" s="261"/>
      <c r="P970" s="261"/>
      <c r="Q970" s="261"/>
      <c r="R970" s="261"/>
      <c r="S970" s="261"/>
      <c r="T970" s="261"/>
      <c r="U970" s="261"/>
      <c r="V970" s="261"/>
      <c r="W970" s="261"/>
      <c r="X970" s="261"/>
      <c r="Y970" s="261"/>
    </row>
    <row r="971" spans="1:25" ht="13.2">
      <c r="A971" s="279"/>
      <c r="B971" s="261"/>
      <c r="C971" s="261"/>
      <c r="D971" s="486"/>
      <c r="E971" s="261"/>
      <c r="F971" s="261"/>
      <c r="G971" s="261"/>
      <c r="H971" s="261"/>
      <c r="I971" s="261"/>
      <c r="J971" s="261"/>
      <c r="K971" s="261"/>
      <c r="L971" s="261"/>
      <c r="M971" s="261"/>
      <c r="N971" s="261"/>
      <c r="O971" s="261"/>
      <c r="P971" s="261"/>
      <c r="Q971" s="261"/>
      <c r="R971" s="261"/>
      <c r="S971" s="261"/>
      <c r="T971" s="261"/>
      <c r="U971" s="261"/>
      <c r="V971" s="261"/>
      <c r="W971" s="261"/>
      <c r="X971" s="261"/>
      <c r="Y971" s="261"/>
    </row>
    <row r="972" spans="1:25" ht="13.2">
      <c r="A972" s="279"/>
      <c r="B972" s="261"/>
      <c r="C972" s="261"/>
      <c r="D972" s="486"/>
      <c r="E972" s="261"/>
      <c r="F972" s="261"/>
      <c r="G972" s="261"/>
      <c r="H972" s="261"/>
      <c r="I972" s="261"/>
      <c r="J972" s="261"/>
      <c r="K972" s="261"/>
      <c r="L972" s="261"/>
      <c r="M972" s="261"/>
      <c r="N972" s="261"/>
      <c r="O972" s="261"/>
      <c r="P972" s="261"/>
      <c r="Q972" s="261"/>
      <c r="R972" s="261"/>
      <c r="S972" s="261"/>
      <c r="T972" s="261"/>
      <c r="U972" s="261"/>
      <c r="V972" s="261"/>
      <c r="W972" s="261"/>
      <c r="X972" s="261"/>
      <c r="Y972" s="261"/>
    </row>
    <row r="973" spans="1:25" ht="13.2">
      <c r="A973" s="279"/>
      <c r="B973" s="261"/>
      <c r="C973" s="261"/>
      <c r="D973" s="110"/>
      <c r="E973" s="261"/>
      <c r="F973" s="261"/>
      <c r="G973" s="261"/>
      <c r="H973" s="261"/>
      <c r="I973" s="261"/>
      <c r="J973" s="261"/>
      <c r="K973" s="261"/>
      <c r="L973" s="261"/>
      <c r="M973" s="261"/>
      <c r="N973" s="261"/>
      <c r="O973" s="261"/>
      <c r="P973" s="261"/>
      <c r="Q973" s="261"/>
      <c r="R973" s="261"/>
      <c r="S973" s="261"/>
      <c r="T973" s="261"/>
      <c r="U973" s="261"/>
      <c r="V973" s="261"/>
      <c r="W973" s="261"/>
      <c r="X973" s="261"/>
      <c r="Y973" s="261"/>
    </row>
    <row r="974" spans="1:25" ht="13.2">
      <c r="A974" s="279"/>
      <c r="B974" s="261"/>
      <c r="C974" s="261"/>
      <c r="D974" s="485"/>
      <c r="E974" s="261"/>
      <c r="F974" s="261"/>
      <c r="G974" s="261"/>
      <c r="H974" s="261"/>
      <c r="I974" s="261"/>
      <c r="J974" s="261"/>
      <c r="K974" s="261"/>
      <c r="L974" s="261"/>
      <c r="M974" s="261"/>
      <c r="N974" s="261"/>
      <c r="O974" s="261"/>
      <c r="P974" s="261"/>
      <c r="Q974" s="261"/>
      <c r="R974" s="261"/>
      <c r="S974" s="261"/>
      <c r="T974" s="261"/>
      <c r="U974" s="261"/>
      <c r="V974" s="261"/>
      <c r="W974" s="261"/>
      <c r="X974" s="261"/>
      <c r="Y974" s="261"/>
    </row>
    <row r="975" spans="1:25" ht="13.2">
      <c r="A975" s="279"/>
      <c r="B975" s="261"/>
      <c r="C975" s="261"/>
      <c r="D975" s="486"/>
      <c r="E975" s="261"/>
      <c r="F975" s="261"/>
      <c r="G975" s="261"/>
      <c r="H975" s="261"/>
      <c r="I975" s="261"/>
      <c r="J975" s="261"/>
      <c r="K975" s="261"/>
      <c r="L975" s="261"/>
      <c r="M975" s="261"/>
      <c r="N975" s="261"/>
      <c r="O975" s="261"/>
      <c r="P975" s="261"/>
      <c r="Q975" s="261"/>
      <c r="R975" s="261"/>
      <c r="S975" s="261"/>
      <c r="T975" s="261"/>
      <c r="U975" s="261"/>
      <c r="V975" s="261"/>
      <c r="W975" s="261"/>
      <c r="X975" s="261"/>
      <c r="Y975" s="261"/>
    </row>
    <row r="976" spans="1:25" ht="13.2">
      <c r="A976" s="279"/>
      <c r="B976" s="261"/>
      <c r="C976" s="261"/>
      <c r="D976" s="485"/>
      <c r="E976" s="261"/>
      <c r="F976" s="261"/>
      <c r="G976" s="261"/>
      <c r="H976" s="261"/>
      <c r="I976" s="261"/>
      <c r="J976" s="261"/>
      <c r="K976" s="261"/>
      <c r="L976" s="261"/>
      <c r="M976" s="261"/>
      <c r="N976" s="261"/>
      <c r="O976" s="261"/>
      <c r="P976" s="261"/>
      <c r="Q976" s="261"/>
      <c r="R976" s="261"/>
      <c r="S976" s="261"/>
      <c r="T976" s="261"/>
      <c r="U976" s="261"/>
      <c r="V976" s="261"/>
      <c r="W976" s="261"/>
      <c r="X976" s="261"/>
      <c r="Y976" s="261"/>
    </row>
    <row r="977" spans="1:25" ht="13.2">
      <c r="A977" s="279"/>
      <c r="B977" s="261"/>
      <c r="C977" s="261"/>
      <c r="D977" s="486"/>
      <c r="E977" s="261"/>
      <c r="F977" s="261"/>
      <c r="G977" s="261"/>
      <c r="H977" s="261"/>
      <c r="I977" s="261"/>
      <c r="J977" s="261"/>
      <c r="K977" s="261"/>
      <c r="L977" s="261"/>
      <c r="M977" s="261"/>
      <c r="N977" s="261"/>
      <c r="O977" s="261"/>
      <c r="P977" s="261"/>
      <c r="Q977" s="261"/>
      <c r="R977" s="261"/>
      <c r="S977" s="261"/>
      <c r="T977" s="261"/>
      <c r="U977" s="261"/>
      <c r="V977" s="261"/>
      <c r="W977" s="261"/>
      <c r="X977" s="261"/>
      <c r="Y977" s="261"/>
    </row>
    <row r="978" spans="1:25" ht="13.2">
      <c r="A978" s="279"/>
      <c r="B978" s="261"/>
      <c r="C978" s="261"/>
      <c r="D978" s="486"/>
      <c r="E978" s="261"/>
      <c r="F978" s="261"/>
      <c r="G978" s="261"/>
      <c r="H978" s="261"/>
      <c r="I978" s="261"/>
      <c r="J978" s="261"/>
      <c r="K978" s="261"/>
      <c r="L978" s="261"/>
      <c r="M978" s="261"/>
      <c r="N978" s="261"/>
      <c r="O978" s="261"/>
      <c r="P978" s="261"/>
      <c r="Q978" s="261"/>
      <c r="R978" s="261"/>
      <c r="S978" s="261"/>
      <c r="T978" s="261"/>
      <c r="U978" s="261"/>
      <c r="V978" s="261"/>
      <c r="W978" s="261"/>
      <c r="X978" s="261"/>
      <c r="Y978" s="261"/>
    </row>
    <row r="979" spans="1:25" ht="13.2">
      <c r="A979" s="279"/>
      <c r="B979" s="261"/>
      <c r="C979" s="261"/>
      <c r="D979" s="486"/>
      <c r="E979" s="261"/>
      <c r="F979" s="261"/>
      <c r="G979" s="261"/>
      <c r="H979" s="261"/>
      <c r="I979" s="261"/>
      <c r="J979" s="261"/>
      <c r="K979" s="261"/>
      <c r="L979" s="261"/>
      <c r="M979" s="261"/>
      <c r="N979" s="261"/>
      <c r="O979" s="261"/>
      <c r="P979" s="261"/>
      <c r="Q979" s="261"/>
      <c r="R979" s="261"/>
      <c r="S979" s="261"/>
      <c r="T979" s="261"/>
      <c r="U979" s="261"/>
      <c r="V979" s="261"/>
      <c r="W979" s="261"/>
      <c r="X979" s="261"/>
      <c r="Y979" s="261"/>
    </row>
    <row r="980" spans="1:25" ht="13.2">
      <c r="A980" s="279"/>
      <c r="B980" s="261"/>
      <c r="C980" s="261"/>
      <c r="D980" s="486"/>
      <c r="E980" s="261"/>
      <c r="F980" s="261"/>
      <c r="G980" s="261"/>
      <c r="H980" s="261"/>
      <c r="I980" s="261"/>
      <c r="J980" s="261"/>
      <c r="K980" s="261"/>
      <c r="L980" s="261"/>
      <c r="M980" s="261"/>
      <c r="N980" s="261"/>
      <c r="O980" s="261"/>
      <c r="P980" s="261"/>
      <c r="Q980" s="261"/>
      <c r="R980" s="261"/>
      <c r="S980" s="261"/>
      <c r="T980" s="261"/>
      <c r="U980" s="261"/>
      <c r="V980" s="261"/>
      <c r="W980" s="261"/>
      <c r="X980" s="261"/>
      <c r="Y980" s="261"/>
    </row>
    <row r="981" spans="1:25" ht="13.2">
      <c r="A981" s="279"/>
      <c r="B981" s="261"/>
      <c r="C981" s="261"/>
      <c r="D981" s="486"/>
      <c r="E981" s="261"/>
      <c r="F981" s="261"/>
      <c r="G981" s="261"/>
      <c r="H981" s="261"/>
      <c r="I981" s="261"/>
      <c r="J981" s="261"/>
      <c r="K981" s="261"/>
      <c r="L981" s="261"/>
      <c r="M981" s="261"/>
      <c r="N981" s="261"/>
      <c r="O981" s="261"/>
      <c r="P981" s="261"/>
      <c r="Q981" s="261"/>
      <c r="R981" s="261"/>
      <c r="S981" s="261"/>
      <c r="T981" s="261"/>
      <c r="U981" s="261"/>
      <c r="V981" s="261"/>
      <c r="W981" s="261"/>
      <c r="X981" s="261"/>
      <c r="Y981" s="261"/>
    </row>
    <row r="982" spans="1:25" ht="13.2">
      <c r="A982" s="279"/>
      <c r="B982" s="261"/>
      <c r="C982" s="261"/>
      <c r="D982" s="281"/>
      <c r="E982" s="261"/>
      <c r="F982" s="261"/>
      <c r="G982" s="261"/>
      <c r="H982" s="261"/>
      <c r="I982" s="261"/>
      <c r="J982" s="261"/>
      <c r="K982" s="261"/>
      <c r="L982" s="261"/>
      <c r="M982" s="261"/>
      <c r="N982" s="261"/>
      <c r="O982" s="261"/>
      <c r="P982" s="261"/>
      <c r="Q982" s="261"/>
      <c r="R982" s="261"/>
      <c r="S982" s="261"/>
      <c r="T982" s="261"/>
      <c r="U982" s="261"/>
      <c r="V982" s="261"/>
      <c r="W982" s="261"/>
      <c r="X982" s="261"/>
      <c r="Y982" s="261"/>
    </row>
    <row r="983" spans="1:25" ht="13.2">
      <c r="A983" s="279"/>
      <c r="B983" s="261"/>
      <c r="C983" s="261"/>
      <c r="D983" s="485"/>
      <c r="E983" s="261"/>
      <c r="F983" s="261"/>
      <c r="G983" s="261"/>
      <c r="H983" s="261"/>
      <c r="I983" s="261"/>
      <c r="J983" s="261"/>
      <c r="K983" s="261"/>
      <c r="L983" s="261"/>
      <c r="M983" s="261"/>
      <c r="N983" s="261"/>
      <c r="O983" s="261"/>
      <c r="P983" s="261"/>
      <c r="Q983" s="261"/>
      <c r="R983" s="261"/>
      <c r="S983" s="261"/>
      <c r="T983" s="261"/>
      <c r="U983" s="261"/>
      <c r="V983" s="261"/>
      <c r="W983" s="261"/>
      <c r="X983" s="261"/>
      <c r="Y983" s="261"/>
    </row>
    <row r="984" spans="1:25" ht="13.2">
      <c r="A984" s="279"/>
      <c r="B984" s="261"/>
      <c r="C984" s="261"/>
      <c r="D984" s="486"/>
      <c r="E984" s="261"/>
      <c r="F984" s="261"/>
      <c r="G984" s="261"/>
      <c r="H984" s="261"/>
      <c r="I984" s="261"/>
      <c r="J984" s="261"/>
      <c r="K984" s="261"/>
      <c r="L984" s="261"/>
      <c r="M984" s="261"/>
      <c r="N984" s="261"/>
      <c r="O984" s="261"/>
      <c r="P984" s="261"/>
      <c r="Q984" s="261"/>
      <c r="R984" s="261"/>
      <c r="S984" s="261"/>
      <c r="T984" s="261"/>
      <c r="U984" s="261"/>
      <c r="V984" s="261"/>
      <c r="W984" s="261"/>
      <c r="X984" s="261"/>
      <c r="Y984" s="261"/>
    </row>
    <row r="985" spans="1:25" ht="13.2">
      <c r="A985" s="279"/>
      <c r="B985" s="261"/>
      <c r="C985" s="261"/>
      <c r="D985" s="110"/>
      <c r="E985" s="261"/>
      <c r="F985" s="261"/>
      <c r="G985" s="261"/>
      <c r="H985" s="261"/>
      <c r="I985" s="261"/>
      <c r="J985" s="261"/>
      <c r="K985" s="261"/>
      <c r="L985" s="261"/>
      <c r="M985" s="261"/>
      <c r="N985" s="261"/>
      <c r="O985" s="261"/>
      <c r="P985" s="261"/>
      <c r="Q985" s="261"/>
      <c r="R985" s="261"/>
      <c r="S985" s="261"/>
      <c r="T985" s="261"/>
      <c r="U985" s="261"/>
      <c r="V985" s="261"/>
      <c r="W985" s="261"/>
      <c r="X985" s="261"/>
      <c r="Y985" s="261"/>
    </row>
    <row r="986" spans="1:25" ht="13.2">
      <c r="A986" s="279"/>
      <c r="B986" s="261"/>
      <c r="C986" s="261"/>
      <c r="D986" s="110"/>
      <c r="E986" s="261"/>
      <c r="F986" s="261"/>
      <c r="G986" s="261"/>
      <c r="H986" s="261"/>
      <c r="I986" s="261"/>
      <c r="J986" s="261"/>
      <c r="K986" s="261"/>
      <c r="L986" s="261"/>
      <c r="M986" s="261"/>
      <c r="N986" s="261"/>
      <c r="O986" s="261"/>
      <c r="P986" s="261"/>
      <c r="Q986" s="261"/>
      <c r="R986" s="261"/>
      <c r="S986" s="261"/>
      <c r="T986" s="261"/>
      <c r="U986" s="261"/>
      <c r="V986" s="261"/>
      <c r="W986" s="261"/>
      <c r="X986" s="261"/>
      <c r="Y986" s="261"/>
    </row>
    <row r="987" spans="1:25" ht="13.2">
      <c r="A987" s="279"/>
      <c r="B987" s="261"/>
      <c r="C987" s="261"/>
      <c r="D987" s="110"/>
      <c r="E987" s="261"/>
      <c r="F987" s="261"/>
      <c r="G987" s="261"/>
      <c r="H987" s="261"/>
      <c r="I987" s="261"/>
      <c r="J987" s="261"/>
      <c r="K987" s="261"/>
      <c r="L987" s="261"/>
      <c r="M987" s="261"/>
      <c r="N987" s="261"/>
      <c r="O987" s="261"/>
      <c r="P987" s="261"/>
      <c r="Q987" s="261"/>
      <c r="R987" s="261"/>
      <c r="S987" s="261"/>
      <c r="T987" s="261"/>
      <c r="U987" s="261"/>
      <c r="V987" s="261"/>
      <c r="W987" s="261"/>
      <c r="X987" s="261"/>
      <c r="Y987" s="261"/>
    </row>
    <row r="988" spans="1:25" ht="13.2">
      <c r="A988" s="279"/>
      <c r="B988" s="261"/>
      <c r="C988" s="261"/>
      <c r="D988" s="110"/>
      <c r="E988" s="261"/>
      <c r="F988" s="261"/>
      <c r="G988" s="261"/>
      <c r="H988" s="261"/>
      <c r="I988" s="261"/>
      <c r="J988" s="261"/>
      <c r="K988" s="261"/>
      <c r="L988" s="261"/>
      <c r="M988" s="261"/>
      <c r="N988" s="261"/>
      <c r="O988" s="261"/>
      <c r="P988" s="261"/>
      <c r="Q988" s="261"/>
      <c r="R988" s="261"/>
      <c r="S988" s="261"/>
      <c r="T988" s="261"/>
      <c r="U988" s="261"/>
      <c r="V988" s="261"/>
      <c r="W988" s="261"/>
      <c r="X988" s="261"/>
      <c r="Y988" s="261"/>
    </row>
    <row r="989" spans="1:25" ht="13.2">
      <c r="A989" s="279"/>
      <c r="B989" s="261"/>
      <c r="C989" s="261"/>
      <c r="D989" s="485"/>
      <c r="E989" s="261"/>
      <c r="F989" s="261"/>
      <c r="G989" s="261"/>
      <c r="H989" s="261"/>
      <c r="I989" s="261"/>
      <c r="J989" s="261"/>
      <c r="K989" s="261"/>
      <c r="L989" s="261"/>
      <c r="M989" s="261"/>
      <c r="N989" s="261"/>
      <c r="O989" s="261"/>
      <c r="P989" s="261"/>
      <c r="Q989" s="261"/>
      <c r="R989" s="261"/>
      <c r="S989" s="261"/>
      <c r="T989" s="261"/>
      <c r="U989" s="261"/>
      <c r="V989" s="261"/>
      <c r="W989" s="261"/>
      <c r="X989" s="261"/>
      <c r="Y989" s="261"/>
    </row>
    <row r="990" spans="1:25" ht="13.2">
      <c r="A990" s="279"/>
      <c r="B990" s="261"/>
      <c r="C990" s="261"/>
      <c r="D990" s="486"/>
      <c r="E990" s="261"/>
      <c r="F990" s="261"/>
      <c r="G990" s="261"/>
      <c r="H990" s="261"/>
      <c r="I990" s="261"/>
      <c r="J990" s="261"/>
      <c r="K990" s="261"/>
      <c r="L990" s="261"/>
      <c r="M990" s="261"/>
      <c r="N990" s="261"/>
      <c r="O990" s="261"/>
      <c r="P990" s="261"/>
      <c r="Q990" s="261"/>
      <c r="R990" s="261"/>
      <c r="S990" s="261"/>
      <c r="T990" s="261"/>
      <c r="U990" s="261"/>
      <c r="V990" s="261"/>
      <c r="W990" s="261"/>
      <c r="X990" s="261"/>
      <c r="Y990" s="261"/>
    </row>
    <row r="991" spans="1:25" ht="13.2">
      <c r="A991" s="279"/>
      <c r="B991" s="261"/>
      <c r="C991" s="261"/>
      <c r="D991" s="485"/>
      <c r="E991" s="261"/>
      <c r="F991" s="261"/>
      <c r="G991" s="261"/>
      <c r="H991" s="261"/>
      <c r="I991" s="261"/>
      <c r="J991" s="261"/>
      <c r="K991" s="261"/>
      <c r="L991" s="261"/>
      <c r="M991" s="261"/>
      <c r="N991" s="261"/>
      <c r="O991" s="261"/>
      <c r="P991" s="261"/>
      <c r="Q991" s="261"/>
      <c r="R991" s="261"/>
      <c r="S991" s="261"/>
      <c r="T991" s="261"/>
      <c r="U991" s="261"/>
      <c r="V991" s="261"/>
      <c r="W991" s="261"/>
      <c r="X991" s="261"/>
      <c r="Y991" s="261"/>
    </row>
    <row r="992" spans="1:25" ht="13.2">
      <c r="A992" s="279"/>
      <c r="B992" s="261"/>
      <c r="C992" s="261"/>
      <c r="D992" s="486"/>
      <c r="E992" s="261"/>
      <c r="F992" s="261"/>
      <c r="G992" s="261"/>
      <c r="H992" s="261"/>
      <c r="I992" s="261"/>
      <c r="J992" s="261"/>
      <c r="K992" s="261"/>
      <c r="L992" s="261"/>
      <c r="M992" s="261"/>
      <c r="N992" s="261"/>
      <c r="O992" s="261"/>
      <c r="P992" s="261"/>
      <c r="Q992" s="261"/>
      <c r="R992" s="261"/>
      <c r="S992" s="261"/>
      <c r="T992" s="261"/>
      <c r="U992" s="261"/>
      <c r="V992" s="261"/>
      <c r="W992" s="261"/>
      <c r="X992" s="261"/>
      <c r="Y992" s="261"/>
    </row>
    <row r="993" spans="1:25" ht="13.2">
      <c r="A993" s="279"/>
      <c r="B993" s="261"/>
      <c r="C993" s="261"/>
      <c r="D993" s="486"/>
      <c r="E993" s="261"/>
      <c r="F993" s="261"/>
      <c r="G993" s="261"/>
      <c r="H993" s="261"/>
      <c r="I993" s="261"/>
      <c r="J993" s="261"/>
      <c r="K993" s="261"/>
      <c r="L993" s="261"/>
      <c r="M993" s="261"/>
      <c r="N993" s="261"/>
      <c r="O993" s="261"/>
      <c r="P993" s="261"/>
      <c r="Q993" s="261"/>
      <c r="R993" s="261"/>
      <c r="S993" s="261"/>
      <c r="T993" s="261"/>
      <c r="U993" s="261"/>
      <c r="V993" s="261"/>
      <c r="W993" s="261"/>
      <c r="X993" s="261"/>
      <c r="Y993" s="261"/>
    </row>
    <row r="994" spans="1:25" ht="13.2">
      <c r="A994" s="279"/>
      <c r="B994" s="261"/>
      <c r="C994" s="261"/>
      <c r="D994" s="486"/>
      <c r="E994" s="261"/>
      <c r="F994" s="261"/>
      <c r="G994" s="261"/>
      <c r="H994" s="261"/>
      <c r="I994" s="261"/>
      <c r="J994" s="261"/>
      <c r="K994" s="261"/>
      <c r="L994" s="261"/>
      <c r="M994" s="261"/>
      <c r="N994" s="261"/>
      <c r="O994" s="261"/>
      <c r="P994" s="261"/>
      <c r="Q994" s="261"/>
      <c r="R994" s="261"/>
      <c r="S994" s="261"/>
      <c r="T994" s="261"/>
      <c r="U994" s="261"/>
      <c r="V994" s="261"/>
      <c r="W994" s="261"/>
      <c r="X994" s="261"/>
      <c r="Y994" s="261"/>
    </row>
    <row r="995" spans="1:25" ht="13.2">
      <c r="A995" s="279"/>
      <c r="B995" s="261"/>
      <c r="C995" s="261"/>
      <c r="D995" s="485"/>
      <c r="E995" s="261"/>
      <c r="F995" s="261"/>
      <c r="G995" s="261"/>
      <c r="H995" s="261"/>
      <c r="I995" s="261"/>
      <c r="J995" s="261"/>
      <c r="K995" s="261"/>
      <c r="L995" s="261"/>
      <c r="M995" s="261"/>
      <c r="N995" s="261"/>
      <c r="O995" s="261"/>
      <c r="P995" s="261"/>
      <c r="Q995" s="261"/>
      <c r="R995" s="261"/>
      <c r="S995" s="261"/>
      <c r="T995" s="261"/>
      <c r="U995" s="261"/>
      <c r="V995" s="261"/>
      <c r="W995" s="261"/>
      <c r="X995" s="261"/>
      <c r="Y995" s="261"/>
    </row>
    <row r="996" spans="1:25" ht="13.2">
      <c r="A996" s="279"/>
      <c r="B996" s="261"/>
      <c r="C996" s="261"/>
      <c r="D996" s="486"/>
      <c r="E996" s="261"/>
      <c r="F996" s="261"/>
      <c r="G996" s="261"/>
      <c r="H996" s="261"/>
      <c r="I996" s="261"/>
      <c r="J996" s="261"/>
      <c r="K996" s="261"/>
      <c r="L996" s="261"/>
      <c r="M996" s="261"/>
      <c r="N996" s="261"/>
      <c r="O996" s="261"/>
      <c r="P996" s="261"/>
      <c r="Q996" s="261"/>
      <c r="R996" s="261"/>
      <c r="S996" s="261"/>
      <c r="T996" s="261"/>
      <c r="U996" s="261"/>
      <c r="V996" s="261"/>
      <c r="W996" s="261"/>
      <c r="X996" s="261"/>
      <c r="Y996" s="261"/>
    </row>
    <row r="997" spans="1:25" ht="13.2">
      <c r="A997" s="279"/>
      <c r="B997" s="261"/>
      <c r="C997" s="261"/>
      <c r="D997" s="485"/>
      <c r="E997" s="261"/>
      <c r="F997" s="261"/>
      <c r="G997" s="261"/>
      <c r="H997" s="261"/>
      <c r="I997" s="261"/>
      <c r="J997" s="261"/>
      <c r="K997" s="261"/>
      <c r="L997" s="261"/>
      <c r="M997" s="261"/>
      <c r="N997" s="261"/>
      <c r="O997" s="261"/>
      <c r="P997" s="261"/>
      <c r="Q997" s="261"/>
      <c r="R997" s="261"/>
      <c r="S997" s="261"/>
      <c r="T997" s="261"/>
      <c r="U997" s="261"/>
      <c r="V997" s="261"/>
      <c r="W997" s="261"/>
      <c r="X997" s="261"/>
      <c r="Y997" s="261"/>
    </row>
    <row r="998" spans="1:25" ht="13.2">
      <c r="A998" s="279"/>
      <c r="B998" s="261"/>
      <c r="C998" s="261"/>
      <c r="D998" s="486"/>
      <c r="E998" s="261"/>
      <c r="F998" s="261"/>
      <c r="G998" s="261"/>
      <c r="H998" s="261"/>
      <c r="I998" s="261"/>
      <c r="J998" s="261"/>
      <c r="K998" s="261"/>
      <c r="L998" s="261"/>
      <c r="M998" s="261"/>
      <c r="N998" s="261"/>
      <c r="O998" s="261"/>
      <c r="P998" s="261"/>
      <c r="Q998" s="261"/>
      <c r="R998" s="261"/>
      <c r="S998" s="261"/>
      <c r="T998" s="261"/>
      <c r="U998" s="261"/>
      <c r="V998" s="261"/>
      <c r="W998" s="261"/>
      <c r="X998" s="261"/>
      <c r="Y998" s="261"/>
    </row>
    <row r="999" spans="1:25" ht="13.2">
      <c r="A999" s="279"/>
      <c r="B999" s="261"/>
      <c r="C999" s="261"/>
      <c r="D999" s="485"/>
      <c r="E999" s="261"/>
      <c r="F999" s="261"/>
      <c r="G999" s="261"/>
      <c r="H999" s="261"/>
      <c r="I999" s="261"/>
      <c r="J999" s="261"/>
      <c r="K999" s="261"/>
      <c r="L999" s="261"/>
      <c r="M999" s="261"/>
      <c r="N999" s="261"/>
      <c r="O999" s="261"/>
      <c r="P999" s="261"/>
      <c r="Q999" s="261"/>
      <c r="R999" s="261"/>
      <c r="S999" s="261"/>
      <c r="T999" s="261"/>
      <c r="U999" s="261"/>
      <c r="V999" s="261"/>
      <c r="W999" s="261"/>
      <c r="X999" s="261"/>
      <c r="Y999" s="261"/>
    </row>
    <row r="1000" spans="1:25" ht="13.2">
      <c r="A1000" s="279"/>
      <c r="B1000" s="261"/>
      <c r="C1000" s="261"/>
      <c r="D1000" s="486"/>
      <c r="E1000" s="261"/>
      <c r="F1000" s="261"/>
      <c r="G1000" s="261"/>
      <c r="H1000" s="261"/>
      <c r="I1000" s="261"/>
      <c r="J1000" s="261"/>
      <c r="K1000" s="261"/>
      <c r="L1000" s="261"/>
      <c r="M1000" s="261"/>
      <c r="N1000" s="261"/>
      <c r="O1000" s="261"/>
      <c r="P1000" s="261"/>
      <c r="Q1000" s="261"/>
      <c r="R1000" s="261"/>
      <c r="S1000" s="261"/>
      <c r="T1000" s="261"/>
      <c r="U1000" s="261"/>
      <c r="V1000" s="261"/>
      <c r="W1000" s="261"/>
      <c r="X1000" s="261"/>
      <c r="Y1000" s="261"/>
    </row>
    <row r="1001" spans="1:25" ht="13.2">
      <c r="A1001" s="279"/>
      <c r="B1001" s="261"/>
      <c r="C1001" s="261"/>
      <c r="D1001" s="261"/>
      <c r="E1001" s="261"/>
      <c r="F1001" s="261"/>
      <c r="G1001" s="261"/>
      <c r="H1001" s="261"/>
      <c r="I1001" s="261"/>
      <c r="J1001" s="261"/>
      <c r="K1001" s="261"/>
      <c r="L1001" s="261"/>
      <c r="M1001" s="261"/>
      <c r="N1001" s="261"/>
      <c r="O1001" s="261"/>
      <c r="P1001" s="261"/>
      <c r="Q1001" s="261"/>
      <c r="R1001" s="261"/>
      <c r="S1001" s="261"/>
      <c r="T1001" s="261"/>
      <c r="U1001" s="261"/>
      <c r="V1001" s="261"/>
      <c r="W1001" s="261"/>
      <c r="X1001" s="261"/>
      <c r="Y1001" s="261"/>
    </row>
    <row r="1002" spans="1:25" ht="13.2">
      <c r="A1002" s="279"/>
      <c r="B1002" s="261"/>
      <c r="C1002" s="261"/>
      <c r="D1002" s="261"/>
      <c r="E1002" s="261"/>
      <c r="F1002" s="261"/>
      <c r="G1002" s="261"/>
      <c r="H1002" s="261"/>
      <c r="I1002" s="261"/>
      <c r="J1002" s="261"/>
      <c r="K1002" s="261"/>
      <c r="L1002" s="261"/>
      <c r="M1002" s="261"/>
      <c r="N1002" s="261"/>
      <c r="O1002" s="261"/>
      <c r="P1002" s="261"/>
      <c r="Q1002" s="261"/>
      <c r="R1002" s="261"/>
      <c r="S1002" s="261"/>
      <c r="T1002" s="261"/>
      <c r="U1002" s="261"/>
      <c r="V1002" s="261"/>
      <c r="W1002" s="261"/>
      <c r="X1002" s="261"/>
      <c r="Y1002" s="261"/>
    </row>
    <row r="1003" spans="1:25" ht="13.2">
      <c r="A1003" s="279"/>
      <c r="B1003" s="261"/>
      <c r="C1003" s="261"/>
      <c r="D1003" s="261"/>
      <c r="E1003" s="261"/>
      <c r="F1003" s="261"/>
      <c r="G1003" s="261"/>
      <c r="H1003" s="261"/>
      <c r="I1003" s="261"/>
      <c r="J1003" s="261"/>
      <c r="K1003" s="261"/>
      <c r="L1003" s="261"/>
      <c r="M1003" s="261"/>
      <c r="N1003" s="261"/>
      <c r="O1003" s="261"/>
      <c r="P1003" s="261"/>
      <c r="Q1003" s="261"/>
      <c r="R1003" s="261"/>
      <c r="S1003" s="261"/>
      <c r="T1003" s="261"/>
      <c r="U1003" s="261"/>
      <c r="V1003" s="261"/>
      <c r="W1003" s="261"/>
      <c r="X1003" s="261"/>
      <c r="Y1003" s="261"/>
    </row>
    <row r="1004" spans="1:25" ht="13.2">
      <c r="A1004" s="279"/>
      <c r="B1004" s="261"/>
      <c r="C1004" s="261"/>
      <c r="D1004" s="261"/>
      <c r="E1004" s="261"/>
      <c r="F1004" s="261"/>
      <c r="G1004" s="261"/>
      <c r="H1004" s="261"/>
      <c r="I1004" s="261"/>
      <c r="J1004" s="261"/>
      <c r="K1004" s="261"/>
      <c r="L1004" s="261"/>
      <c r="M1004" s="261"/>
      <c r="N1004" s="261"/>
      <c r="O1004" s="261"/>
      <c r="P1004" s="261"/>
      <c r="Q1004" s="261"/>
      <c r="R1004" s="261"/>
      <c r="S1004" s="261"/>
      <c r="T1004" s="261"/>
      <c r="U1004" s="261"/>
      <c r="V1004" s="261"/>
      <c r="W1004" s="261"/>
      <c r="X1004" s="261"/>
      <c r="Y1004" s="261"/>
    </row>
    <row r="1005" spans="1:25" ht="13.2">
      <c r="A1005" s="279"/>
      <c r="B1005" s="261"/>
      <c r="C1005" s="261"/>
      <c r="D1005" s="261"/>
      <c r="E1005" s="261"/>
      <c r="F1005" s="261"/>
      <c r="G1005" s="261"/>
      <c r="H1005" s="261"/>
      <c r="I1005" s="261"/>
      <c r="J1005" s="261"/>
      <c r="K1005" s="261"/>
      <c r="L1005" s="261"/>
      <c r="M1005" s="261"/>
      <c r="N1005" s="261"/>
      <c r="O1005" s="261"/>
      <c r="P1005" s="261"/>
      <c r="Q1005" s="261"/>
      <c r="R1005" s="261"/>
      <c r="S1005" s="261"/>
      <c r="T1005" s="261"/>
      <c r="U1005" s="261"/>
      <c r="V1005" s="261"/>
      <c r="W1005" s="261"/>
      <c r="X1005" s="261"/>
      <c r="Y1005" s="261"/>
    </row>
    <row r="1006" spans="1:25" ht="13.2">
      <c r="A1006" s="279"/>
      <c r="B1006" s="261"/>
      <c r="C1006" s="261"/>
      <c r="D1006" s="261"/>
      <c r="E1006" s="261"/>
      <c r="F1006" s="261"/>
      <c r="G1006" s="261"/>
      <c r="H1006" s="261"/>
      <c r="I1006" s="261"/>
      <c r="J1006" s="261"/>
      <c r="K1006" s="261"/>
      <c r="L1006" s="261"/>
      <c r="M1006" s="261"/>
      <c r="N1006" s="261"/>
      <c r="O1006" s="261"/>
      <c r="P1006" s="261"/>
      <c r="Q1006" s="261"/>
      <c r="R1006" s="261"/>
      <c r="S1006" s="261"/>
      <c r="T1006" s="261"/>
      <c r="U1006" s="261"/>
      <c r="V1006" s="261"/>
      <c r="W1006" s="261"/>
      <c r="X1006" s="261"/>
      <c r="Y1006" s="261"/>
    </row>
    <row r="1007" spans="1:25" ht="13.2">
      <c r="A1007" s="279"/>
      <c r="B1007" s="261"/>
      <c r="C1007" s="261"/>
      <c r="D1007" s="261"/>
      <c r="E1007" s="261"/>
      <c r="F1007" s="261"/>
      <c r="G1007" s="261"/>
      <c r="H1007" s="261"/>
      <c r="I1007" s="261"/>
      <c r="J1007" s="261"/>
      <c r="K1007" s="261"/>
      <c r="L1007" s="261"/>
      <c r="M1007" s="261"/>
      <c r="N1007" s="261"/>
      <c r="O1007" s="261"/>
      <c r="P1007" s="261"/>
      <c r="Q1007" s="261"/>
      <c r="R1007" s="261"/>
      <c r="S1007" s="261"/>
      <c r="T1007" s="261"/>
      <c r="U1007" s="261"/>
      <c r="V1007" s="261"/>
      <c r="W1007" s="261"/>
      <c r="X1007" s="261"/>
      <c r="Y1007" s="261"/>
    </row>
    <row r="1008" spans="1:25" ht="13.2">
      <c r="A1008" s="279"/>
      <c r="B1008" s="261"/>
      <c r="C1008" s="261"/>
      <c r="D1008" s="261"/>
      <c r="E1008" s="261"/>
      <c r="F1008" s="261"/>
      <c r="G1008" s="261"/>
      <c r="H1008" s="261"/>
      <c r="I1008" s="261"/>
      <c r="J1008" s="261"/>
      <c r="K1008" s="261"/>
      <c r="L1008" s="261"/>
      <c r="M1008" s="261"/>
      <c r="N1008" s="261"/>
      <c r="O1008" s="261"/>
      <c r="P1008" s="261"/>
      <c r="Q1008" s="261"/>
      <c r="R1008" s="261"/>
      <c r="S1008" s="261"/>
      <c r="T1008" s="261"/>
      <c r="U1008" s="261"/>
      <c r="V1008" s="261"/>
      <c r="W1008" s="261"/>
      <c r="X1008" s="261"/>
      <c r="Y1008" s="261"/>
    </row>
    <row r="1009" spans="1:25" ht="13.2">
      <c r="A1009" s="279"/>
      <c r="B1009" s="261"/>
      <c r="C1009" s="261"/>
      <c r="D1009" s="261"/>
      <c r="E1009" s="261"/>
      <c r="F1009" s="261"/>
      <c r="G1009" s="261"/>
      <c r="H1009" s="261"/>
      <c r="I1009" s="261"/>
      <c r="J1009" s="261"/>
      <c r="K1009" s="261"/>
      <c r="L1009" s="261"/>
      <c r="M1009" s="261"/>
      <c r="N1009" s="261"/>
      <c r="O1009" s="261"/>
      <c r="P1009" s="261"/>
      <c r="Q1009" s="261"/>
      <c r="R1009" s="261"/>
      <c r="S1009" s="261"/>
      <c r="T1009" s="261"/>
      <c r="U1009" s="261"/>
      <c r="V1009" s="261"/>
      <c r="W1009" s="261"/>
      <c r="X1009" s="261"/>
      <c r="Y1009" s="261"/>
    </row>
    <row r="1010" spans="1:25" ht="13.2">
      <c r="A1010" s="279"/>
      <c r="B1010" s="261"/>
      <c r="C1010" s="261"/>
      <c r="D1010" s="261"/>
      <c r="E1010" s="261"/>
      <c r="F1010" s="261"/>
      <c r="G1010" s="261"/>
      <c r="H1010" s="261"/>
      <c r="I1010" s="261"/>
      <c r="J1010" s="261"/>
      <c r="K1010" s="261"/>
      <c r="L1010" s="261"/>
      <c r="M1010" s="261"/>
      <c r="N1010" s="261"/>
      <c r="O1010" s="261"/>
      <c r="P1010" s="261"/>
      <c r="Q1010" s="261"/>
      <c r="R1010" s="261"/>
      <c r="S1010" s="261"/>
      <c r="T1010" s="261"/>
      <c r="U1010" s="261"/>
      <c r="V1010" s="261"/>
      <c r="W1010" s="261"/>
      <c r="X1010" s="261"/>
      <c r="Y1010" s="261"/>
    </row>
    <row r="1011" spans="1:25" ht="13.2">
      <c r="A1011" s="279"/>
      <c r="B1011" s="261"/>
      <c r="C1011" s="261"/>
      <c r="D1011" s="261"/>
      <c r="E1011" s="261"/>
      <c r="F1011" s="261"/>
      <c r="G1011" s="261"/>
      <c r="H1011" s="261"/>
      <c r="I1011" s="261"/>
      <c r="J1011" s="261"/>
      <c r="K1011" s="261"/>
      <c r="L1011" s="261"/>
      <c r="M1011" s="261"/>
      <c r="N1011" s="261"/>
      <c r="O1011" s="261"/>
      <c r="P1011" s="261"/>
      <c r="Q1011" s="261"/>
      <c r="R1011" s="261"/>
      <c r="S1011" s="261"/>
      <c r="T1011" s="261"/>
      <c r="U1011" s="261"/>
      <c r="V1011" s="261"/>
      <c r="W1011" s="261"/>
      <c r="X1011" s="261"/>
      <c r="Y1011" s="261"/>
    </row>
    <row r="1012" spans="1:25" ht="13.2">
      <c r="A1012" s="279"/>
      <c r="B1012" s="261"/>
      <c r="C1012" s="261"/>
      <c r="D1012" s="261"/>
      <c r="E1012" s="261"/>
      <c r="F1012" s="261"/>
      <c r="G1012" s="261"/>
      <c r="H1012" s="261"/>
      <c r="I1012" s="261"/>
      <c r="J1012" s="261"/>
      <c r="K1012" s="261"/>
      <c r="L1012" s="261"/>
      <c r="M1012" s="261"/>
      <c r="N1012" s="261"/>
      <c r="O1012" s="261"/>
      <c r="P1012" s="261"/>
      <c r="Q1012" s="261"/>
      <c r="R1012" s="261"/>
      <c r="S1012" s="261"/>
      <c r="T1012" s="261"/>
      <c r="U1012" s="261"/>
      <c r="V1012" s="261"/>
      <c r="W1012" s="261"/>
      <c r="X1012" s="261"/>
      <c r="Y1012" s="261"/>
    </row>
    <row r="1013" spans="1:25" ht="13.2">
      <c r="A1013" s="279"/>
      <c r="B1013" s="261"/>
      <c r="C1013" s="261"/>
      <c r="D1013" s="261"/>
      <c r="E1013" s="261"/>
      <c r="F1013" s="261"/>
      <c r="G1013" s="261"/>
      <c r="H1013" s="261"/>
      <c r="I1013" s="261"/>
      <c r="J1013" s="261"/>
      <c r="K1013" s="261"/>
      <c r="L1013" s="261"/>
      <c r="M1013" s="261"/>
      <c r="N1013" s="261"/>
      <c r="O1013" s="261"/>
      <c r="P1013" s="261"/>
      <c r="Q1013" s="261"/>
      <c r="R1013" s="261"/>
      <c r="S1013" s="261"/>
      <c r="T1013" s="261"/>
      <c r="U1013" s="261"/>
      <c r="V1013" s="261"/>
      <c r="W1013" s="261"/>
      <c r="X1013" s="261"/>
      <c r="Y1013" s="261"/>
    </row>
    <row r="1014" spans="1:25" ht="13.2">
      <c r="A1014" s="279"/>
      <c r="B1014" s="261"/>
      <c r="C1014" s="261"/>
      <c r="D1014" s="261"/>
      <c r="E1014" s="261"/>
      <c r="F1014" s="261"/>
      <c r="G1014" s="261"/>
      <c r="H1014" s="261"/>
      <c r="I1014" s="261"/>
      <c r="J1014" s="261"/>
      <c r="K1014" s="261"/>
      <c r="L1014" s="261"/>
      <c r="M1014" s="261"/>
      <c r="N1014" s="261"/>
      <c r="O1014" s="261"/>
      <c r="P1014" s="261"/>
      <c r="Q1014" s="261"/>
      <c r="R1014" s="261"/>
      <c r="S1014" s="261"/>
      <c r="T1014" s="261"/>
      <c r="U1014" s="261"/>
      <c r="V1014" s="261"/>
      <c r="W1014" s="261"/>
      <c r="X1014" s="261"/>
      <c r="Y1014" s="261"/>
    </row>
    <row r="1015" spans="1:25" ht="13.2">
      <c r="A1015" s="279"/>
      <c r="B1015" s="261"/>
      <c r="C1015" s="261"/>
      <c r="D1015" s="261"/>
      <c r="E1015" s="261"/>
      <c r="F1015" s="261"/>
      <c r="G1015" s="261"/>
      <c r="H1015" s="261"/>
      <c r="I1015" s="261"/>
      <c r="J1015" s="261"/>
      <c r="K1015" s="261"/>
      <c r="L1015" s="261"/>
      <c r="M1015" s="261"/>
      <c r="N1015" s="261"/>
      <c r="O1015" s="261"/>
      <c r="P1015" s="261"/>
      <c r="Q1015" s="261"/>
      <c r="R1015" s="261"/>
      <c r="S1015" s="261"/>
      <c r="T1015" s="261"/>
      <c r="U1015" s="261"/>
      <c r="V1015" s="261"/>
      <c r="W1015" s="261"/>
      <c r="X1015" s="261"/>
      <c r="Y1015" s="261"/>
    </row>
    <row r="1016" spans="1:25" ht="13.2">
      <c r="A1016" s="279"/>
      <c r="B1016" s="261"/>
      <c r="C1016" s="261"/>
      <c r="D1016" s="261"/>
      <c r="E1016" s="261"/>
      <c r="F1016" s="261"/>
      <c r="G1016" s="261"/>
      <c r="H1016" s="261"/>
      <c r="I1016" s="261"/>
      <c r="J1016" s="261"/>
      <c r="K1016" s="261"/>
      <c r="L1016" s="261"/>
      <c r="M1016" s="261"/>
      <c r="N1016" s="261"/>
      <c r="O1016" s="261"/>
      <c r="P1016" s="261"/>
      <c r="Q1016" s="261"/>
      <c r="R1016" s="261"/>
      <c r="S1016" s="261"/>
      <c r="T1016" s="261"/>
      <c r="U1016" s="261"/>
      <c r="V1016" s="261"/>
      <c r="W1016" s="261"/>
      <c r="X1016" s="261"/>
      <c r="Y1016" s="261"/>
    </row>
    <row r="1017" spans="1:25" ht="13.2">
      <c r="A1017" s="279"/>
      <c r="B1017" s="261"/>
      <c r="C1017" s="261"/>
      <c r="D1017" s="261"/>
      <c r="E1017" s="261"/>
      <c r="F1017" s="261"/>
      <c r="G1017" s="261"/>
      <c r="H1017" s="261"/>
      <c r="I1017" s="261"/>
      <c r="J1017" s="261"/>
      <c r="K1017" s="261"/>
      <c r="L1017" s="261"/>
      <c r="M1017" s="261"/>
      <c r="N1017" s="261"/>
      <c r="O1017" s="261"/>
      <c r="P1017" s="261"/>
      <c r="Q1017" s="261"/>
      <c r="R1017" s="261"/>
      <c r="S1017" s="261"/>
      <c r="T1017" s="261"/>
      <c r="U1017" s="261"/>
      <c r="V1017" s="261"/>
      <c r="W1017" s="261"/>
      <c r="X1017" s="261"/>
      <c r="Y1017" s="261"/>
    </row>
    <row r="1018" spans="1:25" ht="13.2">
      <c r="A1018" s="279"/>
      <c r="B1018" s="261"/>
      <c r="C1018" s="261"/>
      <c r="D1018" s="261"/>
      <c r="E1018" s="261"/>
      <c r="F1018" s="261"/>
      <c r="G1018" s="261"/>
      <c r="H1018" s="261"/>
      <c r="I1018" s="261"/>
      <c r="J1018" s="261"/>
      <c r="K1018" s="261"/>
      <c r="L1018" s="261"/>
      <c r="M1018" s="261"/>
      <c r="N1018" s="261"/>
      <c r="O1018" s="261"/>
      <c r="P1018" s="261"/>
      <c r="Q1018" s="261"/>
      <c r="R1018" s="261"/>
      <c r="S1018" s="261"/>
      <c r="T1018" s="261"/>
      <c r="U1018" s="261"/>
      <c r="V1018" s="261"/>
      <c r="W1018" s="261"/>
      <c r="X1018" s="261"/>
      <c r="Y1018" s="261"/>
    </row>
    <row r="1019" spans="1:25" ht="13.2">
      <c r="A1019" s="279"/>
      <c r="B1019" s="261"/>
      <c r="C1019" s="261"/>
      <c r="D1019" s="261"/>
      <c r="E1019" s="261"/>
      <c r="F1019" s="261"/>
      <c r="G1019" s="261"/>
      <c r="H1019" s="261"/>
      <c r="I1019" s="261"/>
      <c r="J1019" s="261"/>
      <c r="K1019" s="261"/>
      <c r="L1019" s="261"/>
      <c r="M1019" s="261"/>
      <c r="N1019" s="261"/>
      <c r="O1019" s="261"/>
      <c r="P1019" s="261"/>
      <c r="Q1019" s="261"/>
      <c r="R1019" s="261"/>
      <c r="S1019" s="261"/>
      <c r="T1019" s="261"/>
      <c r="U1019" s="261"/>
      <c r="V1019" s="261"/>
      <c r="W1019" s="261"/>
      <c r="X1019" s="261"/>
      <c r="Y1019" s="261"/>
    </row>
    <row r="1020" spans="1:25" ht="13.2">
      <c r="A1020" s="279"/>
      <c r="B1020" s="261"/>
      <c r="C1020" s="261"/>
      <c r="D1020" s="261"/>
      <c r="E1020" s="261"/>
      <c r="F1020" s="261"/>
      <c r="G1020" s="261"/>
      <c r="H1020" s="261"/>
      <c r="I1020" s="261"/>
      <c r="J1020" s="261"/>
      <c r="K1020" s="261"/>
      <c r="L1020" s="261"/>
      <c r="M1020" s="261"/>
      <c r="N1020" s="261"/>
      <c r="O1020" s="261"/>
      <c r="P1020" s="261"/>
      <c r="Q1020" s="261"/>
      <c r="R1020" s="261"/>
      <c r="S1020" s="261"/>
      <c r="T1020" s="261"/>
      <c r="U1020" s="261"/>
      <c r="V1020" s="261"/>
      <c r="W1020" s="261"/>
      <c r="X1020" s="261"/>
      <c r="Y1020" s="261"/>
    </row>
    <row r="1021" spans="1:25" ht="13.2">
      <c r="A1021" s="279"/>
      <c r="B1021" s="261"/>
      <c r="C1021" s="261"/>
      <c r="D1021" s="261"/>
      <c r="E1021" s="261"/>
      <c r="F1021" s="261"/>
      <c r="G1021" s="261"/>
      <c r="H1021" s="261"/>
      <c r="I1021" s="261"/>
      <c r="J1021" s="261"/>
      <c r="K1021" s="261"/>
      <c r="L1021" s="261"/>
      <c r="M1021" s="261"/>
      <c r="N1021" s="261"/>
      <c r="O1021" s="261"/>
      <c r="P1021" s="261"/>
      <c r="Q1021" s="261"/>
      <c r="R1021" s="261"/>
      <c r="S1021" s="261"/>
      <c r="T1021" s="261"/>
      <c r="U1021" s="261"/>
      <c r="V1021" s="261"/>
      <c r="W1021" s="261"/>
      <c r="X1021" s="261"/>
      <c r="Y1021" s="261"/>
    </row>
    <row r="1022" spans="1:25" ht="13.2">
      <c r="A1022" s="279"/>
      <c r="B1022" s="261"/>
      <c r="C1022" s="261"/>
      <c r="D1022" s="261"/>
      <c r="E1022" s="261"/>
      <c r="F1022" s="261"/>
      <c r="G1022" s="261"/>
      <c r="H1022" s="261"/>
      <c r="I1022" s="261"/>
      <c r="J1022" s="261"/>
      <c r="K1022" s="261"/>
      <c r="L1022" s="261"/>
      <c r="M1022" s="261"/>
      <c r="N1022" s="261"/>
      <c r="O1022" s="261"/>
      <c r="P1022" s="261"/>
      <c r="Q1022" s="261"/>
      <c r="R1022" s="261"/>
      <c r="S1022" s="261"/>
      <c r="T1022" s="261"/>
      <c r="U1022" s="261"/>
      <c r="V1022" s="261"/>
      <c r="W1022" s="261"/>
      <c r="X1022" s="261"/>
      <c r="Y1022" s="261"/>
    </row>
    <row r="1023" spans="1:25" ht="13.2">
      <c r="A1023" s="279"/>
      <c r="B1023" s="261"/>
      <c r="C1023" s="261"/>
      <c r="D1023" s="261"/>
      <c r="E1023" s="261"/>
      <c r="F1023" s="261"/>
      <c r="G1023" s="261"/>
      <c r="H1023" s="261"/>
      <c r="I1023" s="261"/>
      <c r="J1023" s="261"/>
      <c r="K1023" s="261"/>
      <c r="L1023" s="261"/>
      <c r="M1023" s="261"/>
      <c r="N1023" s="261"/>
      <c r="O1023" s="261"/>
      <c r="P1023" s="261"/>
      <c r="Q1023" s="261"/>
      <c r="R1023" s="261"/>
      <c r="S1023" s="261"/>
      <c r="T1023" s="261"/>
      <c r="U1023" s="261"/>
      <c r="V1023" s="261"/>
      <c r="W1023" s="261"/>
      <c r="X1023" s="261"/>
      <c r="Y1023" s="261"/>
    </row>
    <row r="1024" spans="1:25" ht="13.2">
      <c r="A1024" s="279"/>
      <c r="B1024" s="261"/>
      <c r="C1024" s="261"/>
      <c r="D1024" s="261"/>
      <c r="E1024" s="261"/>
      <c r="F1024" s="261"/>
      <c r="G1024" s="261"/>
      <c r="H1024" s="261"/>
      <c r="I1024" s="261"/>
      <c r="J1024" s="261"/>
      <c r="K1024" s="261"/>
      <c r="L1024" s="261"/>
      <c r="M1024" s="261"/>
      <c r="N1024" s="261"/>
      <c r="O1024" s="261"/>
      <c r="P1024" s="261"/>
      <c r="Q1024" s="261"/>
      <c r="R1024" s="261"/>
      <c r="S1024" s="261"/>
      <c r="T1024" s="261"/>
      <c r="U1024" s="261"/>
      <c r="V1024" s="261"/>
      <c r="W1024" s="261"/>
      <c r="X1024" s="261"/>
      <c r="Y1024" s="261"/>
    </row>
  </sheetData>
  <mergeCells count="323">
    <mergeCell ref="D877:D878"/>
    <mergeCell ref="D879:D880"/>
    <mergeCell ref="D883:D884"/>
    <mergeCell ref="D885:D886"/>
    <mergeCell ref="D863:D864"/>
    <mergeCell ref="D869:D870"/>
    <mergeCell ref="D871:D874"/>
    <mergeCell ref="D875:D876"/>
    <mergeCell ref="D805:D806"/>
    <mergeCell ref="D807:D808"/>
    <mergeCell ref="D810:D812"/>
    <mergeCell ref="D814:D815"/>
    <mergeCell ref="D816:D821"/>
    <mergeCell ref="D823:D824"/>
    <mergeCell ref="D829:D830"/>
    <mergeCell ref="D831:D834"/>
    <mergeCell ref="D835:D836"/>
    <mergeCell ref="D887:D888"/>
    <mergeCell ref="D890:D892"/>
    <mergeCell ref="D894:D895"/>
    <mergeCell ref="D896:D901"/>
    <mergeCell ref="D903:D904"/>
    <mergeCell ref="D909:D910"/>
    <mergeCell ref="D911:D914"/>
    <mergeCell ref="D915:D916"/>
    <mergeCell ref="D917:D918"/>
    <mergeCell ref="D919:D920"/>
    <mergeCell ref="D923:D924"/>
    <mergeCell ref="D925:D926"/>
    <mergeCell ref="D927:D928"/>
    <mergeCell ref="D930:D932"/>
    <mergeCell ref="D934:D935"/>
    <mergeCell ref="D936:D941"/>
    <mergeCell ref="D943:D944"/>
    <mergeCell ref="D949:D950"/>
    <mergeCell ref="D951:D954"/>
    <mergeCell ref="D955:D956"/>
    <mergeCell ref="D957:D958"/>
    <mergeCell ref="D959:D960"/>
    <mergeCell ref="D963:D964"/>
    <mergeCell ref="D965:D966"/>
    <mergeCell ref="D995:D996"/>
    <mergeCell ref="D997:D998"/>
    <mergeCell ref="D999:D1000"/>
    <mergeCell ref="D967:D968"/>
    <mergeCell ref="D970:D972"/>
    <mergeCell ref="D974:D975"/>
    <mergeCell ref="D976:D981"/>
    <mergeCell ref="D983:D984"/>
    <mergeCell ref="D989:D990"/>
    <mergeCell ref="D991:D994"/>
    <mergeCell ref="D669:D670"/>
    <mergeCell ref="D671:D674"/>
    <mergeCell ref="D675:D676"/>
    <mergeCell ref="D677:D678"/>
    <mergeCell ref="D679:D680"/>
    <mergeCell ref="D683:D684"/>
    <mergeCell ref="D685:D686"/>
    <mergeCell ref="D687:D688"/>
    <mergeCell ref="D690:D692"/>
    <mergeCell ref="D694:D695"/>
    <mergeCell ref="D696:D701"/>
    <mergeCell ref="D703:D704"/>
    <mergeCell ref="D709:D710"/>
    <mergeCell ref="D711:D714"/>
    <mergeCell ref="D715:D716"/>
    <mergeCell ref="D717:D718"/>
    <mergeCell ref="D719:D720"/>
    <mergeCell ref="D723:D724"/>
    <mergeCell ref="D725:D726"/>
    <mergeCell ref="D727:D728"/>
    <mergeCell ref="D730:D732"/>
    <mergeCell ref="D734:D735"/>
    <mergeCell ref="D736:D741"/>
    <mergeCell ref="D743:D744"/>
    <mergeCell ref="D749:D750"/>
    <mergeCell ref="D751:D754"/>
    <mergeCell ref="D755:D756"/>
    <mergeCell ref="D757:D758"/>
    <mergeCell ref="D759:D760"/>
    <mergeCell ref="D763:D764"/>
    <mergeCell ref="D765:D766"/>
    <mergeCell ref="D767:D768"/>
    <mergeCell ref="D770:D772"/>
    <mergeCell ref="D774:D775"/>
    <mergeCell ref="D776:D781"/>
    <mergeCell ref="D783:D784"/>
    <mergeCell ref="D789:D790"/>
    <mergeCell ref="D791:D794"/>
    <mergeCell ref="D795:D796"/>
    <mergeCell ref="D797:D798"/>
    <mergeCell ref="D799:D800"/>
    <mergeCell ref="D803:D804"/>
    <mergeCell ref="D850:D852"/>
    <mergeCell ref="D854:D855"/>
    <mergeCell ref="D856:D861"/>
    <mergeCell ref="D837:D838"/>
    <mergeCell ref="D839:D840"/>
    <mergeCell ref="D843:D844"/>
    <mergeCell ref="D845:D846"/>
    <mergeCell ref="D847:D848"/>
    <mergeCell ref="D56:D61"/>
    <mergeCell ref="D63:D64"/>
    <mergeCell ref="D69:D70"/>
    <mergeCell ref="D71:D74"/>
    <mergeCell ref="C29:C30"/>
    <mergeCell ref="C31:C34"/>
    <mergeCell ref="D31:D34"/>
    <mergeCell ref="C35:C36"/>
    <mergeCell ref="D35:D36"/>
    <mergeCell ref="C37:C38"/>
    <mergeCell ref="D37:D38"/>
    <mergeCell ref="C39:C40"/>
    <mergeCell ref="D39:D40"/>
    <mergeCell ref="C7:C8"/>
    <mergeCell ref="D7:D8"/>
    <mergeCell ref="B7:B8"/>
    <mergeCell ref="B10:B13"/>
    <mergeCell ref="C10:C12"/>
    <mergeCell ref="D10:D12"/>
    <mergeCell ref="A10:A22"/>
    <mergeCell ref="B16:B21"/>
    <mergeCell ref="A23:A40"/>
    <mergeCell ref="B23:B26"/>
    <mergeCell ref="B27:B34"/>
    <mergeCell ref="B35:B40"/>
    <mergeCell ref="A2:A9"/>
    <mergeCell ref="B2:B6"/>
    <mergeCell ref="C3:C4"/>
    <mergeCell ref="D3:D4"/>
    <mergeCell ref="C5:C6"/>
    <mergeCell ref="D5:D6"/>
    <mergeCell ref="D14:D15"/>
    <mergeCell ref="B14:B15"/>
    <mergeCell ref="C14:C15"/>
    <mergeCell ref="C16:C21"/>
    <mergeCell ref="D16:D21"/>
    <mergeCell ref="C23:C24"/>
    <mergeCell ref="D23:D24"/>
    <mergeCell ref="D29:D30"/>
    <mergeCell ref="D109:D110"/>
    <mergeCell ref="D111:D114"/>
    <mergeCell ref="D115:D116"/>
    <mergeCell ref="D117:D118"/>
    <mergeCell ref="D119:D120"/>
    <mergeCell ref="D123:D124"/>
    <mergeCell ref="D103:D104"/>
    <mergeCell ref="D75:D76"/>
    <mergeCell ref="D77:D78"/>
    <mergeCell ref="D79:D80"/>
    <mergeCell ref="D83:D84"/>
    <mergeCell ref="D85:D86"/>
    <mergeCell ref="D87:D88"/>
    <mergeCell ref="D90:D92"/>
    <mergeCell ref="D94:D95"/>
    <mergeCell ref="D96:D101"/>
    <mergeCell ref="D43:D44"/>
    <mergeCell ref="D45:D46"/>
    <mergeCell ref="D47:D48"/>
    <mergeCell ref="D50:D52"/>
    <mergeCell ref="D54:D55"/>
    <mergeCell ref="D125:D126"/>
    <mergeCell ref="D127:D128"/>
    <mergeCell ref="D130:D132"/>
    <mergeCell ref="D134:D135"/>
    <mergeCell ref="D136:D141"/>
    <mergeCell ref="D143:D144"/>
    <mergeCell ref="D149:D150"/>
    <mergeCell ref="D151:D154"/>
    <mergeCell ref="D155:D156"/>
    <mergeCell ref="D157:D158"/>
    <mergeCell ref="D159:D160"/>
    <mergeCell ref="D163:D164"/>
    <mergeCell ref="D165:D166"/>
    <mergeCell ref="D167:D168"/>
    <mergeCell ref="D170:D172"/>
    <mergeCell ref="D174:D175"/>
    <mergeCell ref="D176:D181"/>
    <mergeCell ref="D183:D184"/>
    <mergeCell ref="D189:D190"/>
    <mergeCell ref="D191:D194"/>
    <mergeCell ref="D195:D196"/>
    <mergeCell ref="D197:D198"/>
    <mergeCell ref="D199:D200"/>
    <mergeCell ref="D203:D204"/>
    <mergeCell ref="D205:D206"/>
    <mergeCell ref="D207:D208"/>
    <mergeCell ref="D210:D212"/>
    <mergeCell ref="D214:D215"/>
    <mergeCell ref="D216:D221"/>
    <mergeCell ref="D223:D224"/>
    <mergeCell ref="D229:D230"/>
    <mergeCell ref="D231:D234"/>
    <mergeCell ref="D235:D236"/>
    <mergeCell ref="D237:D238"/>
    <mergeCell ref="D239:D240"/>
    <mergeCell ref="D243:D244"/>
    <mergeCell ref="D245:D246"/>
    <mergeCell ref="D247:D248"/>
    <mergeCell ref="D250:D252"/>
    <mergeCell ref="D254:D255"/>
    <mergeCell ref="D256:D261"/>
    <mergeCell ref="D263:D264"/>
    <mergeCell ref="D269:D270"/>
    <mergeCell ref="D271:D274"/>
    <mergeCell ref="D275:D276"/>
    <mergeCell ref="D277:D278"/>
    <mergeCell ref="D279:D280"/>
    <mergeCell ref="D283:D284"/>
    <mergeCell ref="D285:D286"/>
    <mergeCell ref="D287:D288"/>
    <mergeCell ref="D290:D292"/>
    <mergeCell ref="D294:D295"/>
    <mergeCell ref="D296:D301"/>
    <mergeCell ref="D303:D304"/>
    <mergeCell ref="D309:D310"/>
    <mergeCell ref="D311:D314"/>
    <mergeCell ref="D315:D316"/>
    <mergeCell ref="D317:D318"/>
    <mergeCell ref="D319:D320"/>
    <mergeCell ref="D323:D324"/>
    <mergeCell ref="D325:D326"/>
    <mergeCell ref="D327:D328"/>
    <mergeCell ref="D330:D332"/>
    <mergeCell ref="D334:D335"/>
    <mergeCell ref="D336:D341"/>
    <mergeCell ref="D343:D344"/>
    <mergeCell ref="D349:D350"/>
    <mergeCell ref="D351:D354"/>
    <mergeCell ref="D355:D356"/>
    <mergeCell ref="D357:D358"/>
    <mergeCell ref="D359:D360"/>
    <mergeCell ref="D363:D364"/>
    <mergeCell ref="D365:D366"/>
    <mergeCell ref="D367:D368"/>
    <mergeCell ref="D370:D372"/>
    <mergeCell ref="D374:D375"/>
    <mergeCell ref="D376:D381"/>
    <mergeCell ref="D383:D384"/>
    <mergeCell ref="D389:D390"/>
    <mergeCell ref="D391:D394"/>
    <mergeCell ref="D395:D396"/>
    <mergeCell ref="D397:D398"/>
    <mergeCell ref="D399:D400"/>
    <mergeCell ref="D403:D404"/>
    <mergeCell ref="D405:D406"/>
    <mergeCell ref="D407:D408"/>
    <mergeCell ref="D410:D412"/>
    <mergeCell ref="D414:D415"/>
    <mergeCell ref="D416:D421"/>
    <mergeCell ref="D423:D424"/>
    <mergeCell ref="D429:D430"/>
    <mergeCell ref="D431:D434"/>
    <mergeCell ref="D435:D436"/>
    <mergeCell ref="D437:D438"/>
    <mergeCell ref="D439:D440"/>
    <mergeCell ref="D443:D444"/>
    <mergeCell ref="D445:D446"/>
    <mergeCell ref="D447:D448"/>
    <mergeCell ref="D450:D452"/>
    <mergeCell ref="D517:D518"/>
    <mergeCell ref="D597:D598"/>
    <mergeCell ref="D599:D600"/>
    <mergeCell ref="D603:D604"/>
    <mergeCell ref="D605:D606"/>
    <mergeCell ref="D607:D608"/>
    <mergeCell ref="D610:D612"/>
    <mergeCell ref="D614:D615"/>
    <mergeCell ref="D616:D621"/>
    <mergeCell ref="D485:D486"/>
    <mergeCell ref="D487:D488"/>
    <mergeCell ref="D490:D492"/>
    <mergeCell ref="D494:D495"/>
    <mergeCell ref="D496:D501"/>
    <mergeCell ref="D503:D504"/>
    <mergeCell ref="D509:D510"/>
    <mergeCell ref="D511:D514"/>
    <mergeCell ref="D515:D516"/>
    <mergeCell ref="D454:D455"/>
    <mergeCell ref="D456:D461"/>
    <mergeCell ref="D463:D464"/>
    <mergeCell ref="D469:D470"/>
    <mergeCell ref="D471:D474"/>
    <mergeCell ref="D475:D476"/>
    <mergeCell ref="D477:D478"/>
    <mergeCell ref="D479:D480"/>
    <mergeCell ref="D483:D484"/>
    <mergeCell ref="D519:D520"/>
    <mergeCell ref="D523:D524"/>
    <mergeCell ref="D525:D526"/>
    <mergeCell ref="D527:D528"/>
    <mergeCell ref="D530:D532"/>
    <mergeCell ref="D534:D535"/>
    <mergeCell ref="D536:D541"/>
    <mergeCell ref="D543:D544"/>
    <mergeCell ref="D549:D550"/>
    <mergeCell ref="D551:D554"/>
    <mergeCell ref="D555:D556"/>
    <mergeCell ref="D557:D558"/>
    <mergeCell ref="D559:D560"/>
    <mergeCell ref="D563:D564"/>
    <mergeCell ref="D565:D566"/>
    <mergeCell ref="D567:D568"/>
    <mergeCell ref="D570:D572"/>
    <mergeCell ref="D574:D575"/>
    <mergeCell ref="D654:D655"/>
    <mergeCell ref="D656:D661"/>
    <mergeCell ref="D663:D664"/>
    <mergeCell ref="D576:D581"/>
    <mergeCell ref="D583:D584"/>
    <mergeCell ref="D589:D590"/>
    <mergeCell ref="D591:D594"/>
    <mergeCell ref="D595:D596"/>
    <mergeCell ref="D643:D644"/>
    <mergeCell ref="D645:D646"/>
    <mergeCell ref="D647:D648"/>
    <mergeCell ref="D650:D652"/>
    <mergeCell ref="D629:D630"/>
    <mergeCell ref="D631:D634"/>
    <mergeCell ref="D635:D636"/>
    <mergeCell ref="D637:D638"/>
    <mergeCell ref="D639:D640"/>
    <mergeCell ref="D623:D62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D125"/>
  <sheetViews>
    <sheetView workbookViewId="0">
      <pane xSplit="4" ySplit="5" topLeftCell="E6" activePane="bottomRight" state="frozen"/>
      <selection pane="topRight" activeCell="E1" sqref="E1"/>
      <selection pane="bottomLeft" activeCell="A6" sqref="A6"/>
      <selection pane="bottomRight" activeCell="E6" sqref="E6"/>
    </sheetView>
  </sheetViews>
  <sheetFormatPr defaultColWidth="14.44140625" defaultRowHeight="15.75" customHeight="1"/>
  <cols>
    <col min="1" max="1" width="11.33203125" customWidth="1"/>
    <col min="2" max="2" width="11.44140625" customWidth="1"/>
    <col min="3" max="3" width="15" customWidth="1"/>
    <col min="4" max="56" width="21.44140625" customWidth="1"/>
  </cols>
  <sheetData>
    <row r="1" spans="1:56" ht="25.5" customHeight="1">
      <c r="A1" s="480" t="s">
        <v>28</v>
      </c>
      <c r="B1" s="480" t="s">
        <v>1307</v>
      </c>
      <c r="C1" s="17" t="s">
        <v>30</v>
      </c>
      <c r="D1" s="486"/>
      <c r="E1" s="474" t="s">
        <v>811</v>
      </c>
      <c r="F1" s="475"/>
      <c r="G1" s="475"/>
      <c r="H1" s="475"/>
      <c r="I1" s="475"/>
      <c r="J1" s="475"/>
      <c r="K1" s="475"/>
      <c r="L1" s="475"/>
      <c r="M1" s="475"/>
      <c r="N1" s="475"/>
      <c r="O1" s="475"/>
      <c r="P1" s="475"/>
      <c r="Q1" s="475"/>
      <c r="R1" s="475"/>
      <c r="S1" s="475"/>
      <c r="T1" s="475"/>
      <c r="U1" s="475"/>
      <c r="V1" s="475"/>
      <c r="W1" s="475"/>
      <c r="X1" s="470" t="s">
        <v>32</v>
      </c>
      <c r="Y1" s="471"/>
      <c r="Z1" s="471"/>
      <c r="AA1" s="471"/>
      <c r="AB1" s="471"/>
      <c r="AC1" s="471"/>
      <c r="AD1" s="471"/>
      <c r="AE1" s="471"/>
      <c r="AF1" s="471"/>
      <c r="AG1" s="471"/>
      <c r="AH1" s="471"/>
      <c r="AI1" s="471"/>
      <c r="AJ1" s="471"/>
      <c r="AK1" s="471"/>
      <c r="AL1" s="471"/>
      <c r="AM1" s="471"/>
      <c r="AN1" s="471"/>
      <c r="AO1" s="471"/>
      <c r="AP1" s="471"/>
      <c r="AQ1" s="471"/>
      <c r="AR1" s="471"/>
      <c r="AS1" s="471"/>
      <c r="AT1" s="471"/>
      <c r="AU1" s="471"/>
      <c r="AV1" s="471"/>
      <c r="AW1" s="471"/>
      <c r="AX1" s="471"/>
      <c r="AY1" s="471"/>
      <c r="AZ1" s="471"/>
      <c r="BA1" s="471"/>
      <c r="BB1" s="472"/>
      <c r="BC1" s="496" t="s">
        <v>1308</v>
      </c>
      <c r="BD1" s="483"/>
    </row>
    <row r="2" spans="1:56" ht="27.75" customHeight="1">
      <c r="A2" s="482"/>
      <c r="B2" s="482"/>
      <c r="C2" s="17" t="s">
        <v>34</v>
      </c>
      <c r="D2" s="486"/>
      <c r="E2" s="476"/>
      <c r="F2" s="477"/>
      <c r="G2" s="477"/>
      <c r="H2" s="477"/>
      <c r="I2" s="477"/>
      <c r="J2" s="477"/>
      <c r="K2" s="477"/>
      <c r="L2" s="477"/>
      <c r="M2" s="477"/>
      <c r="N2" s="477"/>
      <c r="O2" s="477"/>
      <c r="P2" s="477"/>
      <c r="Q2" s="477"/>
      <c r="R2" s="477"/>
      <c r="S2" s="477"/>
      <c r="T2" s="477"/>
      <c r="U2" s="477"/>
      <c r="V2" s="477"/>
      <c r="W2" s="477"/>
      <c r="X2" s="470" t="s">
        <v>35</v>
      </c>
      <c r="Y2" s="471"/>
      <c r="Z2" s="471"/>
      <c r="AA2" s="471"/>
      <c r="AB2" s="471"/>
      <c r="AC2" s="471"/>
      <c r="AD2" s="471"/>
      <c r="AE2" s="471"/>
      <c r="AF2" s="471"/>
      <c r="AG2" s="471"/>
      <c r="AH2" s="472"/>
      <c r="AI2" s="470" t="s">
        <v>36</v>
      </c>
      <c r="AJ2" s="471"/>
      <c r="AK2" s="471"/>
      <c r="AL2" s="471"/>
      <c r="AM2" s="471"/>
      <c r="AN2" s="471"/>
      <c r="AO2" s="471"/>
      <c r="AP2" s="471"/>
      <c r="AQ2" s="471"/>
      <c r="AR2" s="478" t="s">
        <v>37</v>
      </c>
      <c r="AS2" s="471"/>
      <c r="AT2" s="471"/>
      <c r="AU2" s="471"/>
      <c r="AV2" s="471"/>
      <c r="AW2" s="472"/>
      <c r="AX2" s="478" t="s">
        <v>38</v>
      </c>
      <c r="AY2" s="471"/>
      <c r="AZ2" s="471"/>
      <c r="BA2" s="471"/>
      <c r="BB2" s="472"/>
      <c r="BC2" s="476"/>
      <c r="BD2" s="484"/>
    </row>
    <row r="3" spans="1:56" ht="27" customHeight="1">
      <c r="A3" s="482"/>
      <c r="B3" s="482"/>
      <c r="C3" s="17" t="s">
        <v>39</v>
      </c>
      <c r="D3" s="480" t="s">
        <v>40</v>
      </c>
      <c r="E3" s="480" t="s">
        <v>41</v>
      </c>
      <c r="F3" s="480" t="s">
        <v>42</v>
      </c>
      <c r="G3" s="479" t="s">
        <v>43</v>
      </c>
      <c r="H3" s="480" t="s">
        <v>44</v>
      </c>
      <c r="I3" s="480" t="s">
        <v>45</v>
      </c>
      <c r="J3" s="480" t="s">
        <v>46</v>
      </c>
      <c r="K3" s="479" t="s">
        <v>47</v>
      </c>
      <c r="L3" s="479" t="s">
        <v>48</v>
      </c>
      <c r="M3" s="480" t="s">
        <v>49</v>
      </c>
      <c r="N3" s="479" t="s">
        <v>50</v>
      </c>
      <c r="O3" s="479" t="s">
        <v>51</v>
      </c>
      <c r="P3" s="480" t="s">
        <v>52</v>
      </c>
      <c r="Q3" s="480" t="s">
        <v>53</v>
      </c>
      <c r="R3" s="479" t="s">
        <v>54</v>
      </c>
      <c r="S3" s="479" t="s">
        <v>55</v>
      </c>
      <c r="T3" s="479" t="s">
        <v>56</v>
      </c>
      <c r="U3" s="480" t="s">
        <v>57</v>
      </c>
      <c r="V3" s="473" t="s">
        <v>812</v>
      </c>
      <c r="W3" s="473" t="s">
        <v>59</v>
      </c>
      <c r="X3" s="473" t="s">
        <v>46</v>
      </c>
      <c r="Y3" s="473" t="s">
        <v>61</v>
      </c>
      <c r="Z3" s="468" t="s">
        <v>63</v>
      </c>
      <c r="AA3" s="470" t="s">
        <v>64</v>
      </c>
      <c r="AB3" s="472"/>
      <c r="AC3" s="473" t="s">
        <v>65</v>
      </c>
      <c r="AD3" s="470" t="s">
        <v>67</v>
      </c>
      <c r="AE3" s="471"/>
      <c r="AF3" s="472"/>
      <c r="AG3" s="473" t="s">
        <v>68</v>
      </c>
      <c r="AH3" s="468" t="s">
        <v>70</v>
      </c>
      <c r="AI3" s="470" t="s">
        <v>71</v>
      </c>
      <c r="AJ3" s="471"/>
      <c r="AK3" s="471"/>
      <c r="AL3" s="472"/>
      <c r="AM3" s="470" t="s">
        <v>72</v>
      </c>
      <c r="AN3" s="472"/>
      <c r="AO3" s="470" t="s">
        <v>73</v>
      </c>
      <c r="AP3" s="472"/>
      <c r="AQ3" s="468" t="s">
        <v>74</v>
      </c>
      <c r="AR3" s="470" t="s">
        <v>75</v>
      </c>
      <c r="AS3" s="472"/>
      <c r="AT3" s="470" t="s">
        <v>76</v>
      </c>
      <c r="AU3" s="471"/>
      <c r="AV3" s="472"/>
      <c r="AW3" s="468" t="s">
        <v>77</v>
      </c>
      <c r="AX3" s="473" t="s">
        <v>78</v>
      </c>
      <c r="AY3" s="473" t="s">
        <v>80</v>
      </c>
      <c r="AZ3" s="473" t="s">
        <v>82</v>
      </c>
      <c r="BA3" s="468" t="s">
        <v>84</v>
      </c>
      <c r="BB3" s="473" t="s">
        <v>85</v>
      </c>
      <c r="BC3" s="468" t="s">
        <v>1309</v>
      </c>
      <c r="BD3" s="468" t="s">
        <v>87</v>
      </c>
    </row>
    <row r="4" spans="1:56" ht="37.5" customHeight="1">
      <c r="A4" s="482"/>
      <c r="B4" s="482"/>
      <c r="C4" s="17" t="s">
        <v>1310</v>
      </c>
      <c r="D4" s="469"/>
      <c r="E4" s="469"/>
      <c r="F4" s="469"/>
      <c r="G4" s="469"/>
      <c r="H4" s="469"/>
      <c r="I4" s="469"/>
      <c r="J4" s="469"/>
      <c r="K4" s="469"/>
      <c r="L4" s="469"/>
      <c r="M4" s="469"/>
      <c r="N4" s="469"/>
      <c r="O4" s="469"/>
      <c r="P4" s="469"/>
      <c r="Q4" s="469"/>
      <c r="R4" s="469"/>
      <c r="S4" s="469"/>
      <c r="T4" s="469"/>
      <c r="U4" s="469"/>
      <c r="V4" s="469"/>
      <c r="W4" s="469"/>
      <c r="X4" s="469"/>
      <c r="Y4" s="469"/>
      <c r="Z4" s="469"/>
      <c r="AA4" s="18" t="s">
        <v>89</v>
      </c>
      <c r="AB4" s="19" t="s">
        <v>91</v>
      </c>
      <c r="AC4" s="469"/>
      <c r="AD4" s="18" t="s">
        <v>92</v>
      </c>
      <c r="AE4" s="18" t="s">
        <v>94</v>
      </c>
      <c r="AF4" s="19" t="s">
        <v>96</v>
      </c>
      <c r="AG4" s="469"/>
      <c r="AH4" s="469"/>
      <c r="AI4" s="18" t="s">
        <v>97</v>
      </c>
      <c r="AJ4" s="18" t="s">
        <v>99</v>
      </c>
      <c r="AK4" s="18" t="s">
        <v>101</v>
      </c>
      <c r="AL4" s="19" t="s">
        <v>103</v>
      </c>
      <c r="AM4" s="18" t="s">
        <v>104</v>
      </c>
      <c r="AN4" s="19" t="s">
        <v>106</v>
      </c>
      <c r="AO4" s="18" t="s">
        <v>107</v>
      </c>
      <c r="AP4" s="18" t="s">
        <v>109</v>
      </c>
      <c r="AQ4" s="469"/>
      <c r="AR4" s="18" t="s">
        <v>111</v>
      </c>
      <c r="AS4" s="19" t="s">
        <v>113</v>
      </c>
      <c r="AT4" s="18" t="s">
        <v>114</v>
      </c>
      <c r="AU4" s="18" t="s">
        <v>116</v>
      </c>
      <c r="AV4" s="19" t="s">
        <v>118</v>
      </c>
      <c r="AW4" s="469"/>
      <c r="AX4" s="469"/>
      <c r="AY4" s="469"/>
      <c r="AZ4" s="469"/>
      <c r="BA4" s="469"/>
      <c r="BB4" s="469"/>
      <c r="BC4" s="469"/>
      <c r="BD4" s="469"/>
    </row>
    <row r="5" spans="1:56" ht="13.5" customHeight="1">
      <c r="A5" s="469"/>
      <c r="B5" s="469"/>
      <c r="C5" s="17" t="s">
        <v>59</v>
      </c>
      <c r="D5" s="20"/>
      <c r="E5" s="20"/>
      <c r="F5" s="21" t="s">
        <v>119</v>
      </c>
      <c r="G5" s="21" t="s">
        <v>120</v>
      </c>
      <c r="H5" s="21" t="s">
        <v>1311</v>
      </c>
      <c r="I5" s="21" t="s">
        <v>1311</v>
      </c>
      <c r="J5" s="22"/>
      <c r="K5" s="21" t="s">
        <v>122</v>
      </c>
      <c r="L5" s="21" t="s">
        <v>122</v>
      </c>
      <c r="M5" s="21" t="s">
        <v>123</v>
      </c>
      <c r="N5" s="21" t="s">
        <v>122</v>
      </c>
      <c r="O5" s="21" t="s">
        <v>122</v>
      </c>
      <c r="P5" s="20"/>
      <c r="Q5" s="20"/>
      <c r="R5" s="21" t="s">
        <v>122</v>
      </c>
      <c r="S5" s="21" t="s">
        <v>122</v>
      </c>
      <c r="T5" s="21" t="s">
        <v>122</v>
      </c>
      <c r="U5" s="21" t="s">
        <v>124</v>
      </c>
      <c r="V5" s="18"/>
      <c r="W5" s="23" t="s">
        <v>124</v>
      </c>
      <c r="X5" s="18"/>
      <c r="Y5" s="18"/>
      <c r="Z5" s="23" t="s">
        <v>125</v>
      </c>
      <c r="AA5" s="18"/>
      <c r="AB5" s="23" t="s">
        <v>125</v>
      </c>
      <c r="AC5" s="24"/>
      <c r="AD5" s="24"/>
      <c r="AE5" s="18"/>
      <c r="AF5" s="23" t="s">
        <v>125</v>
      </c>
      <c r="AG5" s="24"/>
      <c r="AH5" s="23" t="s">
        <v>125</v>
      </c>
      <c r="AI5" s="18"/>
      <c r="AJ5" s="24"/>
      <c r="AK5" s="18"/>
      <c r="AL5" s="23" t="s">
        <v>125</v>
      </c>
      <c r="AM5" s="18"/>
      <c r="AN5" s="23" t="s">
        <v>125</v>
      </c>
      <c r="AO5" s="18"/>
      <c r="AP5" s="24"/>
      <c r="AQ5" s="23" t="s">
        <v>125</v>
      </c>
      <c r="AR5" s="24"/>
      <c r="AS5" s="23" t="s">
        <v>125</v>
      </c>
      <c r="AT5" s="24"/>
      <c r="AU5" s="18"/>
      <c r="AV5" s="23" t="s">
        <v>125</v>
      </c>
      <c r="AW5" s="23" t="s">
        <v>125</v>
      </c>
      <c r="AX5" s="24"/>
      <c r="AY5" s="24"/>
      <c r="AZ5" s="24"/>
      <c r="BA5" s="23" t="s">
        <v>125</v>
      </c>
      <c r="BB5" s="24"/>
      <c r="BC5" s="23" t="s">
        <v>1312</v>
      </c>
      <c r="BD5" s="282" t="s">
        <v>1312</v>
      </c>
    </row>
    <row r="6" spans="1:56" ht="37.5" customHeight="1">
      <c r="A6" s="78"/>
      <c r="B6" s="26" t="s">
        <v>1313</v>
      </c>
      <c r="C6" s="481"/>
      <c r="D6" s="27" t="s">
        <v>1052</v>
      </c>
      <c r="E6" s="28" t="s">
        <v>1053</v>
      </c>
      <c r="F6" s="29" t="s">
        <v>1054</v>
      </c>
      <c r="G6" s="29" t="s">
        <v>132</v>
      </c>
      <c r="H6" s="28" t="s">
        <v>133</v>
      </c>
      <c r="I6" s="28"/>
      <c r="J6" s="29" t="s">
        <v>134</v>
      </c>
      <c r="K6" s="29" t="s">
        <v>135</v>
      </c>
      <c r="L6" s="29" t="s">
        <v>136</v>
      </c>
      <c r="M6" s="29" t="s">
        <v>137</v>
      </c>
      <c r="N6" s="29" t="s">
        <v>138</v>
      </c>
      <c r="O6" s="29" t="s">
        <v>139</v>
      </c>
      <c r="P6" s="30">
        <v>43922</v>
      </c>
      <c r="Q6" s="29" t="s">
        <v>140</v>
      </c>
      <c r="R6" s="31"/>
      <c r="S6" s="31"/>
      <c r="T6" s="31"/>
      <c r="U6" s="28" t="s">
        <v>1055</v>
      </c>
      <c r="V6" s="32" t="s">
        <v>142</v>
      </c>
      <c r="W6" s="283"/>
      <c r="X6" s="34"/>
      <c r="Y6" s="35"/>
      <c r="Z6" s="35"/>
      <c r="AA6" s="35"/>
      <c r="AB6" s="35"/>
      <c r="AC6" s="35"/>
      <c r="AD6" s="35"/>
      <c r="AE6" s="35"/>
      <c r="AF6" s="35"/>
      <c r="AG6" s="35"/>
      <c r="AH6" s="35"/>
      <c r="AI6" s="35"/>
      <c r="AJ6" s="35"/>
      <c r="AK6" s="35"/>
      <c r="AL6" s="35"/>
      <c r="AM6" s="35"/>
      <c r="AN6" s="35"/>
      <c r="AO6" s="35"/>
      <c r="AP6" s="35"/>
      <c r="AQ6" s="35"/>
      <c r="AR6" s="35"/>
      <c r="AS6" s="35"/>
      <c r="AT6" s="35"/>
      <c r="AU6" s="35"/>
      <c r="AV6" s="35"/>
      <c r="AW6" s="35"/>
      <c r="AX6" s="35"/>
      <c r="AY6" s="35"/>
      <c r="AZ6" s="35"/>
      <c r="BA6" s="35"/>
      <c r="BB6" s="35"/>
      <c r="BC6" s="35"/>
      <c r="BD6" s="35"/>
    </row>
    <row r="7" spans="1:56" ht="37.5" customHeight="1">
      <c r="A7" s="78"/>
      <c r="B7" s="26" t="s">
        <v>1313</v>
      </c>
      <c r="C7" s="482"/>
      <c r="D7" s="36" t="s">
        <v>172</v>
      </c>
      <c r="E7" s="37" t="s">
        <v>173</v>
      </c>
      <c r="F7" s="38" t="s">
        <v>174</v>
      </c>
      <c r="G7" s="38" t="s">
        <v>175</v>
      </c>
      <c r="H7" s="39" t="s">
        <v>176</v>
      </c>
      <c r="I7" s="39"/>
      <c r="J7" s="38" t="s">
        <v>134</v>
      </c>
      <c r="K7" s="37" t="s">
        <v>177</v>
      </c>
      <c r="L7" s="40" t="s">
        <v>178</v>
      </c>
      <c r="M7" s="38" t="s">
        <v>179</v>
      </c>
      <c r="N7" s="38" t="s">
        <v>138</v>
      </c>
      <c r="O7" s="40" t="s">
        <v>139</v>
      </c>
      <c r="P7" s="41">
        <v>43952</v>
      </c>
      <c r="Q7" s="40" t="s">
        <v>178</v>
      </c>
      <c r="R7" s="37" t="s">
        <v>180</v>
      </c>
      <c r="S7" s="42"/>
      <c r="T7" s="43"/>
      <c r="U7" s="37" t="s">
        <v>181</v>
      </c>
      <c r="V7" s="44" t="s">
        <v>182</v>
      </c>
      <c r="W7" s="45" t="s">
        <v>183</v>
      </c>
      <c r="X7" s="46"/>
      <c r="Y7" s="47"/>
      <c r="Z7" s="35"/>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row>
    <row r="8" spans="1:56" ht="37.5" customHeight="1">
      <c r="A8" s="284"/>
      <c r="B8" s="26" t="s">
        <v>1313</v>
      </c>
      <c r="C8" s="482"/>
      <c r="D8" s="49" t="s">
        <v>185</v>
      </c>
      <c r="E8" s="50" t="s">
        <v>186</v>
      </c>
      <c r="F8" s="40" t="s">
        <v>187</v>
      </c>
      <c r="G8" s="40" t="s">
        <v>188</v>
      </c>
      <c r="H8" s="50" t="s">
        <v>133</v>
      </c>
      <c r="I8" s="50"/>
      <c r="J8" s="40" t="s">
        <v>189</v>
      </c>
      <c r="K8" s="40" t="s">
        <v>190</v>
      </c>
      <c r="L8" s="40" t="s">
        <v>191</v>
      </c>
      <c r="M8" s="40" t="s">
        <v>192</v>
      </c>
      <c r="N8" s="40" t="s">
        <v>138</v>
      </c>
      <c r="O8" s="40" t="s">
        <v>139</v>
      </c>
      <c r="P8" s="41">
        <v>43891</v>
      </c>
      <c r="Q8" s="40" t="s">
        <v>193</v>
      </c>
      <c r="R8" s="40"/>
      <c r="S8" s="40"/>
      <c r="T8" s="51"/>
      <c r="U8" s="50" t="s">
        <v>139</v>
      </c>
      <c r="V8" s="52" t="s">
        <v>194</v>
      </c>
      <c r="W8" s="53"/>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row>
    <row r="9" spans="1:56" ht="37.5" customHeight="1">
      <c r="A9" s="78"/>
      <c r="B9" s="26" t="s">
        <v>1313</v>
      </c>
      <c r="C9" s="482"/>
      <c r="D9" s="49" t="s">
        <v>1065</v>
      </c>
      <c r="E9" s="55" t="s">
        <v>196</v>
      </c>
      <c r="F9" s="40" t="s">
        <v>1066</v>
      </c>
      <c r="G9" s="40" t="s">
        <v>198</v>
      </c>
      <c r="H9" s="50" t="s">
        <v>199</v>
      </c>
      <c r="I9" s="50"/>
      <c r="J9" s="40" t="s">
        <v>189</v>
      </c>
      <c r="K9" s="51" t="s">
        <v>200</v>
      </c>
      <c r="L9" s="40" t="s">
        <v>191</v>
      </c>
      <c r="M9" s="40" t="s">
        <v>201</v>
      </c>
      <c r="N9" s="40" t="s">
        <v>138</v>
      </c>
      <c r="O9" s="40" t="s">
        <v>139</v>
      </c>
      <c r="P9" s="41">
        <v>43922</v>
      </c>
      <c r="Q9" s="40" t="s">
        <v>1067</v>
      </c>
      <c r="R9" s="51"/>
      <c r="S9" s="51"/>
      <c r="T9" s="51"/>
      <c r="U9" s="55" t="s">
        <v>203</v>
      </c>
      <c r="V9" s="52" t="s">
        <v>1068</v>
      </c>
      <c r="W9" s="53"/>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row>
    <row r="10" spans="1:56" ht="37.5" customHeight="1">
      <c r="A10" s="78"/>
      <c r="B10" s="26" t="s">
        <v>1313</v>
      </c>
      <c r="C10" s="482"/>
      <c r="D10" s="49" t="s">
        <v>217</v>
      </c>
      <c r="E10" s="50" t="s">
        <v>1069</v>
      </c>
      <c r="F10" s="40" t="s">
        <v>219</v>
      </c>
      <c r="G10" s="40" t="s">
        <v>220</v>
      </c>
      <c r="H10" s="50" t="s">
        <v>133</v>
      </c>
      <c r="I10" s="50"/>
      <c r="J10" s="40" t="s">
        <v>134</v>
      </c>
      <c r="K10" s="40" t="s">
        <v>221</v>
      </c>
      <c r="L10" s="40" t="s">
        <v>191</v>
      </c>
      <c r="M10" s="40" t="s">
        <v>137</v>
      </c>
      <c r="N10" s="40" t="s">
        <v>138</v>
      </c>
      <c r="O10" s="40" t="s">
        <v>139</v>
      </c>
      <c r="P10" s="41">
        <v>43952</v>
      </c>
      <c r="Q10" s="40" t="s">
        <v>140</v>
      </c>
      <c r="R10" s="51"/>
      <c r="S10" s="51"/>
      <c r="T10" s="51"/>
      <c r="U10" s="50" t="s">
        <v>222</v>
      </c>
      <c r="V10" s="52" t="s">
        <v>223</v>
      </c>
      <c r="W10" s="77" t="s">
        <v>1314</v>
      </c>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row>
    <row r="11" spans="1:56" ht="37.5" customHeight="1">
      <c r="A11" s="285"/>
      <c r="B11" s="26" t="s">
        <v>1313</v>
      </c>
      <c r="C11" s="482"/>
      <c r="D11" s="49" t="s">
        <v>236</v>
      </c>
      <c r="E11" s="50" t="s">
        <v>237</v>
      </c>
      <c r="F11" s="40" t="s">
        <v>238</v>
      </c>
      <c r="G11" s="40" t="s">
        <v>239</v>
      </c>
      <c r="H11" s="50" t="s">
        <v>133</v>
      </c>
      <c r="I11" s="50"/>
      <c r="J11" s="40" t="s">
        <v>134</v>
      </c>
      <c r="K11" s="40" t="s">
        <v>240</v>
      </c>
      <c r="L11" s="40" t="s">
        <v>191</v>
      </c>
      <c r="M11" s="40" t="s">
        <v>201</v>
      </c>
      <c r="N11" s="40" t="s">
        <v>138</v>
      </c>
      <c r="O11" s="40" t="s">
        <v>139</v>
      </c>
      <c r="P11" s="59">
        <v>43862</v>
      </c>
      <c r="Q11" s="60" t="s">
        <v>140</v>
      </c>
      <c r="R11" s="51"/>
      <c r="S11" s="40" t="s">
        <v>241</v>
      </c>
      <c r="T11" s="40" t="s">
        <v>136</v>
      </c>
      <c r="U11" s="50" t="s">
        <v>242</v>
      </c>
      <c r="V11" s="52" t="s">
        <v>243</v>
      </c>
      <c r="W11" s="53"/>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row>
    <row r="12" spans="1:56" ht="37.5" customHeight="1">
      <c r="A12" s="26" t="s">
        <v>252</v>
      </c>
      <c r="B12" s="26" t="s">
        <v>328</v>
      </c>
      <c r="C12" s="482"/>
      <c r="D12" s="49" t="s">
        <v>254</v>
      </c>
      <c r="E12" s="50" t="s">
        <v>255</v>
      </c>
      <c r="F12" s="40" t="s">
        <v>1071</v>
      </c>
      <c r="G12" s="40" t="s">
        <v>257</v>
      </c>
      <c r="H12" s="50" t="s">
        <v>176</v>
      </c>
      <c r="I12" s="50"/>
      <c r="J12" s="40" t="s">
        <v>258</v>
      </c>
      <c r="K12" s="40" t="s">
        <v>259</v>
      </c>
      <c r="L12" s="40" t="s">
        <v>260</v>
      </c>
      <c r="M12" s="40" t="s">
        <v>261</v>
      </c>
      <c r="N12" s="40" t="s">
        <v>138</v>
      </c>
      <c r="O12" s="40" t="s">
        <v>139</v>
      </c>
      <c r="P12" s="41">
        <v>43862</v>
      </c>
      <c r="Q12" s="40" t="s">
        <v>260</v>
      </c>
      <c r="R12" s="40"/>
      <c r="S12" s="40"/>
      <c r="T12" s="40"/>
      <c r="U12" s="50" t="s">
        <v>139</v>
      </c>
      <c r="V12" s="52" t="s">
        <v>262</v>
      </c>
      <c r="W12" s="53"/>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row>
    <row r="13" spans="1:56" ht="37.5" customHeight="1">
      <c r="A13" s="286"/>
      <c r="B13" s="26" t="s">
        <v>1313</v>
      </c>
      <c r="C13" s="482"/>
      <c r="D13" s="61" t="s">
        <v>275</v>
      </c>
      <c r="E13" s="62" t="s">
        <v>276</v>
      </c>
      <c r="F13" s="63" t="s">
        <v>277</v>
      </c>
      <c r="G13" s="64" t="s">
        <v>278</v>
      </c>
      <c r="H13" s="40" t="s">
        <v>176</v>
      </c>
      <c r="I13" s="40"/>
      <c r="J13" s="64" t="s">
        <v>134</v>
      </c>
      <c r="K13" s="51" t="s">
        <v>279</v>
      </c>
      <c r="L13" s="64" t="s">
        <v>139</v>
      </c>
      <c r="M13" s="65" t="s">
        <v>192</v>
      </c>
      <c r="N13" s="64" t="s">
        <v>280</v>
      </c>
      <c r="O13" s="51" t="s">
        <v>281</v>
      </c>
      <c r="P13" s="66" t="s">
        <v>136</v>
      </c>
      <c r="Q13" s="64" t="s">
        <v>178</v>
      </c>
      <c r="R13" s="51" t="s">
        <v>282</v>
      </c>
      <c r="S13" s="51" t="s">
        <v>283</v>
      </c>
      <c r="T13" s="51" t="s">
        <v>284</v>
      </c>
      <c r="U13" s="62" t="s">
        <v>285</v>
      </c>
      <c r="V13" s="67" t="s">
        <v>286</v>
      </c>
      <c r="X13" s="68"/>
      <c r="Y13" s="68"/>
      <c r="Z13" s="68"/>
      <c r="AA13" s="68"/>
      <c r="AB13" s="68"/>
      <c r="AC13" s="68"/>
      <c r="AD13" s="68"/>
      <c r="AE13" s="68"/>
      <c r="AF13" s="68"/>
      <c r="AG13" s="68"/>
      <c r="AH13" s="68"/>
      <c r="AI13" s="68"/>
      <c r="AJ13" s="68"/>
      <c r="AK13" s="68"/>
      <c r="AL13" s="68"/>
      <c r="AM13" s="68"/>
      <c r="AN13" s="68"/>
      <c r="AO13" s="68"/>
      <c r="AP13" s="68"/>
      <c r="AQ13" s="68"/>
      <c r="AR13" s="68"/>
      <c r="AS13" s="68"/>
      <c r="AT13" s="68"/>
      <c r="AU13" s="68"/>
      <c r="AV13" s="68"/>
      <c r="AW13" s="68"/>
      <c r="AX13" s="68"/>
      <c r="AY13" s="68"/>
      <c r="AZ13" s="68"/>
      <c r="BA13" s="68"/>
      <c r="BB13" s="68"/>
    </row>
    <row r="14" spans="1:56" ht="37.5" customHeight="1">
      <c r="A14" s="78"/>
      <c r="B14" s="26" t="s">
        <v>1313</v>
      </c>
      <c r="C14" s="482"/>
      <c r="D14" s="49" t="s">
        <v>287</v>
      </c>
      <c r="E14" s="55" t="s">
        <v>287</v>
      </c>
      <c r="F14" s="40" t="s">
        <v>288</v>
      </c>
      <c r="G14" s="40" t="s">
        <v>289</v>
      </c>
      <c r="H14" s="50" t="s">
        <v>199</v>
      </c>
      <c r="I14" s="50"/>
      <c r="J14" s="40" t="s">
        <v>189</v>
      </c>
      <c r="K14" s="40" t="s">
        <v>290</v>
      </c>
      <c r="L14" s="40" t="s">
        <v>191</v>
      </c>
      <c r="M14" s="40" t="s">
        <v>291</v>
      </c>
      <c r="N14" s="40" t="s">
        <v>138</v>
      </c>
      <c r="O14" s="40" t="s">
        <v>139</v>
      </c>
      <c r="P14" s="71">
        <v>2013</v>
      </c>
      <c r="Q14" s="40" t="s">
        <v>292</v>
      </c>
      <c r="R14" s="51"/>
      <c r="S14" s="51"/>
      <c r="T14" s="51"/>
      <c r="U14" s="50" t="s">
        <v>139</v>
      </c>
      <c r="V14" s="52" t="s">
        <v>293</v>
      </c>
      <c r="W14" s="75" t="s">
        <v>1082</v>
      </c>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row>
    <row r="15" spans="1:56" ht="37.5" customHeight="1">
      <c r="A15" s="78"/>
      <c r="B15" s="26" t="s">
        <v>1313</v>
      </c>
      <c r="C15" s="482"/>
      <c r="D15" s="49" t="s">
        <v>309</v>
      </c>
      <c r="E15" s="50" t="s">
        <v>309</v>
      </c>
      <c r="F15" s="40" t="s">
        <v>310</v>
      </c>
      <c r="G15" s="40" t="s">
        <v>311</v>
      </c>
      <c r="H15" s="50" t="s">
        <v>176</v>
      </c>
      <c r="I15" s="50"/>
      <c r="J15" s="40" t="s">
        <v>189</v>
      </c>
      <c r="K15" s="51" t="s">
        <v>136</v>
      </c>
      <c r="L15" s="51" t="s">
        <v>136</v>
      </c>
      <c r="M15" s="40" t="s">
        <v>261</v>
      </c>
      <c r="N15" s="40" t="s">
        <v>138</v>
      </c>
      <c r="O15" s="40" t="s">
        <v>139</v>
      </c>
      <c r="P15" s="71">
        <v>2014</v>
      </c>
      <c r="Q15" s="40" t="s">
        <v>312</v>
      </c>
      <c r="R15" s="51"/>
      <c r="S15" s="51"/>
      <c r="T15" s="51"/>
      <c r="U15" s="50" t="s">
        <v>139</v>
      </c>
      <c r="V15" s="52" t="s">
        <v>314</v>
      </c>
      <c r="W15" s="53"/>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row>
    <row r="16" spans="1:56" ht="37.5" customHeight="1">
      <c r="A16" s="78"/>
      <c r="B16" s="26" t="s">
        <v>1313</v>
      </c>
      <c r="C16" s="482"/>
      <c r="D16" s="74" t="s">
        <v>316</v>
      </c>
      <c r="E16" s="55" t="s">
        <v>317</v>
      </c>
      <c r="F16" s="40" t="s">
        <v>318</v>
      </c>
      <c r="G16" s="40" t="s">
        <v>319</v>
      </c>
      <c r="H16" s="50" t="s">
        <v>176</v>
      </c>
      <c r="I16" s="50"/>
      <c r="J16" s="40" t="s">
        <v>320</v>
      </c>
      <c r="K16" s="51" t="s">
        <v>321</v>
      </c>
      <c r="L16" s="40" t="s">
        <v>178</v>
      </c>
      <c r="M16" s="40" t="s">
        <v>322</v>
      </c>
      <c r="N16" s="40" t="s">
        <v>138</v>
      </c>
      <c r="O16" s="40" t="s">
        <v>139</v>
      </c>
      <c r="P16" s="41">
        <v>43922</v>
      </c>
      <c r="Q16" s="40" t="s">
        <v>178</v>
      </c>
      <c r="R16" s="40" t="s">
        <v>323</v>
      </c>
      <c r="S16" s="51"/>
      <c r="T16" s="51"/>
      <c r="U16" s="55" t="s">
        <v>324</v>
      </c>
      <c r="V16" s="52" t="s">
        <v>325</v>
      </c>
      <c r="W16" s="53"/>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row>
    <row r="17" spans="1:56" ht="37.5" customHeight="1">
      <c r="A17" s="78"/>
      <c r="B17" s="26" t="s">
        <v>1313</v>
      </c>
      <c r="C17" s="482"/>
      <c r="D17" s="49" t="s">
        <v>329</v>
      </c>
      <c r="E17" s="76" t="s">
        <v>330</v>
      </c>
      <c r="F17" s="40" t="s">
        <v>331</v>
      </c>
      <c r="G17" s="40" t="s">
        <v>332</v>
      </c>
      <c r="H17" s="50" t="s">
        <v>176</v>
      </c>
      <c r="I17" s="50"/>
      <c r="J17" s="40" t="s">
        <v>189</v>
      </c>
      <c r="K17" s="51" t="s">
        <v>333</v>
      </c>
      <c r="L17" s="40" t="s">
        <v>136</v>
      </c>
      <c r="M17" s="40" t="s">
        <v>334</v>
      </c>
      <c r="N17" s="40" t="s">
        <v>138</v>
      </c>
      <c r="O17" s="40" t="s">
        <v>139</v>
      </c>
      <c r="P17" s="41">
        <v>43891</v>
      </c>
      <c r="Q17" s="40" t="s">
        <v>312</v>
      </c>
      <c r="R17" s="51"/>
      <c r="S17" s="51"/>
      <c r="T17" s="40" t="s">
        <v>335</v>
      </c>
      <c r="U17" s="50" t="s">
        <v>139</v>
      </c>
      <c r="V17" s="52" t="s">
        <v>336</v>
      </c>
      <c r="W17" s="77" t="s">
        <v>1315</v>
      </c>
      <c r="X17" s="58"/>
      <c r="Y17" s="58"/>
      <c r="Z17" s="58"/>
      <c r="AA17" s="58"/>
      <c r="AB17" s="58"/>
      <c r="AC17" s="58"/>
      <c r="AD17" s="58"/>
      <c r="AE17" s="58"/>
      <c r="AF17" s="58"/>
      <c r="AG17" s="58"/>
      <c r="AH17" s="58"/>
      <c r="AI17" s="58"/>
      <c r="AJ17" s="58"/>
      <c r="AK17" s="58"/>
      <c r="AL17" s="58"/>
      <c r="AM17" s="58"/>
      <c r="AN17" s="58"/>
      <c r="AO17" s="58"/>
      <c r="AP17" s="58"/>
      <c r="AQ17" s="58"/>
      <c r="AR17" s="58"/>
      <c r="AS17" s="58"/>
      <c r="AT17" s="58"/>
      <c r="AU17" s="58"/>
      <c r="AV17" s="58"/>
      <c r="AW17" s="58"/>
      <c r="AX17" s="58"/>
      <c r="AY17" s="58"/>
      <c r="AZ17" s="58"/>
      <c r="BA17" s="58"/>
      <c r="BB17" s="58"/>
      <c r="BC17" s="58"/>
      <c r="BD17" s="58"/>
    </row>
    <row r="18" spans="1:56" ht="37.5" customHeight="1">
      <c r="A18" s="78"/>
      <c r="B18" s="26" t="s">
        <v>1313</v>
      </c>
      <c r="C18" s="482"/>
      <c r="D18" s="49" t="s">
        <v>339</v>
      </c>
      <c r="E18" s="55" t="s">
        <v>340</v>
      </c>
      <c r="F18" s="40" t="s">
        <v>341</v>
      </c>
      <c r="G18" s="40" t="s">
        <v>342</v>
      </c>
      <c r="H18" s="50" t="s">
        <v>176</v>
      </c>
      <c r="I18" s="50"/>
      <c r="J18" s="40" t="s">
        <v>343</v>
      </c>
      <c r="K18" s="51" t="s">
        <v>344</v>
      </c>
      <c r="L18" s="40" t="s">
        <v>191</v>
      </c>
      <c r="M18" s="40" t="s">
        <v>291</v>
      </c>
      <c r="N18" s="40" t="s">
        <v>280</v>
      </c>
      <c r="O18" s="51" t="s">
        <v>345</v>
      </c>
      <c r="P18" s="41">
        <v>43983</v>
      </c>
      <c r="Q18" s="40" t="s">
        <v>346</v>
      </c>
      <c r="R18" s="40" t="s">
        <v>347</v>
      </c>
      <c r="S18" s="40" t="s">
        <v>348</v>
      </c>
      <c r="T18" s="40" t="s">
        <v>349</v>
      </c>
      <c r="U18" s="55" t="s">
        <v>350</v>
      </c>
      <c r="V18" s="52" t="s">
        <v>351</v>
      </c>
      <c r="W18" s="53"/>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row>
    <row r="19" spans="1:56" ht="37.5" customHeight="1">
      <c r="A19" s="78"/>
      <c r="B19" s="26" t="s">
        <v>1313</v>
      </c>
      <c r="C19" s="482"/>
      <c r="D19" s="49" t="s">
        <v>352</v>
      </c>
      <c r="E19" s="50" t="s">
        <v>352</v>
      </c>
      <c r="F19" s="40" t="s">
        <v>1090</v>
      </c>
      <c r="G19" s="40" t="s">
        <v>354</v>
      </c>
      <c r="H19" s="50" t="s">
        <v>199</v>
      </c>
      <c r="I19" s="50"/>
      <c r="J19" s="40" t="s">
        <v>189</v>
      </c>
      <c r="K19" s="40" t="s">
        <v>355</v>
      </c>
      <c r="L19" s="40" t="s">
        <v>191</v>
      </c>
      <c r="M19" s="40" t="s">
        <v>201</v>
      </c>
      <c r="N19" s="40" t="s">
        <v>138</v>
      </c>
      <c r="O19" s="40" t="s">
        <v>139</v>
      </c>
      <c r="P19" s="41">
        <v>43922</v>
      </c>
      <c r="Q19" s="40" t="s">
        <v>356</v>
      </c>
      <c r="R19" s="40" t="s">
        <v>1091</v>
      </c>
      <c r="S19" s="40" t="s">
        <v>358</v>
      </c>
      <c r="T19" s="51"/>
      <c r="U19" s="50" t="s">
        <v>139</v>
      </c>
      <c r="V19" s="52" t="s">
        <v>359</v>
      </c>
      <c r="W19" s="56" t="s">
        <v>360</v>
      </c>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row>
    <row r="20" spans="1:56" ht="37.5" customHeight="1">
      <c r="A20" s="78"/>
      <c r="B20" s="26" t="s">
        <v>1313</v>
      </c>
      <c r="C20" s="482"/>
      <c r="D20" s="79" t="s">
        <v>361</v>
      </c>
      <c r="E20" s="55" t="s">
        <v>362</v>
      </c>
      <c r="F20" s="40" t="s">
        <v>363</v>
      </c>
      <c r="G20" s="40" t="s">
        <v>364</v>
      </c>
      <c r="H20" s="50" t="s">
        <v>176</v>
      </c>
      <c r="I20" s="50"/>
      <c r="J20" s="40" t="s">
        <v>189</v>
      </c>
      <c r="K20" s="40" t="s">
        <v>365</v>
      </c>
      <c r="L20" s="40" t="s">
        <v>366</v>
      </c>
      <c r="M20" s="60" t="s">
        <v>367</v>
      </c>
      <c r="N20" s="40" t="s">
        <v>280</v>
      </c>
      <c r="O20" s="40" t="s">
        <v>139</v>
      </c>
      <c r="P20" s="41">
        <v>42856</v>
      </c>
      <c r="Q20" s="40" t="s">
        <v>366</v>
      </c>
      <c r="R20" s="40" t="s">
        <v>368</v>
      </c>
      <c r="S20" s="40" t="s">
        <v>369</v>
      </c>
      <c r="T20" s="51"/>
      <c r="U20" s="55" t="s">
        <v>370</v>
      </c>
      <c r="V20" s="80" t="s">
        <v>371</v>
      </c>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row>
    <row r="21" spans="1:56" ht="37.5" customHeight="1">
      <c r="A21" s="78"/>
      <c r="B21" s="26" t="s">
        <v>1313</v>
      </c>
      <c r="C21" s="482"/>
      <c r="D21" s="49" t="s">
        <v>372</v>
      </c>
      <c r="E21" s="50" t="s">
        <v>373</v>
      </c>
      <c r="F21" s="40" t="s">
        <v>374</v>
      </c>
      <c r="G21" s="40" t="s">
        <v>375</v>
      </c>
      <c r="H21" s="50" t="s">
        <v>176</v>
      </c>
      <c r="I21" s="50"/>
      <c r="J21" s="51"/>
      <c r="K21" s="40" t="s">
        <v>136</v>
      </c>
      <c r="L21" s="40" t="s">
        <v>366</v>
      </c>
      <c r="M21" s="40" t="s">
        <v>261</v>
      </c>
      <c r="N21" s="40" t="s">
        <v>138</v>
      </c>
      <c r="O21" s="40" t="s">
        <v>139</v>
      </c>
      <c r="P21" s="41">
        <v>43891</v>
      </c>
      <c r="Q21" s="40" t="s">
        <v>366</v>
      </c>
      <c r="R21" s="51"/>
      <c r="S21" s="51"/>
      <c r="T21" s="51"/>
      <c r="U21" s="50"/>
      <c r="V21" s="52" t="s">
        <v>376</v>
      </c>
      <c r="W21" s="53"/>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row>
    <row r="22" spans="1:56" ht="37.5" customHeight="1">
      <c r="A22" s="78"/>
      <c r="B22" s="26" t="s">
        <v>1313</v>
      </c>
      <c r="C22" s="482"/>
      <c r="D22" s="81" t="s">
        <v>377</v>
      </c>
      <c r="E22" s="71" t="s">
        <v>378</v>
      </c>
      <c r="F22" s="40" t="s">
        <v>379</v>
      </c>
      <c r="G22" s="40" t="s">
        <v>380</v>
      </c>
      <c r="H22" s="82" t="s">
        <v>176</v>
      </c>
      <c r="I22" s="82"/>
      <c r="J22" s="40" t="s">
        <v>134</v>
      </c>
      <c r="K22" s="40" t="s">
        <v>381</v>
      </c>
      <c r="L22" s="40" t="s">
        <v>191</v>
      </c>
      <c r="M22" s="40" t="s">
        <v>134</v>
      </c>
      <c r="N22" s="40" t="s">
        <v>138</v>
      </c>
      <c r="O22" s="40" t="s">
        <v>382</v>
      </c>
      <c r="P22" s="41">
        <v>43922</v>
      </c>
      <c r="Q22" s="40" t="s">
        <v>383</v>
      </c>
      <c r="R22" s="51"/>
      <c r="S22" s="51"/>
      <c r="T22" s="51"/>
      <c r="U22" s="71" t="s">
        <v>384</v>
      </c>
      <c r="V22" s="52" t="s">
        <v>385</v>
      </c>
      <c r="W22" s="53"/>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row>
    <row r="23" spans="1:56" ht="37.5" customHeight="1">
      <c r="A23" s="78"/>
      <c r="B23" s="26" t="s">
        <v>1313</v>
      </c>
      <c r="C23" s="482"/>
      <c r="D23" s="83" t="s">
        <v>386</v>
      </c>
      <c r="E23" s="55" t="s">
        <v>276</v>
      </c>
      <c r="F23" s="40" t="s">
        <v>387</v>
      </c>
      <c r="G23" s="40" t="s">
        <v>388</v>
      </c>
      <c r="H23" s="39" t="s">
        <v>176</v>
      </c>
      <c r="I23" s="39"/>
      <c r="J23" s="40" t="s">
        <v>134</v>
      </c>
      <c r="K23" s="51" t="s">
        <v>389</v>
      </c>
      <c r="L23" s="40" t="s">
        <v>178</v>
      </c>
      <c r="M23" s="40" t="s">
        <v>258</v>
      </c>
      <c r="N23" s="40" t="s">
        <v>138</v>
      </c>
      <c r="O23" s="40" t="s">
        <v>139</v>
      </c>
      <c r="P23" s="41">
        <v>43952</v>
      </c>
      <c r="Q23" s="40" t="s">
        <v>178</v>
      </c>
      <c r="R23" s="51"/>
      <c r="S23" s="51"/>
      <c r="T23" s="40" t="s">
        <v>390</v>
      </c>
      <c r="U23" s="55" t="s">
        <v>391</v>
      </c>
      <c r="V23" s="52" t="s">
        <v>392</v>
      </c>
      <c r="W23" s="53"/>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row>
    <row r="24" spans="1:56" ht="37.5" customHeight="1">
      <c r="A24" s="78"/>
      <c r="B24" s="26" t="s">
        <v>1313</v>
      </c>
      <c r="C24" s="482"/>
      <c r="D24" s="39" t="s">
        <v>393</v>
      </c>
      <c r="E24" s="39" t="s">
        <v>394</v>
      </c>
      <c r="F24" s="60" t="s">
        <v>395</v>
      </c>
      <c r="G24" s="60" t="s">
        <v>396</v>
      </c>
      <c r="H24" s="39" t="s">
        <v>133</v>
      </c>
      <c r="I24" s="39"/>
      <c r="J24" s="60" t="s">
        <v>134</v>
      </c>
      <c r="K24" s="60" t="s">
        <v>190</v>
      </c>
      <c r="L24" s="60" t="s">
        <v>136</v>
      </c>
      <c r="M24" s="60" t="s">
        <v>192</v>
      </c>
      <c r="N24" s="60" t="s">
        <v>138</v>
      </c>
      <c r="O24" s="60" t="s">
        <v>139</v>
      </c>
      <c r="P24" s="59">
        <v>44013</v>
      </c>
      <c r="Q24" s="60" t="s">
        <v>397</v>
      </c>
      <c r="R24" s="60"/>
      <c r="S24" s="60"/>
      <c r="T24" s="84"/>
      <c r="U24" s="39" t="s">
        <v>398</v>
      </c>
      <c r="V24" s="80" t="s">
        <v>399</v>
      </c>
      <c r="W24" s="34" t="s">
        <v>400</v>
      </c>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row>
    <row r="25" spans="1:56" ht="37.5" customHeight="1">
      <c r="A25" s="78"/>
      <c r="B25" s="26" t="s">
        <v>1313</v>
      </c>
      <c r="C25" s="482"/>
      <c r="D25" s="39" t="s">
        <v>401</v>
      </c>
      <c r="E25" s="39" t="s">
        <v>402</v>
      </c>
      <c r="F25" s="60" t="s">
        <v>403</v>
      </c>
      <c r="G25" s="60" t="s">
        <v>404</v>
      </c>
      <c r="H25" s="39" t="s">
        <v>199</v>
      </c>
      <c r="I25" s="39"/>
      <c r="J25" s="60" t="s">
        <v>134</v>
      </c>
      <c r="K25" s="60" t="s">
        <v>355</v>
      </c>
      <c r="L25" s="60" t="s">
        <v>405</v>
      </c>
      <c r="M25" s="60" t="s">
        <v>261</v>
      </c>
      <c r="N25" s="60" t="s">
        <v>138</v>
      </c>
      <c r="O25" s="60" t="s">
        <v>139</v>
      </c>
      <c r="P25" s="59">
        <v>44013</v>
      </c>
      <c r="Q25" s="60" t="s">
        <v>312</v>
      </c>
      <c r="R25" s="60" t="s">
        <v>406</v>
      </c>
      <c r="S25" s="60" t="s">
        <v>407</v>
      </c>
      <c r="T25" s="84"/>
      <c r="U25" s="39" t="s">
        <v>408</v>
      </c>
      <c r="V25" s="80" t="s">
        <v>409</v>
      </c>
      <c r="W25" s="34" t="s">
        <v>410</v>
      </c>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row>
    <row r="26" spans="1:56" ht="37.5" customHeight="1">
      <c r="A26" s="78"/>
      <c r="B26" s="26" t="s">
        <v>1313</v>
      </c>
      <c r="C26" s="482"/>
      <c r="D26" s="39" t="s">
        <v>411</v>
      </c>
      <c r="E26" s="83" t="s">
        <v>412</v>
      </c>
      <c r="F26" s="60" t="s">
        <v>413</v>
      </c>
      <c r="G26" s="60" t="s">
        <v>414</v>
      </c>
      <c r="H26" s="39" t="s">
        <v>176</v>
      </c>
      <c r="I26" s="39"/>
      <c r="J26" s="60" t="s">
        <v>189</v>
      </c>
      <c r="K26" s="84" t="s">
        <v>415</v>
      </c>
      <c r="L26" s="60" t="s">
        <v>136</v>
      </c>
      <c r="M26" s="60" t="s">
        <v>261</v>
      </c>
      <c r="N26" s="60" t="s">
        <v>138</v>
      </c>
      <c r="O26" s="60" t="s">
        <v>416</v>
      </c>
      <c r="P26" s="41">
        <v>43891</v>
      </c>
      <c r="Q26" s="60" t="s">
        <v>312</v>
      </c>
      <c r="R26" s="60" t="s">
        <v>417</v>
      </c>
      <c r="S26" s="84"/>
      <c r="T26" s="84"/>
      <c r="U26" s="39" t="s">
        <v>139</v>
      </c>
      <c r="V26" s="80" t="s">
        <v>418</v>
      </c>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row>
    <row r="27" spans="1:56" ht="37.5" customHeight="1">
      <c r="A27" s="78"/>
      <c r="B27" s="26" t="s">
        <v>1313</v>
      </c>
      <c r="C27" s="482"/>
      <c r="D27" s="49" t="s">
        <v>419</v>
      </c>
      <c r="E27" s="50" t="s">
        <v>420</v>
      </c>
      <c r="F27" s="40" t="s">
        <v>421</v>
      </c>
      <c r="G27" s="40" t="s">
        <v>422</v>
      </c>
      <c r="H27" s="50" t="s">
        <v>133</v>
      </c>
      <c r="I27" s="50"/>
      <c r="J27" s="40" t="s">
        <v>343</v>
      </c>
      <c r="K27" s="51" t="s">
        <v>423</v>
      </c>
      <c r="L27" s="40" t="s">
        <v>292</v>
      </c>
      <c r="M27" s="40" t="s">
        <v>261</v>
      </c>
      <c r="N27" s="40" t="s">
        <v>138</v>
      </c>
      <c r="O27" s="40" t="s">
        <v>136</v>
      </c>
      <c r="P27" s="41">
        <v>43891</v>
      </c>
      <c r="Q27" s="40" t="s">
        <v>292</v>
      </c>
      <c r="R27" s="40" t="s">
        <v>424</v>
      </c>
      <c r="S27" s="40" t="s">
        <v>425</v>
      </c>
      <c r="T27" s="40" t="s">
        <v>426</v>
      </c>
      <c r="U27" s="83" t="s">
        <v>427</v>
      </c>
      <c r="V27" s="80" t="s">
        <v>428</v>
      </c>
      <c r="W27" s="77" t="s">
        <v>1316</v>
      </c>
      <c r="X27" s="58"/>
      <c r="Y27" s="58"/>
      <c r="Z27" s="58"/>
      <c r="AA27" s="58"/>
      <c r="AB27" s="58"/>
      <c r="AC27" s="58"/>
      <c r="AD27" s="58"/>
      <c r="AE27" s="58"/>
      <c r="AF27" s="58"/>
      <c r="AG27" s="58"/>
      <c r="AH27" s="58"/>
      <c r="AI27" s="58"/>
      <c r="AJ27" s="58"/>
      <c r="AK27" s="58"/>
      <c r="AL27" s="58"/>
      <c r="AM27" s="58"/>
      <c r="AN27" s="58"/>
      <c r="AO27" s="58"/>
      <c r="AP27" s="58"/>
      <c r="AQ27" s="58"/>
      <c r="AR27" s="58"/>
      <c r="AS27" s="58"/>
      <c r="AT27" s="58"/>
      <c r="AU27" s="58"/>
      <c r="AV27" s="58"/>
      <c r="AW27" s="58"/>
      <c r="AX27" s="58"/>
      <c r="AY27" s="58"/>
      <c r="AZ27" s="58"/>
      <c r="BA27" s="58"/>
      <c r="BB27" s="58"/>
      <c r="BC27" s="58"/>
      <c r="BD27" s="58"/>
    </row>
    <row r="28" spans="1:56" ht="37.5" customHeight="1">
      <c r="A28" s="78"/>
      <c r="B28" s="26" t="s">
        <v>1313</v>
      </c>
      <c r="C28" s="482"/>
      <c r="D28" s="49" t="s">
        <v>430</v>
      </c>
      <c r="E28" s="55" t="s">
        <v>431</v>
      </c>
      <c r="F28" s="40" t="s">
        <v>432</v>
      </c>
      <c r="G28" s="40" t="s">
        <v>433</v>
      </c>
      <c r="H28" s="50" t="s">
        <v>176</v>
      </c>
      <c r="I28" s="50"/>
      <c r="J28" s="40" t="s">
        <v>189</v>
      </c>
      <c r="K28" s="51" t="s">
        <v>190</v>
      </c>
      <c r="L28" s="40" t="s">
        <v>312</v>
      </c>
      <c r="M28" s="40" t="s">
        <v>291</v>
      </c>
      <c r="N28" s="40" t="s">
        <v>138</v>
      </c>
      <c r="O28" s="40" t="s">
        <v>139</v>
      </c>
      <c r="P28" s="41">
        <v>43983</v>
      </c>
      <c r="Q28" s="40" t="s">
        <v>312</v>
      </c>
      <c r="R28" s="51"/>
      <c r="S28" s="51"/>
      <c r="T28" s="51"/>
      <c r="U28" s="50" t="s">
        <v>139</v>
      </c>
      <c r="V28" s="52" t="s">
        <v>434</v>
      </c>
      <c r="W28" s="53"/>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row>
    <row r="29" spans="1:56" ht="37.5" customHeight="1">
      <c r="A29" s="78"/>
      <c r="B29" s="26" t="s">
        <v>1313</v>
      </c>
      <c r="C29" s="482"/>
      <c r="D29" s="49" t="s">
        <v>435</v>
      </c>
      <c r="E29" s="50" t="s">
        <v>436</v>
      </c>
      <c r="F29" s="40" t="s">
        <v>437</v>
      </c>
      <c r="G29" s="40" t="s">
        <v>438</v>
      </c>
      <c r="H29" s="50" t="s">
        <v>176</v>
      </c>
      <c r="I29" s="50"/>
      <c r="J29" s="40" t="s">
        <v>189</v>
      </c>
      <c r="K29" s="51" t="s">
        <v>439</v>
      </c>
      <c r="L29" s="40" t="s">
        <v>136</v>
      </c>
      <c r="M29" s="40" t="s">
        <v>440</v>
      </c>
      <c r="N29" s="40" t="s">
        <v>138</v>
      </c>
      <c r="O29" s="40" t="s">
        <v>139</v>
      </c>
      <c r="P29" s="41">
        <v>43922</v>
      </c>
      <c r="Q29" s="40" t="s">
        <v>312</v>
      </c>
      <c r="R29" s="51"/>
      <c r="S29" s="51"/>
      <c r="T29" s="51"/>
      <c r="U29" s="50" t="s">
        <v>139</v>
      </c>
      <c r="V29" s="52" t="s">
        <v>441</v>
      </c>
      <c r="W29" s="53"/>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row>
    <row r="30" spans="1:56" ht="37.5" customHeight="1">
      <c r="A30" s="85"/>
      <c r="B30" s="26" t="s">
        <v>1313</v>
      </c>
      <c r="C30" s="482"/>
      <c r="D30" s="86" t="s">
        <v>442</v>
      </c>
      <c r="E30" s="83" t="s">
        <v>443</v>
      </c>
      <c r="F30" s="87" t="s">
        <v>444</v>
      </c>
      <c r="G30" s="60" t="s">
        <v>445</v>
      </c>
      <c r="H30" s="39" t="s">
        <v>176</v>
      </c>
      <c r="I30" s="39"/>
      <c r="J30" s="60" t="s">
        <v>134</v>
      </c>
      <c r="K30" s="84" t="s">
        <v>446</v>
      </c>
      <c r="L30" s="40" t="s">
        <v>178</v>
      </c>
      <c r="M30" s="60" t="s">
        <v>447</v>
      </c>
      <c r="N30" s="60" t="s">
        <v>138</v>
      </c>
      <c r="O30" s="40" t="s">
        <v>139</v>
      </c>
      <c r="P30" s="88">
        <v>2020</v>
      </c>
      <c r="Q30" s="40" t="s">
        <v>178</v>
      </c>
      <c r="R30" s="60" t="s">
        <v>448</v>
      </c>
      <c r="S30" s="84"/>
      <c r="T30" s="84"/>
      <c r="U30" s="83" t="s">
        <v>449</v>
      </c>
      <c r="V30" s="80" t="s">
        <v>450</v>
      </c>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row>
    <row r="31" spans="1:56" ht="37.5" customHeight="1">
      <c r="A31" s="78"/>
      <c r="B31" s="26" t="s">
        <v>1313</v>
      </c>
      <c r="C31" s="482"/>
      <c r="D31" s="79" t="s">
        <v>451</v>
      </c>
      <c r="E31" s="55" t="s">
        <v>452</v>
      </c>
      <c r="F31" s="40" t="s">
        <v>453</v>
      </c>
      <c r="G31" s="40" t="s">
        <v>454</v>
      </c>
      <c r="H31" s="39" t="s">
        <v>199</v>
      </c>
      <c r="I31" s="39"/>
      <c r="J31" s="40" t="s">
        <v>343</v>
      </c>
      <c r="K31" s="51" t="s">
        <v>455</v>
      </c>
      <c r="L31" s="40" t="s">
        <v>191</v>
      </c>
      <c r="M31" s="40" t="s">
        <v>134</v>
      </c>
      <c r="N31" s="40" t="s">
        <v>138</v>
      </c>
      <c r="O31" s="40" t="s">
        <v>139</v>
      </c>
      <c r="P31" s="41">
        <v>43922</v>
      </c>
      <c r="Q31" s="40" t="s">
        <v>456</v>
      </c>
      <c r="R31" s="51"/>
      <c r="S31" s="51"/>
      <c r="T31" s="51"/>
      <c r="U31" s="55" t="s">
        <v>457</v>
      </c>
      <c r="V31" s="52" t="s">
        <v>458</v>
      </c>
      <c r="W31" s="53"/>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row>
    <row r="32" spans="1:56" ht="37.5" customHeight="1">
      <c r="A32" s="78"/>
      <c r="B32" s="26" t="s">
        <v>1313</v>
      </c>
      <c r="C32" s="482"/>
      <c r="D32" s="49" t="s">
        <v>459</v>
      </c>
      <c r="E32" s="50" t="s">
        <v>460</v>
      </c>
      <c r="F32" s="40" t="s">
        <v>461</v>
      </c>
      <c r="G32" s="40" t="s">
        <v>462</v>
      </c>
      <c r="H32" s="50" t="s">
        <v>133</v>
      </c>
      <c r="I32" s="50"/>
      <c r="J32" s="40" t="s">
        <v>320</v>
      </c>
      <c r="K32" s="51" t="s">
        <v>463</v>
      </c>
      <c r="L32" s="40" t="s">
        <v>191</v>
      </c>
      <c r="M32" s="40" t="s">
        <v>192</v>
      </c>
      <c r="N32" s="40" t="s">
        <v>138</v>
      </c>
      <c r="O32" s="40" t="s">
        <v>139</v>
      </c>
      <c r="P32" s="71" t="s">
        <v>136</v>
      </c>
      <c r="Q32" s="40" t="s">
        <v>464</v>
      </c>
      <c r="R32" s="51"/>
      <c r="S32" s="51"/>
      <c r="T32" s="51"/>
      <c r="U32" s="50" t="s">
        <v>139</v>
      </c>
      <c r="V32" s="52" t="s">
        <v>465</v>
      </c>
      <c r="W32" s="53"/>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row>
    <row r="33" spans="1:56" ht="37.5" customHeight="1">
      <c r="A33" s="48" t="s">
        <v>127</v>
      </c>
      <c r="B33" s="26" t="s">
        <v>328</v>
      </c>
      <c r="C33" s="482"/>
      <c r="D33" s="39" t="s">
        <v>466</v>
      </c>
      <c r="E33" s="39" t="s">
        <v>467</v>
      </c>
      <c r="F33" s="60" t="s">
        <v>468</v>
      </c>
      <c r="G33" s="60" t="s">
        <v>469</v>
      </c>
      <c r="H33" s="39" t="s">
        <v>176</v>
      </c>
      <c r="I33" s="39"/>
      <c r="J33" s="60" t="s">
        <v>134</v>
      </c>
      <c r="K33" s="60" t="s">
        <v>470</v>
      </c>
      <c r="L33" s="60" t="s">
        <v>312</v>
      </c>
      <c r="M33" s="60" t="s">
        <v>471</v>
      </c>
      <c r="N33" s="60" t="s">
        <v>138</v>
      </c>
      <c r="O33" s="40" t="s">
        <v>472</v>
      </c>
      <c r="P33" s="59">
        <v>43891</v>
      </c>
      <c r="Q33" s="60" t="s">
        <v>312</v>
      </c>
      <c r="R33" s="84"/>
      <c r="S33" s="84"/>
      <c r="T33" s="84"/>
      <c r="U33" s="39" t="s">
        <v>473</v>
      </c>
      <c r="V33" s="80" t="s">
        <v>474</v>
      </c>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5"/>
    </row>
    <row r="34" spans="1:56" ht="37.5" customHeight="1">
      <c r="A34" s="78"/>
      <c r="B34" s="26" t="s">
        <v>1313</v>
      </c>
      <c r="C34" s="482"/>
      <c r="D34" s="39" t="s">
        <v>475</v>
      </c>
      <c r="E34" s="50" t="s">
        <v>476</v>
      </c>
      <c r="F34" s="40" t="s">
        <v>477</v>
      </c>
      <c r="G34" s="40" t="s">
        <v>478</v>
      </c>
      <c r="H34" s="39" t="s">
        <v>176</v>
      </c>
      <c r="I34" s="39"/>
      <c r="J34" s="40" t="s">
        <v>134</v>
      </c>
      <c r="K34" s="40" t="s">
        <v>221</v>
      </c>
      <c r="L34" s="40" t="s">
        <v>312</v>
      </c>
      <c r="M34" s="40" t="s">
        <v>471</v>
      </c>
      <c r="N34" s="40" t="s">
        <v>138</v>
      </c>
      <c r="O34" s="40" t="s">
        <v>472</v>
      </c>
      <c r="P34" s="41">
        <v>44044</v>
      </c>
      <c r="Q34" s="40" t="s">
        <v>312</v>
      </c>
      <c r="R34" s="51"/>
      <c r="S34" s="51"/>
      <c r="T34" s="51"/>
      <c r="U34" s="50" t="s">
        <v>479</v>
      </c>
      <c r="V34" s="52" t="s">
        <v>480</v>
      </c>
      <c r="W34" s="53"/>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5"/>
    </row>
    <row r="35" spans="1:56" ht="37.5" customHeight="1">
      <c r="A35" s="78"/>
      <c r="B35" s="26" t="s">
        <v>1313</v>
      </c>
      <c r="C35" s="482"/>
      <c r="D35" s="49" t="s">
        <v>481</v>
      </c>
      <c r="E35" s="50" t="s">
        <v>482</v>
      </c>
      <c r="F35" s="40" t="s">
        <v>483</v>
      </c>
      <c r="G35" s="40" t="s">
        <v>484</v>
      </c>
      <c r="H35" s="50" t="s">
        <v>199</v>
      </c>
      <c r="I35" s="50"/>
      <c r="J35" s="40" t="s">
        <v>134</v>
      </c>
      <c r="K35" s="40" t="s">
        <v>355</v>
      </c>
      <c r="L35" s="40" t="s">
        <v>191</v>
      </c>
      <c r="M35" s="40" t="s">
        <v>201</v>
      </c>
      <c r="N35" s="40" t="s">
        <v>138</v>
      </c>
      <c r="O35" s="40" t="s">
        <v>485</v>
      </c>
      <c r="P35" s="71" t="s">
        <v>136</v>
      </c>
      <c r="Q35" s="40" t="s">
        <v>312</v>
      </c>
      <c r="R35" s="40" t="s">
        <v>486</v>
      </c>
      <c r="S35" s="40" t="s">
        <v>487</v>
      </c>
      <c r="T35" s="40" t="s">
        <v>136</v>
      </c>
      <c r="U35" s="50" t="s">
        <v>488</v>
      </c>
      <c r="V35" s="52" t="s">
        <v>489</v>
      </c>
      <c r="W35" s="53"/>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row>
    <row r="36" spans="1:56" ht="37.5" customHeight="1">
      <c r="A36" s="78"/>
      <c r="B36" s="26" t="s">
        <v>1313</v>
      </c>
      <c r="C36" s="482"/>
      <c r="D36" s="49" t="s">
        <v>490</v>
      </c>
      <c r="E36" s="50" t="s">
        <v>491</v>
      </c>
      <c r="F36" s="40" t="s">
        <v>492</v>
      </c>
      <c r="G36" s="40" t="s">
        <v>493</v>
      </c>
      <c r="H36" s="50" t="s">
        <v>133</v>
      </c>
      <c r="I36" s="50"/>
      <c r="J36" s="40" t="s">
        <v>189</v>
      </c>
      <c r="K36" s="51" t="s">
        <v>494</v>
      </c>
      <c r="L36" s="40" t="s">
        <v>191</v>
      </c>
      <c r="M36" s="40" t="s">
        <v>192</v>
      </c>
      <c r="N36" s="40" t="s">
        <v>138</v>
      </c>
      <c r="O36" s="40" t="s">
        <v>139</v>
      </c>
      <c r="P36" s="41">
        <v>44013</v>
      </c>
      <c r="Q36" s="40" t="s">
        <v>495</v>
      </c>
      <c r="R36" s="60"/>
      <c r="S36" s="40"/>
      <c r="T36" s="51"/>
      <c r="U36" s="50" t="s">
        <v>139</v>
      </c>
      <c r="V36" s="52" t="s">
        <v>496</v>
      </c>
      <c r="W36" s="53"/>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c r="AW36" s="35"/>
      <c r="AX36" s="35"/>
      <c r="AY36" s="35"/>
      <c r="AZ36" s="35"/>
      <c r="BA36" s="35"/>
      <c r="BB36" s="35"/>
      <c r="BC36" s="35"/>
      <c r="BD36" s="35"/>
    </row>
    <row r="37" spans="1:56" ht="37.5" customHeight="1">
      <c r="A37" s="78"/>
      <c r="B37" s="26" t="s">
        <v>1313</v>
      </c>
      <c r="C37" s="482"/>
      <c r="D37" s="81" t="s">
        <v>497</v>
      </c>
      <c r="E37" s="71" t="s">
        <v>498</v>
      </c>
      <c r="F37" s="40" t="s">
        <v>499</v>
      </c>
      <c r="G37" s="40" t="s">
        <v>500</v>
      </c>
      <c r="H37" s="82" t="s">
        <v>176</v>
      </c>
      <c r="I37" s="82"/>
      <c r="J37" s="40" t="s">
        <v>134</v>
      </c>
      <c r="K37" s="40" t="s">
        <v>501</v>
      </c>
      <c r="L37" s="40" t="s">
        <v>191</v>
      </c>
      <c r="M37" s="40" t="s">
        <v>502</v>
      </c>
      <c r="N37" s="40" t="s">
        <v>138</v>
      </c>
      <c r="O37" s="40" t="s">
        <v>139</v>
      </c>
      <c r="P37" s="41">
        <v>43891</v>
      </c>
      <c r="Q37" s="40" t="s">
        <v>140</v>
      </c>
      <c r="R37" s="51"/>
      <c r="S37" s="51"/>
      <c r="T37" s="51"/>
      <c r="U37" s="71" t="s">
        <v>503</v>
      </c>
      <c r="V37" s="52" t="s">
        <v>504</v>
      </c>
      <c r="W37" s="53"/>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5"/>
      <c r="AY37" s="35"/>
      <c r="AZ37" s="35"/>
      <c r="BA37" s="35"/>
      <c r="BB37" s="35"/>
      <c r="BC37" s="35"/>
      <c r="BD37" s="35"/>
    </row>
    <row r="38" spans="1:56" ht="37.5" customHeight="1">
      <c r="A38" s="89"/>
      <c r="B38" s="26" t="s">
        <v>1313</v>
      </c>
      <c r="C38" s="482"/>
      <c r="D38" s="49" t="s">
        <v>505</v>
      </c>
      <c r="E38" s="50" t="s">
        <v>506</v>
      </c>
      <c r="F38" s="40" t="s">
        <v>507</v>
      </c>
      <c r="G38" s="40" t="s">
        <v>508</v>
      </c>
      <c r="H38" s="50" t="s">
        <v>176</v>
      </c>
      <c r="I38" s="50"/>
      <c r="J38" s="40" t="s">
        <v>189</v>
      </c>
      <c r="K38" s="40" t="s">
        <v>355</v>
      </c>
      <c r="L38" s="40" t="s">
        <v>191</v>
      </c>
      <c r="M38" s="40" t="s">
        <v>509</v>
      </c>
      <c r="N38" s="40" t="s">
        <v>138</v>
      </c>
      <c r="O38" s="40" t="s">
        <v>510</v>
      </c>
      <c r="P38" s="41">
        <v>42675</v>
      </c>
      <c r="Q38" s="40" t="s">
        <v>202</v>
      </c>
      <c r="R38" s="40" t="s">
        <v>511</v>
      </c>
      <c r="S38" s="40" t="s">
        <v>512</v>
      </c>
      <c r="T38" s="40" t="s">
        <v>136</v>
      </c>
      <c r="U38" s="50" t="s">
        <v>139</v>
      </c>
      <c r="V38" s="52" t="s">
        <v>513</v>
      </c>
      <c r="W38" s="56"/>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row>
    <row r="39" spans="1:56" ht="37.5" customHeight="1">
      <c r="A39" s="78"/>
      <c r="B39" s="26" t="s">
        <v>1313</v>
      </c>
      <c r="C39" s="482"/>
      <c r="D39" s="81" t="s">
        <v>514</v>
      </c>
      <c r="E39" s="71" t="s">
        <v>378</v>
      </c>
      <c r="F39" s="71" t="s">
        <v>515</v>
      </c>
      <c r="G39" s="40" t="s">
        <v>516</v>
      </c>
      <c r="H39" s="82" t="s">
        <v>176</v>
      </c>
      <c r="I39" s="82"/>
      <c r="J39" s="40" t="s">
        <v>134</v>
      </c>
      <c r="K39" s="40" t="s">
        <v>259</v>
      </c>
      <c r="L39" s="40" t="s">
        <v>191</v>
      </c>
      <c r="M39" s="40" t="s">
        <v>134</v>
      </c>
      <c r="N39" s="40" t="s">
        <v>138</v>
      </c>
      <c r="O39" s="40" t="s">
        <v>139</v>
      </c>
      <c r="P39" s="41">
        <v>43891</v>
      </c>
      <c r="Q39" s="40" t="s">
        <v>383</v>
      </c>
      <c r="R39" s="51"/>
      <c r="S39" s="51"/>
      <c r="T39" s="51"/>
      <c r="U39" s="71" t="s">
        <v>384</v>
      </c>
      <c r="V39" s="52" t="s">
        <v>517</v>
      </c>
      <c r="W39" s="53"/>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row>
    <row r="40" spans="1:56" ht="37.5" customHeight="1">
      <c r="A40" s="78"/>
      <c r="B40" s="26" t="s">
        <v>1313</v>
      </c>
      <c r="C40" s="482"/>
      <c r="D40" s="49" t="s">
        <v>518</v>
      </c>
      <c r="E40" s="50" t="s">
        <v>519</v>
      </c>
      <c r="F40" s="40" t="s">
        <v>520</v>
      </c>
      <c r="G40" s="40" t="s">
        <v>521</v>
      </c>
      <c r="H40" s="50" t="s">
        <v>176</v>
      </c>
      <c r="I40" s="50"/>
      <c r="J40" s="40" t="s">
        <v>189</v>
      </c>
      <c r="K40" s="40" t="s">
        <v>190</v>
      </c>
      <c r="L40" s="40" t="s">
        <v>191</v>
      </c>
      <c r="M40" s="40" t="s">
        <v>522</v>
      </c>
      <c r="N40" s="40" t="s">
        <v>138</v>
      </c>
      <c r="O40" s="40" t="s">
        <v>139</v>
      </c>
      <c r="P40" s="71" t="s">
        <v>136</v>
      </c>
      <c r="Q40" s="40" t="s">
        <v>312</v>
      </c>
      <c r="R40" s="51"/>
      <c r="S40" s="51"/>
      <c r="T40" s="51"/>
      <c r="U40" s="50" t="s">
        <v>139</v>
      </c>
      <c r="V40" s="52" t="s">
        <v>523</v>
      </c>
      <c r="W40" s="53"/>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row>
    <row r="41" spans="1:56" ht="37.5" customHeight="1">
      <c r="A41" s="78"/>
      <c r="B41" s="26" t="s">
        <v>1313</v>
      </c>
      <c r="C41" s="482"/>
      <c r="D41" s="74" t="s">
        <v>524</v>
      </c>
      <c r="E41" s="55" t="s">
        <v>525</v>
      </c>
      <c r="F41" s="40" t="s">
        <v>526</v>
      </c>
      <c r="G41" s="50" t="s">
        <v>527</v>
      </c>
      <c r="H41" s="50" t="s">
        <v>176</v>
      </c>
      <c r="I41" s="50"/>
      <c r="J41" s="40" t="s">
        <v>189</v>
      </c>
      <c r="K41" s="51" t="s">
        <v>528</v>
      </c>
      <c r="L41" s="40" t="s">
        <v>366</v>
      </c>
      <c r="M41" s="40" t="s">
        <v>529</v>
      </c>
      <c r="N41" s="40" t="s">
        <v>138</v>
      </c>
      <c r="O41" s="51" t="s">
        <v>530</v>
      </c>
      <c r="P41" s="41">
        <v>43922</v>
      </c>
      <c r="Q41" s="40" t="s">
        <v>366</v>
      </c>
      <c r="R41" s="40" t="s">
        <v>531</v>
      </c>
      <c r="S41" s="40" t="s">
        <v>532</v>
      </c>
      <c r="T41" s="40" t="s">
        <v>533</v>
      </c>
      <c r="U41" s="55" t="s">
        <v>534</v>
      </c>
      <c r="V41" s="52" t="s">
        <v>535</v>
      </c>
      <c r="W41" s="53"/>
      <c r="X41" s="35"/>
      <c r="Y41" s="35"/>
      <c r="Z41" s="35"/>
      <c r="AA41" s="35"/>
      <c r="AB41" s="35"/>
      <c r="AC41" s="35"/>
      <c r="AD41" s="35"/>
      <c r="AE41" s="35"/>
      <c r="AF41" s="35"/>
      <c r="AG41" s="35"/>
      <c r="AH41" s="35"/>
      <c r="AI41" s="35"/>
      <c r="AJ41" s="35"/>
      <c r="AK41" s="35"/>
      <c r="AL41" s="35"/>
      <c r="AM41" s="35"/>
      <c r="AN41" s="35"/>
      <c r="AO41" s="35"/>
      <c r="AP41" s="35"/>
      <c r="AQ41" s="35"/>
      <c r="AR41" s="35"/>
      <c r="AS41" s="35"/>
      <c r="AT41" s="35"/>
      <c r="AU41" s="35"/>
      <c r="AV41" s="35"/>
      <c r="AW41" s="35"/>
      <c r="AX41" s="35"/>
      <c r="AY41" s="35"/>
      <c r="AZ41" s="35"/>
      <c r="BA41" s="35"/>
      <c r="BB41" s="35"/>
      <c r="BC41" s="35"/>
      <c r="BD41" s="35"/>
    </row>
    <row r="42" spans="1:56" ht="37.5" customHeight="1">
      <c r="A42" s="26"/>
      <c r="B42" s="26" t="s">
        <v>1313</v>
      </c>
      <c r="C42" s="482"/>
      <c r="D42" s="49" t="s">
        <v>536</v>
      </c>
      <c r="E42" s="50" t="s">
        <v>537</v>
      </c>
      <c r="F42" s="40" t="s">
        <v>538</v>
      </c>
      <c r="G42" s="40" t="s">
        <v>539</v>
      </c>
      <c r="H42" s="50" t="s">
        <v>133</v>
      </c>
      <c r="I42" s="50"/>
      <c r="J42" s="40" t="s">
        <v>189</v>
      </c>
      <c r="K42" s="40" t="s">
        <v>190</v>
      </c>
      <c r="L42" s="40" t="s">
        <v>540</v>
      </c>
      <c r="M42" s="40" t="s">
        <v>192</v>
      </c>
      <c r="N42" s="40" t="s">
        <v>138</v>
      </c>
      <c r="O42" s="90" t="s">
        <v>541</v>
      </c>
      <c r="P42" s="41">
        <v>43908</v>
      </c>
      <c r="Q42" s="40" t="s">
        <v>542</v>
      </c>
      <c r="R42" s="40" t="s">
        <v>543</v>
      </c>
      <c r="S42" s="40" t="s">
        <v>544</v>
      </c>
      <c r="T42" s="40" t="s">
        <v>545</v>
      </c>
      <c r="U42" s="55" t="s">
        <v>546</v>
      </c>
      <c r="V42" s="50" t="s">
        <v>547</v>
      </c>
      <c r="W42" s="53"/>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row>
    <row r="43" spans="1:56" ht="37.5" customHeight="1">
      <c r="A43" s="26"/>
      <c r="B43" s="26" t="s">
        <v>1313</v>
      </c>
      <c r="C43" s="482"/>
      <c r="D43" s="91" t="s">
        <v>548</v>
      </c>
      <c r="E43" s="55" t="s">
        <v>549</v>
      </c>
      <c r="F43" s="40" t="s">
        <v>550</v>
      </c>
      <c r="G43" s="40" t="s">
        <v>551</v>
      </c>
      <c r="H43" s="50" t="s">
        <v>199</v>
      </c>
      <c r="I43" s="50"/>
      <c r="J43" s="40" t="s">
        <v>134</v>
      </c>
      <c r="K43" s="51" t="s">
        <v>552</v>
      </c>
      <c r="L43" s="40" t="s">
        <v>191</v>
      </c>
      <c r="M43" s="40" t="s">
        <v>201</v>
      </c>
      <c r="N43" s="40" t="s">
        <v>138</v>
      </c>
      <c r="O43" s="40" t="s">
        <v>139</v>
      </c>
      <c r="P43" s="41">
        <v>43831</v>
      </c>
      <c r="Q43" s="40" t="s">
        <v>553</v>
      </c>
      <c r="R43" s="40" t="s">
        <v>554</v>
      </c>
      <c r="S43" s="40" t="s">
        <v>555</v>
      </c>
      <c r="T43" s="40" t="s">
        <v>556</v>
      </c>
      <c r="U43" s="55" t="s">
        <v>557</v>
      </c>
      <c r="V43" s="52" t="s">
        <v>558</v>
      </c>
      <c r="W43" s="53"/>
      <c r="X43" s="35"/>
      <c r="Y43" s="35"/>
      <c r="Z43" s="35"/>
      <c r="AA43" s="35"/>
      <c r="AB43" s="35"/>
      <c r="AC43" s="35"/>
      <c r="AD43" s="35"/>
      <c r="AE43" s="35"/>
      <c r="AF43" s="35"/>
      <c r="AG43" s="35"/>
      <c r="AH43" s="35"/>
      <c r="AI43" s="35"/>
      <c r="AJ43" s="35"/>
      <c r="AK43" s="35"/>
      <c r="AL43" s="35"/>
      <c r="AM43" s="35"/>
      <c r="AN43" s="35"/>
      <c r="AO43" s="35"/>
      <c r="AP43" s="35"/>
      <c r="AQ43" s="35"/>
      <c r="AR43" s="35"/>
      <c r="AS43" s="35"/>
      <c r="AT43" s="35"/>
      <c r="AU43" s="35"/>
      <c r="AV43" s="35"/>
      <c r="AW43" s="35"/>
      <c r="AX43" s="35"/>
      <c r="AY43" s="35"/>
      <c r="AZ43" s="35"/>
      <c r="BA43" s="35"/>
      <c r="BB43" s="35"/>
      <c r="BC43" s="35"/>
      <c r="BD43" s="35"/>
    </row>
    <row r="44" spans="1:56" ht="37.5" customHeight="1">
      <c r="A44" s="78"/>
      <c r="B44" s="26" t="s">
        <v>1313</v>
      </c>
      <c r="C44" s="482"/>
      <c r="D44" s="92" t="s">
        <v>559</v>
      </c>
      <c r="E44" s="38" t="s">
        <v>560</v>
      </c>
      <c r="F44" s="38" t="s">
        <v>561</v>
      </c>
      <c r="G44" s="38" t="s">
        <v>562</v>
      </c>
      <c r="H44" s="50" t="s">
        <v>176</v>
      </c>
      <c r="I44" s="50"/>
      <c r="J44" s="38" t="s">
        <v>134</v>
      </c>
      <c r="K44" s="37" t="s">
        <v>563</v>
      </c>
      <c r="L44" s="93" t="s">
        <v>178</v>
      </c>
      <c r="M44" s="38" t="s">
        <v>179</v>
      </c>
      <c r="N44" s="38" t="s">
        <v>280</v>
      </c>
      <c r="O44" s="37" t="s">
        <v>564</v>
      </c>
      <c r="P44" s="94">
        <v>43922</v>
      </c>
      <c r="Q44" s="38" t="s">
        <v>178</v>
      </c>
      <c r="R44" s="37" t="s">
        <v>565</v>
      </c>
      <c r="S44" s="37" t="s">
        <v>566</v>
      </c>
      <c r="T44" s="37" t="s">
        <v>567</v>
      </c>
      <c r="U44" s="37" t="s">
        <v>568</v>
      </c>
      <c r="V44" s="44" t="s">
        <v>569</v>
      </c>
      <c r="W44" s="95"/>
      <c r="X44" s="96"/>
      <c r="Y44" s="96"/>
      <c r="Z44" s="96"/>
      <c r="AA44" s="96"/>
      <c r="AB44" s="96"/>
      <c r="AC44" s="96"/>
      <c r="AD44" s="96"/>
      <c r="AE44" s="96"/>
      <c r="AF44" s="96"/>
      <c r="AG44" s="96"/>
      <c r="AH44" s="96"/>
      <c r="AI44" s="96"/>
      <c r="AJ44" s="96"/>
      <c r="AK44" s="96"/>
      <c r="AL44" s="96"/>
      <c r="AM44" s="96"/>
      <c r="AN44" s="96"/>
      <c r="AO44" s="96"/>
      <c r="AP44" s="96"/>
      <c r="AQ44" s="96"/>
      <c r="AR44" s="96"/>
      <c r="AS44" s="96"/>
      <c r="AT44" s="96"/>
      <c r="AU44" s="96"/>
      <c r="AV44" s="96"/>
      <c r="AW44" s="96"/>
      <c r="AX44" s="96"/>
      <c r="AY44" s="96"/>
      <c r="AZ44" s="96"/>
      <c r="BA44" s="96"/>
      <c r="BB44" s="96"/>
      <c r="BC44" s="96"/>
      <c r="BD44" s="96"/>
    </row>
    <row r="45" spans="1:56" ht="37.5" customHeight="1">
      <c r="A45" s="78"/>
      <c r="B45" s="26" t="s">
        <v>1313</v>
      </c>
      <c r="C45" s="482"/>
      <c r="D45" s="98" t="s">
        <v>570</v>
      </c>
      <c r="E45" s="50" t="s">
        <v>571</v>
      </c>
      <c r="F45" s="40" t="s">
        <v>572</v>
      </c>
      <c r="G45" s="40" t="s">
        <v>573</v>
      </c>
      <c r="H45" s="50" t="s">
        <v>176</v>
      </c>
      <c r="I45" s="50"/>
      <c r="J45" s="40" t="s">
        <v>134</v>
      </c>
      <c r="K45" s="40" t="s">
        <v>139</v>
      </c>
      <c r="L45" s="40" t="s">
        <v>574</v>
      </c>
      <c r="M45" s="40" t="s">
        <v>261</v>
      </c>
      <c r="N45" s="40" t="s">
        <v>138</v>
      </c>
      <c r="O45" s="40" t="s">
        <v>139</v>
      </c>
      <c r="P45" s="41">
        <v>43983</v>
      </c>
      <c r="Q45" s="40" t="s">
        <v>574</v>
      </c>
      <c r="R45" s="40"/>
      <c r="S45" s="40" t="s">
        <v>575</v>
      </c>
      <c r="T45" s="40"/>
      <c r="U45" s="50" t="s">
        <v>139</v>
      </c>
      <c r="V45" s="52" t="s">
        <v>576</v>
      </c>
      <c r="W45" s="75" t="s">
        <v>577</v>
      </c>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row>
    <row r="46" spans="1:56" ht="37.5" customHeight="1">
      <c r="A46" s="78"/>
      <c r="B46" s="26" t="s">
        <v>1313</v>
      </c>
      <c r="C46" s="482"/>
      <c r="D46" s="49" t="s">
        <v>578</v>
      </c>
      <c r="E46" s="50" t="s">
        <v>579</v>
      </c>
      <c r="F46" s="40" t="s">
        <v>580</v>
      </c>
      <c r="G46" s="40" t="s">
        <v>581</v>
      </c>
      <c r="H46" s="50" t="s">
        <v>176</v>
      </c>
      <c r="I46" s="50"/>
      <c r="J46" s="40" t="s">
        <v>134</v>
      </c>
      <c r="K46" s="40" t="s">
        <v>582</v>
      </c>
      <c r="L46" s="40" t="s">
        <v>312</v>
      </c>
      <c r="M46" s="40" t="s">
        <v>291</v>
      </c>
      <c r="N46" s="40" t="s">
        <v>138</v>
      </c>
      <c r="O46" s="40" t="s">
        <v>139</v>
      </c>
      <c r="P46" s="41">
        <v>44075</v>
      </c>
      <c r="Q46" s="40" t="s">
        <v>312</v>
      </c>
      <c r="R46" s="40"/>
      <c r="S46" s="51"/>
      <c r="T46" s="51"/>
      <c r="U46" s="50" t="s">
        <v>583</v>
      </c>
      <c r="V46" s="52" t="s">
        <v>584</v>
      </c>
      <c r="W46" s="53"/>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row>
    <row r="47" spans="1:56" ht="37.5" customHeight="1">
      <c r="A47" s="78"/>
      <c r="B47" s="26" t="s">
        <v>1313</v>
      </c>
      <c r="C47" s="482"/>
      <c r="D47" s="49" t="s">
        <v>585</v>
      </c>
      <c r="E47" s="50" t="s">
        <v>586</v>
      </c>
      <c r="F47" s="40" t="s">
        <v>587</v>
      </c>
      <c r="G47" s="40" t="s">
        <v>588</v>
      </c>
      <c r="H47" s="50" t="s">
        <v>176</v>
      </c>
      <c r="I47" s="50"/>
      <c r="J47" s="40" t="s">
        <v>189</v>
      </c>
      <c r="K47" s="40" t="s">
        <v>589</v>
      </c>
      <c r="L47" s="40" t="s">
        <v>456</v>
      </c>
      <c r="M47" s="40" t="s">
        <v>258</v>
      </c>
      <c r="N47" s="40" t="s">
        <v>138</v>
      </c>
      <c r="O47" s="40" t="s">
        <v>139</v>
      </c>
      <c r="P47" s="41">
        <v>43922</v>
      </c>
      <c r="Q47" s="40" t="s">
        <v>456</v>
      </c>
      <c r="R47" s="40" t="s">
        <v>590</v>
      </c>
      <c r="S47" s="40" t="s">
        <v>591</v>
      </c>
      <c r="T47" s="51"/>
      <c r="U47" s="55" t="s">
        <v>592</v>
      </c>
      <c r="V47" s="52" t="s">
        <v>593</v>
      </c>
      <c r="W47" s="53"/>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row>
    <row r="48" spans="1:56" ht="37.5" customHeight="1">
      <c r="A48" s="78"/>
      <c r="B48" s="26" t="s">
        <v>1313</v>
      </c>
      <c r="C48" s="482"/>
      <c r="D48" s="49" t="s">
        <v>594</v>
      </c>
      <c r="E48" s="50" t="s">
        <v>586</v>
      </c>
      <c r="F48" s="40" t="s">
        <v>595</v>
      </c>
      <c r="G48" s="40" t="s">
        <v>596</v>
      </c>
      <c r="H48" s="50" t="s">
        <v>176</v>
      </c>
      <c r="I48" s="50"/>
      <c r="J48" s="40" t="s">
        <v>189</v>
      </c>
      <c r="K48" s="40" t="s">
        <v>597</v>
      </c>
      <c r="L48" s="40" t="s">
        <v>456</v>
      </c>
      <c r="M48" s="40" t="s">
        <v>598</v>
      </c>
      <c r="N48" s="40" t="s">
        <v>138</v>
      </c>
      <c r="O48" s="40" t="s">
        <v>139</v>
      </c>
      <c r="P48" s="41">
        <v>43647</v>
      </c>
      <c r="Q48" s="40" t="s">
        <v>456</v>
      </c>
      <c r="R48" s="40"/>
      <c r="S48" s="40"/>
      <c r="T48" s="51"/>
      <c r="U48" s="55" t="s">
        <v>592</v>
      </c>
      <c r="V48" s="52" t="s">
        <v>599</v>
      </c>
      <c r="W48" s="53"/>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row>
    <row r="49" spans="1:56" ht="37.5" customHeight="1">
      <c r="A49" s="26" t="s">
        <v>127</v>
      </c>
      <c r="B49" s="26" t="s">
        <v>328</v>
      </c>
      <c r="C49" s="482"/>
      <c r="D49" s="49" t="s">
        <v>600</v>
      </c>
      <c r="E49" s="50" t="s">
        <v>601</v>
      </c>
      <c r="F49" s="40" t="s">
        <v>602</v>
      </c>
      <c r="G49" s="40" t="s">
        <v>603</v>
      </c>
      <c r="H49" s="50" t="s">
        <v>176</v>
      </c>
      <c r="I49" s="50"/>
      <c r="J49" s="40" t="s">
        <v>258</v>
      </c>
      <c r="K49" s="40" t="s">
        <v>604</v>
      </c>
      <c r="L49" s="40" t="s">
        <v>191</v>
      </c>
      <c r="M49" s="40" t="s">
        <v>201</v>
      </c>
      <c r="N49" s="40" t="s">
        <v>138</v>
      </c>
      <c r="O49" s="40" t="s">
        <v>605</v>
      </c>
      <c r="P49" s="41">
        <v>43891</v>
      </c>
      <c r="Q49" s="40" t="s">
        <v>312</v>
      </c>
      <c r="R49" s="40" t="s">
        <v>606</v>
      </c>
      <c r="S49" s="51"/>
      <c r="T49" s="51"/>
      <c r="U49" s="40" t="s">
        <v>607</v>
      </c>
      <c r="V49" s="75" t="s">
        <v>608</v>
      </c>
      <c r="W49" s="53"/>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row>
    <row r="50" spans="1:56" ht="37.5" customHeight="1">
      <c r="A50" s="26"/>
      <c r="B50" s="26" t="s">
        <v>1313</v>
      </c>
      <c r="C50" s="482"/>
      <c r="D50" s="49" t="s">
        <v>609</v>
      </c>
      <c r="E50" s="55" t="s">
        <v>610</v>
      </c>
      <c r="F50" s="40" t="s">
        <v>611</v>
      </c>
      <c r="G50" s="40" t="s">
        <v>612</v>
      </c>
      <c r="H50" s="50" t="s">
        <v>133</v>
      </c>
      <c r="I50" s="50"/>
      <c r="J50" s="40" t="s">
        <v>189</v>
      </c>
      <c r="K50" s="51" t="s">
        <v>613</v>
      </c>
      <c r="L50" s="40" t="s">
        <v>312</v>
      </c>
      <c r="M50" s="40" t="s">
        <v>614</v>
      </c>
      <c r="N50" s="40" t="s">
        <v>138</v>
      </c>
      <c r="O50" s="40" t="s">
        <v>139</v>
      </c>
      <c r="P50" s="41">
        <v>43862</v>
      </c>
      <c r="Q50" s="40" t="s">
        <v>312</v>
      </c>
      <c r="R50" s="51"/>
      <c r="S50" s="51"/>
      <c r="T50" s="51"/>
      <c r="U50" s="83" t="s">
        <v>615</v>
      </c>
      <c r="V50" s="80" t="s">
        <v>616</v>
      </c>
      <c r="W50" s="77" t="s">
        <v>1317</v>
      </c>
      <c r="X50" s="58"/>
      <c r="Y50" s="58"/>
      <c r="Z50" s="58"/>
      <c r="AA50" s="58"/>
      <c r="AB50" s="58"/>
      <c r="AC50" s="58"/>
      <c r="AD50" s="58"/>
      <c r="AE50" s="58"/>
      <c r="AF50" s="58"/>
      <c r="AG50" s="58"/>
      <c r="AH50" s="58"/>
      <c r="AI50" s="58"/>
      <c r="AJ50" s="58"/>
      <c r="AK50" s="58"/>
      <c r="AL50" s="58"/>
      <c r="AM50" s="58"/>
      <c r="AN50" s="58"/>
      <c r="AO50" s="58"/>
      <c r="AP50" s="58"/>
      <c r="AQ50" s="58"/>
      <c r="AR50" s="58"/>
      <c r="AS50" s="58"/>
      <c r="AT50" s="58"/>
      <c r="AU50" s="58"/>
      <c r="AV50" s="58"/>
      <c r="AW50" s="58"/>
      <c r="AX50" s="58"/>
      <c r="AY50" s="58"/>
      <c r="AZ50" s="58"/>
      <c r="BA50" s="58"/>
      <c r="BB50" s="58"/>
      <c r="BC50" s="58"/>
      <c r="BD50" s="58"/>
    </row>
    <row r="51" spans="1:56" ht="37.5" customHeight="1">
      <c r="A51" s="78"/>
      <c r="B51" s="26" t="s">
        <v>1313</v>
      </c>
      <c r="C51" s="482"/>
      <c r="D51" s="49" t="s">
        <v>618</v>
      </c>
      <c r="E51" s="99" t="s">
        <v>619</v>
      </c>
      <c r="F51" s="40" t="s">
        <v>620</v>
      </c>
      <c r="G51" s="40" t="s">
        <v>621</v>
      </c>
      <c r="H51" s="50" t="s">
        <v>199</v>
      </c>
      <c r="I51" s="50"/>
      <c r="J51" s="40" t="s">
        <v>189</v>
      </c>
      <c r="K51" s="51" t="s">
        <v>622</v>
      </c>
      <c r="L51" s="40" t="s">
        <v>191</v>
      </c>
      <c r="M51" s="40" t="s">
        <v>623</v>
      </c>
      <c r="N51" s="40" t="s">
        <v>138</v>
      </c>
      <c r="O51" s="40" t="s">
        <v>624</v>
      </c>
      <c r="P51" s="41">
        <v>43831</v>
      </c>
      <c r="Q51" s="40" t="s">
        <v>625</v>
      </c>
      <c r="R51" s="40" t="s">
        <v>626</v>
      </c>
      <c r="S51" s="40" t="s">
        <v>627</v>
      </c>
      <c r="T51" s="51"/>
      <c r="U51" s="55" t="s">
        <v>628</v>
      </c>
      <c r="V51" s="52" t="s">
        <v>629</v>
      </c>
      <c r="W51" s="56" t="s">
        <v>630</v>
      </c>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4"/>
      <c r="AY51" s="34"/>
      <c r="AZ51" s="34"/>
      <c r="BA51" s="34"/>
      <c r="BB51" s="34"/>
      <c r="BC51" s="34"/>
      <c r="BD51" s="34"/>
    </row>
    <row r="52" spans="1:56" ht="37.5" customHeight="1">
      <c r="A52" s="78"/>
      <c r="B52" s="26" t="s">
        <v>1313</v>
      </c>
      <c r="C52" s="482"/>
      <c r="D52" s="49" t="s">
        <v>631</v>
      </c>
      <c r="E52" s="55" t="s">
        <v>632</v>
      </c>
      <c r="F52" s="40" t="s">
        <v>633</v>
      </c>
      <c r="G52" s="40" t="s">
        <v>634</v>
      </c>
      <c r="H52" s="50" t="s">
        <v>133</v>
      </c>
      <c r="I52" s="50"/>
      <c r="J52" s="40" t="s">
        <v>134</v>
      </c>
      <c r="K52" s="51" t="s">
        <v>635</v>
      </c>
      <c r="L52" s="40" t="s">
        <v>191</v>
      </c>
      <c r="M52" s="40" t="s">
        <v>137</v>
      </c>
      <c r="N52" s="40" t="s">
        <v>280</v>
      </c>
      <c r="O52" s="51" t="s">
        <v>636</v>
      </c>
      <c r="P52" s="41">
        <v>43891</v>
      </c>
      <c r="Q52" s="40" t="s">
        <v>202</v>
      </c>
      <c r="R52" s="40" t="s">
        <v>637</v>
      </c>
      <c r="S52" s="40" t="s">
        <v>638</v>
      </c>
      <c r="T52" s="40" t="s">
        <v>639</v>
      </c>
      <c r="U52" s="55" t="s">
        <v>640</v>
      </c>
      <c r="V52" s="52" t="s">
        <v>641</v>
      </c>
      <c r="W52" s="53"/>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row>
    <row r="53" spans="1:56" ht="37.5" customHeight="1">
      <c r="A53" s="78"/>
      <c r="B53" s="26" t="s">
        <v>1313</v>
      </c>
      <c r="C53" s="482"/>
      <c r="D53" s="49" t="s">
        <v>642</v>
      </c>
      <c r="E53" s="50" t="s">
        <v>643</v>
      </c>
      <c r="F53" s="40" t="s">
        <v>644</v>
      </c>
      <c r="G53" s="40" t="s">
        <v>645</v>
      </c>
      <c r="H53" s="50" t="s">
        <v>176</v>
      </c>
      <c r="I53" s="50"/>
      <c r="J53" s="40" t="s">
        <v>189</v>
      </c>
      <c r="K53" s="40" t="s">
        <v>646</v>
      </c>
      <c r="L53" s="40" t="s">
        <v>191</v>
      </c>
      <c r="M53" s="40" t="s">
        <v>623</v>
      </c>
      <c r="N53" s="40" t="s">
        <v>138</v>
      </c>
      <c r="O53" s="40" t="s">
        <v>136</v>
      </c>
      <c r="P53" s="41">
        <v>43952</v>
      </c>
      <c r="Q53" s="40" t="s">
        <v>312</v>
      </c>
      <c r="R53" s="51"/>
      <c r="S53" s="51"/>
      <c r="T53" s="51"/>
      <c r="U53" s="40" t="s">
        <v>647</v>
      </c>
      <c r="V53" s="56" t="s">
        <v>648</v>
      </c>
      <c r="W53" s="56" t="s">
        <v>649</v>
      </c>
      <c r="X53" s="34"/>
      <c r="Y53" s="34"/>
      <c r="Z53" s="34"/>
      <c r="AA53" s="34"/>
      <c r="AB53" s="34"/>
      <c r="AC53" s="34"/>
      <c r="AD53" s="34"/>
      <c r="AE53" s="34"/>
      <c r="AF53" s="34"/>
      <c r="AG53" s="34"/>
      <c r="AH53" s="34"/>
      <c r="AI53" s="34"/>
      <c r="AJ53" s="34"/>
      <c r="AK53" s="34"/>
      <c r="AL53" s="34"/>
      <c r="AM53" s="34"/>
      <c r="AN53" s="34"/>
      <c r="AO53" s="34"/>
      <c r="AP53" s="34"/>
      <c r="AQ53" s="34"/>
      <c r="AR53" s="34"/>
      <c r="AS53" s="34"/>
      <c r="AT53" s="34"/>
      <c r="AU53" s="34"/>
      <c r="AV53" s="34"/>
      <c r="AW53" s="34"/>
      <c r="AX53" s="34"/>
      <c r="AY53" s="34"/>
      <c r="AZ53" s="34"/>
      <c r="BA53" s="34"/>
      <c r="BB53" s="34"/>
      <c r="BC53" s="34"/>
      <c r="BD53" s="34"/>
    </row>
    <row r="54" spans="1:56" ht="37.5" customHeight="1">
      <c r="A54" s="78"/>
      <c r="B54" s="26" t="s">
        <v>1313</v>
      </c>
      <c r="C54" s="482"/>
      <c r="D54" s="49" t="s">
        <v>650</v>
      </c>
      <c r="E54" s="76" t="s">
        <v>651</v>
      </c>
      <c r="F54" s="40" t="s">
        <v>652</v>
      </c>
      <c r="G54" s="40" t="s">
        <v>653</v>
      </c>
      <c r="H54" s="50" t="s">
        <v>176</v>
      </c>
      <c r="I54" s="50"/>
      <c r="J54" s="40" t="s">
        <v>189</v>
      </c>
      <c r="K54" s="40" t="s">
        <v>355</v>
      </c>
      <c r="L54" s="40" t="s">
        <v>191</v>
      </c>
      <c r="M54" s="40" t="s">
        <v>654</v>
      </c>
      <c r="N54" s="40" t="s">
        <v>138</v>
      </c>
      <c r="O54" s="40" t="s">
        <v>139</v>
      </c>
      <c r="P54" s="41">
        <v>43922</v>
      </c>
      <c r="Q54" s="71" t="s">
        <v>655</v>
      </c>
      <c r="R54" s="40"/>
      <c r="S54" s="40"/>
      <c r="T54" s="51"/>
      <c r="U54" s="50" t="s">
        <v>139</v>
      </c>
      <c r="V54" s="52" t="s">
        <v>656</v>
      </c>
      <c r="W54" s="53"/>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row>
    <row r="55" spans="1:56" ht="37.5" customHeight="1">
      <c r="A55" s="78"/>
      <c r="B55" s="26" t="s">
        <v>1313</v>
      </c>
      <c r="C55" s="482"/>
      <c r="D55" s="79" t="s">
        <v>657</v>
      </c>
      <c r="E55" s="71" t="s">
        <v>658</v>
      </c>
      <c r="F55" s="40" t="s">
        <v>659</v>
      </c>
      <c r="G55" s="40" t="s">
        <v>660</v>
      </c>
      <c r="H55" s="40" t="s">
        <v>133</v>
      </c>
      <c r="I55" s="40"/>
      <c r="J55" s="40" t="s">
        <v>134</v>
      </c>
      <c r="K55" s="40" t="s">
        <v>661</v>
      </c>
      <c r="L55" s="40" t="s">
        <v>662</v>
      </c>
      <c r="M55" s="40" t="s">
        <v>192</v>
      </c>
      <c r="N55" s="40" t="s">
        <v>280</v>
      </c>
      <c r="O55" s="40" t="s">
        <v>663</v>
      </c>
      <c r="P55" s="41">
        <v>43952</v>
      </c>
      <c r="Q55" s="40" t="s">
        <v>662</v>
      </c>
      <c r="R55" s="51"/>
      <c r="S55" s="51"/>
      <c r="T55" s="51"/>
      <c r="U55" s="71" t="s">
        <v>664</v>
      </c>
      <c r="V55" s="75" t="s">
        <v>665</v>
      </c>
      <c r="W55" s="42"/>
      <c r="X55" s="68"/>
      <c r="Y55" s="68"/>
      <c r="Z55" s="68"/>
      <c r="AA55" s="68"/>
      <c r="AB55" s="68"/>
      <c r="AC55" s="68"/>
      <c r="AD55" s="68"/>
      <c r="AE55" s="68"/>
      <c r="AF55" s="68"/>
      <c r="AG55" s="68"/>
      <c r="AH55" s="68"/>
      <c r="AI55" s="68"/>
      <c r="AJ55" s="68"/>
      <c r="AK55" s="68"/>
      <c r="AL55" s="68"/>
      <c r="AM55" s="68"/>
      <c r="AN55" s="68"/>
      <c r="AO55" s="68"/>
      <c r="AP55" s="68"/>
      <c r="AQ55" s="68"/>
      <c r="AR55" s="68"/>
      <c r="AS55" s="68"/>
      <c r="AT55" s="68"/>
      <c r="AU55" s="68"/>
      <c r="AV55" s="68"/>
      <c r="AW55" s="68"/>
      <c r="AX55" s="68"/>
      <c r="AY55" s="68"/>
      <c r="AZ55" s="68"/>
      <c r="BA55" s="68"/>
      <c r="BB55" s="68"/>
    </row>
    <row r="56" spans="1:56" ht="37.5" customHeight="1">
      <c r="A56" s="78"/>
      <c r="B56" s="26" t="s">
        <v>1313</v>
      </c>
      <c r="C56" s="482"/>
      <c r="D56" s="49" t="s">
        <v>666</v>
      </c>
      <c r="E56" s="76" t="s">
        <v>651</v>
      </c>
      <c r="F56" s="40" t="s">
        <v>667</v>
      </c>
      <c r="G56" s="40" t="s">
        <v>653</v>
      </c>
      <c r="H56" s="50" t="s">
        <v>133</v>
      </c>
      <c r="I56" s="50"/>
      <c r="J56" s="40" t="s">
        <v>189</v>
      </c>
      <c r="K56" s="40" t="s">
        <v>190</v>
      </c>
      <c r="L56" s="40" t="s">
        <v>191</v>
      </c>
      <c r="M56" s="40" t="s">
        <v>192</v>
      </c>
      <c r="N56" s="40" t="s">
        <v>138</v>
      </c>
      <c r="O56" s="40" t="s">
        <v>139</v>
      </c>
      <c r="P56" s="41">
        <v>43922</v>
      </c>
      <c r="Q56" s="40" t="s">
        <v>655</v>
      </c>
      <c r="R56" s="40"/>
      <c r="S56" s="40"/>
      <c r="T56" s="51"/>
      <c r="U56" s="50" t="s">
        <v>139</v>
      </c>
      <c r="V56" s="52" t="s">
        <v>656</v>
      </c>
      <c r="W56" s="53"/>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row>
    <row r="57" spans="1:56" ht="37.5" customHeight="1">
      <c r="A57" s="78"/>
      <c r="B57" s="26" t="s">
        <v>1313</v>
      </c>
      <c r="C57" s="482"/>
      <c r="D57" s="49" t="s">
        <v>668</v>
      </c>
      <c r="E57" s="50" t="s">
        <v>669</v>
      </c>
      <c r="F57" s="40" t="s">
        <v>670</v>
      </c>
      <c r="G57" s="40" t="s">
        <v>671</v>
      </c>
      <c r="H57" s="50" t="s">
        <v>133</v>
      </c>
      <c r="I57" s="50"/>
      <c r="J57" s="40" t="s">
        <v>189</v>
      </c>
      <c r="K57" s="40" t="s">
        <v>672</v>
      </c>
      <c r="L57" s="40" t="s">
        <v>191</v>
      </c>
      <c r="M57" s="40" t="s">
        <v>192</v>
      </c>
      <c r="N57" s="40" t="s">
        <v>138</v>
      </c>
      <c r="O57" s="40" t="s">
        <v>139</v>
      </c>
      <c r="P57" s="41">
        <v>43891</v>
      </c>
      <c r="Q57" s="40" t="s">
        <v>193</v>
      </c>
      <c r="R57" s="40"/>
      <c r="S57" s="40"/>
      <c r="T57" s="51"/>
      <c r="U57" s="50" t="s">
        <v>139</v>
      </c>
      <c r="V57" s="52" t="s">
        <v>673</v>
      </c>
      <c r="W57" s="53"/>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row>
    <row r="58" spans="1:56" ht="37.5" customHeight="1">
      <c r="A58" s="78"/>
      <c r="B58" s="26" t="s">
        <v>1313</v>
      </c>
      <c r="C58" s="482"/>
      <c r="D58" s="49" t="s">
        <v>674</v>
      </c>
      <c r="E58" s="50" t="s">
        <v>675</v>
      </c>
      <c r="F58" s="40" t="s">
        <v>676</v>
      </c>
      <c r="G58" s="60" t="s">
        <v>677</v>
      </c>
      <c r="H58" s="50" t="s">
        <v>133</v>
      </c>
      <c r="I58" s="50"/>
      <c r="J58" s="40" t="s">
        <v>258</v>
      </c>
      <c r="K58" s="40" t="s">
        <v>135</v>
      </c>
      <c r="L58" s="40" t="s">
        <v>678</v>
      </c>
      <c r="M58" s="40" t="s">
        <v>192</v>
      </c>
      <c r="N58" s="40" t="s">
        <v>138</v>
      </c>
      <c r="O58" s="40" t="s">
        <v>139</v>
      </c>
      <c r="P58" s="41">
        <v>43922</v>
      </c>
      <c r="Q58" s="40" t="s">
        <v>678</v>
      </c>
      <c r="R58" s="51"/>
      <c r="S58" s="51"/>
      <c r="T58" s="51"/>
      <c r="U58" s="50" t="s">
        <v>139</v>
      </c>
      <c r="V58" s="52" t="s">
        <v>679</v>
      </c>
      <c r="W58" s="77" t="s">
        <v>1318</v>
      </c>
      <c r="X58" s="58"/>
      <c r="Y58" s="58"/>
      <c r="Z58" s="58"/>
      <c r="AA58" s="58"/>
      <c r="AB58" s="58"/>
      <c r="AC58" s="58"/>
      <c r="AD58" s="58"/>
      <c r="AE58" s="58"/>
      <c r="AF58" s="58"/>
      <c r="AG58" s="58"/>
      <c r="AH58" s="58"/>
      <c r="AI58" s="58"/>
      <c r="AJ58" s="58"/>
      <c r="AK58" s="58"/>
      <c r="AL58" s="58"/>
      <c r="AM58" s="58"/>
      <c r="AN58" s="58"/>
      <c r="AO58" s="58"/>
      <c r="AP58" s="58"/>
      <c r="AQ58" s="58"/>
      <c r="AR58" s="58"/>
      <c r="AS58" s="58"/>
      <c r="AT58" s="58"/>
      <c r="AU58" s="58"/>
      <c r="AV58" s="58"/>
      <c r="AW58" s="58"/>
      <c r="AX58" s="58"/>
      <c r="AY58" s="58"/>
      <c r="AZ58" s="58"/>
      <c r="BA58" s="58"/>
      <c r="BB58" s="58"/>
      <c r="BC58" s="58"/>
      <c r="BD58" s="58"/>
    </row>
    <row r="59" spans="1:56" ht="37.5" customHeight="1">
      <c r="A59" s="78"/>
      <c r="B59" s="26" t="s">
        <v>1313</v>
      </c>
      <c r="C59" s="482"/>
      <c r="D59" s="49" t="s">
        <v>681</v>
      </c>
      <c r="E59" s="50" t="s">
        <v>682</v>
      </c>
      <c r="F59" s="40" t="s">
        <v>683</v>
      </c>
      <c r="G59" s="40" t="s">
        <v>684</v>
      </c>
      <c r="H59" s="50" t="s">
        <v>176</v>
      </c>
      <c r="I59" s="50"/>
      <c r="J59" s="40" t="s">
        <v>134</v>
      </c>
      <c r="K59" s="40" t="s">
        <v>685</v>
      </c>
      <c r="L59" s="40" t="s">
        <v>191</v>
      </c>
      <c r="M59" s="40" t="s">
        <v>201</v>
      </c>
      <c r="N59" s="40" t="s">
        <v>138</v>
      </c>
      <c r="O59" s="40" t="s">
        <v>139</v>
      </c>
      <c r="P59" s="41">
        <v>43983</v>
      </c>
      <c r="Q59" s="40" t="s">
        <v>312</v>
      </c>
      <c r="R59" s="51"/>
      <c r="S59" s="51"/>
      <c r="T59" s="51"/>
      <c r="U59" s="50" t="s">
        <v>139</v>
      </c>
      <c r="V59" s="52" t="s">
        <v>686</v>
      </c>
      <c r="W59" s="53"/>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row>
    <row r="60" spans="1:56" ht="37.5" customHeight="1">
      <c r="A60" s="78"/>
      <c r="B60" s="26" t="s">
        <v>1313</v>
      </c>
      <c r="C60" s="482"/>
      <c r="D60" s="49" t="s">
        <v>687</v>
      </c>
      <c r="E60" s="50" t="s">
        <v>688</v>
      </c>
      <c r="F60" s="40" t="s">
        <v>689</v>
      </c>
      <c r="G60" s="51"/>
      <c r="H60" s="50" t="s">
        <v>176</v>
      </c>
      <c r="I60" s="50"/>
      <c r="J60" s="40" t="s">
        <v>189</v>
      </c>
      <c r="K60" s="40" t="s">
        <v>690</v>
      </c>
      <c r="L60" s="40" t="s">
        <v>136</v>
      </c>
      <c r="M60" s="40" t="s">
        <v>691</v>
      </c>
      <c r="N60" s="40" t="s">
        <v>138</v>
      </c>
      <c r="O60" s="40" t="s">
        <v>139</v>
      </c>
      <c r="P60" s="41">
        <v>43891</v>
      </c>
      <c r="Q60" s="40" t="s">
        <v>692</v>
      </c>
      <c r="R60" s="40" t="s">
        <v>693</v>
      </c>
      <c r="S60" s="40" t="s">
        <v>694</v>
      </c>
      <c r="T60" s="40" t="s">
        <v>136</v>
      </c>
      <c r="U60" s="50" t="s">
        <v>139</v>
      </c>
      <c r="V60" s="52" t="s">
        <v>695</v>
      </c>
      <c r="W60" s="53"/>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row>
    <row r="61" spans="1:56" ht="37.5" customHeight="1">
      <c r="A61" s="78"/>
      <c r="B61" s="26" t="s">
        <v>1313</v>
      </c>
      <c r="C61" s="482"/>
      <c r="D61" s="79" t="s">
        <v>696</v>
      </c>
      <c r="E61" s="100" t="s">
        <v>697</v>
      </c>
      <c r="F61" s="40" t="s">
        <v>698</v>
      </c>
      <c r="G61" s="60" t="s">
        <v>699</v>
      </c>
      <c r="H61" s="40" t="s">
        <v>176</v>
      </c>
      <c r="I61" s="40"/>
      <c r="J61" s="40" t="s">
        <v>134</v>
      </c>
      <c r="K61" s="40" t="s">
        <v>259</v>
      </c>
      <c r="L61" s="93" t="s">
        <v>136</v>
      </c>
      <c r="M61" s="40" t="s">
        <v>179</v>
      </c>
      <c r="N61" s="40" t="s">
        <v>280</v>
      </c>
      <c r="O61" s="40" t="s">
        <v>139</v>
      </c>
      <c r="P61" s="71" t="s">
        <v>136</v>
      </c>
      <c r="Q61" s="40" t="s">
        <v>700</v>
      </c>
      <c r="R61" s="51"/>
      <c r="S61" s="51"/>
      <c r="T61" s="51"/>
      <c r="U61" s="71" t="s">
        <v>701</v>
      </c>
      <c r="V61" s="52" t="s">
        <v>702</v>
      </c>
      <c r="W61" s="53"/>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row>
    <row r="62" spans="1:56" ht="37.5" customHeight="1">
      <c r="A62" s="78"/>
      <c r="B62" s="26" t="s">
        <v>1313</v>
      </c>
      <c r="C62" s="482"/>
      <c r="D62" s="81" t="s">
        <v>703</v>
      </c>
      <c r="E62" s="71" t="s">
        <v>704</v>
      </c>
      <c r="F62" s="40" t="s">
        <v>1222</v>
      </c>
      <c r="G62" s="40" t="s">
        <v>706</v>
      </c>
      <c r="H62" s="82" t="s">
        <v>199</v>
      </c>
      <c r="I62" s="82"/>
      <c r="J62" s="40" t="s">
        <v>134</v>
      </c>
      <c r="K62" s="40" t="s">
        <v>259</v>
      </c>
      <c r="L62" s="40" t="s">
        <v>191</v>
      </c>
      <c r="M62" s="40" t="s">
        <v>134</v>
      </c>
      <c r="N62" s="40" t="s">
        <v>138</v>
      </c>
      <c r="O62" s="40" t="s">
        <v>139</v>
      </c>
      <c r="P62" s="41">
        <v>43983</v>
      </c>
      <c r="Q62" s="40" t="s">
        <v>312</v>
      </c>
      <c r="R62" s="51"/>
      <c r="S62" s="51"/>
      <c r="T62" s="51"/>
      <c r="U62" s="71" t="s">
        <v>707</v>
      </c>
      <c r="V62" s="52" t="s">
        <v>708</v>
      </c>
      <c r="W62" s="53"/>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row>
    <row r="63" spans="1:56" ht="37.5" customHeight="1">
      <c r="A63" s="78"/>
      <c r="B63" s="26" t="s">
        <v>1313</v>
      </c>
      <c r="C63" s="482"/>
      <c r="D63" s="101" t="s">
        <v>712</v>
      </c>
      <c r="E63" s="38" t="s">
        <v>713</v>
      </c>
      <c r="F63" s="38" t="s">
        <v>714</v>
      </c>
      <c r="G63" s="38" t="s">
        <v>715</v>
      </c>
      <c r="H63" s="50" t="s">
        <v>133</v>
      </c>
      <c r="I63" s="50"/>
      <c r="J63" s="38" t="s">
        <v>134</v>
      </c>
      <c r="K63" s="37" t="s">
        <v>716</v>
      </c>
      <c r="L63" s="93" t="s">
        <v>139</v>
      </c>
      <c r="M63" s="38" t="s">
        <v>192</v>
      </c>
      <c r="N63" s="38" t="s">
        <v>280</v>
      </c>
      <c r="O63" s="37" t="s">
        <v>717</v>
      </c>
      <c r="P63" s="94">
        <v>43617</v>
      </c>
      <c r="Q63" s="38" t="s">
        <v>178</v>
      </c>
      <c r="R63" s="37" t="s">
        <v>282</v>
      </c>
      <c r="S63" s="37" t="s">
        <v>718</v>
      </c>
      <c r="T63" s="37" t="s">
        <v>719</v>
      </c>
      <c r="U63" s="37" t="s">
        <v>568</v>
      </c>
      <c r="V63" s="44" t="s">
        <v>720</v>
      </c>
      <c r="W63" s="53"/>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row>
    <row r="64" spans="1:56" ht="31.5" customHeight="1">
      <c r="A64" s="26" t="s">
        <v>252</v>
      </c>
      <c r="B64" s="26" t="s">
        <v>328</v>
      </c>
      <c r="C64" s="482"/>
      <c r="D64" s="49" t="s">
        <v>722</v>
      </c>
      <c r="E64" s="50" t="s">
        <v>723</v>
      </c>
      <c r="F64" s="40" t="s">
        <v>1253</v>
      </c>
      <c r="G64" s="40" t="s">
        <v>725</v>
      </c>
      <c r="H64" s="50" t="s">
        <v>176</v>
      </c>
      <c r="I64" s="50"/>
      <c r="J64" s="40" t="s">
        <v>189</v>
      </c>
      <c r="K64" s="40" t="s">
        <v>135</v>
      </c>
      <c r="L64" s="40" t="s">
        <v>191</v>
      </c>
      <c r="M64" s="40" t="s">
        <v>261</v>
      </c>
      <c r="N64" s="40" t="s">
        <v>138</v>
      </c>
      <c r="O64" s="40" t="s">
        <v>139</v>
      </c>
      <c r="P64" s="41">
        <v>43952</v>
      </c>
      <c r="Q64" s="40" t="s">
        <v>312</v>
      </c>
      <c r="R64" s="40" t="s">
        <v>726</v>
      </c>
      <c r="S64" s="40" t="s">
        <v>648</v>
      </c>
      <c r="T64" s="40" t="s">
        <v>648</v>
      </c>
      <c r="U64" s="50" t="s">
        <v>727</v>
      </c>
      <c r="V64" s="52" t="s">
        <v>728</v>
      </c>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row>
    <row r="65" spans="1:56" ht="31.5" customHeight="1">
      <c r="A65" s="78"/>
      <c r="B65" s="26" t="s">
        <v>1313</v>
      </c>
      <c r="C65" s="482"/>
      <c r="D65" s="49" t="s">
        <v>733</v>
      </c>
      <c r="E65" s="50" t="s">
        <v>734</v>
      </c>
      <c r="F65" s="40" t="s">
        <v>1254</v>
      </c>
      <c r="G65" s="40" t="s">
        <v>736</v>
      </c>
      <c r="H65" s="50" t="s">
        <v>176</v>
      </c>
      <c r="I65" s="50"/>
      <c r="J65" s="40" t="s">
        <v>189</v>
      </c>
      <c r="K65" s="40" t="s">
        <v>737</v>
      </c>
      <c r="L65" s="40" t="s">
        <v>140</v>
      </c>
      <c r="M65" s="40" t="s">
        <v>440</v>
      </c>
      <c r="N65" s="40" t="s">
        <v>138</v>
      </c>
      <c r="O65" s="40" t="s">
        <v>139</v>
      </c>
      <c r="P65" s="41">
        <v>43862</v>
      </c>
      <c r="Q65" s="40" t="s">
        <v>140</v>
      </c>
      <c r="R65" s="51"/>
      <c r="S65" s="51"/>
      <c r="T65" s="51"/>
      <c r="U65" s="50" t="s">
        <v>139</v>
      </c>
      <c r="V65" s="52" t="s">
        <v>738</v>
      </c>
      <c r="W65" s="53"/>
      <c r="X65" s="35"/>
      <c r="Y65" s="35"/>
      <c r="Z65" s="35"/>
      <c r="AA65" s="35"/>
      <c r="AB65" s="35"/>
      <c r="AC65" s="35"/>
      <c r="AD65" s="35"/>
      <c r="AE65" s="35"/>
      <c r="AF65" s="35"/>
      <c r="AG65" s="35"/>
      <c r="AH65" s="35"/>
      <c r="AI65" s="35"/>
      <c r="AJ65" s="35"/>
      <c r="AK65" s="35"/>
      <c r="AL65" s="35"/>
      <c r="AM65" s="35"/>
      <c r="AN65" s="35"/>
      <c r="AO65" s="35"/>
      <c r="AP65" s="35"/>
      <c r="AQ65" s="35"/>
      <c r="AR65" s="35"/>
      <c r="AS65" s="35"/>
      <c r="AT65" s="35"/>
      <c r="AU65" s="35"/>
      <c r="AV65" s="35"/>
      <c r="AW65" s="35"/>
      <c r="AX65" s="35"/>
      <c r="AY65" s="35"/>
      <c r="AZ65" s="35"/>
      <c r="BA65" s="35"/>
      <c r="BB65" s="35"/>
      <c r="BC65" s="35"/>
      <c r="BD65" s="35"/>
    </row>
    <row r="66" spans="1:56" ht="31.5" customHeight="1">
      <c r="A66" s="78"/>
      <c r="B66" s="26" t="s">
        <v>1313</v>
      </c>
      <c r="C66" s="482"/>
      <c r="D66" s="101" t="s">
        <v>742</v>
      </c>
      <c r="E66" s="38" t="s">
        <v>743</v>
      </c>
      <c r="F66" s="38" t="s">
        <v>1261</v>
      </c>
      <c r="G66" s="38" t="s">
        <v>745</v>
      </c>
      <c r="H66" s="50" t="s">
        <v>133</v>
      </c>
      <c r="I66" s="50"/>
      <c r="J66" s="38" t="s">
        <v>134</v>
      </c>
      <c r="K66" s="37" t="s">
        <v>746</v>
      </c>
      <c r="L66" s="93" t="s">
        <v>139</v>
      </c>
      <c r="M66" s="38" t="s">
        <v>179</v>
      </c>
      <c r="N66" s="38" t="s">
        <v>747</v>
      </c>
      <c r="O66" s="37" t="s">
        <v>748</v>
      </c>
      <c r="P66" s="94">
        <v>43891</v>
      </c>
      <c r="Q66" s="38" t="s">
        <v>178</v>
      </c>
      <c r="R66" s="37" t="s">
        <v>749</v>
      </c>
      <c r="S66" s="37" t="s">
        <v>750</v>
      </c>
      <c r="T66" s="37" t="s">
        <v>751</v>
      </c>
      <c r="U66" s="37" t="s">
        <v>752</v>
      </c>
      <c r="V66" s="44" t="s">
        <v>753</v>
      </c>
      <c r="W66" s="53"/>
      <c r="X66" s="35"/>
      <c r="Y66" s="35"/>
      <c r="Z66" s="35"/>
      <c r="AA66" s="35"/>
      <c r="AB66" s="35"/>
      <c r="AC66" s="35"/>
      <c r="AD66" s="35"/>
      <c r="AE66" s="35"/>
      <c r="AF66" s="35"/>
      <c r="AG66" s="35"/>
      <c r="AH66" s="35"/>
      <c r="AI66" s="35"/>
      <c r="AJ66" s="35"/>
      <c r="AK66" s="35"/>
      <c r="AL66" s="35"/>
      <c r="AM66" s="35"/>
      <c r="AN66" s="35"/>
      <c r="AO66" s="35"/>
      <c r="AP66" s="35"/>
      <c r="AQ66" s="35"/>
      <c r="AR66" s="35"/>
      <c r="AS66" s="35"/>
      <c r="AT66" s="35"/>
      <c r="AU66" s="35"/>
      <c r="AV66" s="35"/>
      <c r="AW66" s="35"/>
      <c r="AX66" s="35"/>
      <c r="AY66" s="35"/>
      <c r="AZ66" s="35"/>
      <c r="BA66" s="35"/>
      <c r="BB66" s="35"/>
      <c r="BC66" s="35"/>
      <c r="BD66" s="35"/>
    </row>
    <row r="67" spans="1:56" ht="37.5" customHeight="1">
      <c r="A67" s="287"/>
      <c r="B67" s="26" t="s">
        <v>1313</v>
      </c>
      <c r="C67" s="482"/>
      <c r="D67" s="49" t="s">
        <v>760</v>
      </c>
      <c r="E67" s="102" t="s">
        <v>761</v>
      </c>
      <c r="F67" s="40" t="s">
        <v>762</v>
      </c>
      <c r="G67" s="40" t="s">
        <v>763</v>
      </c>
      <c r="H67" s="50" t="s">
        <v>176</v>
      </c>
      <c r="I67" s="50"/>
      <c r="J67" s="40" t="s">
        <v>134</v>
      </c>
      <c r="K67" s="40" t="s">
        <v>764</v>
      </c>
      <c r="L67" s="40" t="s">
        <v>191</v>
      </c>
      <c r="M67" s="60" t="s">
        <v>440</v>
      </c>
      <c r="N67" s="40" t="s">
        <v>138</v>
      </c>
      <c r="O67" s="40" t="s">
        <v>139</v>
      </c>
      <c r="P67" s="41">
        <v>43952</v>
      </c>
      <c r="Q67" s="40" t="s">
        <v>765</v>
      </c>
      <c r="R67" s="51"/>
      <c r="S67" s="51"/>
      <c r="T67" s="40"/>
      <c r="U67" s="50" t="s">
        <v>766</v>
      </c>
      <c r="V67" s="80" t="s">
        <v>767</v>
      </c>
      <c r="W67" s="103" t="s">
        <v>1319</v>
      </c>
      <c r="X67" s="58"/>
      <c r="Y67" s="58"/>
      <c r="Z67" s="58"/>
      <c r="AA67" s="58"/>
      <c r="AB67" s="58"/>
      <c r="AC67" s="58"/>
      <c r="AD67" s="58"/>
      <c r="AE67" s="58"/>
      <c r="AF67" s="58"/>
      <c r="AG67" s="58"/>
      <c r="AH67" s="58"/>
      <c r="AI67" s="58"/>
      <c r="AJ67" s="58"/>
      <c r="AK67" s="58"/>
      <c r="AL67" s="58"/>
      <c r="AM67" s="58"/>
      <c r="AN67" s="58"/>
      <c r="AO67" s="58"/>
      <c r="AP67" s="58"/>
      <c r="AQ67" s="58"/>
      <c r="AR67" s="58"/>
      <c r="AS67" s="58"/>
      <c r="AT67" s="58"/>
      <c r="AU67" s="58"/>
      <c r="AV67" s="58"/>
      <c r="AW67" s="58"/>
      <c r="AX67" s="58"/>
      <c r="AY67" s="58"/>
      <c r="AZ67" s="58"/>
      <c r="BA67" s="58"/>
      <c r="BB67" s="58"/>
      <c r="BC67" s="58"/>
      <c r="BD67" s="58"/>
    </row>
    <row r="68" spans="1:56" ht="37.5" customHeight="1">
      <c r="A68" s="287"/>
      <c r="B68" s="26" t="s">
        <v>1313</v>
      </c>
      <c r="C68" s="482"/>
      <c r="D68" s="39" t="s">
        <v>770</v>
      </c>
      <c r="E68" s="83" t="s">
        <v>771</v>
      </c>
      <c r="F68" s="60" t="s">
        <v>1263</v>
      </c>
      <c r="G68" s="60" t="s">
        <v>773</v>
      </c>
      <c r="H68" s="50" t="s">
        <v>176</v>
      </c>
      <c r="I68" s="39"/>
      <c r="J68" s="60" t="s">
        <v>189</v>
      </c>
      <c r="K68" s="60" t="s">
        <v>774</v>
      </c>
      <c r="L68" s="60" t="s">
        <v>136</v>
      </c>
      <c r="M68" s="60" t="s">
        <v>137</v>
      </c>
      <c r="N68" s="60" t="s">
        <v>138</v>
      </c>
      <c r="O68" s="60" t="s">
        <v>139</v>
      </c>
      <c r="P68" s="59">
        <v>43831</v>
      </c>
      <c r="Q68" s="60" t="s">
        <v>312</v>
      </c>
      <c r="R68" s="84"/>
      <c r="S68" s="84"/>
      <c r="T68" s="60" t="s">
        <v>284</v>
      </c>
      <c r="U68" s="39" t="s">
        <v>775</v>
      </c>
      <c r="V68" s="80" t="s">
        <v>776</v>
      </c>
      <c r="W68" s="35"/>
      <c r="X68" s="35"/>
      <c r="Y68" s="35"/>
      <c r="Z68" s="35"/>
      <c r="AA68" s="35"/>
      <c r="AB68" s="35"/>
      <c r="AC68" s="35"/>
      <c r="AD68" s="35"/>
      <c r="AE68" s="35"/>
      <c r="AF68" s="35"/>
      <c r="AG68" s="35"/>
      <c r="AH68" s="35"/>
      <c r="AI68" s="35"/>
      <c r="AJ68" s="35"/>
      <c r="AK68" s="35"/>
      <c r="AL68" s="35"/>
      <c r="AM68" s="35"/>
      <c r="AN68" s="35"/>
      <c r="AO68" s="35"/>
      <c r="AP68" s="35"/>
      <c r="AQ68" s="35"/>
      <c r="AR68" s="35"/>
      <c r="AS68" s="35"/>
      <c r="AT68" s="35"/>
      <c r="AU68" s="35"/>
      <c r="AV68" s="35"/>
      <c r="AW68" s="35"/>
      <c r="AX68" s="35"/>
      <c r="AY68" s="35"/>
      <c r="AZ68" s="35"/>
      <c r="BA68" s="35"/>
      <c r="BB68" s="35"/>
      <c r="BC68" s="35"/>
      <c r="BD68" s="35"/>
    </row>
    <row r="69" spans="1:56" ht="37.5" customHeight="1">
      <c r="A69" s="287"/>
      <c r="B69" s="26" t="s">
        <v>1313</v>
      </c>
      <c r="C69" s="482"/>
      <c r="D69" s="27" t="s">
        <v>783</v>
      </c>
      <c r="E69" s="50" t="s">
        <v>784</v>
      </c>
      <c r="F69" s="40" t="s">
        <v>1264</v>
      </c>
      <c r="G69" s="40" t="s">
        <v>786</v>
      </c>
      <c r="H69" s="50" t="s">
        <v>176</v>
      </c>
      <c r="I69" s="50"/>
      <c r="J69" s="40" t="s">
        <v>134</v>
      </c>
      <c r="K69" s="40" t="s">
        <v>290</v>
      </c>
      <c r="L69" s="40" t="s">
        <v>191</v>
      </c>
      <c r="M69" s="40" t="s">
        <v>787</v>
      </c>
      <c r="N69" s="40" t="s">
        <v>138</v>
      </c>
      <c r="O69" s="40" t="s">
        <v>139</v>
      </c>
      <c r="P69" s="71">
        <v>2017</v>
      </c>
      <c r="Q69" s="40" t="s">
        <v>678</v>
      </c>
      <c r="R69" s="51"/>
      <c r="S69" s="51"/>
      <c r="T69" s="51"/>
      <c r="U69" s="39" t="s">
        <v>788</v>
      </c>
      <c r="V69" s="80" t="s">
        <v>789</v>
      </c>
      <c r="W69" s="77" t="s">
        <v>1320</v>
      </c>
      <c r="X69" s="58"/>
      <c r="Y69" s="58"/>
      <c r="Z69" s="58"/>
      <c r="AA69" s="58"/>
      <c r="AB69" s="58"/>
      <c r="AC69" s="58"/>
      <c r="AD69" s="58"/>
      <c r="AE69" s="58"/>
      <c r="AF69" s="58"/>
      <c r="AG69" s="58"/>
      <c r="AH69" s="58"/>
      <c r="AI69" s="58"/>
      <c r="AJ69" s="58"/>
      <c r="AK69" s="58"/>
      <c r="AL69" s="58"/>
      <c r="AM69" s="58"/>
      <c r="AN69" s="58"/>
      <c r="AO69" s="58"/>
      <c r="AP69" s="58"/>
      <c r="AQ69" s="58"/>
      <c r="AR69" s="58"/>
      <c r="AS69" s="58"/>
      <c r="AT69" s="58"/>
      <c r="AU69" s="58"/>
      <c r="AV69" s="58"/>
      <c r="AW69" s="58"/>
      <c r="AX69" s="58"/>
      <c r="AY69" s="58"/>
      <c r="AZ69" s="58"/>
      <c r="BA69" s="58"/>
      <c r="BB69" s="58"/>
      <c r="BC69" s="58"/>
      <c r="BD69" s="58"/>
    </row>
    <row r="70" spans="1:56" ht="31.5" customHeight="1">
      <c r="A70" s="78"/>
      <c r="B70" s="26" t="s">
        <v>1313</v>
      </c>
      <c r="C70" s="482"/>
      <c r="D70" s="27" t="s">
        <v>794</v>
      </c>
      <c r="E70" s="50" t="s">
        <v>795</v>
      </c>
      <c r="F70" s="40" t="s">
        <v>1271</v>
      </c>
      <c r="G70" s="40" t="s">
        <v>797</v>
      </c>
      <c r="H70" s="50" t="s">
        <v>176</v>
      </c>
      <c r="I70" s="50"/>
      <c r="J70" s="40" t="s">
        <v>189</v>
      </c>
      <c r="K70" s="40" t="s">
        <v>798</v>
      </c>
      <c r="L70" s="40" t="s">
        <v>191</v>
      </c>
      <c r="M70" s="40" t="s">
        <v>258</v>
      </c>
      <c r="N70" s="40" t="s">
        <v>138</v>
      </c>
      <c r="O70" s="40" t="s">
        <v>799</v>
      </c>
      <c r="P70" s="41">
        <v>43891</v>
      </c>
      <c r="Q70" s="40" t="s">
        <v>800</v>
      </c>
      <c r="R70" s="40" t="s">
        <v>801</v>
      </c>
      <c r="S70" s="51"/>
      <c r="T70" s="51"/>
      <c r="U70" s="50" t="s">
        <v>139</v>
      </c>
      <c r="V70" s="52" t="s">
        <v>802</v>
      </c>
      <c r="W70" s="53"/>
      <c r="X70" s="35"/>
      <c r="Y70" s="35"/>
      <c r="Z70" s="35"/>
      <c r="AA70" s="35"/>
      <c r="AB70" s="35"/>
      <c r="AC70" s="35"/>
      <c r="AD70" s="35"/>
      <c r="AE70" s="35"/>
      <c r="AF70" s="35"/>
      <c r="AG70" s="35"/>
      <c r="AH70" s="35"/>
      <c r="AI70" s="35"/>
      <c r="AJ70" s="35"/>
      <c r="AK70" s="35"/>
      <c r="AL70" s="35"/>
      <c r="AM70" s="35"/>
      <c r="AN70" s="35"/>
      <c r="AO70" s="35"/>
      <c r="AP70" s="35"/>
      <c r="AQ70" s="35"/>
      <c r="AR70" s="35"/>
      <c r="AS70" s="35"/>
      <c r="AT70" s="35"/>
      <c r="AU70" s="35"/>
      <c r="AV70" s="35"/>
      <c r="AW70" s="35"/>
      <c r="AX70" s="35"/>
      <c r="AY70" s="35"/>
      <c r="AZ70" s="35"/>
      <c r="BA70" s="35"/>
      <c r="BB70" s="35"/>
      <c r="BC70" s="35"/>
      <c r="BD70" s="35"/>
    </row>
    <row r="71" spans="1:56" ht="31.5" customHeight="1">
      <c r="A71" s="84"/>
      <c r="B71" s="84"/>
      <c r="C71" s="482"/>
      <c r="D71" s="79"/>
      <c r="E71" s="62"/>
      <c r="F71" s="51"/>
      <c r="G71" s="51"/>
      <c r="H71" s="40"/>
      <c r="I71" s="40"/>
      <c r="J71" s="51"/>
      <c r="K71" s="51"/>
      <c r="L71" s="51"/>
      <c r="M71" s="51"/>
      <c r="N71" s="51"/>
      <c r="O71" s="51"/>
      <c r="P71" s="62"/>
      <c r="Q71" s="51"/>
      <c r="R71" s="51"/>
      <c r="S71" s="51"/>
      <c r="T71" s="51"/>
      <c r="U71" s="62"/>
      <c r="V71" s="104"/>
      <c r="W71" s="53"/>
      <c r="X71" s="35"/>
      <c r="Y71" s="35"/>
      <c r="Z71" s="35"/>
      <c r="AA71" s="35"/>
      <c r="AB71" s="35"/>
      <c r="AC71" s="35"/>
      <c r="AD71" s="35"/>
      <c r="AE71" s="35"/>
      <c r="AF71" s="35"/>
      <c r="AG71" s="35"/>
      <c r="AH71" s="35"/>
      <c r="AI71" s="35"/>
      <c r="AJ71" s="35"/>
      <c r="AK71" s="35"/>
      <c r="AL71" s="35"/>
      <c r="AM71" s="35"/>
      <c r="AN71" s="35"/>
      <c r="AO71" s="35"/>
      <c r="AP71" s="35"/>
      <c r="AQ71" s="35"/>
      <c r="AR71" s="35"/>
      <c r="AS71" s="35"/>
      <c r="AT71" s="35"/>
      <c r="AU71" s="35"/>
      <c r="AV71" s="35"/>
      <c r="AW71" s="35"/>
      <c r="AX71" s="35"/>
      <c r="AY71" s="35"/>
      <c r="AZ71" s="35"/>
      <c r="BA71" s="35"/>
      <c r="BB71" s="35"/>
      <c r="BC71" s="35"/>
      <c r="BD71" s="35"/>
    </row>
    <row r="72" spans="1:56" ht="31.5" customHeight="1">
      <c r="A72" s="84"/>
      <c r="B72" s="84"/>
      <c r="C72" s="482"/>
      <c r="D72" s="79"/>
      <c r="E72" s="62"/>
      <c r="F72" s="51"/>
      <c r="G72" s="51"/>
      <c r="H72" s="40"/>
      <c r="I72" s="40"/>
      <c r="J72" s="51"/>
      <c r="K72" s="51"/>
      <c r="L72" s="51"/>
      <c r="M72" s="51"/>
      <c r="N72" s="51"/>
      <c r="O72" s="51"/>
      <c r="P72" s="62"/>
      <c r="Q72" s="51"/>
      <c r="R72" s="51"/>
      <c r="S72" s="51"/>
      <c r="T72" s="51"/>
      <c r="U72" s="62"/>
      <c r="V72" s="104"/>
      <c r="W72" s="53"/>
      <c r="X72" s="35"/>
      <c r="Y72" s="35"/>
      <c r="Z72" s="35"/>
      <c r="AA72" s="35"/>
      <c r="AB72" s="35"/>
      <c r="AC72" s="35"/>
      <c r="AD72" s="35"/>
      <c r="AE72" s="35"/>
      <c r="AF72" s="35"/>
      <c r="AG72" s="35"/>
      <c r="AH72" s="35"/>
      <c r="AI72" s="35"/>
      <c r="AJ72" s="35"/>
      <c r="AK72" s="35"/>
      <c r="AL72" s="35"/>
      <c r="AM72" s="35"/>
      <c r="AN72" s="35"/>
      <c r="AO72" s="35"/>
      <c r="AP72" s="35"/>
      <c r="AQ72" s="35"/>
      <c r="AR72" s="35"/>
      <c r="AS72" s="35"/>
      <c r="AT72" s="35"/>
      <c r="AU72" s="35"/>
      <c r="AV72" s="35"/>
      <c r="AW72" s="35"/>
      <c r="AX72" s="35"/>
      <c r="AY72" s="35"/>
      <c r="AZ72" s="35"/>
      <c r="BA72" s="35"/>
      <c r="BB72" s="35"/>
      <c r="BC72" s="35"/>
      <c r="BD72" s="35"/>
    </row>
    <row r="73" spans="1:56" ht="31.5" customHeight="1">
      <c r="A73" s="84"/>
      <c r="B73" s="84"/>
      <c r="C73" s="482"/>
      <c r="D73" s="79"/>
      <c r="E73" s="71"/>
      <c r="F73" s="51"/>
      <c r="G73" s="51"/>
      <c r="H73" s="40"/>
      <c r="I73" s="40"/>
      <c r="J73" s="51"/>
      <c r="K73" s="51"/>
      <c r="L73" s="51"/>
      <c r="M73" s="51"/>
      <c r="N73" s="51"/>
      <c r="O73" s="51"/>
      <c r="P73" s="62"/>
      <c r="Q73" s="51"/>
      <c r="R73" s="51"/>
      <c r="S73" s="51"/>
      <c r="T73" s="51"/>
      <c r="U73" s="71"/>
      <c r="V73" s="50"/>
      <c r="W73" s="53"/>
      <c r="X73" s="35"/>
      <c r="Y73" s="35"/>
      <c r="Z73" s="35"/>
      <c r="AA73" s="35"/>
      <c r="AB73" s="35"/>
      <c r="AC73" s="35"/>
      <c r="AD73" s="35"/>
      <c r="AE73" s="35"/>
      <c r="AF73" s="35"/>
      <c r="AG73" s="35"/>
      <c r="AH73" s="35"/>
      <c r="AI73" s="35"/>
      <c r="AJ73" s="35"/>
      <c r="AK73" s="35"/>
      <c r="AL73" s="35"/>
      <c r="AM73" s="35"/>
      <c r="AN73" s="35"/>
      <c r="AO73" s="35"/>
      <c r="AP73" s="35"/>
      <c r="AQ73" s="35"/>
      <c r="AR73" s="35"/>
      <c r="AS73" s="35"/>
      <c r="AT73" s="35"/>
      <c r="AU73" s="35"/>
      <c r="AV73" s="35"/>
      <c r="AW73" s="35"/>
      <c r="AX73" s="35"/>
      <c r="AY73" s="35"/>
      <c r="AZ73" s="35"/>
      <c r="BA73" s="35"/>
      <c r="BB73" s="35"/>
      <c r="BC73" s="35"/>
      <c r="BD73" s="35"/>
    </row>
    <row r="74" spans="1:56" ht="31.5" customHeight="1">
      <c r="A74" s="84"/>
      <c r="B74" s="84"/>
      <c r="C74" s="482"/>
      <c r="D74" s="79"/>
      <c r="E74" s="71"/>
      <c r="F74" s="51"/>
      <c r="G74" s="51"/>
      <c r="H74" s="40"/>
      <c r="I74" s="40"/>
      <c r="J74" s="51"/>
      <c r="K74" s="51"/>
      <c r="L74" s="51"/>
      <c r="M74" s="51"/>
      <c r="N74" s="51"/>
      <c r="O74" s="51"/>
      <c r="P74" s="62"/>
      <c r="Q74" s="51"/>
      <c r="R74" s="51"/>
      <c r="S74" s="51"/>
      <c r="T74" s="51"/>
      <c r="U74" s="71"/>
      <c r="V74" s="50"/>
      <c r="W74" s="53"/>
      <c r="X74" s="35"/>
      <c r="Y74" s="35"/>
      <c r="Z74" s="35"/>
      <c r="AA74" s="35"/>
      <c r="AB74" s="35"/>
      <c r="AC74" s="35"/>
      <c r="AD74" s="35"/>
      <c r="AE74" s="35"/>
      <c r="AF74" s="35"/>
      <c r="AG74" s="35"/>
      <c r="AH74" s="35"/>
      <c r="AI74" s="35"/>
      <c r="AJ74" s="35"/>
      <c r="AK74" s="35"/>
      <c r="AL74" s="35"/>
      <c r="AM74" s="35"/>
      <c r="AN74" s="35"/>
      <c r="AO74" s="35"/>
      <c r="AP74" s="35"/>
      <c r="AQ74" s="35"/>
      <c r="AR74" s="35"/>
      <c r="AS74" s="35"/>
      <c r="AT74" s="35"/>
      <c r="AU74" s="35"/>
      <c r="AV74" s="35"/>
      <c r="AW74" s="35"/>
      <c r="AX74" s="35"/>
      <c r="AY74" s="35"/>
      <c r="AZ74" s="35"/>
      <c r="BA74" s="35"/>
      <c r="BB74" s="35"/>
      <c r="BC74" s="35"/>
      <c r="BD74" s="35"/>
    </row>
    <row r="75" spans="1:56" ht="31.5" customHeight="1">
      <c r="A75" s="84"/>
      <c r="B75" s="84"/>
      <c r="C75" s="482"/>
      <c r="D75" s="79"/>
      <c r="E75" s="71"/>
      <c r="F75" s="51"/>
      <c r="G75" s="51"/>
      <c r="H75" s="40"/>
      <c r="I75" s="40"/>
      <c r="J75" s="51"/>
      <c r="K75" s="51"/>
      <c r="L75" s="51"/>
      <c r="M75" s="51"/>
      <c r="N75" s="51"/>
      <c r="O75" s="51"/>
      <c r="P75" s="62"/>
      <c r="Q75" s="51"/>
      <c r="R75" s="51"/>
      <c r="S75" s="51"/>
      <c r="T75" s="51"/>
      <c r="U75" s="71"/>
      <c r="V75" s="50"/>
      <c r="W75" s="53"/>
      <c r="X75" s="35"/>
      <c r="Y75" s="35"/>
      <c r="Z75" s="35"/>
      <c r="AA75" s="35"/>
      <c r="AB75" s="35"/>
      <c r="AC75" s="35"/>
      <c r="AD75" s="35"/>
      <c r="AE75" s="35"/>
      <c r="AF75" s="35"/>
      <c r="AG75" s="35"/>
      <c r="AH75" s="35"/>
      <c r="AI75" s="35"/>
      <c r="AJ75" s="35"/>
      <c r="AK75" s="35"/>
      <c r="AL75" s="35"/>
      <c r="AM75" s="35"/>
      <c r="AN75" s="35"/>
      <c r="AO75" s="35"/>
      <c r="AP75" s="35"/>
      <c r="AQ75" s="35"/>
      <c r="AR75" s="35"/>
      <c r="AS75" s="35"/>
      <c r="AT75" s="35"/>
      <c r="AU75" s="35"/>
      <c r="AV75" s="35"/>
      <c r="AW75" s="35"/>
      <c r="AX75" s="35"/>
      <c r="AY75" s="35"/>
      <c r="AZ75" s="35"/>
      <c r="BA75" s="35"/>
      <c r="BB75" s="35"/>
      <c r="BC75" s="35"/>
      <c r="BD75" s="35"/>
    </row>
    <row r="76" spans="1:56" ht="31.5" customHeight="1">
      <c r="A76" s="84"/>
      <c r="B76" s="84"/>
      <c r="C76" s="482"/>
      <c r="D76" s="79"/>
      <c r="E76" s="71"/>
      <c r="F76" s="51"/>
      <c r="G76" s="51"/>
      <c r="H76" s="40"/>
      <c r="I76" s="40"/>
      <c r="J76" s="51"/>
      <c r="K76" s="51"/>
      <c r="L76" s="51"/>
      <c r="M76" s="51"/>
      <c r="N76" s="51"/>
      <c r="O76" s="51"/>
      <c r="P76" s="62"/>
      <c r="Q76" s="51"/>
      <c r="R76" s="51"/>
      <c r="S76" s="51"/>
      <c r="T76" s="51"/>
      <c r="U76" s="71"/>
      <c r="V76" s="50"/>
      <c r="W76" s="53"/>
      <c r="X76" s="35"/>
      <c r="Y76" s="35"/>
      <c r="Z76" s="35"/>
      <c r="AA76" s="35"/>
      <c r="AB76" s="35"/>
      <c r="AC76" s="35"/>
      <c r="AD76" s="35"/>
      <c r="AE76" s="35"/>
      <c r="AF76" s="35"/>
      <c r="AG76" s="35"/>
      <c r="AH76" s="35"/>
      <c r="AI76" s="35"/>
      <c r="AJ76" s="35"/>
      <c r="AK76" s="35"/>
      <c r="AL76" s="35"/>
      <c r="AM76" s="35"/>
      <c r="AN76" s="35"/>
      <c r="AO76" s="35"/>
      <c r="AP76" s="35"/>
      <c r="AQ76" s="35"/>
      <c r="AR76" s="35"/>
      <c r="AS76" s="35"/>
      <c r="AT76" s="35"/>
      <c r="AU76" s="35"/>
      <c r="AV76" s="35"/>
      <c r="AW76" s="35"/>
      <c r="AX76" s="35"/>
      <c r="AY76" s="35"/>
      <c r="AZ76" s="35"/>
      <c r="BA76" s="35"/>
      <c r="BB76" s="35"/>
      <c r="BC76" s="35"/>
      <c r="BD76" s="35"/>
    </row>
    <row r="77" spans="1:56" ht="31.5" customHeight="1">
      <c r="A77" s="84"/>
      <c r="B77" s="84"/>
      <c r="C77" s="482"/>
      <c r="D77" s="60"/>
      <c r="E77" s="88"/>
      <c r="F77" s="84"/>
      <c r="G77" s="84"/>
      <c r="H77" s="60"/>
      <c r="I77" s="60"/>
      <c r="J77" s="84"/>
      <c r="K77" s="84"/>
      <c r="L77" s="84"/>
      <c r="M77" s="84"/>
      <c r="N77" s="84"/>
      <c r="O77" s="84"/>
      <c r="P77" s="105"/>
      <c r="Q77" s="84"/>
      <c r="R77" s="84"/>
      <c r="S77" s="84"/>
      <c r="T77" s="84"/>
      <c r="U77" s="88"/>
      <c r="V77" s="39"/>
      <c r="W77" s="35"/>
      <c r="X77" s="35"/>
      <c r="Y77" s="35"/>
      <c r="Z77" s="35"/>
      <c r="AA77" s="35"/>
      <c r="AB77" s="35"/>
      <c r="AC77" s="35"/>
      <c r="AD77" s="35"/>
      <c r="AE77" s="35"/>
      <c r="AF77" s="35"/>
      <c r="AG77" s="35"/>
      <c r="AH77" s="35"/>
      <c r="AI77" s="35"/>
      <c r="AJ77" s="35"/>
      <c r="AK77" s="35"/>
      <c r="AL77" s="35"/>
      <c r="AM77" s="35"/>
      <c r="AN77" s="35"/>
      <c r="AO77" s="35"/>
      <c r="AP77" s="35"/>
      <c r="AQ77" s="35"/>
      <c r="AR77" s="35"/>
      <c r="AS77" s="35"/>
      <c r="AT77" s="35"/>
      <c r="AU77" s="35"/>
      <c r="AV77" s="35"/>
      <c r="AW77" s="35"/>
      <c r="AX77" s="35"/>
      <c r="AY77" s="35"/>
      <c r="AZ77" s="35"/>
      <c r="BA77" s="35"/>
      <c r="BB77" s="35"/>
      <c r="BC77" s="35"/>
      <c r="BD77" s="35"/>
    </row>
    <row r="78" spans="1:56" ht="31.5" customHeight="1">
      <c r="A78" s="84"/>
      <c r="B78" s="84"/>
      <c r="C78" s="482"/>
      <c r="D78" s="60"/>
      <c r="E78" s="88"/>
      <c r="F78" s="84"/>
      <c r="G78" s="84"/>
      <c r="H78" s="60"/>
      <c r="I78" s="60"/>
      <c r="J78" s="84"/>
      <c r="K78" s="84"/>
      <c r="L78" s="84"/>
      <c r="M78" s="84"/>
      <c r="N78" s="84"/>
      <c r="O78" s="84"/>
      <c r="P78" s="105"/>
      <c r="Q78" s="84"/>
      <c r="R78" s="84"/>
      <c r="S78" s="84"/>
      <c r="T78" s="84"/>
      <c r="U78" s="88"/>
      <c r="V78" s="39"/>
      <c r="W78" s="35"/>
      <c r="X78" s="35"/>
      <c r="Y78" s="35"/>
      <c r="Z78" s="35"/>
      <c r="AA78" s="35"/>
      <c r="AB78" s="35"/>
      <c r="AC78" s="35"/>
      <c r="AD78" s="35"/>
      <c r="AE78" s="35"/>
      <c r="AF78" s="35"/>
      <c r="AG78" s="35"/>
      <c r="AH78" s="35"/>
      <c r="AI78" s="35"/>
      <c r="AJ78" s="35"/>
      <c r="AK78" s="35"/>
      <c r="AL78" s="35"/>
      <c r="AM78" s="35"/>
      <c r="AN78" s="35"/>
      <c r="AO78" s="35"/>
      <c r="AP78" s="35"/>
      <c r="AQ78" s="35"/>
      <c r="AR78" s="35"/>
      <c r="AS78" s="35"/>
      <c r="AT78" s="35"/>
      <c r="AU78" s="35"/>
      <c r="AV78" s="35"/>
      <c r="AW78" s="35"/>
      <c r="AX78" s="35"/>
      <c r="AY78" s="35"/>
      <c r="AZ78" s="35"/>
      <c r="BA78" s="35"/>
      <c r="BB78" s="35"/>
      <c r="BC78" s="35"/>
      <c r="BD78" s="35"/>
    </row>
    <row r="79" spans="1:56" ht="31.5" customHeight="1">
      <c r="A79" s="84"/>
      <c r="B79" s="84"/>
      <c r="C79" s="482"/>
      <c r="D79" s="60"/>
      <c r="E79" s="88"/>
      <c r="F79" s="84"/>
      <c r="G79" s="84"/>
      <c r="H79" s="60"/>
      <c r="I79" s="60"/>
      <c r="J79" s="84"/>
      <c r="K79" s="84"/>
      <c r="L79" s="84"/>
      <c r="M79" s="84"/>
      <c r="N79" s="84"/>
      <c r="O79" s="84"/>
      <c r="P79" s="105"/>
      <c r="Q79" s="84"/>
      <c r="R79" s="84"/>
      <c r="S79" s="84"/>
      <c r="T79" s="84"/>
      <c r="U79" s="88"/>
      <c r="V79" s="39"/>
      <c r="W79" s="35"/>
      <c r="X79" s="35"/>
      <c r="Y79" s="35"/>
      <c r="Z79" s="35"/>
      <c r="AA79" s="35"/>
      <c r="AB79" s="35"/>
      <c r="AC79" s="35"/>
      <c r="AD79" s="35"/>
      <c r="AE79" s="35"/>
      <c r="AF79" s="35"/>
      <c r="AG79" s="35"/>
      <c r="AH79" s="35"/>
      <c r="AI79" s="35"/>
      <c r="AJ79" s="35"/>
      <c r="AK79" s="35"/>
      <c r="AL79" s="35"/>
      <c r="AM79" s="35"/>
      <c r="AN79" s="35"/>
      <c r="AO79" s="35"/>
      <c r="AP79" s="35"/>
      <c r="AQ79" s="35"/>
      <c r="AR79" s="35"/>
      <c r="AS79" s="35"/>
      <c r="AT79" s="35"/>
      <c r="AU79" s="35"/>
      <c r="AV79" s="35"/>
      <c r="AW79" s="35"/>
      <c r="AX79" s="35"/>
      <c r="AY79" s="35"/>
      <c r="AZ79" s="35"/>
      <c r="BA79" s="35"/>
      <c r="BB79" s="35"/>
      <c r="BC79" s="35"/>
      <c r="BD79" s="35"/>
    </row>
    <row r="80" spans="1:56" ht="31.5" customHeight="1">
      <c r="A80" s="84"/>
      <c r="B80" s="84"/>
      <c r="C80" s="482"/>
      <c r="D80" s="60"/>
      <c r="E80" s="88"/>
      <c r="F80" s="84"/>
      <c r="G80" s="84"/>
      <c r="H80" s="60"/>
      <c r="I80" s="60"/>
      <c r="J80" s="84"/>
      <c r="K80" s="84"/>
      <c r="L80" s="84"/>
      <c r="M80" s="84"/>
      <c r="N80" s="84"/>
      <c r="O80" s="84"/>
      <c r="P80" s="105"/>
      <c r="Q80" s="84"/>
      <c r="R80" s="84"/>
      <c r="S80" s="84"/>
      <c r="T80" s="84"/>
      <c r="U80" s="88"/>
      <c r="V80" s="39"/>
      <c r="W80" s="35"/>
      <c r="X80" s="35"/>
      <c r="Y80" s="35"/>
      <c r="Z80" s="35"/>
      <c r="AA80" s="35"/>
      <c r="AB80" s="35"/>
      <c r="AC80" s="35"/>
      <c r="AD80" s="35"/>
      <c r="AE80" s="35"/>
      <c r="AF80" s="35"/>
      <c r="AG80" s="35"/>
      <c r="AH80" s="35"/>
      <c r="AI80" s="35"/>
      <c r="AJ80" s="35"/>
      <c r="AK80" s="35"/>
      <c r="AL80" s="35"/>
      <c r="AM80" s="35"/>
      <c r="AN80" s="35"/>
      <c r="AO80" s="35"/>
      <c r="AP80" s="35"/>
      <c r="AQ80" s="35"/>
      <c r="AR80" s="35"/>
      <c r="AS80" s="35"/>
      <c r="AT80" s="35"/>
      <c r="AU80" s="35"/>
      <c r="AV80" s="35"/>
      <c r="AW80" s="35"/>
      <c r="AX80" s="35"/>
      <c r="AY80" s="35"/>
      <c r="AZ80" s="35"/>
      <c r="BA80" s="35"/>
      <c r="BB80" s="35"/>
      <c r="BC80" s="35"/>
      <c r="BD80" s="35"/>
    </row>
    <row r="81" spans="1:56" ht="31.5" customHeight="1">
      <c r="A81" s="84"/>
      <c r="B81" s="84"/>
      <c r="C81" s="482"/>
      <c r="D81" s="60"/>
      <c r="E81" s="88"/>
      <c r="F81" s="84"/>
      <c r="G81" s="84"/>
      <c r="H81" s="60"/>
      <c r="I81" s="60"/>
      <c r="J81" s="84"/>
      <c r="K81" s="84"/>
      <c r="L81" s="84"/>
      <c r="M81" s="84"/>
      <c r="N81" s="84"/>
      <c r="O81" s="84"/>
      <c r="P81" s="105"/>
      <c r="Q81" s="84"/>
      <c r="R81" s="84"/>
      <c r="S81" s="84"/>
      <c r="T81" s="84"/>
      <c r="U81" s="88"/>
      <c r="V81" s="39"/>
      <c r="W81" s="35"/>
      <c r="X81" s="35"/>
      <c r="Y81" s="35"/>
      <c r="Z81" s="35"/>
      <c r="AA81" s="35"/>
      <c r="AB81" s="35"/>
      <c r="AC81" s="35"/>
      <c r="AD81" s="35"/>
      <c r="AE81" s="35"/>
      <c r="AF81" s="35"/>
      <c r="AG81" s="35"/>
      <c r="AH81" s="35"/>
      <c r="AI81" s="35"/>
      <c r="AJ81" s="35"/>
      <c r="AK81" s="35"/>
      <c r="AL81" s="35"/>
      <c r="AM81" s="35"/>
      <c r="AN81" s="35"/>
      <c r="AO81" s="35"/>
      <c r="AP81" s="35"/>
      <c r="AQ81" s="35"/>
      <c r="AR81" s="35"/>
      <c r="AS81" s="35"/>
      <c r="AT81" s="35"/>
      <c r="AU81" s="35"/>
      <c r="AV81" s="35"/>
      <c r="AW81" s="35"/>
      <c r="AX81" s="35"/>
      <c r="AY81" s="35"/>
      <c r="AZ81" s="35"/>
      <c r="BA81" s="35"/>
      <c r="BB81" s="35"/>
      <c r="BC81" s="35"/>
      <c r="BD81" s="35"/>
    </row>
    <row r="82" spans="1:56" ht="31.5" customHeight="1">
      <c r="A82" s="84"/>
      <c r="B82" s="84"/>
      <c r="C82" s="482"/>
      <c r="D82" s="60"/>
      <c r="E82" s="88"/>
      <c r="F82" s="84"/>
      <c r="G82" s="84"/>
      <c r="H82" s="60"/>
      <c r="I82" s="60"/>
      <c r="J82" s="84"/>
      <c r="K82" s="84"/>
      <c r="L82" s="84"/>
      <c r="M82" s="84"/>
      <c r="N82" s="84"/>
      <c r="O82" s="84"/>
      <c r="P82" s="105"/>
      <c r="Q82" s="84"/>
      <c r="R82" s="84"/>
      <c r="S82" s="84"/>
      <c r="T82" s="84"/>
      <c r="U82" s="88"/>
      <c r="V82" s="39"/>
      <c r="W82" s="35"/>
      <c r="X82" s="35"/>
      <c r="Y82" s="35"/>
      <c r="Z82" s="35"/>
      <c r="AA82" s="35"/>
      <c r="AB82" s="35"/>
      <c r="AC82" s="35"/>
      <c r="AD82" s="35"/>
      <c r="AE82" s="35"/>
      <c r="AF82" s="35"/>
      <c r="AG82" s="35"/>
      <c r="AH82" s="35"/>
      <c r="AI82" s="35"/>
      <c r="AJ82" s="35"/>
      <c r="AK82" s="35"/>
      <c r="AL82" s="35"/>
      <c r="AM82" s="35"/>
      <c r="AN82" s="35"/>
      <c r="AO82" s="35"/>
      <c r="AP82" s="35"/>
      <c r="AQ82" s="35"/>
      <c r="AR82" s="35"/>
      <c r="AS82" s="35"/>
      <c r="AT82" s="35"/>
      <c r="AU82" s="35"/>
      <c r="AV82" s="35"/>
      <c r="AW82" s="35"/>
      <c r="AX82" s="35"/>
      <c r="AY82" s="35"/>
      <c r="AZ82" s="35"/>
      <c r="BA82" s="35"/>
      <c r="BB82" s="35"/>
      <c r="BC82" s="35"/>
      <c r="BD82" s="35"/>
    </row>
    <row r="83" spans="1:56" ht="31.5" customHeight="1">
      <c r="A83" s="84"/>
      <c r="B83" s="84"/>
      <c r="C83" s="482"/>
      <c r="D83" s="60"/>
      <c r="E83" s="88"/>
      <c r="F83" s="84"/>
      <c r="G83" s="84"/>
      <c r="H83" s="60"/>
      <c r="I83" s="60"/>
      <c r="J83" s="84"/>
      <c r="K83" s="84"/>
      <c r="L83" s="84"/>
      <c r="M83" s="84"/>
      <c r="N83" s="84"/>
      <c r="O83" s="84"/>
      <c r="P83" s="105"/>
      <c r="Q83" s="84"/>
      <c r="R83" s="84"/>
      <c r="S83" s="84"/>
      <c r="T83" s="84"/>
      <c r="U83" s="88"/>
      <c r="V83" s="39"/>
      <c r="W83" s="35"/>
      <c r="X83" s="35"/>
      <c r="Y83" s="35"/>
      <c r="Z83" s="35"/>
      <c r="AA83" s="35"/>
      <c r="AB83" s="35"/>
      <c r="AC83" s="35"/>
      <c r="AD83" s="35"/>
      <c r="AE83" s="35"/>
      <c r="AF83" s="35"/>
      <c r="AG83" s="35"/>
      <c r="AH83" s="35"/>
      <c r="AI83" s="35"/>
      <c r="AJ83" s="35"/>
      <c r="AK83" s="35"/>
      <c r="AL83" s="35"/>
      <c r="AM83" s="35"/>
      <c r="AN83" s="35"/>
      <c r="AO83" s="35"/>
      <c r="AP83" s="35"/>
      <c r="AQ83" s="35"/>
      <c r="AR83" s="35"/>
      <c r="AS83" s="35"/>
      <c r="AT83" s="35"/>
      <c r="AU83" s="35"/>
      <c r="AV83" s="35"/>
      <c r="AW83" s="35"/>
      <c r="AX83" s="35"/>
      <c r="AY83" s="35"/>
      <c r="AZ83" s="35"/>
      <c r="BA83" s="35"/>
      <c r="BB83" s="35"/>
      <c r="BC83" s="35"/>
      <c r="BD83" s="35"/>
    </row>
    <row r="84" spans="1:56" ht="31.5" customHeight="1">
      <c r="A84" s="84"/>
      <c r="B84" s="84"/>
      <c r="C84" s="482"/>
      <c r="D84" s="60"/>
      <c r="E84" s="88"/>
      <c r="F84" s="84"/>
      <c r="G84" s="84"/>
      <c r="H84" s="60"/>
      <c r="I84" s="60"/>
      <c r="J84" s="84"/>
      <c r="K84" s="84"/>
      <c r="L84" s="84"/>
      <c r="M84" s="84"/>
      <c r="N84" s="84"/>
      <c r="O84" s="84"/>
      <c r="P84" s="105"/>
      <c r="Q84" s="84"/>
      <c r="R84" s="84"/>
      <c r="S84" s="84"/>
      <c r="T84" s="84"/>
      <c r="U84" s="88"/>
      <c r="V84" s="39"/>
      <c r="W84" s="35"/>
      <c r="X84" s="35"/>
      <c r="Y84" s="35"/>
      <c r="Z84" s="35"/>
      <c r="AA84" s="35"/>
      <c r="AB84" s="35"/>
      <c r="AC84" s="35"/>
      <c r="AD84" s="35"/>
      <c r="AE84" s="35"/>
      <c r="AF84" s="35"/>
      <c r="AG84" s="35"/>
      <c r="AH84" s="35"/>
      <c r="AI84" s="35"/>
      <c r="AJ84" s="35"/>
      <c r="AK84" s="35"/>
      <c r="AL84" s="35"/>
      <c r="AM84" s="35"/>
      <c r="AN84" s="35"/>
      <c r="AO84" s="35"/>
      <c r="AP84" s="35"/>
      <c r="AQ84" s="35"/>
      <c r="AR84" s="35"/>
      <c r="AS84" s="35"/>
      <c r="AT84" s="35"/>
      <c r="AU84" s="35"/>
      <c r="AV84" s="35"/>
      <c r="AW84" s="35"/>
      <c r="AX84" s="35"/>
      <c r="AY84" s="35"/>
      <c r="AZ84" s="35"/>
      <c r="BA84" s="35"/>
      <c r="BB84" s="35"/>
      <c r="BC84" s="35"/>
      <c r="BD84" s="35"/>
    </row>
    <row r="85" spans="1:56" ht="31.5" customHeight="1">
      <c r="A85" s="84"/>
      <c r="B85" s="84"/>
      <c r="C85" s="482"/>
      <c r="D85" s="60"/>
      <c r="E85" s="88"/>
      <c r="F85" s="84"/>
      <c r="G85" s="84"/>
      <c r="H85" s="60"/>
      <c r="I85" s="60"/>
      <c r="J85" s="84"/>
      <c r="K85" s="84"/>
      <c r="L85" s="84"/>
      <c r="M85" s="84"/>
      <c r="N85" s="84"/>
      <c r="O85" s="84"/>
      <c r="P85" s="105"/>
      <c r="Q85" s="84"/>
      <c r="R85" s="84"/>
      <c r="S85" s="84"/>
      <c r="T85" s="84"/>
      <c r="U85" s="88"/>
      <c r="V85" s="39"/>
      <c r="W85" s="35"/>
      <c r="X85" s="35"/>
      <c r="Y85" s="35"/>
      <c r="Z85" s="35"/>
      <c r="AA85" s="35"/>
      <c r="AB85" s="35"/>
      <c r="AC85" s="35"/>
      <c r="AD85" s="35"/>
      <c r="AE85" s="35"/>
      <c r="AF85" s="35"/>
      <c r="AG85" s="35"/>
      <c r="AH85" s="35"/>
      <c r="AI85" s="35"/>
      <c r="AJ85" s="35"/>
      <c r="AK85" s="35"/>
      <c r="AL85" s="35"/>
      <c r="AM85" s="35"/>
      <c r="AN85" s="35"/>
      <c r="AO85" s="35"/>
      <c r="AP85" s="35"/>
      <c r="AQ85" s="35"/>
      <c r="AR85" s="35"/>
      <c r="AS85" s="35"/>
      <c r="AT85" s="35"/>
      <c r="AU85" s="35"/>
      <c r="AV85" s="35"/>
      <c r="AW85" s="35"/>
      <c r="AX85" s="35"/>
      <c r="AY85" s="35"/>
      <c r="AZ85" s="35"/>
      <c r="BA85" s="35"/>
      <c r="BB85" s="35"/>
      <c r="BC85" s="35"/>
      <c r="BD85" s="35"/>
    </row>
    <row r="86" spans="1:56" ht="31.5" customHeight="1">
      <c r="A86" s="84"/>
      <c r="B86" s="84"/>
      <c r="C86" s="482"/>
      <c r="D86" s="60"/>
      <c r="E86" s="88"/>
      <c r="F86" s="84"/>
      <c r="G86" s="84"/>
      <c r="H86" s="60"/>
      <c r="I86" s="60"/>
      <c r="J86" s="84"/>
      <c r="K86" s="84"/>
      <c r="L86" s="84"/>
      <c r="M86" s="84"/>
      <c r="N86" s="84"/>
      <c r="O86" s="84"/>
      <c r="P86" s="105"/>
      <c r="Q86" s="84"/>
      <c r="R86" s="84"/>
      <c r="S86" s="84"/>
      <c r="T86" s="84"/>
      <c r="U86" s="88"/>
      <c r="V86" s="39"/>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row>
    <row r="87" spans="1:56" ht="31.5" customHeight="1">
      <c r="A87" s="84"/>
      <c r="B87" s="84"/>
      <c r="C87" s="482"/>
      <c r="D87" s="60"/>
      <c r="E87" s="88"/>
      <c r="F87" s="84"/>
      <c r="G87" s="84"/>
      <c r="H87" s="60"/>
      <c r="I87" s="60"/>
      <c r="J87" s="84"/>
      <c r="K87" s="84"/>
      <c r="L87" s="84"/>
      <c r="M87" s="84"/>
      <c r="N87" s="84"/>
      <c r="O87" s="84"/>
      <c r="P87" s="105"/>
      <c r="Q87" s="84"/>
      <c r="R87" s="84"/>
      <c r="S87" s="84"/>
      <c r="T87" s="84"/>
      <c r="U87" s="88"/>
      <c r="V87" s="39"/>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row>
    <row r="88" spans="1:56" ht="31.5" customHeight="1">
      <c r="A88" s="84"/>
      <c r="B88" s="84"/>
      <c r="C88" s="482"/>
      <c r="D88" s="60"/>
      <c r="E88" s="88"/>
      <c r="F88" s="84"/>
      <c r="G88" s="84"/>
      <c r="H88" s="60"/>
      <c r="I88" s="60"/>
      <c r="J88" s="84"/>
      <c r="K88" s="84"/>
      <c r="L88" s="84"/>
      <c r="M88" s="84"/>
      <c r="N88" s="84"/>
      <c r="O88" s="84"/>
      <c r="P88" s="105"/>
      <c r="Q88" s="84"/>
      <c r="R88" s="84"/>
      <c r="S88" s="84"/>
      <c r="T88" s="84"/>
      <c r="U88" s="88"/>
      <c r="V88" s="39"/>
      <c r="W88" s="35"/>
      <c r="X88" s="35"/>
      <c r="Y88" s="35"/>
      <c r="Z88" s="35"/>
      <c r="AA88" s="35"/>
      <c r="AB88" s="35"/>
      <c r="AC88" s="35"/>
      <c r="AD88" s="35"/>
      <c r="AE88" s="35"/>
      <c r="AF88" s="35"/>
      <c r="AG88" s="35"/>
      <c r="AH88" s="35"/>
      <c r="AI88" s="35"/>
      <c r="AJ88" s="35"/>
      <c r="AK88" s="35"/>
      <c r="AL88" s="35"/>
      <c r="AM88" s="35"/>
      <c r="AN88" s="35"/>
      <c r="AO88" s="35"/>
      <c r="AP88" s="35"/>
      <c r="AQ88" s="35"/>
      <c r="AR88" s="35"/>
      <c r="AS88" s="35"/>
      <c r="AT88" s="35"/>
      <c r="AU88" s="35"/>
      <c r="AV88" s="35"/>
      <c r="AW88" s="35"/>
      <c r="AX88" s="35"/>
      <c r="AY88" s="35"/>
      <c r="AZ88" s="35"/>
      <c r="BA88" s="35"/>
      <c r="BB88" s="35"/>
      <c r="BC88" s="35"/>
      <c r="BD88" s="35"/>
    </row>
    <row r="89" spans="1:56" ht="31.5" customHeight="1">
      <c r="A89" s="84"/>
      <c r="B89" s="84"/>
      <c r="C89" s="482"/>
      <c r="D89" s="60"/>
      <c r="E89" s="88"/>
      <c r="F89" s="84"/>
      <c r="G89" s="84"/>
      <c r="H89" s="60"/>
      <c r="I89" s="60"/>
      <c r="J89" s="84"/>
      <c r="K89" s="84"/>
      <c r="L89" s="84"/>
      <c r="M89" s="84"/>
      <c r="N89" s="84"/>
      <c r="O89" s="84"/>
      <c r="P89" s="105"/>
      <c r="Q89" s="84"/>
      <c r="R89" s="84"/>
      <c r="S89" s="84"/>
      <c r="T89" s="84"/>
      <c r="U89" s="88"/>
      <c r="V89" s="39"/>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row>
    <row r="90" spans="1:56" ht="31.5" customHeight="1">
      <c r="A90" s="84"/>
      <c r="B90" s="84"/>
      <c r="C90" s="482"/>
      <c r="D90" s="60"/>
      <c r="E90" s="88"/>
      <c r="F90" s="84"/>
      <c r="G90" s="84"/>
      <c r="H90" s="60"/>
      <c r="I90" s="60"/>
      <c r="J90" s="84"/>
      <c r="K90" s="84"/>
      <c r="L90" s="84"/>
      <c r="M90" s="84"/>
      <c r="N90" s="84"/>
      <c r="O90" s="84"/>
      <c r="P90" s="105"/>
      <c r="Q90" s="84"/>
      <c r="R90" s="84"/>
      <c r="S90" s="84"/>
      <c r="T90" s="84"/>
      <c r="U90" s="88"/>
      <c r="V90" s="39"/>
      <c r="W90" s="35"/>
      <c r="X90" s="35"/>
      <c r="Y90" s="35"/>
      <c r="Z90" s="35"/>
      <c r="AA90" s="35"/>
      <c r="AB90" s="35"/>
      <c r="AC90" s="35"/>
      <c r="AD90" s="35"/>
      <c r="AE90" s="35"/>
      <c r="AF90" s="35"/>
      <c r="AG90" s="35"/>
      <c r="AH90" s="35"/>
      <c r="AI90" s="35"/>
      <c r="AJ90" s="35"/>
      <c r="AK90" s="35"/>
      <c r="AL90" s="35"/>
      <c r="AM90" s="35"/>
      <c r="AN90" s="35"/>
      <c r="AO90" s="35"/>
      <c r="AP90" s="35"/>
      <c r="AQ90" s="35"/>
      <c r="AR90" s="35"/>
      <c r="AS90" s="35"/>
      <c r="AT90" s="35"/>
      <c r="AU90" s="35"/>
      <c r="AV90" s="35"/>
      <c r="AW90" s="35"/>
      <c r="AX90" s="35"/>
      <c r="AY90" s="35"/>
      <c r="AZ90" s="35"/>
      <c r="BA90" s="35"/>
      <c r="BB90" s="35"/>
      <c r="BC90" s="35"/>
      <c r="BD90" s="35"/>
    </row>
    <row r="91" spans="1:56" ht="31.5" customHeight="1">
      <c r="A91" s="84"/>
      <c r="B91" s="84"/>
      <c r="C91" s="482"/>
      <c r="D91" s="60"/>
      <c r="E91" s="88"/>
      <c r="F91" s="84"/>
      <c r="G91" s="84"/>
      <c r="H91" s="60"/>
      <c r="I91" s="60"/>
      <c r="J91" s="84"/>
      <c r="K91" s="84"/>
      <c r="L91" s="84"/>
      <c r="M91" s="84"/>
      <c r="N91" s="84"/>
      <c r="O91" s="84"/>
      <c r="P91" s="105"/>
      <c r="Q91" s="84"/>
      <c r="R91" s="84"/>
      <c r="S91" s="84"/>
      <c r="T91" s="84"/>
      <c r="U91" s="88"/>
      <c r="V91" s="39"/>
      <c r="W91" s="35"/>
      <c r="X91" s="35"/>
      <c r="Y91" s="35"/>
      <c r="Z91" s="35"/>
      <c r="AA91" s="35"/>
      <c r="AB91" s="35"/>
      <c r="AC91" s="35"/>
      <c r="AD91" s="35"/>
      <c r="AE91" s="35"/>
      <c r="AF91" s="35"/>
      <c r="AG91" s="35"/>
      <c r="AH91" s="35"/>
      <c r="AI91" s="35"/>
      <c r="AJ91" s="35"/>
      <c r="AK91" s="35"/>
      <c r="AL91" s="35"/>
      <c r="AM91" s="35"/>
      <c r="AN91" s="35"/>
      <c r="AO91" s="35"/>
      <c r="AP91" s="35"/>
      <c r="AQ91" s="35"/>
      <c r="AR91" s="35"/>
      <c r="AS91" s="35"/>
      <c r="AT91" s="35"/>
      <c r="AU91" s="35"/>
      <c r="AV91" s="35"/>
      <c r="AW91" s="35"/>
      <c r="AX91" s="35"/>
      <c r="AY91" s="35"/>
      <c r="AZ91" s="35"/>
      <c r="BA91" s="35"/>
      <c r="BB91" s="35"/>
      <c r="BC91" s="35"/>
      <c r="BD91" s="35"/>
    </row>
    <row r="92" spans="1:56" ht="31.5" customHeight="1">
      <c r="A92" s="84"/>
      <c r="B92" s="84"/>
      <c r="C92" s="482"/>
      <c r="D92" s="60"/>
      <c r="E92" s="88"/>
      <c r="F92" s="84"/>
      <c r="G92" s="84"/>
      <c r="H92" s="60"/>
      <c r="I92" s="60"/>
      <c r="J92" s="84"/>
      <c r="K92" s="84"/>
      <c r="L92" s="84"/>
      <c r="M92" s="84"/>
      <c r="N92" s="84"/>
      <c r="O92" s="84"/>
      <c r="P92" s="105"/>
      <c r="Q92" s="84"/>
      <c r="R92" s="84"/>
      <c r="S92" s="84"/>
      <c r="T92" s="84"/>
      <c r="U92" s="88"/>
      <c r="V92" s="39"/>
      <c r="W92" s="35"/>
      <c r="X92" s="35"/>
      <c r="Y92" s="35"/>
      <c r="Z92" s="35"/>
      <c r="AA92" s="35"/>
      <c r="AB92" s="35"/>
      <c r="AC92" s="35"/>
      <c r="AD92" s="35"/>
      <c r="AE92" s="35"/>
      <c r="AF92" s="35"/>
      <c r="AG92" s="35"/>
      <c r="AH92" s="35"/>
      <c r="AI92" s="35"/>
      <c r="AJ92" s="35"/>
      <c r="AK92" s="35"/>
      <c r="AL92" s="35"/>
      <c r="AM92" s="35"/>
      <c r="AN92" s="35"/>
      <c r="AO92" s="35"/>
      <c r="AP92" s="35"/>
      <c r="AQ92" s="35"/>
      <c r="AR92" s="35"/>
      <c r="AS92" s="35"/>
      <c r="AT92" s="35"/>
      <c r="AU92" s="35"/>
      <c r="AV92" s="35"/>
      <c r="AW92" s="35"/>
      <c r="AX92" s="35"/>
      <c r="AY92" s="35"/>
      <c r="AZ92" s="35"/>
      <c r="BA92" s="35"/>
      <c r="BB92" s="35"/>
      <c r="BC92" s="35"/>
      <c r="BD92" s="35"/>
    </row>
    <row r="93" spans="1:56" ht="31.5" customHeight="1">
      <c r="A93" s="84"/>
      <c r="B93" s="84"/>
      <c r="C93" s="482"/>
      <c r="D93" s="60"/>
      <c r="E93" s="88"/>
      <c r="F93" s="84"/>
      <c r="G93" s="84"/>
      <c r="H93" s="60"/>
      <c r="I93" s="60"/>
      <c r="J93" s="84"/>
      <c r="K93" s="84"/>
      <c r="L93" s="84"/>
      <c r="M93" s="84"/>
      <c r="N93" s="84"/>
      <c r="O93" s="84"/>
      <c r="P93" s="105"/>
      <c r="Q93" s="84"/>
      <c r="R93" s="84"/>
      <c r="S93" s="84"/>
      <c r="T93" s="84"/>
      <c r="U93" s="88"/>
      <c r="V93" s="39"/>
      <c r="W93" s="35"/>
      <c r="X93" s="35"/>
      <c r="Y93" s="35"/>
      <c r="Z93" s="35"/>
      <c r="AA93" s="35"/>
      <c r="AB93" s="35"/>
      <c r="AC93" s="35"/>
      <c r="AD93" s="35"/>
      <c r="AE93" s="35"/>
      <c r="AF93" s="35"/>
      <c r="AG93" s="35"/>
      <c r="AH93" s="35"/>
      <c r="AI93" s="35"/>
      <c r="AJ93" s="35"/>
      <c r="AK93" s="35"/>
      <c r="AL93" s="35"/>
      <c r="AM93" s="35"/>
      <c r="AN93" s="35"/>
      <c r="AO93" s="35"/>
      <c r="AP93" s="35"/>
      <c r="AQ93" s="35"/>
      <c r="AR93" s="35"/>
      <c r="AS93" s="35"/>
      <c r="AT93" s="35"/>
      <c r="AU93" s="35"/>
      <c r="AV93" s="35"/>
      <c r="AW93" s="35"/>
      <c r="AX93" s="35"/>
      <c r="AY93" s="35"/>
      <c r="AZ93" s="35"/>
      <c r="BA93" s="35"/>
      <c r="BB93" s="35"/>
      <c r="BC93" s="35"/>
      <c r="BD93" s="35"/>
    </row>
    <row r="94" spans="1:56" ht="31.5" customHeight="1">
      <c r="A94" s="84"/>
      <c r="B94" s="84"/>
      <c r="C94" s="482"/>
      <c r="D94" s="60"/>
      <c r="E94" s="88"/>
      <c r="F94" s="84"/>
      <c r="G94" s="84"/>
      <c r="H94" s="60"/>
      <c r="I94" s="60"/>
      <c r="J94" s="84"/>
      <c r="K94" s="84"/>
      <c r="L94" s="84"/>
      <c r="M94" s="84"/>
      <c r="N94" s="84"/>
      <c r="O94" s="84"/>
      <c r="P94" s="105"/>
      <c r="Q94" s="84"/>
      <c r="R94" s="84"/>
      <c r="S94" s="84"/>
      <c r="T94" s="84"/>
      <c r="U94" s="88"/>
      <c r="V94" s="39"/>
      <c r="W94" s="35"/>
      <c r="X94" s="35"/>
      <c r="Y94" s="35"/>
      <c r="Z94" s="35"/>
      <c r="AA94" s="35"/>
      <c r="AB94" s="35"/>
      <c r="AC94" s="35"/>
      <c r="AD94" s="35"/>
      <c r="AE94" s="35"/>
      <c r="AF94" s="35"/>
      <c r="AG94" s="35"/>
      <c r="AH94" s="35"/>
      <c r="AI94" s="35"/>
      <c r="AJ94" s="35"/>
      <c r="AK94" s="35"/>
      <c r="AL94" s="35"/>
      <c r="AM94" s="35"/>
      <c r="AN94" s="35"/>
      <c r="AO94" s="35"/>
      <c r="AP94" s="35"/>
      <c r="AQ94" s="35"/>
      <c r="AR94" s="35"/>
      <c r="AS94" s="35"/>
      <c r="AT94" s="35"/>
      <c r="AU94" s="35"/>
      <c r="AV94" s="35"/>
      <c r="AW94" s="35"/>
      <c r="AX94" s="35"/>
      <c r="AY94" s="35"/>
      <c r="AZ94" s="35"/>
      <c r="BA94" s="35"/>
      <c r="BB94" s="35"/>
      <c r="BC94" s="35"/>
      <c r="BD94" s="35"/>
    </row>
    <row r="95" spans="1:56" ht="31.5" customHeight="1">
      <c r="A95" s="84"/>
      <c r="B95" s="84"/>
      <c r="C95" s="482"/>
      <c r="D95" s="60"/>
      <c r="E95" s="88"/>
      <c r="F95" s="84"/>
      <c r="G95" s="84"/>
      <c r="H95" s="60"/>
      <c r="I95" s="60"/>
      <c r="J95" s="84"/>
      <c r="K95" s="84"/>
      <c r="L95" s="84"/>
      <c r="M95" s="84"/>
      <c r="N95" s="84"/>
      <c r="O95" s="84"/>
      <c r="P95" s="105"/>
      <c r="Q95" s="84"/>
      <c r="R95" s="84"/>
      <c r="S95" s="84"/>
      <c r="T95" s="84"/>
      <c r="U95" s="88"/>
      <c r="V95" s="39"/>
      <c r="W95" s="35"/>
      <c r="X95" s="35"/>
      <c r="Y95" s="35"/>
      <c r="Z95" s="35"/>
      <c r="AA95" s="35"/>
      <c r="AB95" s="35"/>
      <c r="AC95" s="35"/>
      <c r="AD95" s="35"/>
      <c r="AE95" s="35"/>
      <c r="AF95" s="35"/>
      <c r="AG95" s="35"/>
      <c r="AH95" s="35"/>
      <c r="AI95" s="35"/>
      <c r="AJ95" s="35"/>
      <c r="AK95" s="35"/>
      <c r="AL95" s="35"/>
      <c r="AM95" s="35"/>
      <c r="AN95" s="35"/>
      <c r="AO95" s="35"/>
      <c r="AP95" s="35"/>
      <c r="AQ95" s="35"/>
      <c r="AR95" s="35"/>
      <c r="AS95" s="35"/>
      <c r="AT95" s="35"/>
      <c r="AU95" s="35"/>
      <c r="AV95" s="35"/>
      <c r="AW95" s="35"/>
      <c r="AX95" s="35"/>
      <c r="AY95" s="35"/>
      <c r="AZ95" s="35"/>
      <c r="BA95" s="35"/>
      <c r="BB95" s="35"/>
      <c r="BC95" s="35"/>
      <c r="BD95" s="35"/>
    </row>
    <row r="96" spans="1:56" ht="31.5" customHeight="1">
      <c r="A96" s="84"/>
      <c r="B96" s="84"/>
      <c r="C96" s="482"/>
      <c r="D96" s="60"/>
      <c r="E96" s="88"/>
      <c r="F96" s="84"/>
      <c r="G96" s="84"/>
      <c r="H96" s="60"/>
      <c r="I96" s="60"/>
      <c r="J96" s="84"/>
      <c r="K96" s="84"/>
      <c r="L96" s="84"/>
      <c r="M96" s="84"/>
      <c r="N96" s="84"/>
      <c r="O96" s="84"/>
      <c r="P96" s="105"/>
      <c r="Q96" s="84"/>
      <c r="R96" s="84"/>
      <c r="S96" s="84"/>
      <c r="T96" s="84"/>
      <c r="U96" s="88"/>
      <c r="V96" s="39"/>
      <c r="W96" s="35"/>
      <c r="X96" s="35"/>
      <c r="Y96" s="35"/>
      <c r="Z96" s="35"/>
      <c r="AA96" s="35"/>
      <c r="AB96" s="35"/>
      <c r="AC96" s="35"/>
      <c r="AD96" s="35"/>
      <c r="AE96" s="35"/>
      <c r="AF96" s="35"/>
      <c r="AG96" s="35"/>
      <c r="AH96" s="35"/>
      <c r="AI96" s="35"/>
      <c r="AJ96" s="35"/>
      <c r="AK96" s="35"/>
      <c r="AL96" s="35"/>
      <c r="AM96" s="35"/>
      <c r="AN96" s="35"/>
      <c r="AO96" s="35"/>
      <c r="AP96" s="35"/>
      <c r="AQ96" s="35"/>
      <c r="AR96" s="35"/>
      <c r="AS96" s="35"/>
      <c r="AT96" s="35"/>
      <c r="AU96" s="35"/>
      <c r="AV96" s="35"/>
      <c r="AW96" s="35"/>
      <c r="AX96" s="35"/>
      <c r="AY96" s="35"/>
      <c r="AZ96" s="35"/>
      <c r="BA96" s="35"/>
      <c r="BB96" s="35"/>
      <c r="BC96" s="35"/>
      <c r="BD96" s="35"/>
    </row>
    <row r="97" spans="1:56" ht="31.5" customHeight="1">
      <c r="A97" s="84"/>
      <c r="B97" s="84"/>
      <c r="C97" s="482"/>
      <c r="D97" s="60"/>
      <c r="E97" s="88"/>
      <c r="F97" s="84"/>
      <c r="G97" s="84"/>
      <c r="H97" s="60"/>
      <c r="I97" s="60"/>
      <c r="J97" s="84"/>
      <c r="K97" s="84"/>
      <c r="L97" s="84"/>
      <c r="M97" s="84"/>
      <c r="N97" s="84"/>
      <c r="O97" s="84"/>
      <c r="P97" s="105"/>
      <c r="Q97" s="84"/>
      <c r="R97" s="84"/>
      <c r="S97" s="84"/>
      <c r="T97" s="84"/>
      <c r="U97" s="88"/>
      <c r="V97" s="39"/>
      <c r="W97" s="35"/>
      <c r="X97" s="35"/>
      <c r="Y97" s="35"/>
      <c r="Z97" s="35"/>
      <c r="AA97" s="35"/>
      <c r="AB97" s="35"/>
      <c r="AC97" s="35"/>
      <c r="AD97" s="35"/>
      <c r="AE97" s="35"/>
      <c r="AF97" s="35"/>
      <c r="AG97" s="35"/>
      <c r="AH97" s="35"/>
      <c r="AI97" s="35"/>
      <c r="AJ97" s="35"/>
      <c r="AK97" s="35"/>
      <c r="AL97" s="35"/>
      <c r="AM97" s="35"/>
      <c r="AN97" s="35"/>
      <c r="AO97" s="35"/>
      <c r="AP97" s="35"/>
      <c r="AQ97" s="35"/>
      <c r="AR97" s="35"/>
      <c r="AS97" s="35"/>
      <c r="AT97" s="35"/>
      <c r="AU97" s="35"/>
      <c r="AV97" s="35"/>
      <c r="AW97" s="35"/>
      <c r="AX97" s="35"/>
      <c r="AY97" s="35"/>
      <c r="AZ97" s="35"/>
      <c r="BA97" s="35"/>
      <c r="BB97" s="35"/>
      <c r="BC97" s="35"/>
      <c r="BD97" s="35"/>
    </row>
    <row r="98" spans="1:56" ht="31.5" customHeight="1">
      <c r="A98" s="84"/>
      <c r="B98" s="84"/>
      <c r="C98" s="482"/>
      <c r="D98" s="60"/>
      <c r="E98" s="88"/>
      <c r="F98" s="84"/>
      <c r="G98" s="84"/>
      <c r="H98" s="60"/>
      <c r="I98" s="60"/>
      <c r="J98" s="84"/>
      <c r="K98" s="84"/>
      <c r="L98" s="84"/>
      <c r="M98" s="84"/>
      <c r="N98" s="84"/>
      <c r="O98" s="84"/>
      <c r="P98" s="105"/>
      <c r="Q98" s="84"/>
      <c r="R98" s="84"/>
      <c r="S98" s="84"/>
      <c r="T98" s="84"/>
      <c r="U98" s="88"/>
      <c r="V98" s="39"/>
      <c r="W98" s="35"/>
      <c r="X98" s="35"/>
      <c r="Y98" s="35"/>
      <c r="Z98" s="35"/>
      <c r="AA98" s="35"/>
      <c r="AB98" s="35"/>
      <c r="AC98" s="35"/>
      <c r="AD98" s="35"/>
      <c r="AE98" s="35"/>
      <c r="AF98" s="35"/>
      <c r="AG98" s="35"/>
      <c r="AH98" s="35"/>
      <c r="AI98" s="35"/>
      <c r="AJ98" s="35"/>
      <c r="AK98" s="35"/>
      <c r="AL98" s="35"/>
      <c r="AM98" s="35"/>
      <c r="AN98" s="35"/>
      <c r="AO98" s="35"/>
      <c r="AP98" s="35"/>
      <c r="AQ98" s="35"/>
      <c r="AR98" s="35"/>
      <c r="AS98" s="35"/>
      <c r="AT98" s="35"/>
      <c r="AU98" s="35"/>
      <c r="AV98" s="35"/>
      <c r="AW98" s="35"/>
      <c r="AX98" s="35"/>
      <c r="AY98" s="35"/>
      <c r="AZ98" s="35"/>
      <c r="BA98" s="35"/>
      <c r="BB98" s="35"/>
      <c r="BC98" s="35"/>
      <c r="BD98" s="35"/>
    </row>
    <row r="99" spans="1:56" ht="31.5" customHeight="1">
      <c r="A99" s="84"/>
      <c r="B99" s="84"/>
      <c r="C99" s="482"/>
      <c r="D99" s="60"/>
      <c r="E99" s="88"/>
      <c r="F99" s="84"/>
      <c r="G99" s="84"/>
      <c r="H99" s="60"/>
      <c r="I99" s="60"/>
      <c r="J99" s="84"/>
      <c r="K99" s="84"/>
      <c r="L99" s="84"/>
      <c r="M99" s="84"/>
      <c r="N99" s="84"/>
      <c r="O99" s="84"/>
      <c r="P99" s="105"/>
      <c r="Q99" s="84"/>
      <c r="R99" s="84"/>
      <c r="S99" s="84"/>
      <c r="T99" s="84"/>
      <c r="U99" s="88"/>
      <c r="V99" s="39"/>
      <c r="W99" s="35"/>
      <c r="X99" s="35"/>
      <c r="Y99" s="35"/>
      <c r="Z99" s="35"/>
      <c r="AA99" s="35"/>
      <c r="AB99" s="35"/>
      <c r="AC99" s="35"/>
      <c r="AD99" s="35"/>
      <c r="AE99" s="35"/>
      <c r="AF99" s="35"/>
      <c r="AG99" s="35"/>
      <c r="AH99" s="35"/>
      <c r="AI99" s="35"/>
      <c r="AJ99" s="35"/>
      <c r="AK99" s="35"/>
      <c r="AL99" s="35"/>
      <c r="AM99" s="35"/>
      <c r="AN99" s="35"/>
      <c r="AO99" s="35"/>
      <c r="AP99" s="35"/>
      <c r="AQ99" s="35"/>
      <c r="AR99" s="35"/>
      <c r="AS99" s="35"/>
      <c r="AT99" s="35"/>
      <c r="AU99" s="35"/>
      <c r="AV99" s="35"/>
      <c r="AW99" s="35"/>
      <c r="AX99" s="35"/>
      <c r="AY99" s="35"/>
      <c r="AZ99" s="35"/>
      <c r="BA99" s="35"/>
      <c r="BB99" s="35"/>
      <c r="BC99" s="35"/>
      <c r="BD99" s="35"/>
    </row>
    <row r="100" spans="1:56" ht="31.5" customHeight="1">
      <c r="A100" s="84"/>
      <c r="B100" s="84"/>
      <c r="C100" s="482"/>
      <c r="D100" s="60"/>
      <c r="E100" s="88"/>
      <c r="F100" s="84"/>
      <c r="G100" s="84"/>
      <c r="H100" s="60"/>
      <c r="I100" s="60"/>
      <c r="J100" s="84"/>
      <c r="K100" s="84"/>
      <c r="L100" s="84"/>
      <c r="M100" s="84"/>
      <c r="N100" s="84"/>
      <c r="O100" s="84"/>
      <c r="P100" s="105"/>
      <c r="Q100" s="84"/>
      <c r="R100" s="84"/>
      <c r="S100" s="84"/>
      <c r="T100" s="84"/>
      <c r="U100" s="88"/>
      <c r="V100" s="39"/>
      <c r="W100" s="35"/>
      <c r="X100" s="35"/>
      <c r="Y100" s="35"/>
      <c r="Z100" s="35"/>
      <c r="AA100" s="35"/>
      <c r="AB100" s="35"/>
      <c r="AC100" s="35"/>
      <c r="AD100" s="35"/>
      <c r="AE100" s="35"/>
      <c r="AF100" s="35"/>
      <c r="AG100" s="35"/>
      <c r="AH100" s="35"/>
      <c r="AI100" s="35"/>
      <c r="AJ100" s="35"/>
      <c r="AK100" s="35"/>
      <c r="AL100" s="35"/>
      <c r="AM100" s="35"/>
      <c r="AN100" s="35"/>
      <c r="AO100" s="35"/>
      <c r="AP100" s="35"/>
      <c r="AQ100" s="35"/>
      <c r="AR100" s="35"/>
      <c r="AS100" s="35"/>
      <c r="AT100" s="35"/>
      <c r="AU100" s="35"/>
      <c r="AV100" s="35"/>
      <c r="AW100" s="35"/>
      <c r="AX100" s="35"/>
      <c r="AY100" s="35"/>
      <c r="AZ100" s="35"/>
      <c r="BA100" s="35"/>
      <c r="BB100" s="35"/>
      <c r="BC100" s="35"/>
      <c r="BD100" s="35"/>
    </row>
    <row r="101" spans="1:56" ht="31.5" customHeight="1">
      <c r="A101" s="84"/>
      <c r="B101" s="84"/>
      <c r="C101" s="482"/>
      <c r="D101" s="60"/>
      <c r="E101" s="88"/>
      <c r="F101" s="84"/>
      <c r="G101" s="84"/>
      <c r="H101" s="60"/>
      <c r="I101" s="60"/>
      <c r="J101" s="84"/>
      <c r="K101" s="84"/>
      <c r="L101" s="84"/>
      <c r="M101" s="84"/>
      <c r="N101" s="84"/>
      <c r="O101" s="84"/>
      <c r="P101" s="105"/>
      <c r="Q101" s="84"/>
      <c r="R101" s="84"/>
      <c r="S101" s="84"/>
      <c r="T101" s="84"/>
      <c r="U101" s="88"/>
      <c r="V101" s="39"/>
      <c r="W101" s="35"/>
      <c r="X101" s="35"/>
      <c r="Y101" s="35"/>
      <c r="Z101" s="35"/>
      <c r="AA101" s="35"/>
      <c r="AB101" s="35"/>
      <c r="AC101" s="35"/>
      <c r="AD101" s="35"/>
      <c r="AE101" s="35"/>
      <c r="AF101" s="35"/>
      <c r="AG101" s="35"/>
      <c r="AH101" s="35"/>
      <c r="AI101" s="35"/>
      <c r="AJ101" s="35"/>
      <c r="AK101" s="35"/>
      <c r="AL101" s="35"/>
      <c r="AM101" s="35"/>
      <c r="AN101" s="35"/>
      <c r="AO101" s="35"/>
      <c r="AP101" s="35"/>
      <c r="AQ101" s="35"/>
      <c r="AR101" s="35"/>
      <c r="AS101" s="35"/>
      <c r="AT101" s="35"/>
      <c r="AU101" s="35"/>
      <c r="AV101" s="35"/>
      <c r="AW101" s="35"/>
      <c r="AX101" s="35"/>
      <c r="AY101" s="35"/>
      <c r="AZ101" s="35"/>
      <c r="BA101" s="35"/>
      <c r="BB101" s="35"/>
      <c r="BC101" s="35"/>
      <c r="BD101" s="35"/>
    </row>
    <row r="102" spans="1:56" ht="31.5" customHeight="1">
      <c r="A102" s="84"/>
      <c r="B102" s="84"/>
      <c r="C102" s="482"/>
      <c r="D102" s="60"/>
      <c r="E102" s="88"/>
      <c r="F102" s="84"/>
      <c r="G102" s="84"/>
      <c r="H102" s="60"/>
      <c r="I102" s="60"/>
      <c r="J102" s="84"/>
      <c r="K102" s="84"/>
      <c r="L102" s="84"/>
      <c r="M102" s="84"/>
      <c r="N102" s="84"/>
      <c r="O102" s="84"/>
      <c r="P102" s="105"/>
      <c r="Q102" s="84"/>
      <c r="R102" s="84"/>
      <c r="S102" s="84"/>
      <c r="T102" s="84"/>
      <c r="U102" s="88"/>
      <c r="V102" s="39"/>
      <c r="W102" s="35"/>
      <c r="X102" s="35"/>
      <c r="Y102" s="35"/>
      <c r="Z102" s="35"/>
      <c r="AA102" s="35"/>
      <c r="AB102" s="35"/>
      <c r="AC102" s="35"/>
      <c r="AD102" s="35"/>
      <c r="AE102" s="35"/>
      <c r="AF102" s="35"/>
      <c r="AG102" s="35"/>
      <c r="AH102" s="35"/>
      <c r="AI102" s="35"/>
      <c r="AJ102" s="35"/>
      <c r="AK102" s="35"/>
      <c r="AL102" s="35"/>
      <c r="AM102" s="35"/>
      <c r="AN102" s="35"/>
      <c r="AO102" s="35"/>
      <c r="AP102" s="35"/>
      <c r="AQ102" s="35"/>
      <c r="AR102" s="35"/>
      <c r="AS102" s="35"/>
      <c r="AT102" s="35"/>
      <c r="AU102" s="35"/>
      <c r="AV102" s="35"/>
      <c r="AW102" s="35"/>
      <c r="AX102" s="35"/>
      <c r="AY102" s="35"/>
      <c r="AZ102" s="35"/>
      <c r="BA102" s="35"/>
      <c r="BB102" s="35"/>
      <c r="BC102" s="35"/>
      <c r="BD102" s="35"/>
    </row>
    <row r="103" spans="1:56" ht="31.5" customHeight="1">
      <c r="A103" s="84"/>
      <c r="B103" s="84"/>
      <c r="C103" s="482"/>
      <c r="D103" s="60"/>
      <c r="E103" s="88"/>
      <c r="F103" s="84"/>
      <c r="G103" s="84"/>
      <c r="H103" s="60"/>
      <c r="I103" s="60"/>
      <c r="J103" s="84"/>
      <c r="K103" s="84"/>
      <c r="L103" s="84"/>
      <c r="M103" s="84"/>
      <c r="N103" s="84"/>
      <c r="O103" s="84"/>
      <c r="P103" s="105"/>
      <c r="Q103" s="84"/>
      <c r="R103" s="84"/>
      <c r="S103" s="84"/>
      <c r="T103" s="84"/>
      <c r="U103" s="88"/>
      <c r="V103" s="39"/>
      <c r="W103" s="35"/>
      <c r="X103" s="35"/>
      <c r="Y103" s="35"/>
      <c r="Z103" s="35"/>
      <c r="AA103" s="35"/>
      <c r="AB103" s="35"/>
      <c r="AC103" s="35"/>
      <c r="AD103" s="35"/>
      <c r="AE103" s="35"/>
      <c r="AF103" s="35"/>
      <c r="AG103" s="35"/>
      <c r="AH103" s="35"/>
      <c r="AI103" s="35"/>
      <c r="AJ103" s="35"/>
      <c r="AK103" s="35"/>
      <c r="AL103" s="35"/>
      <c r="AM103" s="35"/>
      <c r="AN103" s="35"/>
      <c r="AO103" s="35"/>
      <c r="AP103" s="35"/>
      <c r="AQ103" s="35"/>
      <c r="AR103" s="35"/>
      <c r="AS103" s="35"/>
      <c r="AT103" s="35"/>
      <c r="AU103" s="35"/>
      <c r="AV103" s="35"/>
      <c r="AW103" s="35"/>
      <c r="AX103" s="35"/>
      <c r="AY103" s="35"/>
      <c r="AZ103" s="35"/>
      <c r="BA103" s="35"/>
      <c r="BB103" s="35"/>
      <c r="BC103" s="35"/>
      <c r="BD103" s="35"/>
    </row>
    <row r="104" spans="1:56" ht="31.5" customHeight="1">
      <c r="A104" s="84"/>
      <c r="B104" s="84"/>
      <c r="C104" s="482"/>
      <c r="D104" s="60"/>
      <c r="E104" s="88"/>
      <c r="F104" s="84"/>
      <c r="G104" s="84"/>
      <c r="H104" s="60"/>
      <c r="I104" s="60"/>
      <c r="J104" s="84"/>
      <c r="K104" s="84"/>
      <c r="L104" s="84"/>
      <c r="M104" s="84"/>
      <c r="N104" s="84"/>
      <c r="O104" s="84"/>
      <c r="P104" s="105"/>
      <c r="Q104" s="84"/>
      <c r="R104" s="84"/>
      <c r="S104" s="84"/>
      <c r="T104" s="84"/>
      <c r="U104" s="88"/>
      <c r="V104" s="39"/>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5"/>
    </row>
    <row r="105" spans="1:56" ht="31.5" customHeight="1">
      <c r="A105" s="84"/>
      <c r="B105" s="84"/>
      <c r="C105" s="482"/>
      <c r="D105" s="60"/>
      <c r="E105" s="88"/>
      <c r="F105" s="84"/>
      <c r="G105" s="84"/>
      <c r="H105" s="60"/>
      <c r="I105" s="60"/>
      <c r="J105" s="84"/>
      <c r="K105" s="84"/>
      <c r="L105" s="84"/>
      <c r="M105" s="84"/>
      <c r="N105" s="84"/>
      <c r="O105" s="84"/>
      <c r="P105" s="105"/>
      <c r="Q105" s="84"/>
      <c r="R105" s="84"/>
      <c r="S105" s="84"/>
      <c r="T105" s="84"/>
      <c r="U105" s="88"/>
      <c r="V105" s="39"/>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5"/>
    </row>
    <row r="106" spans="1:56" ht="31.5" customHeight="1">
      <c r="A106" s="84"/>
      <c r="B106" s="84"/>
      <c r="C106" s="482"/>
      <c r="D106" s="60"/>
      <c r="E106" s="88"/>
      <c r="F106" s="84"/>
      <c r="G106" s="84"/>
      <c r="H106" s="60"/>
      <c r="I106" s="60"/>
      <c r="J106" s="84"/>
      <c r="K106" s="84"/>
      <c r="L106" s="84"/>
      <c r="M106" s="84"/>
      <c r="N106" s="84"/>
      <c r="O106" s="84"/>
      <c r="P106" s="105"/>
      <c r="Q106" s="84"/>
      <c r="R106" s="84"/>
      <c r="S106" s="84"/>
      <c r="T106" s="84"/>
      <c r="U106" s="88"/>
      <c r="V106" s="39"/>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5"/>
    </row>
    <row r="107" spans="1:56" ht="31.5" customHeight="1">
      <c r="A107" s="84"/>
      <c r="B107" s="84"/>
      <c r="C107" s="482"/>
      <c r="D107" s="60"/>
      <c r="E107" s="88"/>
      <c r="F107" s="84"/>
      <c r="G107" s="84"/>
      <c r="H107" s="60"/>
      <c r="I107" s="60"/>
      <c r="J107" s="84"/>
      <c r="K107" s="84"/>
      <c r="L107" s="84"/>
      <c r="M107" s="84"/>
      <c r="N107" s="84"/>
      <c r="O107" s="84"/>
      <c r="P107" s="105"/>
      <c r="Q107" s="84"/>
      <c r="R107" s="84"/>
      <c r="S107" s="84"/>
      <c r="T107" s="84"/>
      <c r="U107" s="88"/>
      <c r="V107" s="39"/>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5"/>
    </row>
    <row r="108" spans="1:56" ht="31.5" customHeight="1">
      <c r="A108" s="84"/>
      <c r="B108" s="84"/>
      <c r="C108" s="482"/>
      <c r="D108" s="60"/>
      <c r="E108" s="88"/>
      <c r="F108" s="84"/>
      <c r="G108" s="84"/>
      <c r="H108" s="60"/>
      <c r="I108" s="60"/>
      <c r="J108" s="84"/>
      <c r="K108" s="84"/>
      <c r="L108" s="84"/>
      <c r="M108" s="84"/>
      <c r="N108" s="84"/>
      <c r="O108" s="84"/>
      <c r="P108" s="105"/>
      <c r="Q108" s="84"/>
      <c r="R108" s="84"/>
      <c r="S108" s="84"/>
      <c r="T108" s="84"/>
      <c r="U108" s="88"/>
      <c r="V108" s="39"/>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5"/>
    </row>
    <row r="109" spans="1:56" ht="31.5" customHeight="1">
      <c r="A109" s="84"/>
      <c r="B109" s="84"/>
      <c r="C109" s="482"/>
      <c r="D109" s="60"/>
      <c r="E109" s="88"/>
      <c r="F109" s="84"/>
      <c r="G109" s="84"/>
      <c r="H109" s="60"/>
      <c r="I109" s="60"/>
      <c r="J109" s="84"/>
      <c r="K109" s="84"/>
      <c r="L109" s="84"/>
      <c r="M109" s="84"/>
      <c r="N109" s="84"/>
      <c r="O109" s="84"/>
      <c r="P109" s="105"/>
      <c r="Q109" s="84"/>
      <c r="R109" s="84"/>
      <c r="S109" s="84"/>
      <c r="T109" s="84"/>
      <c r="U109" s="88"/>
      <c r="V109" s="39"/>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5"/>
    </row>
    <row r="110" spans="1:56" ht="31.5" customHeight="1">
      <c r="A110" s="84"/>
      <c r="B110" s="84"/>
      <c r="C110" s="482"/>
      <c r="D110" s="60"/>
      <c r="E110" s="88"/>
      <c r="F110" s="84"/>
      <c r="G110" s="84"/>
      <c r="H110" s="60"/>
      <c r="I110" s="60"/>
      <c r="J110" s="84"/>
      <c r="K110" s="84"/>
      <c r="L110" s="84"/>
      <c r="M110" s="84"/>
      <c r="N110" s="84"/>
      <c r="O110" s="84"/>
      <c r="P110" s="105"/>
      <c r="Q110" s="84"/>
      <c r="R110" s="84"/>
      <c r="S110" s="84"/>
      <c r="T110" s="84"/>
      <c r="U110" s="88"/>
      <c r="V110" s="39"/>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5"/>
    </row>
    <row r="111" spans="1:56" ht="31.5" customHeight="1">
      <c r="A111" s="84"/>
      <c r="B111" s="84"/>
      <c r="C111" s="482"/>
      <c r="D111" s="60"/>
      <c r="E111" s="88"/>
      <c r="F111" s="84"/>
      <c r="G111" s="84"/>
      <c r="H111" s="60"/>
      <c r="I111" s="60"/>
      <c r="J111" s="84"/>
      <c r="K111" s="84"/>
      <c r="L111" s="84"/>
      <c r="M111" s="84"/>
      <c r="N111" s="84"/>
      <c r="O111" s="84"/>
      <c r="P111" s="105"/>
      <c r="Q111" s="84"/>
      <c r="R111" s="84"/>
      <c r="S111" s="84"/>
      <c r="T111" s="84"/>
      <c r="U111" s="88"/>
      <c r="V111" s="39"/>
      <c r="W111" s="35"/>
      <c r="X111" s="35"/>
      <c r="Y111" s="35"/>
      <c r="Z111" s="35"/>
      <c r="AA111" s="35"/>
      <c r="AB111" s="35"/>
      <c r="AC111" s="35"/>
      <c r="AD111" s="35"/>
      <c r="AE111" s="35"/>
      <c r="AF111" s="35"/>
      <c r="AG111" s="35"/>
      <c r="AH111" s="35"/>
      <c r="AI111" s="35"/>
      <c r="AJ111" s="35"/>
      <c r="AK111" s="35"/>
      <c r="AL111" s="35"/>
      <c r="AM111" s="35"/>
      <c r="AN111" s="35"/>
      <c r="AO111" s="35"/>
      <c r="AP111" s="35"/>
      <c r="AQ111" s="35"/>
      <c r="AR111" s="35"/>
      <c r="AS111" s="35"/>
      <c r="AT111" s="35"/>
      <c r="AU111" s="35"/>
      <c r="AV111" s="35"/>
      <c r="AW111" s="35"/>
      <c r="AX111" s="35"/>
      <c r="AY111" s="35"/>
      <c r="AZ111" s="35"/>
      <c r="BA111" s="35"/>
      <c r="BB111" s="35"/>
      <c r="BC111" s="35"/>
      <c r="BD111" s="35"/>
    </row>
    <row r="112" spans="1:56" ht="31.5" customHeight="1">
      <c r="A112" s="84"/>
      <c r="B112" s="84"/>
      <c r="C112" s="482"/>
      <c r="D112" s="60"/>
      <c r="E112" s="88"/>
      <c r="F112" s="84"/>
      <c r="G112" s="84"/>
      <c r="H112" s="60"/>
      <c r="I112" s="60"/>
      <c r="J112" s="84"/>
      <c r="K112" s="84"/>
      <c r="L112" s="84"/>
      <c r="M112" s="84"/>
      <c r="N112" s="84"/>
      <c r="O112" s="84"/>
      <c r="P112" s="105"/>
      <c r="Q112" s="84"/>
      <c r="R112" s="84"/>
      <c r="S112" s="84"/>
      <c r="T112" s="84"/>
      <c r="U112" s="88"/>
      <c r="V112" s="39"/>
      <c r="W112" s="35"/>
      <c r="X112" s="35"/>
      <c r="Y112" s="35"/>
      <c r="Z112" s="35"/>
      <c r="AA112" s="35"/>
      <c r="AB112" s="35"/>
      <c r="AC112" s="35"/>
      <c r="AD112" s="35"/>
      <c r="AE112" s="35"/>
      <c r="AF112" s="35"/>
      <c r="AG112" s="35"/>
      <c r="AH112" s="35"/>
      <c r="AI112" s="35"/>
      <c r="AJ112" s="35"/>
      <c r="AK112" s="35"/>
      <c r="AL112" s="35"/>
      <c r="AM112" s="35"/>
      <c r="AN112" s="35"/>
      <c r="AO112" s="35"/>
      <c r="AP112" s="35"/>
      <c r="AQ112" s="35"/>
      <c r="AR112" s="35"/>
      <c r="AS112" s="35"/>
      <c r="AT112" s="35"/>
      <c r="AU112" s="35"/>
      <c r="AV112" s="35"/>
      <c r="AW112" s="35"/>
      <c r="AX112" s="35"/>
      <c r="AY112" s="35"/>
      <c r="AZ112" s="35"/>
      <c r="BA112" s="35"/>
      <c r="BB112" s="35"/>
      <c r="BC112" s="35"/>
      <c r="BD112" s="35"/>
    </row>
    <row r="113" spans="1:56" ht="31.5" customHeight="1">
      <c r="A113" s="84"/>
      <c r="B113" s="84"/>
      <c r="C113" s="482"/>
      <c r="D113" s="60"/>
      <c r="E113" s="88"/>
      <c r="F113" s="84"/>
      <c r="G113" s="84"/>
      <c r="H113" s="60"/>
      <c r="I113" s="60"/>
      <c r="J113" s="84"/>
      <c r="K113" s="84"/>
      <c r="L113" s="84"/>
      <c r="M113" s="84"/>
      <c r="N113" s="84"/>
      <c r="O113" s="84"/>
      <c r="P113" s="105"/>
      <c r="Q113" s="84"/>
      <c r="R113" s="84"/>
      <c r="S113" s="84"/>
      <c r="T113" s="84"/>
      <c r="U113" s="88"/>
      <c r="V113" s="39"/>
      <c r="W113" s="35"/>
      <c r="X113" s="35"/>
      <c r="Y113" s="35"/>
      <c r="Z113" s="35"/>
      <c r="AA113" s="35"/>
      <c r="AB113" s="35"/>
      <c r="AC113" s="35"/>
      <c r="AD113" s="35"/>
      <c r="AE113" s="35"/>
      <c r="AF113" s="35"/>
      <c r="AG113" s="35"/>
      <c r="AH113" s="35"/>
      <c r="AI113" s="35"/>
      <c r="AJ113" s="35"/>
      <c r="AK113" s="35"/>
      <c r="AL113" s="35"/>
      <c r="AM113" s="35"/>
      <c r="AN113" s="35"/>
      <c r="AO113" s="35"/>
      <c r="AP113" s="35"/>
      <c r="AQ113" s="35"/>
      <c r="AR113" s="35"/>
      <c r="AS113" s="35"/>
      <c r="AT113" s="35"/>
      <c r="AU113" s="35"/>
      <c r="AV113" s="35"/>
      <c r="AW113" s="35"/>
      <c r="AX113" s="35"/>
      <c r="AY113" s="35"/>
      <c r="AZ113" s="35"/>
      <c r="BA113" s="35"/>
      <c r="BB113" s="35"/>
      <c r="BC113" s="35"/>
      <c r="BD113" s="35"/>
    </row>
    <row r="114" spans="1:56" ht="31.5" customHeight="1">
      <c r="A114" s="84"/>
      <c r="B114" s="84"/>
      <c r="C114" s="482"/>
      <c r="D114" s="60"/>
      <c r="E114" s="88"/>
      <c r="F114" s="84"/>
      <c r="G114" s="84"/>
      <c r="H114" s="60"/>
      <c r="I114" s="60"/>
      <c r="J114" s="84"/>
      <c r="K114" s="84"/>
      <c r="L114" s="84"/>
      <c r="M114" s="84"/>
      <c r="N114" s="84"/>
      <c r="O114" s="84"/>
      <c r="P114" s="105"/>
      <c r="Q114" s="84"/>
      <c r="R114" s="84"/>
      <c r="S114" s="84"/>
      <c r="T114" s="84"/>
      <c r="U114" s="88"/>
      <c r="V114" s="39"/>
      <c r="W114" s="35"/>
      <c r="X114" s="35"/>
      <c r="Y114" s="35"/>
      <c r="Z114" s="35"/>
      <c r="AA114" s="35"/>
      <c r="AB114" s="35"/>
      <c r="AC114" s="35"/>
      <c r="AD114" s="35"/>
      <c r="AE114" s="35"/>
      <c r="AF114" s="35"/>
      <c r="AG114" s="35"/>
      <c r="AH114" s="35"/>
      <c r="AI114" s="35"/>
      <c r="AJ114" s="35"/>
      <c r="AK114" s="35"/>
      <c r="AL114" s="35"/>
      <c r="AM114" s="35"/>
      <c r="AN114" s="35"/>
      <c r="AO114" s="35"/>
      <c r="AP114" s="35"/>
      <c r="AQ114" s="35"/>
      <c r="AR114" s="35"/>
      <c r="AS114" s="35"/>
      <c r="AT114" s="35"/>
      <c r="AU114" s="35"/>
      <c r="AV114" s="35"/>
      <c r="AW114" s="35"/>
      <c r="AX114" s="35"/>
      <c r="AY114" s="35"/>
      <c r="AZ114" s="35"/>
      <c r="BA114" s="35"/>
      <c r="BB114" s="35"/>
      <c r="BC114" s="35"/>
      <c r="BD114" s="35"/>
    </row>
    <row r="115" spans="1:56" ht="31.5" customHeight="1">
      <c r="A115" s="84"/>
      <c r="B115" s="84"/>
      <c r="C115" s="482"/>
      <c r="D115" s="60"/>
      <c r="E115" s="88"/>
      <c r="F115" s="84"/>
      <c r="G115" s="84"/>
      <c r="H115" s="60"/>
      <c r="I115" s="60"/>
      <c r="J115" s="84"/>
      <c r="K115" s="84"/>
      <c r="L115" s="84"/>
      <c r="M115" s="84"/>
      <c r="N115" s="84"/>
      <c r="O115" s="84"/>
      <c r="P115" s="105"/>
      <c r="Q115" s="84"/>
      <c r="R115" s="84"/>
      <c r="S115" s="84"/>
      <c r="T115" s="84"/>
      <c r="U115" s="88"/>
      <c r="V115" s="39"/>
      <c r="W115" s="35"/>
      <c r="X115" s="35"/>
      <c r="Y115" s="35"/>
      <c r="Z115" s="35"/>
      <c r="AA115" s="35"/>
      <c r="AB115" s="35"/>
      <c r="AC115" s="35"/>
      <c r="AD115" s="35"/>
      <c r="AE115" s="35"/>
      <c r="AF115" s="35"/>
      <c r="AG115" s="35"/>
      <c r="AH115" s="35"/>
      <c r="AI115" s="35"/>
      <c r="AJ115" s="35"/>
      <c r="AK115" s="35"/>
      <c r="AL115" s="35"/>
      <c r="AM115" s="35"/>
      <c r="AN115" s="35"/>
      <c r="AO115" s="35"/>
      <c r="AP115" s="35"/>
      <c r="AQ115" s="35"/>
      <c r="AR115" s="35"/>
      <c r="AS115" s="35"/>
      <c r="AT115" s="35"/>
      <c r="AU115" s="35"/>
      <c r="AV115" s="35"/>
      <c r="AW115" s="35"/>
      <c r="AX115" s="35"/>
      <c r="AY115" s="35"/>
      <c r="AZ115" s="35"/>
      <c r="BA115" s="35"/>
      <c r="BB115" s="35"/>
      <c r="BC115" s="35"/>
      <c r="BD115" s="35"/>
    </row>
    <row r="116" spans="1:56" ht="31.5" customHeight="1">
      <c r="A116" s="84"/>
      <c r="B116" s="84"/>
      <c r="C116" s="482"/>
      <c r="D116" s="60"/>
      <c r="E116" s="88"/>
      <c r="F116" s="84"/>
      <c r="G116" s="84"/>
      <c r="H116" s="60"/>
      <c r="I116" s="60"/>
      <c r="J116" s="84"/>
      <c r="K116" s="84"/>
      <c r="L116" s="84"/>
      <c r="M116" s="84"/>
      <c r="N116" s="84"/>
      <c r="O116" s="84"/>
      <c r="P116" s="105"/>
      <c r="Q116" s="84"/>
      <c r="R116" s="84"/>
      <c r="S116" s="84"/>
      <c r="T116" s="84"/>
      <c r="U116" s="88"/>
      <c r="V116" s="39"/>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5"/>
    </row>
    <row r="117" spans="1:56" ht="31.5" customHeight="1">
      <c r="A117" s="84"/>
      <c r="B117" s="84"/>
      <c r="C117" s="482"/>
      <c r="D117" s="60"/>
      <c r="E117" s="88"/>
      <c r="F117" s="84"/>
      <c r="G117" s="84"/>
      <c r="H117" s="60"/>
      <c r="I117" s="60"/>
      <c r="J117" s="84"/>
      <c r="K117" s="84"/>
      <c r="L117" s="84"/>
      <c r="M117" s="84"/>
      <c r="N117" s="84"/>
      <c r="O117" s="84"/>
      <c r="P117" s="105"/>
      <c r="Q117" s="84"/>
      <c r="R117" s="84"/>
      <c r="S117" s="84"/>
      <c r="T117" s="84"/>
      <c r="U117" s="88"/>
      <c r="V117" s="39"/>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5"/>
    </row>
    <row r="118" spans="1:56" ht="31.5" customHeight="1">
      <c r="A118" s="84"/>
      <c r="B118" s="84"/>
      <c r="C118" s="482"/>
      <c r="D118" s="60"/>
      <c r="E118" s="88"/>
      <c r="F118" s="84"/>
      <c r="G118" s="84"/>
      <c r="H118" s="60"/>
      <c r="I118" s="60"/>
      <c r="J118" s="84"/>
      <c r="K118" s="84"/>
      <c r="L118" s="84"/>
      <c r="M118" s="84"/>
      <c r="N118" s="84"/>
      <c r="O118" s="84"/>
      <c r="P118" s="105"/>
      <c r="Q118" s="84"/>
      <c r="R118" s="84"/>
      <c r="S118" s="84"/>
      <c r="T118" s="84"/>
      <c r="U118" s="88"/>
      <c r="V118" s="39"/>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5"/>
    </row>
    <row r="119" spans="1:56" ht="31.5" customHeight="1">
      <c r="A119" s="84"/>
      <c r="B119" s="84"/>
      <c r="C119" s="482"/>
      <c r="D119" s="60"/>
      <c r="E119" s="88"/>
      <c r="F119" s="84"/>
      <c r="G119" s="84"/>
      <c r="H119" s="60"/>
      <c r="I119" s="60"/>
      <c r="J119" s="84"/>
      <c r="K119" s="84"/>
      <c r="L119" s="84"/>
      <c r="M119" s="84"/>
      <c r="N119" s="84"/>
      <c r="O119" s="84"/>
      <c r="P119" s="105"/>
      <c r="Q119" s="84"/>
      <c r="R119" s="84"/>
      <c r="S119" s="84"/>
      <c r="T119" s="84"/>
      <c r="U119" s="88"/>
      <c r="V119" s="39"/>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5"/>
    </row>
    <row r="120" spans="1:56" ht="31.5" customHeight="1">
      <c r="A120" s="84"/>
      <c r="B120" s="84"/>
      <c r="C120" s="482"/>
      <c r="D120" s="60"/>
      <c r="E120" s="88"/>
      <c r="F120" s="84"/>
      <c r="G120" s="84"/>
      <c r="H120" s="60"/>
      <c r="I120" s="60"/>
      <c r="J120" s="84"/>
      <c r="K120" s="84"/>
      <c r="L120" s="84"/>
      <c r="M120" s="84"/>
      <c r="N120" s="84"/>
      <c r="O120" s="84"/>
      <c r="P120" s="105"/>
      <c r="Q120" s="84"/>
      <c r="R120" s="84"/>
      <c r="S120" s="84"/>
      <c r="T120" s="84"/>
      <c r="U120" s="88"/>
      <c r="V120" s="39"/>
      <c r="W120" s="35"/>
      <c r="X120" s="35"/>
      <c r="Y120" s="35"/>
      <c r="Z120" s="35"/>
      <c r="AA120" s="35"/>
      <c r="AB120" s="35"/>
      <c r="AC120" s="35"/>
      <c r="AD120" s="35"/>
      <c r="AE120" s="35"/>
      <c r="AF120" s="35"/>
      <c r="AG120" s="35"/>
      <c r="AH120" s="35"/>
      <c r="AI120" s="35"/>
      <c r="AJ120" s="35"/>
      <c r="AK120" s="35"/>
      <c r="AL120" s="35"/>
      <c r="AM120" s="35"/>
      <c r="AN120" s="35"/>
      <c r="AO120" s="35"/>
      <c r="AP120" s="35"/>
      <c r="AQ120" s="35"/>
      <c r="AR120" s="35"/>
      <c r="AS120" s="35"/>
      <c r="AT120" s="35"/>
      <c r="AU120" s="35"/>
      <c r="AV120" s="35"/>
      <c r="AW120" s="35"/>
      <c r="AX120" s="35"/>
      <c r="AY120" s="35"/>
      <c r="AZ120" s="35"/>
      <c r="BA120" s="35"/>
      <c r="BB120" s="35"/>
      <c r="BC120" s="35"/>
      <c r="BD120" s="35"/>
    </row>
    <row r="121" spans="1:56" ht="31.5" customHeight="1">
      <c r="A121" s="84"/>
      <c r="B121" s="84"/>
      <c r="C121" s="482"/>
      <c r="D121" s="60"/>
      <c r="E121" s="88"/>
      <c r="F121" s="84"/>
      <c r="G121" s="84"/>
      <c r="H121" s="60"/>
      <c r="I121" s="60"/>
      <c r="J121" s="84"/>
      <c r="K121" s="84"/>
      <c r="L121" s="84"/>
      <c r="M121" s="84"/>
      <c r="N121" s="84"/>
      <c r="O121" s="84"/>
      <c r="P121" s="105"/>
      <c r="Q121" s="84"/>
      <c r="R121" s="84"/>
      <c r="S121" s="84"/>
      <c r="T121" s="84"/>
      <c r="U121" s="88"/>
      <c r="V121" s="39"/>
      <c r="W121" s="35"/>
      <c r="X121" s="35"/>
      <c r="Y121" s="35"/>
      <c r="Z121" s="35"/>
      <c r="AA121" s="35"/>
      <c r="AB121" s="35"/>
      <c r="AC121" s="35"/>
      <c r="AD121" s="35"/>
      <c r="AE121" s="35"/>
      <c r="AF121" s="35"/>
      <c r="AG121" s="35"/>
      <c r="AH121" s="35"/>
      <c r="AI121" s="35"/>
      <c r="AJ121" s="35"/>
      <c r="AK121" s="35"/>
      <c r="AL121" s="35"/>
      <c r="AM121" s="35"/>
      <c r="AN121" s="35"/>
      <c r="AO121" s="35"/>
      <c r="AP121" s="35"/>
      <c r="AQ121" s="35"/>
      <c r="AR121" s="35"/>
      <c r="AS121" s="35"/>
      <c r="AT121" s="35"/>
      <c r="AU121" s="35"/>
      <c r="AV121" s="35"/>
      <c r="AW121" s="35"/>
      <c r="AX121" s="35"/>
      <c r="AY121" s="35"/>
      <c r="AZ121" s="35"/>
      <c r="BA121" s="35"/>
      <c r="BB121" s="35"/>
      <c r="BC121" s="35"/>
      <c r="BD121" s="35"/>
    </row>
    <row r="122" spans="1:56" ht="31.5" customHeight="1">
      <c r="A122" s="84"/>
      <c r="B122" s="84"/>
      <c r="C122" s="482"/>
      <c r="D122" s="60"/>
      <c r="E122" s="88"/>
      <c r="F122" s="84"/>
      <c r="G122" s="84"/>
      <c r="H122" s="60"/>
      <c r="I122" s="60"/>
      <c r="J122" s="84"/>
      <c r="K122" s="84"/>
      <c r="L122" s="84"/>
      <c r="M122" s="84"/>
      <c r="N122" s="84"/>
      <c r="O122" s="84"/>
      <c r="P122" s="105"/>
      <c r="Q122" s="84"/>
      <c r="R122" s="84"/>
      <c r="S122" s="84"/>
      <c r="T122" s="84"/>
      <c r="U122" s="88"/>
      <c r="V122" s="39"/>
      <c r="W122" s="35"/>
      <c r="X122" s="35"/>
      <c r="Y122" s="35"/>
      <c r="Z122" s="35"/>
      <c r="AA122" s="35"/>
      <c r="AB122" s="35"/>
      <c r="AC122" s="35"/>
      <c r="AD122" s="35"/>
      <c r="AE122" s="35"/>
      <c r="AF122" s="35"/>
      <c r="AG122" s="35"/>
      <c r="AH122" s="35"/>
      <c r="AI122" s="35"/>
      <c r="AJ122" s="35"/>
      <c r="AK122" s="35"/>
      <c r="AL122" s="35"/>
      <c r="AM122" s="35"/>
      <c r="AN122" s="35"/>
      <c r="AO122" s="35"/>
      <c r="AP122" s="35"/>
      <c r="AQ122" s="35"/>
      <c r="AR122" s="35"/>
      <c r="AS122" s="35"/>
      <c r="AT122" s="35"/>
      <c r="AU122" s="35"/>
      <c r="AV122" s="35"/>
      <c r="AW122" s="35"/>
      <c r="AX122" s="35"/>
      <c r="AY122" s="35"/>
      <c r="AZ122" s="35"/>
      <c r="BA122" s="35"/>
      <c r="BB122" s="35"/>
      <c r="BC122" s="35"/>
      <c r="BD122" s="35"/>
    </row>
    <row r="123" spans="1:56" ht="31.5" customHeight="1">
      <c r="A123" s="84"/>
      <c r="B123" s="84"/>
      <c r="C123" s="482"/>
      <c r="D123" s="60"/>
      <c r="E123" s="88"/>
      <c r="F123" s="84"/>
      <c r="G123" s="84"/>
      <c r="H123" s="60"/>
      <c r="I123" s="60"/>
      <c r="J123" s="84"/>
      <c r="K123" s="84"/>
      <c r="L123" s="84"/>
      <c r="M123" s="84"/>
      <c r="N123" s="84"/>
      <c r="O123" s="84"/>
      <c r="P123" s="105"/>
      <c r="Q123" s="84"/>
      <c r="R123" s="84"/>
      <c r="S123" s="84"/>
      <c r="T123" s="84"/>
      <c r="U123" s="88"/>
      <c r="V123" s="39"/>
      <c r="W123" s="35"/>
      <c r="X123" s="35"/>
      <c r="Y123" s="35"/>
      <c r="Z123" s="35"/>
      <c r="AA123" s="35"/>
      <c r="AB123" s="35"/>
      <c r="AC123" s="35"/>
      <c r="AD123" s="35"/>
      <c r="AE123" s="35"/>
      <c r="AF123" s="35"/>
      <c r="AG123" s="35"/>
      <c r="AH123" s="35"/>
      <c r="AI123" s="35"/>
      <c r="AJ123" s="35"/>
      <c r="AK123" s="35"/>
      <c r="AL123" s="35"/>
      <c r="AM123" s="35"/>
      <c r="AN123" s="35"/>
      <c r="AO123" s="35"/>
      <c r="AP123" s="35"/>
      <c r="AQ123" s="35"/>
      <c r="AR123" s="35"/>
      <c r="AS123" s="35"/>
      <c r="AT123" s="35"/>
      <c r="AU123" s="35"/>
      <c r="AV123" s="35"/>
      <c r="AW123" s="35"/>
      <c r="AX123" s="35"/>
      <c r="AY123" s="35"/>
      <c r="AZ123" s="35"/>
      <c r="BA123" s="35"/>
      <c r="BB123" s="35"/>
      <c r="BC123" s="35"/>
      <c r="BD123" s="35"/>
    </row>
    <row r="124" spans="1:56" ht="31.5" customHeight="1">
      <c r="A124" s="84"/>
      <c r="B124" s="84"/>
      <c r="C124" s="482"/>
      <c r="D124" s="60"/>
      <c r="E124" s="88"/>
      <c r="F124" s="84"/>
      <c r="G124" s="84"/>
      <c r="H124" s="60"/>
      <c r="I124" s="60"/>
      <c r="J124" s="84"/>
      <c r="K124" s="84"/>
      <c r="L124" s="84"/>
      <c r="M124" s="84"/>
      <c r="N124" s="84"/>
      <c r="O124" s="84"/>
      <c r="P124" s="105"/>
      <c r="Q124" s="84"/>
      <c r="R124" s="84"/>
      <c r="S124" s="84"/>
      <c r="T124" s="84"/>
      <c r="U124" s="88"/>
      <c r="V124" s="39"/>
      <c r="W124" s="35"/>
      <c r="X124" s="35"/>
      <c r="Y124" s="35"/>
      <c r="Z124" s="35"/>
      <c r="AA124" s="35"/>
      <c r="AB124" s="35"/>
      <c r="AC124" s="35"/>
      <c r="AD124" s="35"/>
      <c r="AE124" s="35"/>
      <c r="AF124" s="35"/>
      <c r="AG124" s="35"/>
      <c r="AH124" s="35"/>
      <c r="AI124" s="35"/>
      <c r="AJ124" s="35"/>
      <c r="AK124" s="35"/>
      <c r="AL124" s="35"/>
      <c r="AM124" s="35"/>
      <c r="AN124" s="35"/>
      <c r="AO124" s="35"/>
      <c r="AP124" s="35"/>
      <c r="AQ124" s="35"/>
      <c r="AR124" s="35"/>
      <c r="AS124" s="35"/>
      <c r="AT124" s="35"/>
      <c r="AU124" s="35"/>
      <c r="AV124" s="35"/>
      <c r="AW124" s="35"/>
      <c r="AX124" s="35"/>
      <c r="AY124" s="35"/>
      <c r="AZ124" s="35"/>
      <c r="BA124" s="35"/>
      <c r="BB124" s="35"/>
      <c r="BC124" s="35"/>
      <c r="BD124" s="35"/>
    </row>
    <row r="125" spans="1:56" ht="31.5" customHeight="1">
      <c r="A125" s="84"/>
      <c r="B125" s="84"/>
      <c r="C125" s="469"/>
      <c r="D125" s="60"/>
      <c r="E125" s="88"/>
      <c r="F125" s="84"/>
      <c r="G125" s="84"/>
      <c r="H125" s="60"/>
      <c r="I125" s="60"/>
      <c r="J125" s="84"/>
      <c r="K125" s="84"/>
      <c r="L125" s="84"/>
      <c r="M125" s="84"/>
      <c r="N125" s="84"/>
      <c r="O125" s="84"/>
      <c r="P125" s="105"/>
      <c r="Q125" s="84"/>
      <c r="R125" s="84"/>
      <c r="S125" s="84"/>
      <c r="T125" s="84"/>
      <c r="U125" s="88"/>
      <c r="V125" s="39"/>
      <c r="W125" s="35"/>
      <c r="X125" s="35"/>
      <c r="Y125" s="35"/>
      <c r="Z125" s="35"/>
      <c r="AA125" s="35"/>
      <c r="AB125" s="35"/>
      <c r="AC125" s="35"/>
      <c r="AD125" s="35"/>
      <c r="AE125" s="35"/>
      <c r="AF125" s="35"/>
      <c r="AG125" s="35"/>
      <c r="AH125" s="35"/>
      <c r="AI125" s="35"/>
      <c r="AJ125" s="35"/>
      <c r="AK125" s="35"/>
      <c r="AL125" s="35"/>
      <c r="AM125" s="35"/>
      <c r="AN125" s="35"/>
      <c r="AO125" s="35"/>
      <c r="AP125" s="35"/>
      <c r="AQ125" s="35"/>
      <c r="AR125" s="35"/>
      <c r="AS125" s="35"/>
      <c r="AT125" s="35"/>
      <c r="AU125" s="35"/>
      <c r="AV125" s="35"/>
      <c r="AW125" s="35"/>
      <c r="AX125" s="35"/>
      <c r="AY125" s="35"/>
      <c r="AZ125" s="35"/>
      <c r="BA125" s="35"/>
      <c r="BB125" s="35"/>
      <c r="BC125" s="35"/>
      <c r="BD125" s="35"/>
    </row>
  </sheetData>
  <mergeCells count="53">
    <mergeCell ref="D1:D2"/>
    <mergeCell ref="D3:D4"/>
    <mergeCell ref="C6:C125"/>
    <mergeCell ref="E3:E4"/>
    <mergeCell ref="F3:F4"/>
    <mergeCell ref="G3:G4"/>
    <mergeCell ref="H3:H4"/>
    <mergeCell ref="I3:I4"/>
    <mergeCell ref="J3:J4"/>
    <mergeCell ref="K3:K4"/>
    <mergeCell ref="L3:L4"/>
    <mergeCell ref="M3:M4"/>
    <mergeCell ref="N3:N4"/>
    <mergeCell ref="O3:O4"/>
    <mergeCell ref="P3:P4"/>
    <mergeCell ref="Z3:Z4"/>
    <mergeCell ref="Q3:Q4"/>
    <mergeCell ref="R3:R4"/>
    <mergeCell ref="S3:S4"/>
    <mergeCell ref="T3:T4"/>
    <mergeCell ref="U3:U4"/>
    <mergeCell ref="BA3:BA4"/>
    <mergeCell ref="AR2:AW2"/>
    <mergeCell ref="A1:A5"/>
    <mergeCell ref="B1:B5"/>
    <mergeCell ref="E1:W2"/>
    <mergeCell ref="X1:BB1"/>
    <mergeCell ref="BB3:BB4"/>
    <mergeCell ref="AA3:AB3"/>
    <mergeCell ref="AC3:AC4"/>
    <mergeCell ref="AD3:AF3"/>
    <mergeCell ref="AG3:AG4"/>
    <mergeCell ref="AI2:AQ2"/>
    <mergeCell ref="V3:V4"/>
    <mergeCell ref="W3:W4"/>
    <mergeCell ref="X3:X4"/>
    <mergeCell ref="Y3:Y4"/>
    <mergeCell ref="BC3:BC4"/>
    <mergeCell ref="BC1:BD2"/>
    <mergeCell ref="X2:AH2"/>
    <mergeCell ref="AX2:BB2"/>
    <mergeCell ref="BD3:BD4"/>
    <mergeCell ref="AH3:AH4"/>
    <mergeCell ref="AI3:AL3"/>
    <mergeCell ref="AM3:AN3"/>
    <mergeCell ref="AO3:AP3"/>
    <mergeCell ref="AQ3:AQ4"/>
    <mergeCell ref="AR3:AS3"/>
    <mergeCell ref="AT3:AV3"/>
    <mergeCell ref="AW3:AW4"/>
    <mergeCell ref="AX3:AX4"/>
    <mergeCell ref="AY3:AY4"/>
    <mergeCell ref="AZ3:AZ4"/>
  </mergeCells>
  <conditionalFormatting sqref="B6:B125">
    <cfRule type="cellIs" dxfId="3" priority="1" operator="equal">
      <formula>"Y"</formula>
    </cfRule>
  </conditionalFormatting>
  <conditionalFormatting sqref="B6:B125">
    <cfRule type="cellIs" dxfId="2" priority="2" operator="equal">
      <formula>"N"</formula>
    </cfRule>
  </conditionalFormatting>
  <conditionalFormatting sqref="D6:BD125">
    <cfRule type="cellIs" dxfId="1" priority="3" operator="equal">
      <formula>"Not enough information"</formula>
    </cfRule>
  </conditionalFormatting>
  <conditionalFormatting sqref="B6:B125">
    <cfRule type="cellIs" dxfId="0" priority="4" operator="equal">
      <formula>"In progress"</formula>
    </cfRule>
  </conditionalFormatting>
  <hyperlinks>
    <hyperlink ref="V6" r:id="rId1" xr:uid="{00000000-0004-0000-0700-000000000000}"/>
    <hyperlink ref="V7" r:id="rId2" xr:uid="{00000000-0004-0000-0700-000001000000}"/>
    <hyperlink ref="W7" r:id="rId3" xr:uid="{00000000-0004-0000-0700-000002000000}"/>
    <hyperlink ref="V8" r:id="rId4" xr:uid="{00000000-0004-0000-0700-000003000000}"/>
    <hyperlink ref="V9" r:id="rId5" xr:uid="{00000000-0004-0000-0700-000004000000}"/>
    <hyperlink ref="V10" r:id="rId6" xr:uid="{00000000-0004-0000-0700-000005000000}"/>
    <hyperlink ref="W10" r:id="rId7" xr:uid="{00000000-0004-0000-0700-000006000000}"/>
    <hyperlink ref="V11" r:id="rId8" xr:uid="{00000000-0004-0000-0700-000007000000}"/>
    <hyperlink ref="V12" r:id="rId9" xr:uid="{00000000-0004-0000-0700-000008000000}"/>
    <hyperlink ref="V13" r:id="rId10" xr:uid="{00000000-0004-0000-0700-000009000000}"/>
    <hyperlink ref="V14" r:id="rId11" xr:uid="{00000000-0004-0000-0700-00000A000000}"/>
    <hyperlink ref="W14" r:id="rId12" xr:uid="{00000000-0004-0000-0700-00000B000000}"/>
    <hyperlink ref="V15" r:id="rId13" xr:uid="{00000000-0004-0000-0700-00000C000000}"/>
    <hyperlink ref="V16" r:id="rId14" xr:uid="{00000000-0004-0000-0700-00000D000000}"/>
    <hyperlink ref="V17" r:id="rId15" xr:uid="{00000000-0004-0000-0700-00000E000000}"/>
    <hyperlink ref="W17" r:id="rId16" xr:uid="{00000000-0004-0000-0700-00000F000000}"/>
    <hyperlink ref="V18" r:id="rId17" xr:uid="{00000000-0004-0000-0700-000010000000}"/>
    <hyperlink ref="V19" r:id="rId18" xr:uid="{00000000-0004-0000-0700-000011000000}"/>
    <hyperlink ref="V20" r:id="rId19" xr:uid="{00000000-0004-0000-0700-000012000000}"/>
    <hyperlink ref="V21" r:id="rId20" xr:uid="{00000000-0004-0000-0700-000013000000}"/>
    <hyperlink ref="V22" r:id="rId21" xr:uid="{00000000-0004-0000-0700-000014000000}"/>
    <hyperlink ref="V23" r:id="rId22" xr:uid="{00000000-0004-0000-0700-000015000000}"/>
    <hyperlink ref="V24" r:id="rId23" xr:uid="{00000000-0004-0000-0700-000016000000}"/>
    <hyperlink ref="V25" r:id="rId24" xr:uid="{00000000-0004-0000-0700-000017000000}"/>
    <hyperlink ref="V26" r:id="rId25" xr:uid="{00000000-0004-0000-0700-000018000000}"/>
    <hyperlink ref="V27" r:id="rId26" xr:uid="{00000000-0004-0000-0700-000019000000}"/>
    <hyperlink ref="W27" r:id="rId27" xr:uid="{00000000-0004-0000-0700-00001A000000}"/>
    <hyperlink ref="V28" r:id="rId28" xr:uid="{00000000-0004-0000-0700-00001B000000}"/>
    <hyperlink ref="V29" r:id="rId29" xr:uid="{00000000-0004-0000-0700-00001C000000}"/>
    <hyperlink ref="V30" r:id="rId30" xr:uid="{00000000-0004-0000-0700-00001D000000}"/>
    <hyperlink ref="V31" r:id="rId31" xr:uid="{00000000-0004-0000-0700-00001E000000}"/>
    <hyperlink ref="V32" r:id="rId32" xr:uid="{00000000-0004-0000-0700-00001F000000}"/>
    <hyperlink ref="V33" r:id="rId33" xr:uid="{00000000-0004-0000-0700-000020000000}"/>
    <hyperlink ref="V34" r:id="rId34" xr:uid="{00000000-0004-0000-0700-000021000000}"/>
    <hyperlink ref="V35" r:id="rId35" xr:uid="{00000000-0004-0000-0700-000022000000}"/>
    <hyperlink ref="V36" r:id="rId36" xr:uid="{00000000-0004-0000-0700-000023000000}"/>
    <hyperlink ref="V37" r:id="rId37" xr:uid="{00000000-0004-0000-0700-000024000000}"/>
    <hyperlink ref="V38" r:id="rId38" xr:uid="{00000000-0004-0000-0700-000025000000}"/>
    <hyperlink ref="V39" r:id="rId39" xr:uid="{00000000-0004-0000-0700-000026000000}"/>
    <hyperlink ref="V40" r:id="rId40" location="/83dbfed20f384a5d9f524942379df5be" xr:uid="{00000000-0004-0000-0700-000027000000}"/>
    <hyperlink ref="V41" r:id="rId41" xr:uid="{00000000-0004-0000-0700-000028000000}"/>
    <hyperlink ref="V43" r:id="rId42" xr:uid="{00000000-0004-0000-0700-000029000000}"/>
    <hyperlink ref="V44" r:id="rId43" xr:uid="{00000000-0004-0000-0700-00002A000000}"/>
    <hyperlink ref="V45" r:id="rId44" xr:uid="{00000000-0004-0000-0700-00002B000000}"/>
    <hyperlink ref="W45" r:id="rId45" xr:uid="{00000000-0004-0000-0700-00002C000000}"/>
    <hyperlink ref="V46" r:id="rId46" xr:uid="{00000000-0004-0000-0700-00002D000000}"/>
    <hyperlink ref="V47" r:id="rId47" xr:uid="{00000000-0004-0000-0700-00002E000000}"/>
    <hyperlink ref="V48" r:id="rId48" xr:uid="{00000000-0004-0000-0700-00002F000000}"/>
    <hyperlink ref="V49" r:id="rId49" xr:uid="{00000000-0004-0000-0700-000030000000}"/>
    <hyperlink ref="V50" r:id="rId50" xr:uid="{00000000-0004-0000-0700-000031000000}"/>
    <hyperlink ref="W50" r:id="rId51" xr:uid="{00000000-0004-0000-0700-000032000000}"/>
    <hyperlink ref="V51" r:id="rId52" xr:uid="{00000000-0004-0000-0700-000033000000}"/>
    <hyperlink ref="V52" r:id="rId53" xr:uid="{00000000-0004-0000-0700-000034000000}"/>
    <hyperlink ref="V54" r:id="rId54" xr:uid="{00000000-0004-0000-0700-000035000000}"/>
    <hyperlink ref="V55" r:id="rId55" xr:uid="{00000000-0004-0000-0700-000036000000}"/>
    <hyperlink ref="V56" r:id="rId56" xr:uid="{00000000-0004-0000-0700-000037000000}"/>
    <hyperlink ref="V57" r:id="rId57" xr:uid="{00000000-0004-0000-0700-000038000000}"/>
    <hyperlink ref="V58" r:id="rId58" xr:uid="{00000000-0004-0000-0700-000039000000}"/>
    <hyperlink ref="W58" r:id="rId59" xr:uid="{00000000-0004-0000-0700-00003A000000}"/>
    <hyperlink ref="V59" r:id="rId60" xr:uid="{00000000-0004-0000-0700-00003B000000}"/>
    <hyperlink ref="V60" r:id="rId61" xr:uid="{00000000-0004-0000-0700-00003C000000}"/>
    <hyperlink ref="V61" r:id="rId62" xr:uid="{00000000-0004-0000-0700-00003D000000}"/>
    <hyperlink ref="V62" r:id="rId63" xr:uid="{00000000-0004-0000-0700-00003E000000}"/>
    <hyperlink ref="V63" r:id="rId64" xr:uid="{00000000-0004-0000-0700-00003F000000}"/>
    <hyperlink ref="V64" r:id="rId65" xr:uid="{00000000-0004-0000-0700-000040000000}"/>
    <hyperlink ref="V65" r:id="rId66" xr:uid="{00000000-0004-0000-0700-000041000000}"/>
    <hyperlink ref="V66" r:id="rId67" xr:uid="{00000000-0004-0000-0700-000042000000}"/>
    <hyperlink ref="V67" r:id="rId68" xr:uid="{00000000-0004-0000-0700-000043000000}"/>
    <hyperlink ref="W67" r:id="rId69" xr:uid="{00000000-0004-0000-0700-000044000000}"/>
    <hyperlink ref="V68" r:id="rId70" xr:uid="{00000000-0004-0000-0700-000045000000}"/>
    <hyperlink ref="V69" r:id="rId71" xr:uid="{00000000-0004-0000-0700-000046000000}"/>
    <hyperlink ref="W69" r:id="rId72" xr:uid="{00000000-0004-0000-0700-000047000000}"/>
    <hyperlink ref="V70" r:id="rId73" xr:uid="{00000000-0004-0000-0700-000048000000}"/>
  </hyperlinks>
  <pageMargins left="0.7" right="0.7" top="0.75" bottom="0.75" header="0.3" footer="0.3"/>
  <legacyDrawing r:id="rId74"/>
  <extLst>
    <ext xmlns:x14="http://schemas.microsoft.com/office/spreadsheetml/2009/9/main" uri="{CCE6A557-97BC-4b89-ADB6-D9C93CAAB3DF}">
      <x14:dataValidations xmlns:xm="http://schemas.microsoft.com/office/excel/2006/main" count="37">
        <x14:dataValidation type="list" allowBlank="1" xr:uid="{00000000-0002-0000-0700-000000000000}">
          <x14:formula1>
            <xm:f>'2021 Data Validation'!$AP$5:$AP$11</xm:f>
          </x14:formula1>
          <xm:sqref>AQ6:AQ125</xm:sqref>
        </x14:dataValidation>
        <x14:dataValidation type="list" allowBlank="1" xr:uid="{00000000-0002-0000-0700-000001000000}">
          <x14:formula1>
            <xm:f>'2021 Data Validation'!$Y$5:$Y$9</xm:f>
          </x14:formula1>
          <xm:sqref>Z6 Z7:AA7 Z8:Z125</xm:sqref>
        </x14:dataValidation>
        <x14:dataValidation type="list" allowBlank="1" xr:uid="{00000000-0002-0000-0700-000002000000}">
          <x14:formula1>
            <xm:f>'2021 Data Validation'!$X$5:$X$20</xm:f>
          </x14:formula1>
          <xm:sqref>Y6:Y125</xm:sqref>
        </x14:dataValidation>
        <x14:dataValidation type="list" allowBlank="1" xr:uid="{00000000-0002-0000-0700-000003000000}">
          <x14:formula1>
            <xm:f>'2021 Data Validation'!$AY$5:$AY$8</xm:f>
          </x14:formula1>
          <xm:sqref>AZ6:AZ125</xm:sqref>
        </x14:dataValidation>
        <x14:dataValidation type="list" allowBlank="1" xr:uid="{00000000-0002-0000-0700-000004000000}">
          <x14:formula1>
            <xm:f>'2021 Data Validation'!$AN$5:$AN$9</xm:f>
          </x14:formula1>
          <xm:sqref>AO6:AO125</xm:sqref>
        </x14:dataValidation>
        <x14:dataValidation type="list" allowBlank="1" xr:uid="{00000000-0002-0000-0700-000005000000}">
          <x14:formula1>
            <xm:f>'2020 Labels'!$E$4:$E$9</xm:f>
          </x14:formula1>
          <xm:sqref>J6:J125</xm:sqref>
        </x14:dataValidation>
        <x14:dataValidation type="list" allowBlank="1" xr:uid="{00000000-0002-0000-0700-000006000000}">
          <x14:formula1>
            <xm:f>'2021 Data Validation'!$AB$5:$AB$9</xm:f>
          </x14:formula1>
          <xm:sqref>AC6:AC125</xm:sqref>
        </x14:dataValidation>
        <x14:dataValidation type="list" allowBlank="1" xr:uid="{00000000-0002-0000-0700-000007000000}">
          <x14:formula1>
            <xm:f>'2021 Data Validation'!$AQ$5:$AQ$9</xm:f>
          </x14:formula1>
          <xm:sqref>AR6:AR125</xm:sqref>
        </x14:dataValidation>
        <x14:dataValidation type="list" allowBlank="1" xr:uid="{00000000-0002-0000-0700-000008000000}">
          <x14:formula1>
            <xm:f>'2021 Data Validation'!$AD$5:$AD$9</xm:f>
          </x14:formula1>
          <xm:sqref>AE6:AE125</xm:sqref>
        </x14:dataValidation>
        <x14:dataValidation type="list" allowBlank="1" xr:uid="{00000000-0002-0000-0700-000009000000}">
          <x14:formula1>
            <xm:f>'2021 Data Validation'!$AL$5:$AL$10</xm:f>
          </x14:formula1>
          <xm:sqref>AM6:AM125</xm:sqref>
        </x14:dataValidation>
        <x14:dataValidation type="list" allowBlank="1" xr:uid="{00000000-0002-0000-0700-00000A000000}">
          <x14:formula1>
            <xm:f>'2020 Labels'!$D$4:$D$6</xm:f>
          </x14:formula1>
          <xm:sqref>H6:H125</xm:sqref>
        </x14:dataValidation>
        <x14:dataValidation type="list" allowBlank="1" xr:uid="{00000000-0002-0000-0700-00000B000000}">
          <x14:formula1>
            <xm:f>'2021 Data Validation'!$AR$5:$AR$8</xm:f>
          </x14:formula1>
          <xm:sqref>AS6:AS125</xm:sqref>
        </x14:dataValidation>
        <x14:dataValidation type="list" allowBlank="1" xr:uid="{00000000-0002-0000-0700-00000C000000}">
          <x14:formula1>
            <xm:f>'2021 Data Validation'!$AC$5:$AC$12</xm:f>
          </x14:formula1>
          <xm:sqref>AD6:AD125</xm:sqref>
        </x14:dataValidation>
        <x14:dataValidation type="list" allowBlank="1" xr:uid="{00000000-0002-0000-0700-00000D000000}">
          <x14:formula1>
            <xm:f>'2021 Data Validation'!$W$5:$W$28</xm:f>
          </x14:formula1>
          <xm:sqref>X6:X125</xm:sqref>
        </x14:dataValidation>
        <x14:dataValidation type="list" allowBlank="1" xr:uid="{00000000-0002-0000-0700-00000E000000}">
          <x14:formula1>
            <xm:f>'2021 Data Validation'!$AS$5:$AS$11</xm:f>
          </x14:formula1>
          <xm:sqref>AT6:AT125</xm:sqref>
        </x14:dataValidation>
        <x14:dataValidation type="list" allowBlank="1" xr:uid="{00000000-0002-0000-0700-00000F000000}">
          <x14:formula1>
            <xm:f>'2021 Data Validation'!$AV$5:$AV$9</xm:f>
          </x14:formula1>
          <xm:sqref>AW6:AW125</xm:sqref>
        </x14:dataValidation>
        <x14:dataValidation type="list" allowBlank="1" xr:uid="{00000000-0002-0000-0700-000010000000}">
          <x14:formula1>
            <xm:f>'2021 Data Validation'!$AE$5:$AE$12</xm:f>
          </x14:formula1>
          <xm:sqref>AF6:AF125</xm:sqref>
        </x14:dataValidation>
        <x14:dataValidation type="list" allowBlank="1" xr:uid="{00000000-0002-0000-0700-000011000000}">
          <x14:formula1>
            <xm:f>'2021 Data Validation'!$A$5:$A$12</xm:f>
          </x14:formula1>
          <xm:sqref>A6:A125</xm:sqref>
        </x14:dataValidation>
        <x14:dataValidation type="list" allowBlank="1" xr:uid="{00000000-0002-0000-0700-000012000000}">
          <x14:formula1>
            <xm:f>'2021 Data Validation'!$B$5:$B$7</xm:f>
          </x14:formula1>
          <xm:sqref>B6:B125</xm:sqref>
        </x14:dataValidation>
        <x14:dataValidation type="list" allowBlank="1" xr:uid="{00000000-0002-0000-0700-000013000000}">
          <x14:formula1>
            <xm:f>'2021 Data Validation'!$AZ$5:$AZ$9</xm:f>
          </x14:formula1>
          <xm:sqref>BA6:BA125</xm:sqref>
        </x14:dataValidation>
        <x14:dataValidation type="list" allowBlank="1" xr:uid="{00000000-0002-0000-0700-000014000000}">
          <x14:formula1>
            <xm:f>'2020 Labels'!$G$4:$G$8</xm:f>
          </x14:formula1>
          <xm:sqref>N6:N125</xm:sqref>
        </x14:dataValidation>
        <x14:dataValidation type="list" allowBlank="1" xr:uid="{00000000-0002-0000-0700-000015000000}">
          <x14:formula1>
            <xm:f>'2021 Data Validation'!$AA$5:$AA$15</xm:f>
          </x14:formula1>
          <xm:sqref>AB6:AB125</xm:sqref>
        </x14:dataValidation>
        <x14:dataValidation type="list" allowBlank="1" xr:uid="{00000000-0002-0000-0700-000016000000}">
          <x14:formula1>
            <xm:f>'2021 Data Validation'!$AO$5:$AO$11</xm:f>
          </x14:formula1>
          <xm:sqref>AP6:AP125</xm:sqref>
        </x14:dataValidation>
        <x14:dataValidation type="list" allowBlank="1" xr:uid="{00000000-0002-0000-0700-000017000000}">
          <x14:formula1>
            <xm:f>'2021 Data Validation'!$AT$5:$AT$9</xm:f>
          </x14:formula1>
          <xm:sqref>AU6:AU125</xm:sqref>
        </x14:dataValidation>
        <x14:dataValidation type="list" allowBlank="1" xr:uid="{00000000-0002-0000-0700-000018000000}">
          <x14:formula1>
            <xm:f>'2021 Data Validation'!$AX$5:$AX$10</xm:f>
          </x14:formula1>
          <xm:sqref>AY6:AY125</xm:sqref>
        </x14:dataValidation>
        <x14:dataValidation type="list" allowBlank="1" xr:uid="{00000000-0002-0000-0700-000019000000}">
          <x14:formula1>
            <xm:f>'2021 Data Validation'!$Z$5:$Z$10</xm:f>
          </x14:formula1>
          <xm:sqref>AA6 AA8:AA125</xm:sqref>
        </x14:dataValidation>
        <x14:dataValidation type="list" allowBlank="1" xr:uid="{00000000-0002-0000-0700-00001A000000}">
          <x14:formula1>
            <xm:f>'2021 Data Validation'!$AJ$5:$AJ$9</xm:f>
          </x14:formula1>
          <xm:sqref>AK6:AK125</xm:sqref>
        </x14:dataValidation>
        <x14:dataValidation type="list" allowBlank="1" xr:uid="{00000000-0002-0000-0700-00001B000000}">
          <x14:formula1>
            <xm:f>'2021 Data Validation'!$AK$5:$AK$10</xm:f>
          </x14:formula1>
          <xm:sqref>AL6:AL125</xm:sqref>
        </x14:dataValidation>
        <x14:dataValidation type="list" allowBlank="1" xr:uid="{00000000-0002-0000-0700-00001C000000}">
          <x14:formula1>
            <xm:f>'2021 Data Validation'!$AU$5:$AU$8</xm:f>
          </x14:formula1>
          <xm:sqref>AV6:AV125</xm:sqref>
        </x14:dataValidation>
        <x14:dataValidation type="list" allowBlank="1" xr:uid="{00000000-0002-0000-0700-00001D000000}">
          <x14:formula1>
            <xm:f>'2021 Data Validation'!$AG$5:$AG$16</xm:f>
          </x14:formula1>
          <xm:sqref>AH6:AH125</xm:sqref>
        </x14:dataValidation>
        <x14:dataValidation type="list" allowBlank="1" xr:uid="{00000000-0002-0000-0700-00001E000000}">
          <x14:formula1>
            <xm:f>'2021 Data Validation'!$AW$5:$AW$13</xm:f>
          </x14:formula1>
          <xm:sqref>AX6:AX125</xm:sqref>
        </x14:dataValidation>
        <x14:dataValidation type="list" allowBlank="1" xr:uid="{00000000-0002-0000-0700-00001F000000}">
          <x14:formula1>
            <xm:f>'2021 Data Validation'!$AI$5:$AI$11</xm:f>
          </x14:formula1>
          <xm:sqref>AJ6:AJ125</xm:sqref>
        </x14:dataValidation>
        <x14:dataValidation type="list" allowBlank="1" xr:uid="{00000000-0002-0000-0700-000020000000}">
          <x14:formula1>
            <xm:f>'2021 Data Validation'!$H$5:$H$24</xm:f>
          </x14:formula1>
          <xm:sqref>I6:I125</xm:sqref>
        </x14:dataValidation>
        <x14:dataValidation type="list" allowBlank="1" xr:uid="{00000000-0002-0000-0700-000021000000}">
          <x14:formula1>
            <xm:f>'2021 Data Validation'!$AM$5:$AM$10</xm:f>
          </x14:formula1>
          <xm:sqref>AN6:AN125</xm:sqref>
        </x14:dataValidation>
        <x14:dataValidation type="list" allowBlank="1" xr:uid="{00000000-0002-0000-0700-000022000000}">
          <x14:formula1>
            <xm:f>'2021 Data Validation'!$BA$5:$BA$9</xm:f>
          </x14:formula1>
          <xm:sqref>BB6:BB125</xm:sqref>
        </x14:dataValidation>
        <x14:dataValidation type="list" allowBlank="1" xr:uid="{00000000-0002-0000-0700-000023000000}">
          <x14:formula1>
            <xm:f>'2021 Data Validation'!$AH$5:$AH$9</xm:f>
          </x14:formula1>
          <xm:sqref>AI6:AI125</xm:sqref>
        </x14:dataValidation>
        <x14:dataValidation type="list" allowBlank="1" xr:uid="{00000000-0002-0000-0700-000024000000}">
          <x14:formula1>
            <xm:f>'2021 Data Validation'!$AF$5:$AF$18</xm:f>
          </x14:formula1>
          <xm:sqref>AG6:AG125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H37"/>
  <sheetViews>
    <sheetView workbookViewId="0">
      <pane xSplit="4" ySplit="1" topLeftCell="E2" activePane="bottomRight" state="frozen"/>
      <selection pane="topRight" activeCell="E1" sqref="E1"/>
      <selection pane="bottomLeft" activeCell="A2" sqref="A2"/>
      <selection pane="bottomRight" activeCell="E2" sqref="E2"/>
    </sheetView>
  </sheetViews>
  <sheetFormatPr defaultColWidth="14.44140625" defaultRowHeight="15.75" customHeight="1" outlineLevelCol="1"/>
  <cols>
    <col min="1" max="1" width="12" customWidth="1" collapsed="1"/>
    <col min="2" max="2" width="13.33203125" hidden="1" customWidth="1" outlineLevel="1"/>
    <col min="3" max="3" width="13" hidden="1" customWidth="1" outlineLevel="1"/>
    <col min="4" max="5" width="21.44140625" customWidth="1"/>
    <col min="6" max="6" width="21.44140625" hidden="1" customWidth="1"/>
    <col min="7" max="22" width="21.44140625" customWidth="1"/>
    <col min="23" max="23" width="32.33203125" customWidth="1"/>
    <col min="24" max="24" width="32.109375" customWidth="1"/>
    <col min="25" max="25" width="66.77734375" customWidth="1"/>
    <col min="26" max="26" width="62" customWidth="1"/>
    <col min="27" max="34" width="21.44140625" customWidth="1"/>
  </cols>
  <sheetData>
    <row r="1" spans="1:34" ht="37.5" customHeight="1">
      <c r="A1" s="288" t="s">
        <v>1321</v>
      </c>
      <c r="B1" s="288" t="s">
        <v>1322</v>
      </c>
      <c r="C1" s="288" t="s">
        <v>1323</v>
      </c>
      <c r="D1" s="289" t="s">
        <v>40</v>
      </c>
      <c r="E1" s="290" t="s">
        <v>1324</v>
      </c>
      <c r="F1" s="291" t="s">
        <v>1041</v>
      </c>
      <c r="G1" s="292" t="s">
        <v>44</v>
      </c>
      <c r="H1" s="293" t="s">
        <v>41</v>
      </c>
      <c r="I1" s="294" t="s">
        <v>42</v>
      </c>
      <c r="J1" s="289" t="s">
        <v>43</v>
      </c>
      <c r="K1" s="289" t="s">
        <v>46</v>
      </c>
      <c r="L1" s="289" t="s">
        <v>1325</v>
      </c>
      <c r="M1" s="289" t="s">
        <v>48</v>
      </c>
      <c r="N1" s="289" t="s">
        <v>49</v>
      </c>
      <c r="O1" s="289" t="s">
        <v>50</v>
      </c>
      <c r="P1" s="289" t="s">
        <v>51</v>
      </c>
      <c r="Q1" s="289" t="s">
        <v>1326</v>
      </c>
      <c r="R1" s="289" t="s">
        <v>1327</v>
      </c>
      <c r="S1" s="289" t="s">
        <v>56</v>
      </c>
      <c r="T1" s="289" t="s">
        <v>57</v>
      </c>
      <c r="U1" s="295" t="s">
        <v>812</v>
      </c>
      <c r="V1" s="295" t="s">
        <v>59</v>
      </c>
      <c r="W1" s="289" t="s">
        <v>54</v>
      </c>
      <c r="X1" s="289" t="s">
        <v>55</v>
      </c>
      <c r="Y1" s="295" t="s">
        <v>1328</v>
      </c>
      <c r="Z1" s="295" t="s">
        <v>1329</v>
      </c>
      <c r="AA1" s="295" t="s">
        <v>1330</v>
      </c>
      <c r="AB1" s="295" t="s">
        <v>1331</v>
      </c>
      <c r="AC1" s="295" t="s">
        <v>1332</v>
      </c>
      <c r="AD1" s="295" t="s">
        <v>1333</v>
      </c>
      <c r="AE1" s="295" t="s">
        <v>1334</v>
      </c>
      <c r="AF1" s="295" t="s">
        <v>1335</v>
      </c>
      <c r="AG1" s="295" t="s">
        <v>1336</v>
      </c>
      <c r="AH1" s="296" t="s">
        <v>1337</v>
      </c>
    </row>
    <row r="2" spans="1:34" ht="37.5" customHeight="1">
      <c r="A2" s="297">
        <f t="shared" ref="A2:A37" si="0">AVERAGE(B2:C2)</f>
        <v>4.375</v>
      </c>
      <c r="B2" s="298">
        <v>4.75</v>
      </c>
      <c r="C2" s="298">
        <v>4</v>
      </c>
      <c r="D2" s="299" t="s">
        <v>666</v>
      </c>
      <c r="E2" s="300" t="s">
        <v>1050</v>
      </c>
      <c r="F2" s="301" t="s">
        <v>1051</v>
      </c>
      <c r="G2" s="302" t="s">
        <v>133</v>
      </c>
      <c r="H2" s="303" t="s">
        <v>651</v>
      </c>
      <c r="I2" s="304" t="s">
        <v>667</v>
      </c>
      <c r="J2" s="300" t="s">
        <v>653</v>
      </c>
      <c r="K2" s="300" t="s">
        <v>189</v>
      </c>
      <c r="L2" s="300" t="s">
        <v>190</v>
      </c>
      <c r="M2" s="300" t="s">
        <v>191</v>
      </c>
      <c r="N2" s="300" t="s">
        <v>192</v>
      </c>
      <c r="O2" s="300" t="s">
        <v>138</v>
      </c>
      <c r="P2" s="300" t="s">
        <v>139</v>
      </c>
      <c r="Q2" s="305">
        <v>43922</v>
      </c>
      <c r="R2" s="300" t="s">
        <v>655</v>
      </c>
      <c r="S2" s="306" t="s">
        <v>136</v>
      </c>
      <c r="T2" s="299" t="s">
        <v>139</v>
      </c>
      <c r="U2" s="307" t="s">
        <v>656</v>
      </c>
      <c r="V2" s="300"/>
      <c r="W2" s="308" t="s">
        <v>1338</v>
      </c>
      <c r="X2" s="308" t="s">
        <v>1339</v>
      </c>
      <c r="Y2" s="308" t="s">
        <v>1340</v>
      </c>
      <c r="Z2" s="308" t="s">
        <v>1341</v>
      </c>
      <c r="AA2" s="308" t="s">
        <v>1340</v>
      </c>
      <c r="AB2" s="308" t="s">
        <v>1342</v>
      </c>
      <c r="AC2" s="308" t="s">
        <v>1343</v>
      </c>
      <c r="AD2" s="308" t="s">
        <v>1344</v>
      </c>
      <c r="AE2" s="308" t="s">
        <v>1345</v>
      </c>
      <c r="AF2" s="309" t="s">
        <v>1346</v>
      </c>
      <c r="AG2" s="309" t="s">
        <v>1347</v>
      </c>
      <c r="AH2" s="207"/>
    </row>
    <row r="3" spans="1:34" ht="37.5" customHeight="1">
      <c r="A3" s="310">
        <f t="shared" si="0"/>
        <v>4.25</v>
      </c>
      <c r="B3" s="311">
        <v>4.33</v>
      </c>
      <c r="C3" s="311">
        <v>4.17</v>
      </c>
      <c r="D3" s="312" t="s">
        <v>419</v>
      </c>
      <c r="E3" s="313" t="s">
        <v>1050</v>
      </c>
      <c r="F3" s="314" t="s">
        <v>1043</v>
      </c>
      <c r="G3" s="315" t="s">
        <v>176</v>
      </c>
      <c r="H3" s="316" t="s">
        <v>420</v>
      </c>
      <c r="I3" s="317" t="s">
        <v>421</v>
      </c>
      <c r="J3" s="313" t="s">
        <v>422</v>
      </c>
      <c r="K3" s="313" t="s">
        <v>343</v>
      </c>
      <c r="L3" s="313" t="s">
        <v>423</v>
      </c>
      <c r="M3" s="313" t="s">
        <v>292</v>
      </c>
      <c r="N3" s="313" t="s">
        <v>261</v>
      </c>
      <c r="O3" s="313" t="s">
        <v>138</v>
      </c>
      <c r="P3" s="313" t="s">
        <v>136</v>
      </c>
      <c r="Q3" s="318">
        <v>43891</v>
      </c>
      <c r="R3" s="313" t="s">
        <v>292</v>
      </c>
      <c r="S3" s="313" t="s">
        <v>426</v>
      </c>
      <c r="T3" s="312" t="s">
        <v>427</v>
      </c>
      <c r="U3" s="319" t="s">
        <v>428</v>
      </c>
      <c r="V3" s="320" t="s">
        <v>1348</v>
      </c>
      <c r="W3" s="321" t="s">
        <v>424</v>
      </c>
      <c r="X3" s="321" t="s">
        <v>425</v>
      </c>
      <c r="Y3" s="321" t="s">
        <v>1349</v>
      </c>
      <c r="Z3" s="321" t="s">
        <v>1350</v>
      </c>
      <c r="AA3" s="321" t="s">
        <v>1351</v>
      </c>
      <c r="AB3" s="321" t="s">
        <v>1352</v>
      </c>
      <c r="AC3" s="321" t="s">
        <v>1353</v>
      </c>
      <c r="AD3" s="321" t="s">
        <v>1354</v>
      </c>
      <c r="AE3" s="321" t="s">
        <v>1355</v>
      </c>
      <c r="AF3" s="321" t="s">
        <v>1356</v>
      </c>
      <c r="AG3" s="321" t="s">
        <v>1357</v>
      </c>
      <c r="AH3" s="322"/>
    </row>
    <row r="4" spans="1:34" ht="37.5" customHeight="1">
      <c r="A4" s="297">
        <f t="shared" si="0"/>
        <v>4.25</v>
      </c>
      <c r="B4" s="323">
        <v>4.5</v>
      </c>
      <c r="C4" s="323">
        <v>4</v>
      </c>
      <c r="D4" s="300" t="s">
        <v>1137</v>
      </c>
      <c r="E4" s="300" t="s">
        <v>1056</v>
      </c>
      <c r="F4" s="324" t="s">
        <v>1057</v>
      </c>
      <c r="G4" s="206" t="s">
        <v>199</v>
      </c>
      <c r="H4" s="208" t="s">
        <v>1138</v>
      </c>
      <c r="I4" s="304" t="s">
        <v>1139</v>
      </c>
      <c r="J4" s="300" t="s">
        <v>1140</v>
      </c>
      <c r="K4" s="325" t="s">
        <v>189</v>
      </c>
      <c r="L4" s="300" t="s">
        <v>259</v>
      </c>
      <c r="M4" s="325" t="s">
        <v>191</v>
      </c>
      <c r="N4" s="325" t="s">
        <v>1141</v>
      </c>
      <c r="O4" s="300" t="s">
        <v>138</v>
      </c>
      <c r="P4" s="300" t="s">
        <v>1142</v>
      </c>
      <c r="Q4" s="305">
        <v>43891</v>
      </c>
      <c r="R4" s="300" t="s">
        <v>312</v>
      </c>
      <c r="S4" s="326" t="s">
        <v>136</v>
      </c>
      <c r="T4" s="325" t="s">
        <v>139</v>
      </c>
      <c r="U4" s="307" t="s">
        <v>1358</v>
      </c>
      <c r="V4" s="300" t="s">
        <v>1359</v>
      </c>
      <c r="W4" s="308" t="s">
        <v>1360</v>
      </c>
      <c r="X4" s="308" t="s">
        <v>1361</v>
      </c>
      <c r="Y4" s="308" t="s">
        <v>1362</v>
      </c>
      <c r="Z4" s="308" t="s">
        <v>1363</v>
      </c>
      <c r="AA4" s="308" t="s">
        <v>1364</v>
      </c>
      <c r="AB4" s="308" t="s">
        <v>1365</v>
      </c>
      <c r="AC4" s="308" t="s">
        <v>1366</v>
      </c>
      <c r="AD4" s="308" t="s">
        <v>139</v>
      </c>
      <c r="AE4" s="308" t="s">
        <v>1367</v>
      </c>
      <c r="AF4" s="300"/>
      <c r="AG4" s="300"/>
      <c r="AH4" s="327"/>
    </row>
    <row r="5" spans="1:34" ht="37.5" customHeight="1">
      <c r="A5" s="310">
        <f t="shared" si="0"/>
        <v>4.25</v>
      </c>
      <c r="B5" s="298">
        <v>4</v>
      </c>
      <c r="C5" s="298">
        <v>4.5</v>
      </c>
      <c r="D5" s="299" t="s">
        <v>490</v>
      </c>
      <c r="E5" s="300" t="s">
        <v>1050</v>
      </c>
      <c r="F5" s="301" t="s">
        <v>1051</v>
      </c>
      <c r="G5" s="302" t="s">
        <v>133</v>
      </c>
      <c r="H5" s="328" t="s">
        <v>491</v>
      </c>
      <c r="I5" s="304" t="s">
        <v>492</v>
      </c>
      <c r="J5" s="300" t="s">
        <v>493</v>
      </c>
      <c r="K5" s="300" t="s">
        <v>189</v>
      </c>
      <c r="L5" s="300" t="s">
        <v>494</v>
      </c>
      <c r="M5" s="300" t="s">
        <v>191</v>
      </c>
      <c r="N5" s="300" t="s">
        <v>192</v>
      </c>
      <c r="O5" s="300" t="s">
        <v>138</v>
      </c>
      <c r="P5" s="300" t="s">
        <v>139</v>
      </c>
      <c r="Q5" s="305">
        <v>44013</v>
      </c>
      <c r="R5" s="300" t="s">
        <v>495</v>
      </c>
      <c r="S5" s="326" t="s">
        <v>136</v>
      </c>
      <c r="T5" s="299" t="s">
        <v>139</v>
      </c>
      <c r="U5" s="307" t="s">
        <v>496</v>
      </c>
      <c r="V5" s="300"/>
      <c r="W5" s="308" t="s">
        <v>1368</v>
      </c>
      <c r="X5" s="308" t="s">
        <v>1369</v>
      </c>
      <c r="Y5" s="308" t="s">
        <v>1370</v>
      </c>
      <c r="Z5" s="308" t="s">
        <v>1371</v>
      </c>
      <c r="AA5" s="308" t="s">
        <v>1372</v>
      </c>
      <c r="AB5" s="308" t="s">
        <v>1373</v>
      </c>
      <c r="AC5" s="308" t="s">
        <v>1374</v>
      </c>
      <c r="AD5" s="308" t="s">
        <v>1375</v>
      </c>
      <c r="AE5" s="308" t="s">
        <v>1376</v>
      </c>
      <c r="AF5" s="308" t="s">
        <v>1377</v>
      </c>
      <c r="AG5" s="309" t="s">
        <v>1378</v>
      </c>
      <c r="AH5" s="207"/>
    </row>
    <row r="6" spans="1:34" ht="37.5" customHeight="1">
      <c r="A6" s="297">
        <f t="shared" si="0"/>
        <v>4.25</v>
      </c>
      <c r="B6" s="298">
        <v>4.33</v>
      </c>
      <c r="C6" s="298">
        <v>4.17</v>
      </c>
      <c r="D6" s="299" t="s">
        <v>536</v>
      </c>
      <c r="E6" s="300" t="s">
        <v>1050</v>
      </c>
      <c r="F6" s="301" t="s">
        <v>1051</v>
      </c>
      <c r="G6" s="302" t="s">
        <v>133</v>
      </c>
      <c r="H6" s="328" t="s">
        <v>537</v>
      </c>
      <c r="I6" s="304" t="s">
        <v>538</v>
      </c>
      <c r="J6" s="300" t="s">
        <v>539</v>
      </c>
      <c r="K6" s="300" t="s">
        <v>189</v>
      </c>
      <c r="L6" s="300" t="s">
        <v>190</v>
      </c>
      <c r="M6" s="300" t="s">
        <v>540</v>
      </c>
      <c r="N6" s="300" t="s">
        <v>192</v>
      </c>
      <c r="O6" s="300" t="s">
        <v>138</v>
      </c>
      <c r="P6" s="329" t="s">
        <v>541</v>
      </c>
      <c r="Q6" s="305">
        <v>43908</v>
      </c>
      <c r="R6" s="300" t="s">
        <v>542</v>
      </c>
      <c r="S6" s="330" t="s">
        <v>545</v>
      </c>
      <c r="T6" s="299" t="s">
        <v>546</v>
      </c>
      <c r="U6" s="331" t="s">
        <v>1379</v>
      </c>
      <c r="V6" s="300"/>
      <c r="W6" s="308" t="s">
        <v>543</v>
      </c>
      <c r="X6" s="308" t="s">
        <v>1380</v>
      </c>
      <c r="Y6" s="308" t="s">
        <v>1381</v>
      </c>
      <c r="Z6" s="308" t="s">
        <v>1382</v>
      </c>
      <c r="AA6" s="308" t="s">
        <v>1383</v>
      </c>
      <c r="AB6" s="308" t="s">
        <v>1384</v>
      </c>
      <c r="AC6" s="308" t="s">
        <v>1385</v>
      </c>
      <c r="AD6" s="308" t="s">
        <v>1386</v>
      </c>
      <c r="AE6" s="308" t="s">
        <v>1387</v>
      </c>
      <c r="AF6" s="308" t="s">
        <v>1388</v>
      </c>
      <c r="AG6" s="309" t="s">
        <v>1389</v>
      </c>
      <c r="AH6" s="207"/>
    </row>
    <row r="7" spans="1:34" ht="37.5" customHeight="1">
      <c r="A7" s="310">
        <f t="shared" si="0"/>
        <v>4.25</v>
      </c>
      <c r="B7" s="298">
        <v>4.5</v>
      </c>
      <c r="C7" s="298">
        <v>4</v>
      </c>
      <c r="D7" s="299" t="s">
        <v>1190</v>
      </c>
      <c r="E7" s="300" t="s">
        <v>1056</v>
      </c>
      <c r="F7" s="301" t="s">
        <v>1057</v>
      </c>
      <c r="G7" s="302" t="s">
        <v>176</v>
      </c>
      <c r="H7" s="328" t="s">
        <v>1191</v>
      </c>
      <c r="I7" s="304" t="s">
        <v>1192</v>
      </c>
      <c r="J7" s="300" t="s">
        <v>1193</v>
      </c>
      <c r="K7" s="300" t="s">
        <v>189</v>
      </c>
      <c r="L7" s="300" t="s">
        <v>139</v>
      </c>
      <c r="M7" s="300" t="s">
        <v>191</v>
      </c>
      <c r="N7" s="300" t="s">
        <v>137</v>
      </c>
      <c r="O7" s="300" t="s">
        <v>138</v>
      </c>
      <c r="P7" s="300" t="s">
        <v>139</v>
      </c>
      <c r="Q7" s="305">
        <v>43922</v>
      </c>
      <c r="R7" s="300" t="s">
        <v>312</v>
      </c>
      <c r="S7" s="326" t="s">
        <v>136</v>
      </c>
      <c r="T7" s="299" t="s">
        <v>139</v>
      </c>
      <c r="U7" s="299" t="s">
        <v>1194</v>
      </c>
      <c r="V7" s="300"/>
      <c r="W7" s="308" t="s">
        <v>1390</v>
      </c>
      <c r="X7" s="308" t="s">
        <v>1391</v>
      </c>
      <c r="Y7" s="308" t="s">
        <v>1392</v>
      </c>
      <c r="Z7" s="308" t="s">
        <v>1393</v>
      </c>
      <c r="AA7" s="308" t="s">
        <v>1394</v>
      </c>
      <c r="AB7" s="308" t="s">
        <v>1395</v>
      </c>
      <c r="AC7" s="308" t="s">
        <v>1396</v>
      </c>
      <c r="AD7" s="308" t="s">
        <v>1397</v>
      </c>
      <c r="AE7" s="308" t="s">
        <v>1398</v>
      </c>
      <c r="AF7" s="300"/>
      <c r="AG7" s="300"/>
      <c r="AH7" s="327"/>
    </row>
    <row r="8" spans="1:34" ht="37.5" customHeight="1">
      <c r="A8" s="297">
        <f t="shared" si="0"/>
        <v>4.25</v>
      </c>
      <c r="B8" s="332">
        <v>4</v>
      </c>
      <c r="C8" s="332">
        <v>4.5</v>
      </c>
      <c r="D8" s="333" t="s">
        <v>722</v>
      </c>
      <c r="E8" s="334" t="s">
        <v>1050</v>
      </c>
      <c r="F8" s="335" t="s">
        <v>1043</v>
      </c>
      <c r="G8" s="336" t="s">
        <v>176</v>
      </c>
      <c r="H8" s="337" t="s">
        <v>723</v>
      </c>
      <c r="I8" s="338" t="s">
        <v>1253</v>
      </c>
      <c r="J8" s="334" t="s">
        <v>725</v>
      </c>
      <c r="K8" s="334" t="s">
        <v>189</v>
      </c>
      <c r="L8" s="334" t="s">
        <v>135</v>
      </c>
      <c r="M8" s="334" t="s">
        <v>191</v>
      </c>
      <c r="N8" s="334" t="s">
        <v>261</v>
      </c>
      <c r="O8" s="334" t="s">
        <v>138</v>
      </c>
      <c r="P8" s="334" t="s">
        <v>139</v>
      </c>
      <c r="Q8" s="339">
        <v>43952</v>
      </c>
      <c r="R8" s="334" t="s">
        <v>312</v>
      </c>
      <c r="S8" s="340" t="s">
        <v>136</v>
      </c>
      <c r="T8" s="333" t="s">
        <v>727</v>
      </c>
      <c r="U8" s="341" t="s">
        <v>728</v>
      </c>
      <c r="V8" s="334"/>
      <c r="W8" s="342" t="s">
        <v>726</v>
      </c>
      <c r="X8" s="342" t="s">
        <v>1399</v>
      </c>
      <c r="Y8" s="342" t="s">
        <v>1400</v>
      </c>
      <c r="Z8" s="342" t="s">
        <v>1401</v>
      </c>
      <c r="AA8" s="342" t="s">
        <v>1402</v>
      </c>
      <c r="AB8" s="342" t="s">
        <v>1403</v>
      </c>
      <c r="AC8" s="342" t="s">
        <v>1404</v>
      </c>
      <c r="AD8" s="342" t="s">
        <v>1405</v>
      </c>
      <c r="AE8" s="342" t="s">
        <v>1406</v>
      </c>
      <c r="AF8" s="334"/>
      <c r="AG8" s="334"/>
      <c r="AH8" s="343"/>
    </row>
    <row r="9" spans="1:34" ht="37.5" customHeight="1">
      <c r="A9" s="310">
        <f t="shared" si="0"/>
        <v>4</v>
      </c>
      <c r="B9" s="311">
        <v>4</v>
      </c>
      <c r="C9" s="311">
        <v>4</v>
      </c>
      <c r="D9" s="312" t="s">
        <v>339</v>
      </c>
      <c r="E9" s="313" t="s">
        <v>1050</v>
      </c>
      <c r="F9" s="344" t="s">
        <v>1089</v>
      </c>
      <c r="G9" s="345" t="s">
        <v>176</v>
      </c>
      <c r="H9" s="346" t="s">
        <v>340</v>
      </c>
      <c r="I9" s="317" t="s">
        <v>341</v>
      </c>
      <c r="J9" s="313" t="s">
        <v>342</v>
      </c>
      <c r="K9" s="347" t="s">
        <v>343</v>
      </c>
      <c r="L9" s="313" t="s">
        <v>344</v>
      </c>
      <c r="M9" s="347" t="s">
        <v>191</v>
      </c>
      <c r="N9" s="347" t="s">
        <v>291</v>
      </c>
      <c r="O9" s="313" t="s">
        <v>280</v>
      </c>
      <c r="P9" s="313" t="s">
        <v>345</v>
      </c>
      <c r="Q9" s="318">
        <v>43983</v>
      </c>
      <c r="R9" s="313" t="s">
        <v>346</v>
      </c>
      <c r="S9" s="313" t="s">
        <v>349</v>
      </c>
      <c r="T9" s="348" t="s">
        <v>350</v>
      </c>
      <c r="U9" s="320" t="s">
        <v>351</v>
      </c>
      <c r="V9" s="313"/>
      <c r="W9" s="321" t="s">
        <v>347</v>
      </c>
      <c r="X9" s="321" t="s">
        <v>348</v>
      </c>
      <c r="Y9" s="321" t="s">
        <v>1407</v>
      </c>
      <c r="Z9" s="321" t="s">
        <v>1408</v>
      </c>
      <c r="AA9" s="321" t="s">
        <v>1409</v>
      </c>
      <c r="AB9" s="321" t="s">
        <v>1410</v>
      </c>
      <c r="AC9" s="321" t="s">
        <v>1411</v>
      </c>
      <c r="AD9" s="321" t="s">
        <v>1412</v>
      </c>
      <c r="AE9" s="321" t="s">
        <v>1413</v>
      </c>
      <c r="AF9" s="313"/>
      <c r="AG9" s="313"/>
      <c r="AH9" s="349"/>
    </row>
    <row r="10" spans="1:34" ht="37.5" customHeight="1">
      <c r="A10" s="297">
        <f t="shared" si="0"/>
        <v>4</v>
      </c>
      <c r="B10" s="323">
        <v>4.5</v>
      </c>
      <c r="C10" s="323">
        <v>3.5</v>
      </c>
      <c r="D10" s="300" t="s">
        <v>1100</v>
      </c>
      <c r="E10" s="308" t="s">
        <v>1056</v>
      </c>
      <c r="F10" s="301" t="s">
        <v>1057</v>
      </c>
      <c r="G10" s="238" t="s">
        <v>199</v>
      </c>
      <c r="H10" s="350" t="s">
        <v>1101</v>
      </c>
      <c r="I10" s="304" t="s">
        <v>1102</v>
      </c>
      <c r="J10" s="300" t="s">
        <v>1103</v>
      </c>
      <c r="K10" s="300" t="s">
        <v>343</v>
      </c>
      <c r="L10" s="300" t="s">
        <v>355</v>
      </c>
      <c r="M10" s="300" t="s">
        <v>191</v>
      </c>
      <c r="N10" s="300" t="s">
        <v>201</v>
      </c>
      <c r="O10" s="300" t="s">
        <v>138</v>
      </c>
      <c r="P10" s="300" t="s">
        <v>136</v>
      </c>
      <c r="Q10" s="305">
        <v>43891</v>
      </c>
      <c r="R10" s="300" t="s">
        <v>312</v>
      </c>
      <c r="S10" s="326" t="s">
        <v>136</v>
      </c>
      <c r="T10" s="300" t="s">
        <v>1104</v>
      </c>
      <c r="U10" s="307" t="s">
        <v>1414</v>
      </c>
      <c r="V10" s="351" t="s">
        <v>1105</v>
      </c>
      <c r="W10" s="308" t="s">
        <v>1415</v>
      </c>
      <c r="X10" s="308" t="s">
        <v>1416</v>
      </c>
      <c r="Y10" s="308" t="s">
        <v>1417</v>
      </c>
      <c r="Z10" s="308" t="s">
        <v>1418</v>
      </c>
      <c r="AA10" s="308" t="s">
        <v>1419</v>
      </c>
      <c r="AB10" s="308" t="s">
        <v>1420</v>
      </c>
      <c r="AC10" s="308" t="s">
        <v>1421</v>
      </c>
      <c r="AD10" s="308" t="s">
        <v>1422</v>
      </c>
      <c r="AE10" s="308" t="s">
        <v>1423</v>
      </c>
      <c r="AF10" s="300"/>
      <c r="AG10" s="300"/>
      <c r="AH10" s="327"/>
    </row>
    <row r="11" spans="1:34" ht="37.5" customHeight="1">
      <c r="A11" s="310">
        <f t="shared" si="0"/>
        <v>4</v>
      </c>
      <c r="B11" s="352">
        <v>4</v>
      </c>
      <c r="C11" s="352">
        <v>4</v>
      </c>
      <c r="D11" s="313" t="s">
        <v>1117</v>
      </c>
      <c r="E11" s="313" t="s">
        <v>1056</v>
      </c>
      <c r="F11" s="353" t="s">
        <v>1057</v>
      </c>
      <c r="G11" s="187" t="s">
        <v>176</v>
      </c>
      <c r="H11" s="188" t="s">
        <v>1118</v>
      </c>
      <c r="I11" s="317" t="s">
        <v>1119</v>
      </c>
      <c r="J11" s="313" t="s">
        <v>1120</v>
      </c>
      <c r="K11" s="347" t="s">
        <v>189</v>
      </c>
      <c r="L11" s="321" t="s">
        <v>1424</v>
      </c>
      <c r="M11" s="347" t="s">
        <v>202</v>
      </c>
      <c r="N11" s="347" t="s">
        <v>1121</v>
      </c>
      <c r="O11" s="313" t="s">
        <v>138</v>
      </c>
      <c r="P11" s="321" t="s">
        <v>136</v>
      </c>
      <c r="Q11" s="354">
        <v>43891</v>
      </c>
      <c r="R11" s="313" t="s">
        <v>312</v>
      </c>
      <c r="S11" s="313" t="s">
        <v>1122</v>
      </c>
      <c r="T11" s="347" t="s">
        <v>139</v>
      </c>
      <c r="U11" s="355" t="s">
        <v>1123</v>
      </c>
      <c r="V11" s="313"/>
      <c r="W11" s="321" t="s">
        <v>1425</v>
      </c>
      <c r="X11" s="321" t="s">
        <v>1426</v>
      </c>
      <c r="Y11" s="321" t="s">
        <v>1427</v>
      </c>
      <c r="Z11" s="321" t="s">
        <v>1428</v>
      </c>
      <c r="AA11" s="321" t="s">
        <v>1429</v>
      </c>
      <c r="AB11" s="321" t="s">
        <v>1430</v>
      </c>
      <c r="AC11" s="321" t="s">
        <v>1431</v>
      </c>
      <c r="AD11" s="321" t="s">
        <v>139</v>
      </c>
      <c r="AE11" s="321" t="s">
        <v>1432</v>
      </c>
      <c r="AF11" s="321" t="s">
        <v>1433</v>
      </c>
      <c r="AG11" s="313"/>
      <c r="AH11" s="349"/>
    </row>
    <row r="12" spans="1:34" ht="37.5" customHeight="1">
      <c r="A12" s="297">
        <f t="shared" si="0"/>
        <v>4</v>
      </c>
      <c r="B12" s="311">
        <v>4</v>
      </c>
      <c r="C12" s="311">
        <v>4</v>
      </c>
      <c r="D12" s="312" t="s">
        <v>1155</v>
      </c>
      <c r="E12" s="313" t="s">
        <v>1056</v>
      </c>
      <c r="F12" s="314" t="s">
        <v>1057</v>
      </c>
      <c r="G12" s="315" t="s">
        <v>133</v>
      </c>
      <c r="H12" s="316" t="s">
        <v>1156</v>
      </c>
      <c r="I12" s="317" t="s">
        <v>1157</v>
      </c>
      <c r="J12" s="313" t="s">
        <v>1158</v>
      </c>
      <c r="K12" s="347"/>
      <c r="L12" s="313" t="s">
        <v>1159</v>
      </c>
      <c r="M12" s="313" t="s">
        <v>191</v>
      </c>
      <c r="N12" s="313" t="s">
        <v>201</v>
      </c>
      <c r="O12" s="313" t="s">
        <v>138</v>
      </c>
      <c r="P12" s="313" t="s">
        <v>139</v>
      </c>
      <c r="Q12" s="318">
        <v>43922</v>
      </c>
      <c r="R12" s="313" t="s">
        <v>1160</v>
      </c>
      <c r="S12" s="356" t="s">
        <v>136</v>
      </c>
      <c r="T12" s="312" t="s">
        <v>139</v>
      </c>
      <c r="U12" s="319" t="s">
        <v>1161</v>
      </c>
      <c r="V12" s="313"/>
      <c r="W12" s="321" t="s">
        <v>1434</v>
      </c>
      <c r="X12" s="321" t="s">
        <v>1435</v>
      </c>
      <c r="Y12" s="321" t="s">
        <v>1436</v>
      </c>
      <c r="Z12" s="357" t="s">
        <v>1437</v>
      </c>
      <c r="AA12" s="321" t="s">
        <v>1438</v>
      </c>
      <c r="AB12" s="321" t="s">
        <v>1439</v>
      </c>
      <c r="AC12" s="321" t="s">
        <v>1440</v>
      </c>
      <c r="AD12" s="321" t="s">
        <v>139</v>
      </c>
      <c r="AE12" s="321" t="s">
        <v>1441</v>
      </c>
      <c r="AF12" s="313"/>
      <c r="AG12" s="313"/>
      <c r="AH12" s="349"/>
    </row>
    <row r="13" spans="1:34" ht="37.5" customHeight="1">
      <c r="A13" s="310">
        <f t="shared" si="0"/>
        <v>4</v>
      </c>
      <c r="B13" s="311">
        <v>4</v>
      </c>
      <c r="C13" s="311">
        <v>4</v>
      </c>
      <c r="D13" s="312" t="s">
        <v>1162</v>
      </c>
      <c r="E13" s="313" t="s">
        <v>1056</v>
      </c>
      <c r="F13" s="314" t="s">
        <v>1043</v>
      </c>
      <c r="G13" s="315" t="s">
        <v>176</v>
      </c>
      <c r="H13" s="316" t="s">
        <v>1163</v>
      </c>
      <c r="I13" s="317" t="s">
        <v>1164</v>
      </c>
      <c r="J13" s="313" t="s">
        <v>1165</v>
      </c>
      <c r="K13" s="313" t="s">
        <v>134</v>
      </c>
      <c r="L13" s="313" t="s">
        <v>1166</v>
      </c>
      <c r="M13" s="313" t="s">
        <v>1167</v>
      </c>
      <c r="N13" s="313" t="s">
        <v>334</v>
      </c>
      <c r="O13" s="313" t="s">
        <v>280</v>
      </c>
      <c r="P13" s="313" t="s">
        <v>1168</v>
      </c>
      <c r="Q13" s="318">
        <v>43952</v>
      </c>
      <c r="R13" s="313" t="s">
        <v>202</v>
      </c>
      <c r="S13" s="356" t="s">
        <v>136</v>
      </c>
      <c r="T13" s="312" t="s">
        <v>1170</v>
      </c>
      <c r="U13" s="319" t="s">
        <v>1171</v>
      </c>
      <c r="V13" s="319" t="s">
        <v>1172</v>
      </c>
      <c r="W13" s="321" t="s">
        <v>1169</v>
      </c>
      <c r="X13" s="321" t="s">
        <v>1442</v>
      </c>
      <c r="Y13" s="321" t="s">
        <v>1443</v>
      </c>
      <c r="Z13" s="321" t="s">
        <v>1444</v>
      </c>
      <c r="AA13" s="321" t="s">
        <v>1445</v>
      </c>
      <c r="AB13" s="321" t="s">
        <v>1446</v>
      </c>
      <c r="AC13" s="321" t="s">
        <v>1447</v>
      </c>
      <c r="AD13" s="321" t="s">
        <v>1448</v>
      </c>
      <c r="AE13" s="321" t="s">
        <v>1449</v>
      </c>
      <c r="AF13" s="321" t="s">
        <v>1450</v>
      </c>
      <c r="AG13" s="313"/>
      <c r="AH13" s="349"/>
    </row>
    <row r="14" spans="1:34" ht="37.5" customHeight="1">
      <c r="A14" s="297">
        <f t="shared" si="0"/>
        <v>4</v>
      </c>
      <c r="B14" s="311">
        <v>4</v>
      </c>
      <c r="C14" s="311">
        <v>4</v>
      </c>
      <c r="D14" s="312" t="s">
        <v>600</v>
      </c>
      <c r="E14" s="313" t="s">
        <v>1050</v>
      </c>
      <c r="F14" s="314" t="s">
        <v>1057</v>
      </c>
      <c r="G14" s="315" t="s">
        <v>176</v>
      </c>
      <c r="H14" s="316" t="s">
        <v>601</v>
      </c>
      <c r="I14" s="317" t="s">
        <v>602</v>
      </c>
      <c r="J14" s="313" t="s">
        <v>603</v>
      </c>
      <c r="K14" s="321" t="s">
        <v>258</v>
      </c>
      <c r="L14" s="313" t="s">
        <v>604</v>
      </c>
      <c r="M14" s="313" t="s">
        <v>191</v>
      </c>
      <c r="N14" s="313" t="s">
        <v>201</v>
      </c>
      <c r="O14" s="313" t="s">
        <v>138</v>
      </c>
      <c r="P14" s="313" t="s">
        <v>605</v>
      </c>
      <c r="Q14" s="318">
        <v>43891</v>
      </c>
      <c r="R14" s="313" t="s">
        <v>312</v>
      </c>
      <c r="S14" s="356" t="s">
        <v>136</v>
      </c>
      <c r="T14" s="313" t="s">
        <v>607</v>
      </c>
      <c r="U14" s="320" t="s">
        <v>608</v>
      </c>
      <c r="V14" s="313"/>
      <c r="W14" s="321" t="s">
        <v>1451</v>
      </c>
      <c r="X14" s="321" t="s">
        <v>1435</v>
      </c>
      <c r="Y14" s="321" t="s">
        <v>1452</v>
      </c>
      <c r="Z14" s="321" t="s">
        <v>1453</v>
      </c>
      <c r="AA14" s="321" t="s">
        <v>1454</v>
      </c>
      <c r="AB14" s="321" t="s">
        <v>1455</v>
      </c>
      <c r="AC14" s="321" t="s">
        <v>1456</v>
      </c>
      <c r="AD14" s="321" t="s">
        <v>139</v>
      </c>
      <c r="AE14" s="321" t="s">
        <v>1441</v>
      </c>
      <c r="AF14" s="313"/>
      <c r="AG14" s="313"/>
      <c r="AH14" s="349"/>
    </row>
    <row r="15" spans="1:34" ht="37.5" customHeight="1">
      <c r="A15" s="310">
        <f t="shared" si="0"/>
        <v>4</v>
      </c>
      <c r="B15" s="311">
        <v>4</v>
      </c>
      <c r="C15" s="311">
        <v>4</v>
      </c>
      <c r="D15" s="312" t="s">
        <v>681</v>
      </c>
      <c r="E15" s="313" t="s">
        <v>1050</v>
      </c>
      <c r="F15" s="314" t="s">
        <v>1057</v>
      </c>
      <c r="G15" s="358" t="s">
        <v>176</v>
      </c>
      <c r="H15" s="316" t="s">
        <v>682</v>
      </c>
      <c r="I15" s="317" t="s">
        <v>683</v>
      </c>
      <c r="J15" s="313" t="s">
        <v>1457</v>
      </c>
      <c r="K15" s="313" t="s">
        <v>134</v>
      </c>
      <c r="L15" s="313" t="s">
        <v>685</v>
      </c>
      <c r="M15" s="313" t="s">
        <v>191</v>
      </c>
      <c r="N15" s="313" t="s">
        <v>201</v>
      </c>
      <c r="O15" s="313" t="s">
        <v>138</v>
      </c>
      <c r="P15" s="313" t="s">
        <v>139</v>
      </c>
      <c r="Q15" s="318">
        <v>43983</v>
      </c>
      <c r="R15" s="313" t="s">
        <v>312</v>
      </c>
      <c r="S15" s="356" t="s">
        <v>136</v>
      </c>
      <c r="T15" s="312" t="s">
        <v>139</v>
      </c>
      <c r="U15" s="319" t="s">
        <v>686</v>
      </c>
      <c r="V15" s="313"/>
      <c r="W15" s="321" t="s">
        <v>1458</v>
      </c>
      <c r="X15" s="321" t="s">
        <v>1435</v>
      </c>
      <c r="Y15" s="321" t="s">
        <v>1459</v>
      </c>
      <c r="Z15" s="321" t="s">
        <v>1460</v>
      </c>
      <c r="AA15" s="321" t="s">
        <v>1461</v>
      </c>
      <c r="AB15" s="321" t="s">
        <v>1462</v>
      </c>
      <c r="AC15" s="321" t="s">
        <v>1463</v>
      </c>
      <c r="AD15" s="321" t="s">
        <v>139</v>
      </c>
      <c r="AE15" s="321" t="s">
        <v>1464</v>
      </c>
      <c r="AF15" s="313"/>
      <c r="AG15" s="313"/>
      <c r="AH15" s="349"/>
    </row>
    <row r="16" spans="1:34" ht="37.5" customHeight="1">
      <c r="A16" s="297">
        <f t="shared" si="0"/>
        <v>3.915</v>
      </c>
      <c r="B16" s="323">
        <v>4.33</v>
      </c>
      <c r="C16" s="323">
        <v>3.5</v>
      </c>
      <c r="D16" s="300" t="s">
        <v>1058</v>
      </c>
      <c r="E16" s="300" t="s">
        <v>1056</v>
      </c>
      <c r="F16" s="324" t="s">
        <v>1057</v>
      </c>
      <c r="G16" s="206" t="s">
        <v>199</v>
      </c>
      <c r="H16" s="208" t="s">
        <v>1059</v>
      </c>
      <c r="I16" s="304" t="s">
        <v>1060</v>
      </c>
      <c r="J16" s="300" t="s">
        <v>1061</v>
      </c>
      <c r="K16" s="325" t="s">
        <v>343</v>
      </c>
      <c r="L16" s="300" t="s">
        <v>139</v>
      </c>
      <c r="M16" s="325" t="s">
        <v>191</v>
      </c>
      <c r="N16" s="325" t="s">
        <v>1062</v>
      </c>
      <c r="O16" s="300" t="s">
        <v>280</v>
      </c>
      <c r="P16" s="300" t="s">
        <v>1063</v>
      </c>
      <c r="Q16" s="359">
        <v>43922</v>
      </c>
      <c r="R16" s="300" t="s">
        <v>312</v>
      </c>
      <c r="S16" s="360" t="s">
        <v>1465</v>
      </c>
      <c r="T16" s="325" t="s">
        <v>139</v>
      </c>
      <c r="U16" s="307" t="s">
        <v>1064</v>
      </c>
      <c r="V16" s="300"/>
      <c r="W16" s="308" t="s">
        <v>1466</v>
      </c>
      <c r="X16" s="308" t="s">
        <v>1467</v>
      </c>
      <c r="Y16" s="308" t="s">
        <v>1468</v>
      </c>
      <c r="Z16" s="308" t="s">
        <v>1469</v>
      </c>
      <c r="AA16" s="308" t="s">
        <v>1470</v>
      </c>
      <c r="AB16" s="308" t="s">
        <v>1471</v>
      </c>
      <c r="AC16" s="308" t="s">
        <v>1472</v>
      </c>
      <c r="AD16" s="308" t="s">
        <v>1473</v>
      </c>
      <c r="AE16" s="308" t="s">
        <v>1474</v>
      </c>
      <c r="AF16" s="308" t="s">
        <v>1475</v>
      </c>
      <c r="AG16" s="300"/>
      <c r="AH16" s="327"/>
    </row>
    <row r="17" spans="1:34" ht="37.5" customHeight="1">
      <c r="A17" s="310">
        <f t="shared" si="0"/>
        <v>3.875</v>
      </c>
      <c r="B17" s="323">
        <v>4</v>
      </c>
      <c r="C17" s="323">
        <v>3.75</v>
      </c>
      <c r="D17" s="300" t="s">
        <v>1223</v>
      </c>
      <c r="E17" s="300" t="s">
        <v>1056</v>
      </c>
      <c r="F17" s="324" t="s">
        <v>1057</v>
      </c>
      <c r="G17" s="302" t="s">
        <v>199</v>
      </c>
      <c r="H17" s="350" t="s">
        <v>1224</v>
      </c>
      <c r="I17" s="304" t="s">
        <v>1225</v>
      </c>
      <c r="J17" s="300" t="s">
        <v>1226</v>
      </c>
      <c r="K17" s="325" t="s">
        <v>189</v>
      </c>
      <c r="L17" s="300" t="s">
        <v>1227</v>
      </c>
      <c r="M17" s="325" t="s">
        <v>191</v>
      </c>
      <c r="N17" s="325" t="s">
        <v>134</v>
      </c>
      <c r="O17" s="300" t="s">
        <v>138</v>
      </c>
      <c r="P17" s="300"/>
      <c r="Q17" s="305">
        <v>43922</v>
      </c>
      <c r="R17" s="300" t="s">
        <v>312</v>
      </c>
      <c r="S17" s="326" t="s">
        <v>136</v>
      </c>
      <c r="T17" s="325" t="s">
        <v>139</v>
      </c>
      <c r="U17" s="307" t="s">
        <v>1476</v>
      </c>
      <c r="V17" s="300"/>
      <c r="W17" s="308" t="s">
        <v>1477</v>
      </c>
      <c r="X17" s="308" t="s">
        <v>1478</v>
      </c>
      <c r="Y17" s="308" t="s">
        <v>1479</v>
      </c>
      <c r="Z17" s="308" t="s">
        <v>1480</v>
      </c>
      <c r="AA17" s="308" t="s">
        <v>1481</v>
      </c>
      <c r="AB17" s="308" t="s">
        <v>1482</v>
      </c>
      <c r="AC17" s="308" t="s">
        <v>1483</v>
      </c>
      <c r="AD17" s="308" t="s">
        <v>139</v>
      </c>
      <c r="AE17" s="308" t="s">
        <v>1484</v>
      </c>
      <c r="AF17" s="300"/>
      <c r="AG17" s="300"/>
      <c r="AH17" s="327"/>
    </row>
    <row r="18" spans="1:34" ht="37.5" customHeight="1">
      <c r="A18" s="297">
        <f t="shared" si="0"/>
        <v>3.75</v>
      </c>
      <c r="B18" s="298">
        <v>4</v>
      </c>
      <c r="C18" s="298">
        <v>3.5</v>
      </c>
      <c r="D18" s="299" t="s">
        <v>236</v>
      </c>
      <c r="E18" s="308" t="s">
        <v>1050</v>
      </c>
      <c r="F18" s="301" t="s">
        <v>1051</v>
      </c>
      <c r="G18" s="361" t="s">
        <v>133</v>
      </c>
      <c r="H18" s="362" t="s">
        <v>237</v>
      </c>
      <c r="I18" s="304" t="s">
        <v>238</v>
      </c>
      <c r="J18" s="300" t="s">
        <v>239</v>
      </c>
      <c r="K18" s="325" t="s">
        <v>134</v>
      </c>
      <c r="L18" s="300" t="s">
        <v>240</v>
      </c>
      <c r="M18" s="309" t="s">
        <v>191</v>
      </c>
      <c r="N18" s="325" t="s">
        <v>201</v>
      </c>
      <c r="O18" s="300" t="s">
        <v>138</v>
      </c>
      <c r="P18" s="300" t="s">
        <v>136</v>
      </c>
      <c r="Q18" s="305">
        <v>43862</v>
      </c>
      <c r="R18" s="300" t="s">
        <v>140</v>
      </c>
      <c r="S18" s="300" t="s">
        <v>136</v>
      </c>
      <c r="T18" s="363" t="s">
        <v>242</v>
      </c>
      <c r="U18" s="307" t="s">
        <v>1485</v>
      </c>
      <c r="V18" s="351" t="s">
        <v>243</v>
      </c>
      <c r="W18" s="308" t="s">
        <v>1486</v>
      </c>
      <c r="X18" s="308" t="s">
        <v>1487</v>
      </c>
      <c r="Y18" s="308" t="s">
        <v>1488</v>
      </c>
      <c r="Z18" s="308" t="s">
        <v>1489</v>
      </c>
      <c r="AA18" s="308" t="s">
        <v>1490</v>
      </c>
      <c r="AB18" s="308" t="s">
        <v>1491</v>
      </c>
      <c r="AC18" s="308" t="s">
        <v>1492</v>
      </c>
      <c r="AD18" s="308" t="s">
        <v>1493</v>
      </c>
      <c r="AE18" s="308" t="s">
        <v>1494</v>
      </c>
      <c r="AF18" s="308" t="s">
        <v>1495</v>
      </c>
      <c r="AG18" s="308" t="s">
        <v>1496</v>
      </c>
      <c r="AH18" s="330"/>
    </row>
    <row r="19" spans="1:34" ht="37.5" customHeight="1">
      <c r="A19" s="310">
        <f t="shared" si="0"/>
        <v>3.75</v>
      </c>
      <c r="B19" s="298">
        <v>4</v>
      </c>
      <c r="C19" s="298">
        <v>3.5</v>
      </c>
      <c r="D19" s="299" t="s">
        <v>287</v>
      </c>
      <c r="E19" s="300" t="s">
        <v>1050</v>
      </c>
      <c r="F19" s="301" t="s">
        <v>1043</v>
      </c>
      <c r="G19" s="361" t="s">
        <v>176</v>
      </c>
      <c r="H19" s="362" t="s">
        <v>287</v>
      </c>
      <c r="I19" s="304" t="s">
        <v>288</v>
      </c>
      <c r="J19" s="300" t="s">
        <v>289</v>
      </c>
      <c r="K19" s="325" t="s">
        <v>189</v>
      </c>
      <c r="L19" s="300" t="s">
        <v>290</v>
      </c>
      <c r="M19" s="325" t="s">
        <v>191</v>
      </c>
      <c r="N19" s="325" t="s">
        <v>291</v>
      </c>
      <c r="O19" s="300" t="s">
        <v>138</v>
      </c>
      <c r="P19" s="300" t="s">
        <v>139</v>
      </c>
      <c r="Q19" s="364">
        <v>2013</v>
      </c>
      <c r="R19" s="300" t="s">
        <v>292</v>
      </c>
      <c r="S19" s="365" t="s">
        <v>1497</v>
      </c>
      <c r="T19" s="363" t="s">
        <v>139</v>
      </c>
      <c r="U19" s="307" t="s">
        <v>293</v>
      </c>
      <c r="V19" s="307" t="s">
        <v>1082</v>
      </c>
      <c r="W19" s="308" t="s">
        <v>1498</v>
      </c>
      <c r="X19" s="308" t="s">
        <v>1499</v>
      </c>
      <c r="Y19" s="308" t="s">
        <v>1500</v>
      </c>
      <c r="Z19" s="308" t="s">
        <v>1501</v>
      </c>
      <c r="AA19" s="308" t="s">
        <v>1502</v>
      </c>
      <c r="AB19" s="366" t="s">
        <v>1503</v>
      </c>
      <c r="AC19" s="366" t="s">
        <v>1504</v>
      </c>
      <c r="AD19" s="366" t="s">
        <v>1505</v>
      </c>
      <c r="AE19" s="366" t="s">
        <v>1506</v>
      </c>
      <c r="AF19" s="308" t="s">
        <v>1507</v>
      </c>
      <c r="AG19" s="300"/>
      <c r="AH19" s="327"/>
    </row>
    <row r="20" spans="1:34" ht="37.5" customHeight="1">
      <c r="A20" s="297">
        <f t="shared" si="0"/>
        <v>3.75</v>
      </c>
      <c r="B20" s="298">
        <v>3.5</v>
      </c>
      <c r="C20" s="298">
        <v>4</v>
      </c>
      <c r="D20" s="299" t="s">
        <v>430</v>
      </c>
      <c r="E20" s="300" t="s">
        <v>1050</v>
      </c>
      <c r="F20" s="301" t="s">
        <v>1043</v>
      </c>
      <c r="G20" s="302" t="s">
        <v>176</v>
      </c>
      <c r="H20" s="328" t="s">
        <v>431</v>
      </c>
      <c r="I20" s="304" t="s">
        <v>432</v>
      </c>
      <c r="J20" s="300" t="s">
        <v>433</v>
      </c>
      <c r="K20" s="300" t="s">
        <v>189</v>
      </c>
      <c r="L20" s="300" t="s">
        <v>190</v>
      </c>
      <c r="M20" s="300" t="s">
        <v>312</v>
      </c>
      <c r="N20" s="300" t="s">
        <v>291</v>
      </c>
      <c r="O20" s="300" t="s">
        <v>138</v>
      </c>
      <c r="P20" s="300" t="s">
        <v>136</v>
      </c>
      <c r="Q20" s="305">
        <v>43983</v>
      </c>
      <c r="R20" s="300" t="s">
        <v>312</v>
      </c>
      <c r="S20" s="326" t="s">
        <v>136</v>
      </c>
      <c r="T20" s="299" t="s">
        <v>139</v>
      </c>
      <c r="U20" s="300" t="s">
        <v>1508</v>
      </c>
      <c r="V20" s="307" t="s">
        <v>1509</v>
      </c>
      <c r="W20" s="308" t="s">
        <v>1510</v>
      </c>
      <c r="X20" s="308" t="s">
        <v>1511</v>
      </c>
      <c r="Y20" s="308" t="s">
        <v>1512</v>
      </c>
      <c r="Z20" s="308" t="s">
        <v>1513</v>
      </c>
      <c r="AA20" s="308" t="s">
        <v>1514</v>
      </c>
      <c r="AB20" s="308" t="s">
        <v>1515</v>
      </c>
      <c r="AC20" s="308" t="s">
        <v>1516</v>
      </c>
      <c r="AD20" s="308" t="s">
        <v>1517</v>
      </c>
      <c r="AE20" s="308" t="s">
        <v>1518</v>
      </c>
      <c r="AF20" s="308" t="s">
        <v>1519</v>
      </c>
      <c r="AG20" s="300"/>
      <c r="AH20" s="327"/>
    </row>
    <row r="21" spans="1:34" ht="37.5" customHeight="1">
      <c r="A21" s="310">
        <f t="shared" si="0"/>
        <v>3.75</v>
      </c>
      <c r="B21" s="298">
        <v>3.5</v>
      </c>
      <c r="C21" s="298">
        <v>4</v>
      </c>
      <c r="D21" s="299" t="s">
        <v>514</v>
      </c>
      <c r="E21" s="300" t="s">
        <v>1050</v>
      </c>
      <c r="F21" s="324" t="s">
        <v>1043</v>
      </c>
      <c r="G21" s="302" t="s">
        <v>176</v>
      </c>
      <c r="H21" s="328" t="s">
        <v>378</v>
      </c>
      <c r="I21" s="304" t="s">
        <v>515</v>
      </c>
      <c r="J21" s="300" t="s">
        <v>516</v>
      </c>
      <c r="K21" s="300" t="s">
        <v>134</v>
      </c>
      <c r="L21" s="300" t="s">
        <v>259</v>
      </c>
      <c r="M21" s="300" t="s">
        <v>191</v>
      </c>
      <c r="N21" s="300" t="s">
        <v>134</v>
      </c>
      <c r="O21" s="300" t="s">
        <v>138</v>
      </c>
      <c r="P21" s="300"/>
      <c r="Q21" s="305">
        <v>43891</v>
      </c>
      <c r="R21" s="300" t="s">
        <v>383</v>
      </c>
      <c r="S21" s="326" t="s">
        <v>136</v>
      </c>
      <c r="T21" s="299" t="s">
        <v>384</v>
      </c>
      <c r="U21" s="300" t="s">
        <v>1520</v>
      </c>
      <c r="V21" s="351" t="s">
        <v>517</v>
      </c>
      <c r="W21" s="308" t="s">
        <v>1521</v>
      </c>
      <c r="X21" s="308" t="s">
        <v>1522</v>
      </c>
      <c r="Y21" s="308" t="s">
        <v>1523</v>
      </c>
      <c r="Z21" s="308" t="s">
        <v>1524</v>
      </c>
      <c r="AA21" s="308" t="s">
        <v>1525</v>
      </c>
      <c r="AB21" s="308" t="s">
        <v>1526</v>
      </c>
      <c r="AC21" s="308" t="s">
        <v>1527</v>
      </c>
      <c r="AD21" s="308" t="s">
        <v>1448</v>
      </c>
      <c r="AE21" s="308" t="s">
        <v>1528</v>
      </c>
      <c r="AF21" s="308" t="s">
        <v>1529</v>
      </c>
      <c r="AG21" s="300"/>
      <c r="AH21" s="327"/>
    </row>
    <row r="22" spans="1:34" ht="37.5" customHeight="1">
      <c r="A22" s="297">
        <f t="shared" si="0"/>
        <v>3.75</v>
      </c>
      <c r="B22" s="298">
        <v>4</v>
      </c>
      <c r="C22" s="298">
        <v>3.5</v>
      </c>
      <c r="D22" s="299" t="s">
        <v>578</v>
      </c>
      <c r="E22" s="300" t="s">
        <v>1050</v>
      </c>
      <c r="F22" s="301" t="s">
        <v>1043</v>
      </c>
      <c r="G22" s="302" t="s">
        <v>176</v>
      </c>
      <c r="H22" s="328" t="s">
        <v>579</v>
      </c>
      <c r="I22" s="304" t="s">
        <v>580</v>
      </c>
      <c r="J22" s="300" t="s">
        <v>581</v>
      </c>
      <c r="K22" s="300" t="s">
        <v>134</v>
      </c>
      <c r="L22" s="300" t="s">
        <v>582</v>
      </c>
      <c r="M22" s="300" t="s">
        <v>312</v>
      </c>
      <c r="N22" s="300" t="s">
        <v>291</v>
      </c>
      <c r="O22" s="300" t="s">
        <v>138</v>
      </c>
      <c r="P22" s="300" t="s">
        <v>139</v>
      </c>
      <c r="Q22" s="305">
        <v>44075</v>
      </c>
      <c r="R22" s="300" t="s">
        <v>312</v>
      </c>
      <c r="S22" s="308" t="s">
        <v>136</v>
      </c>
      <c r="T22" s="299" t="s">
        <v>583</v>
      </c>
      <c r="U22" s="351" t="s">
        <v>584</v>
      </c>
      <c r="V22" s="300"/>
      <c r="W22" s="308" t="s">
        <v>1530</v>
      </c>
      <c r="X22" s="308" t="s">
        <v>1531</v>
      </c>
      <c r="Y22" s="308" t="s">
        <v>1532</v>
      </c>
      <c r="Z22" s="308" t="s">
        <v>1533</v>
      </c>
      <c r="AA22" s="308" t="s">
        <v>1534</v>
      </c>
      <c r="AB22" s="308" t="s">
        <v>1535</v>
      </c>
      <c r="AC22" s="308" t="s">
        <v>1536</v>
      </c>
      <c r="AD22" s="308" t="s">
        <v>1505</v>
      </c>
      <c r="AE22" s="308" t="s">
        <v>1537</v>
      </c>
      <c r="AF22" s="308" t="s">
        <v>1538</v>
      </c>
      <c r="AG22" s="300"/>
      <c r="AH22" s="327"/>
    </row>
    <row r="23" spans="1:34" ht="37.5" customHeight="1">
      <c r="A23" s="310">
        <f t="shared" si="0"/>
        <v>3.75</v>
      </c>
      <c r="B23" s="311">
        <v>4.5</v>
      </c>
      <c r="C23" s="311">
        <v>3</v>
      </c>
      <c r="D23" s="312" t="s">
        <v>618</v>
      </c>
      <c r="E23" s="313" t="s">
        <v>1050</v>
      </c>
      <c r="F23" s="314" t="s">
        <v>1057</v>
      </c>
      <c r="G23" s="315" t="s">
        <v>199</v>
      </c>
      <c r="H23" s="316" t="s">
        <v>619</v>
      </c>
      <c r="I23" s="317" t="s">
        <v>620</v>
      </c>
      <c r="J23" s="313" t="s">
        <v>621</v>
      </c>
      <c r="K23" s="313" t="s">
        <v>189</v>
      </c>
      <c r="L23" s="313" t="s">
        <v>622</v>
      </c>
      <c r="M23" s="313" t="s">
        <v>191</v>
      </c>
      <c r="N23" s="313" t="s">
        <v>623</v>
      </c>
      <c r="O23" s="313" t="s">
        <v>138</v>
      </c>
      <c r="P23" s="313" t="s">
        <v>624</v>
      </c>
      <c r="Q23" s="318">
        <v>43831</v>
      </c>
      <c r="R23" s="313" t="s">
        <v>625</v>
      </c>
      <c r="S23" s="321" t="s">
        <v>1465</v>
      </c>
      <c r="T23" s="312" t="s">
        <v>628</v>
      </c>
      <c r="U23" s="320" t="s">
        <v>629</v>
      </c>
      <c r="V23" s="312" t="s">
        <v>630</v>
      </c>
      <c r="W23" s="321" t="s">
        <v>1539</v>
      </c>
      <c r="X23" s="321" t="s">
        <v>1540</v>
      </c>
      <c r="Y23" s="357" t="s">
        <v>1541</v>
      </c>
      <c r="Z23" s="357" t="s">
        <v>1542</v>
      </c>
      <c r="AA23" s="357" t="s">
        <v>1543</v>
      </c>
      <c r="AB23" s="357" t="s">
        <v>1544</v>
      </c>
      <c r="AC23" s="357" t="s">
        <v>1545</v>
      </c>
      <c r="AD23" s="357" t="s">
        <v>1546</v>
      </c>
      <c r="AE23" s="357" t="s">
        <v>1547</v>
      </c>
      <c r="AF23" s="312"/>
      <c r="AG23" s="312"/>
      <c r="AH23" s="367"/>
    </row>
    <row r="24" spans="1:34" ht="37.5" customHeight="1">
      <c r="A24" s="297">
        <f t="shared" si="0"/>
        <v>3.75</v>
      </c>
      <c r="B24" s="311">
        <v>3.75</v>
      </c>
      <c r="C24" s="311">
        <v>3.75</v>
      </c>
      <c r="D24" s="312" t="s">
        <v>668</v>
      </c>
      <c r="E24" s="313" t="s">
        <v>1050</v>
      </c>
      <c r="F24" s="314" t="s">
        <v>1051</v>
      </c>
      <c r="G24" s="315" t="s">
        <v>133</v>
      </c>
      <c r="H24" s="316" t="s">
        <v>669</v>
      </c>
      <c r="I24" s="317" t="s">
        <v>670</v>
      </c>
      <c r="J24" s="313" t="s">
        <v>671</v>
      </c>
      <c r="K24" s="313" t="s">
        <v>189</v>
      </c>
      <c r="L24" s="313" t="s">
        <v>672</v>
      </c>
      <c r="M24" s="313" t="s">
        <v>191</v>
      </c>
      <c r="N24" s="313" t="s">
        <v>192</v>
      </c>
      <c r="O24" s="313" t="s">
        <v>138</v>
      </c>
      <c r="P24" s="313" t="s">
        <v>139</v>
      </c>
      <c r="Q24" s="318">
        <v>43891</v>
      </c>
      <c r="R24" s="313" t="s">
        <v>193</v>
      </c>
      <c r="S24" s="356" t="s">
        <v>136</v>
      </c>
      <c r="T24" s="312" t="s">
        <v>139</v>
      </c>
      <c r="U24" s="319" t="s">
        <v>673</v>
      </c>
      <c r="V24" s="313"/>
      <c r="W24" s="321" t="s">
        <v>1548</v>
      </c>
      <c r="X24" s="321" t="s">
        <v>1549</v>
      </c>
      <c r="Y24" s="321" t="s">
        <v>1370</v>
      </c>
      <c r="Z24" s="321" t="s">
        <v>1550</v>
      </c>
      <c r="AA24" s="321" t="s">
        <v>1551</v>
      </c>
      <c r="AB24" s="321" t="s">
        <v>1552</v>
      </c>
      <c r="AC24" s="321" t="s">
        <v>1553</v>
      </c>
      <c r="AD24" s="368" t="s">
        <v>1554</v>
      </c>
      <c r="AE24" s="368" t="s">
        <v>1555</v>
      </c>
      <c r="AF24" s="368" t="s">
        <v>1556</v>
      </c>
      <c r="AG24" s="321" t="s">
        <v>1557</v>
      </c>
      <c r="AH24" s="322"/>
    </row>
    <row r="25" spans="1:34" ht="37.5" customHeight="1">
      <c r="A25" s="310">
        <f t="shared" si="0"/>
        <v>3.75</v>
      </c>
      <c r="B25" s="352">
        <v>4.17</v>
      </c>
      <c r="C25" s="352">
        <v>3.33</v>
      </c>
      <c r="D25" s="313" t="s">
        <v>1247</v>
      </c>
      <c r="E25" s="321" t="s">
        <v>1056</v>
      </c>
      <c r="F25" s="353" t="s">
        <v>1057</v>
      </c>
      <c r="G25" s="315" t="s">
        <v>133</v>
      </c>
      <c r="H25" s="369" t="s">
        <v>1248</v>
      </c>
      <c r="I25" s="317" t="s">
        <v>1249</v>
      </c>
      <c r="J25" s="313" t="s">
        <v>1250</v>
      </c>
      <c r="K25" s="347" t="s">
        <v>189</v>
      </c>
      <c r="L25" s="313"/>
      <c r="M25" s="347" t="s">
        <v>191</v>
      </c>
      <c r="N25" s="347" t="s">
        <v>1251</v>
      </c>
      <c r="O25" s="313" t="s">
        <v>138</v>
      </c>
      <c r="P25" s="313"/>
      <c r="Q25" s="347"/>
      <c r="R25" s="313" t="s">
        <v>312</v>
      </c>
      <c r="S25" s="356" t="s">
        <v>136</v>
      </c>
      <c r="T25" s="347" t="s">
        <v>1558</v>
      </c>
      <c r="U25" s="320" t="s">
        <v>1559</v>
      </c>
      <c r="V25" s="319" t="s">
        <v>1252</v>
      </c>
      <c r="W25" s="321" t="s">
        <v>1560</v>
      </c>
      <c r="X25" s="321" t="s">
        <v>1561</v>
      </c>
      <c r="Y25" s="321" t="s">
        <v>1562</v>
      </c>
      <c r="Z25" s="321" t="s">
        <v>1563</v>
      </c>
      <c r="AA25" s="321" t="s">
        <v>1564</v>
      </c>
      <c r="AB25" s="321" t="s">
        <v>1565</v>
      </c>
      <c r="AC25" s="321" t="s">
        <v>1566</v>
      </c>
      <c r="AD25" s="321" t="s">
        <v>1567</v>
      </c>
      <c r="AE25" s="321" t="s">
        <v>1568</v>
      </c>
      <c r="AF25" s="313"/>
      <c r="AG25" s="313"/>
      <c r="AH25" s="349"/>
    </row>
    <row r="26" spans="1:34" ht="37.5" customHeight="1">
      <c r="A26" s="310">
        <f t="shared" si="0"/>
        <v>3.75</v>
      </c>
      <c r="B26" s="311">
        <v>4</v>
      </c>
      <c r="C26" s="311">
        <v>3.5</v>
      </c>
      <c r="D26" s="312" t="s">
        <v>794</v>
      </c>
      <c r="E26" s="313" t="s">
        <v>1050</v>
      </c>
      <c r="F26" s="314" t="s">
        <v>1089</v>
      </c>
      <c r="G26" s="315" t="s">
        <v>176</v>
      </c>
      <c r="H26" s="316" t="s">
        <v>795</v>
      </c>
      <c r="I26" s="317" t="s">
        <v>1271</v>
      </c>
      <c r="J26" s="313" t="s">
        <v>797</v>
      </c>
      <c r="K26" s="313" t="s">
        <v>189</v>
      </c>
      <c r="L26" s="313" t="s">
        <v>798</v>
      </c>
      <c r="M26" s="313" t="s">
        <v>191</v>
      </c>
      <c r="N26" s="313" t="s">
        <v>258</v>
      </c>
      <c r="O26" s="313" t="s">
        <v>138</v>
      </c>
      <c r="P26" s="313" t="s">
        <v>799</v>
      </c>
      <c r="Q26" s="318">
        <v>43891</v>
      </c>
      <c r="R26" s="313" t="s">
        <v>800</v>
      </c>
      <c r="S26" s="356" t="s">
        <v>136</v>
      </c>
      <c r="T26" s="312" t="s">
        <v>139</v>
      </c>
      <c r="U26" s="320" t="s">
        <v>802</v>
      </c>
      <c r="V26" s="313"/>
      <c r="W26" s="321" t="s">
        <v>1569</v>
      </c>
      <c r="X26" s="321" t="s">
        <v>1570</v>
      </c>
      <c r="Y26" s="321" t="s">
        <v>1571</v>
      </c>
      <c r="Z26" s="321" t="s">
        <v>1572</v>
      </c>
      <c r="AA26" s="321" t="s">
        <v>1573</v>
      </c>
      <c r="AB26" s="321" t="s">
        <v>1574</v>
      </c>
      <c r="AC26" s="321" t="s">
        <v>1575</v>
      </c>
      <c r="AD26" s="321" t="s">
        <v>1576</v>
      </c>
      <c r="AE26" s="321" t="s">
        <v>1577</v>
      </c>
      <c r="AF26" s="321" t="s">
        <v>1578</v>
      </c>
      <c r="AG26" s="313"/>
      <c r="AH26" s="349"/>
    </row>
    <row r="27" spans="1:34" ht="37.5" customHeight="1">
      <c r="A27" s="310">
        <f t="shared" si="0"/>
        <v>3.5</v>
      </c>
      <c r="B27" s="311">
        <v>4</v>
      </c>
      <c r="C27" s="311">
        <v>3</v>
      </c>
      <c r="D27" s="312" t="s">
        <v>1579</v>
      </c>
      <c r="E27" s="313" t="s">
        <v>1050</v>
      </c>
      <c r="F27" s="314" t="s">
        <v>1057</v>
      </c>
      <c r="G27" s="345" t="s">
        <v>199</v>
      </c>
      <c r="H27" s="346" t="s">
        <v>196</v>
      </c>
      <c r="I27" s="317" t="s">
        <v>1066</v>
      </c>
      <c r="J27" s="313" t="s">
        <v>198</v>
      </c>
      <c r="K27" s="347" t="s">
        <v>189</v>
      </c>
      <c r="L27" s="313" t="s">
        <v>200</v>
      </c>
      <c r="M27" s="347" t="s">
        <v>191</v>
      </c>
      <c r="N27" s="347" t="s">
        <v>201</v>
      </c>
      <c r="O27" s="313" t="s">
        <v>138</v>
      </c>
      <c r="P27" s="313" t="s">
        <v>139</v>
      </c>
      <c r="Q27" s="318">
        <v>43922</v>
      </c>
      <c r="R27" s="313" t="s">
        <v>1067</v>
      </c>
      <c r="S27" s="313" t="s">
        <v>136</v>
      </c>
      <c r="T27" s="348" t="s">
        <v>203</v>
      </c>
      <c r="U27" s="320" t="s">
        <v>1068</v>
      </c>
      <c r="V27" s="313"/>
      <c r="W27" s="321" t="s">
        <v>1580</v>
      </c>
      <c r="X27" s="321" t="s">
        <v>1581</v>
      </c>
      <c r="Y27" s="321" t="s">
        <v>1582</v>
      </c>
      <c r="Z27" s="321" t="s">
        <v>1583</v>
      </c>
      <c r="AA27" s="321" t="s">
        <v>1584</v>
      </c>
      <c r="AB27" s="321" t="s">
        <v>1585</v>
      </c>
      <c r="AC27" s="321" t="s">
        <v>1586</v>
      </c>
      <c r="AD27" s="321" t="s">
        <v>1587</v>
      </c>
      <c r="AE27" s="321" t="s">
        <v>1588</v>
      </c>
      <c r="AF27" s="321" t="s">
        <v>1589</v>
      </c>
      <c r="AG27" s="313"/>
      <c r="AH27" s="349"/>
    </row>
    <row r="28" spans="1:34" ht="37.5" customHeight="1">
      <c r="A28" s="297">
        <f t="shared" si="0"/>
        <v>3.5</v>
      </c>
      <c r="B28" s="298">
        <v>4</v>
      </c>
      <c r="C28" s="298">
        <v>3</v>
      </c>
      <c r="D28" s="299" t="s">
        <v>352</v>
      </c>
      <c r="E28" s="300" t="s">
        <v>1050</v>
      </c>
      <c r="F28" s="301" t="s">
        <v>1057</v>
      </c>
      <c r="G28" s="302" t="s">
        <v>199</v>
      </c>
      <c r="H28" s="328" t="s">
        <v>352</v>
      </c>
      <c r="I28" s="304" t="s">
        <v>1090</v>
      </c>
      <c r="J28" s="300" t="s">
        <v>354</v>
      </c>
      <c r="K28" s="300" t="s">
        <v>189</v>
      </c>
      <c r="L28" s="300" t="s">
        <v>355</v>
      </c>
      <c r="M28" s="300" t="s">
        <v>191</v>
      </c>
      <c r="N28" s="300" t="s">
        <v>201</v>
      </c>
      <c r="O28" s="300" t="s">
        <v>138</v>
      </c>
      <c r="P28" s="300" t="s">
        <v>139</v>
      </c>
      <c r="Q28" s="305">
        <v>43922</v>
      </c>
      <c r="R28" s="300" t="s">
        <v>356</v>
      </c>
      <c r="S28" s="308" t="s">
        <v>1590</v>
      </c>
      <c r="T28" s="299" t="s">
        <v>139</v>
      </c>
      <c r="U28" s="351" t="s">
        <v>359</v>
      </c>
      <c r="V28" s="299" t="s">
        <v>360</v>
      </c>
      <c r="W28" s="308" t="s">
        <v>357</v>
      </c>
      <c r="X28" s="308" t="s">
        <v>358</v>
      </c>
      <c r="Y28" s="370" t="s">
        <v>1591</v>
      </c>
      <c r="Z28" s="370" t="s">
        <v>1592</v>
      </c>
      <c r="AA28" s="370" t="s">
        <v>1593</v>
      </c>
      <c r="AB28" s="370" t="s">
        <v>1594</v>
      </c>
      <c r="AC28" s="370" t="s">
        <v>1595</v>
      </c>
      <c r="AD28" s="370" t="s">
        <v>1596</v>
      </c>
      <c r="AE28" s="370" t="s">
        <v>1597</v>
      </c>
      <c r="AF28" s="299"/>
      <c r="AG28" s="299"/>
      <c r="AH28" s="371"/>
    </row>
    <row r="29" spans="1:34" ht="37.5" customHeight="1">
      <c r="A29" s="310">
        <f t="shared" si="0"/>
        <v>3.5</v>
      </c>
      <c r="B29" s="352">
        <v>4</v>
      </c>
      <c r="C29" s="352">
        <v>3</v>
      </c>
      <c r="D29" s="313" t="s">
        <v>377</v>
      </c>
      <c r="E29" s="313" t="s">
        <v>1050</v>
      </c>
      <c r="F29" s="353" t="s">
        <v>1043</v>
      </c>
      <c r="G29" s="358" t="s">
        <v>176</v>
      </c>
      <c r="H29" s="369" t="s">
        <v>378</v>
      </c>
      <c r="I29" s="317" t="s">
        <v>379</v>
      </c>
      <c r="J29" s="313" t="s">
        <v>380</v>
      </c>
      <c r="K29" s="313" t="s">
        <v>134</v>
      </c>
      <c r="L29" s="313" t="s">
        <v>381</v>
      </c>
      <c r="M29" s="313" t="s">
        <v>191</v>
      </c>
      <c r="N29" s="313" t="s">
        <v>134</v>
      </c>
      <c r="O29" s="313" t="s">
        <v>138</v>
      </c>
      <c r="P29" s="313" t="s">
        <v>382</v>
      </c>
      <c r="Q29" s="318">
        <v>43922</v>
      </c>
      <c r="R29" s="313" t="s">
        <v>383</v>
      </c>
      <c r="S29" s="321" t="s">
        <v>136</v>
      </c>
      <c r="T29" s="313" t="s">
        <v>384</v>
      </c>
      <c r="U29" s="320" t="s">
        <v>385</v>
      </c>
      <c r="V29" s="313"/>
      <c r="W29" s="321" t="s">
        <v>1598</v>
      </c>
      <c r="X29" s="321" t="s">
        <v>1599</v>
      </c>
      <c r="Y29" s="321" t="s">
        <v>1600</v>
      </c>
      <c r="Z29" s="321" t="s">
        <v>1601</v>
      </c>
      <c r="AA29" s="321" t="s">
        <v>1602</v>
      </c>
      <c r="AB29" s="321" t="s">
        <v>1603</v>
      </c>
      <c r="AC29" s="321" t="s">
        <v>1527</v>
      </c>
      <c r="AD29" s="321" t="s">
        <v>1604</v>
      </c>
      <c r="AE29" s="321" t="s">
        <v>1528</v>
      </c>
      <c r="AF29" s="321" t="s">
        <v>1605</v>
      </c>
      <c r="AG29" s="313"/>
      <c r="AH29" s="349"/>
    </row>
    <row r="30" spans="1:34" ht="37.5" customHeight="1">
      <c r="A30" s="297">
        <f t="shared" si="0"/>
        <v>3.5</v>
      </c>
      <c r="B30" s="311">
        <v>4.5</v>
      </c>
      <c r="C30" s="311">
        <v>2.5</v>
      </c>
      <c r="D30" s="312" t="s">
        <v>548</v>
      </c>
      <c r="E30" s="313" t="s">
        <v>1050</v>
      </c>
      <c r="F30" s="314" t="s">
        <v>1057</v>
      </c>
      <c r="G30" s="315" t="s">
        <v>199</v>
      </c>
      <c r="H30" s="316" t="s">
        <v>549</v>
      </c>
      <c r="I30" s="317" t="s">
        <v>550</v>
      </c>
      <c r="J30" s="313" t="s">
        <v>551</v>
      </c>
      <c r="K30" s="313" t="s">
        <v>134</v>
      </c>
      <c r="L30" s="313" t="s">
        <v>1606</v>
      </c>
      <c r="M30" s="313" t="s">
        <v>191</v>
      </c>
      <c r="N30" s="313" t="s">
        <v>201</v>
      </c>
      <c r="O30" s="313" t="s">
        <v>138</v>
      </c>
      <c r="P30" s="313" t="s">
        <v>139</v>
      </c>
      <c r="Q30" s="318">
        <v>43831</v>
      </c>
      <c r="R30" s="313" t="s">
        <v>553</v>
      </c>
      <c r="S30" s="321" t="s">
        <v>556</v>
      </c>
      <c r="T30" s="312" t="s">
        <v>557</v>
      </c>
      <c r="U30" s="320" t="s">
        <v>558</v>
      </c>
      <c r="V30" s="313"/>
      <c r="W30" s="321" t="s">
        <v>1607</v>
      </c>
      <c r="X30" s="321" t="s">
        <v>1608</v>
      </c>
      <c r="Y30" s="321" t="s">
        <v>1609</v>
      </c>
      <c r="Z30" s="321" t="s">
        <v>1610</v>
      </c>
      <c r="AA30" s="321" t="s">
        <v>1611</v>
      </c>
      <c r="AB30" s="321" t="s">
        <v>1612</v>
      </c>
      <c r="AC30" s="321" t="s">
        <v>1613</v>
      </c>
      <c r="AD30" s="321" t="s">
        <v>1614</v>
      </c>
      <c r="AE30" s="321" t="s">
        <v>1615</v>
      </c>
      <c r="AF30" s="321" t="s">
        <v>1616</v>
      </c>
      <c r="AG30" s="313"/>
      <c r="AH30" s="349"/>
    </row>
    <row r="31" spans="1:34" ht="37.5" customHeight="1">
      <c r="A31" s="310">
        <f t="shared" si="0"/>
        <v>3.5</v>
      </c>
      <c r="B31" s="311">
        <v>4</v>
      </c>
      <c r="C31" s="311">
        <v>3</v>
      </c>
      <c r="D31" s="312" t="s">
        <v>760</v>
      </c>
      <c r="E31" s="313" t="s">
        <v>1050</v>
      </c>
      <c r="F31" s="314" t="s">
        <v>1092</v>
      </c>
      <c r="G31" s="315" t="s">
        <v>176</v>
      </c>
      <c r="H31" s="372" t="s">
        <v>761</v>
      </c>
      <c r="I31" s="317" t="s">
        <v>762</v>
      </c>
      <c r="J31" s="313" t="s">
        <v>763</v>
      </c>
      <c r="K31" s="313" t="s">
        <v>134</v>
      </c>
      <c r="L31" s="313" t="s">
        <v>764</v>
      </c>
      <c r="M31" s="313" t="s">
        <v>191</v>
      </c>
      <c r="N31" s="313" t="s">
        <v>440</v>
      </c>
      <c r="O31" s="313" t="s">
        <v>138</v>
      </c>
      <c r="P31" s="313" t="s">
        <v>139</v>
      </c>
      <c r="Q31" s="318">
        <v>43952</v>
      </c>
      <c r="R31" s="313" t="s">
        <v>765</v>
      </c>
      <c r="S31" s="356" t="s">
        <v>136</v>
      </c>
      <c r="T31" s="312" t="s">
        <v>766</v>
      </c>
      <c r="U31" s="320" t="s">
        <v>767</v>
      </c>
      <c r="V31" s="320" t="s">
        <v>1617</v>
      </c>
      <c r="W31" s="321" t="s">
        <v>1618</v>
      </c>
      <c r="X31" s="321" t="s">
        <v>1619</v>
      </c>
      <c r="Y31" s="357" t="s">
        <v>1620</v>
      </c>
      <c r="Z31" s="357" t="s">
        <v>1621</v>
      </c>
      <c r="AA31" s="357" t="s">
        <v>1622</v>
      </c>
      <c r="AB31" s="357" t="s">
        <v>1623</v>
      </c>
      <c r="AC31" s="357" t="s">
        <v>1527</v>
      </c>
      <c r="AD31" s="357" t="s">
        <v>1624</v>
      </c>
      <c r="AE31" s="357" t="s">
        <v>1625</v>
      </c>
      <c r="AF31" s="357" t="s">
        <v>1626</v>
      </c>
      <c r="AG31" s="312"/>
      <c r="AH31" s="367"/>
    </row>
    <row r="32" spans="1:34" ht="37.5" customHeight="1">
      <c r="A32" s="297">
        <f t="shared" si="0"/>
        <v>3.375</v>
      </c>
      <c r="B32" s="332">
        <v>4</v>
      </c>
      <c r="C32" s="332">
        <v>2.75</v>
      </c>
      <c r="D32" s="333" t="s">
        <v>783</v>
      </c>
      <c r="E32" s="334" t="s">
        <v>1050</v>
      </c>
      <c r="F32" s="335" t="s">
        <v>1092</v>
      </c>
      <c r="G32" s="373" t="s">
        <v>176</v>
      </c>
      <c r="H32" s="337" t="s">
        <v>784</v>
      </c>
      <c r="I32" s="338" t="s">
        <v>1264</v>
      </c>
      <c r="J32" s="334" t="s">
        <v>786</v>
      </c>
      <c r="K32" s="334" t="s">
        <v>134</v>
      </c>
      <c r="L32" s="334" t="s">
        <v>290</v>
      </c>
      <c r="M32" s="334" t="s">
        <v>191</v>
      </c>
      <c r="N32" s="334" t="s">
        <v>787</v>
      </c>
      <c r="O32" s="334" t="s">
        <v>138</v>
      </c>
      <c r="P32" s="334" t="s">
        <v>139</v>
      </c>
      <c r="Q32" s="374">
        <v>2017</v>
      </c>
      <c r="R32" s="334" t="s">
        <v>678</v>
      </c>
      <c r="S32" s="340" t="s">
        <v>136</v>
      </c>
      <c r="T32" s="333" t="s">
        <v>788</v>
      </c>
      <c r="U32" s="341" t="s">
        <v>789</v>
      </c>
      <c r="V32" s="375" t="s">
        <v>1627</v>
      </c>
      <c r="W32" s="342" t="s">
        <v>1628</v>
      </c>
      <c r="X32" s="342" t="s">
        <v>1629</v>
      </c>
      <c r="Y32" s="376" t="s">
        <v>1630</v>
      </c>
      <c r="Z32" s="376" t="s">
        <v>1631</v>
      </c>
      <c r="AA32" s="376" t="s">
        <v>1632</v>
      </c>
      <c r="AB32" s="376" t="s">
        <v>1633</v>
      </c>
      <c r="AC32" s="376" t="s">
        <v>1634</v>
      </c>
      <c r="AD32" s="376" t="s">
        <v>1635</v>
      </c>
      <c r="AE32" s="376" t="s">
        <v>1636</v>
      </c>
      <c r="AF32" s="376" t="s">
        <v>1637</v>
      </c>
      <c r="AG32" s="333"/>
      <c r="AH32" s="377"/>
    </row>
    <row r="33" spans="1:34" ht="37.5" customHeight="1">
      <c r="A33" s="310">
        <f t="shared" si="0"/>
        <v>3.25</v>
      </c>
      <c r="B33" s="311">
        <v>4</v>
      </c>
      <c r="C33" s="311">
        <v>2.5</v>
      </c>
      <c r="D33" s="312" t="s">
        <v>1072</v>
      </c>
      <c r="E33" s="313" t="s">
        <v>1056</v>
      </c>
      <c r="F33" s="314" t="s">
        <v>1057</v>
      </c>
      <c r="G33" s="345" t="s">
        <v>199</v>
      </c>
      <c r="H33" s="346" t="s">
        <v>1073</v>
      </c>
      <c r="I33" s="317" t="s">
        <v>1074</v>
      </c>
      <c r="J33" s="313" t="s">
        <v>1075</v>
      </c>
      <c r="K33" s="347" t="s">
        <v>189</v>
      </c>
      <c r="L33" s="313" t="s">
        <v>1076</v>
      </c>
      <c r="M33" s="347" t="s">
        <v>191</v>
      </c>
      <c r="N33" s="347" t="s">
        <v>201</v>
      </c>
      <c r="O33" s="313" t="s">
        <v>138</v>
      </c>
      <c r="P33" s="313" t="s">
        <v>139</v>
      </c>
      <c r="Q33" s="378">
        <v>2015</v>
      </c>
      <c r="R33" s="313" t="s">
        <v>1077</v>
      </c>
      <c r="S33" s="313" t="s">
        <v>556</v>
      </c>
      <c r="T33" s="348" t="s">
        <v>1080</v>
      </c>
      <c r="U33" s="320" t="s">
        <v>1081</v>
      </c>
      <c r="V33" s="313"/>
      <c r="W33" s="321" t="s">
        <v>1078</v>
      </c>
      <c r="X33" s="321" t="s">
        <v>1079</v>
      </c>
      <c r="Y33" s="321" t="s">
        <v>1638</v>
      </c>
      <c r="Z33" s="321" t="s">
        <v>1639</v>
      </c>
      <c r="AA33" s="321" t="s">
        <v>1640</v>
      </c>
      <c r="AB33" s="321" t="s">
        <v>1641</v>
      </c>
      <c r="AC33" s="321" t="s">
        <v>1642</v>
      </c>
      <c r="AD33" s="321" t="s">
        <v>1643</v>
      </c>
      <c r="AE33" s="321" t="s">
        <v>1644</v>
      </c>
      <c r="AF33" s="313"/>
      <c r="AG33" s="313"/>
      <c r="AH33" s="349"/>
    </row>
    <row r="34" spans="1:34" ht="37.5" customHeight="1">
      <c r="A34" s="297">
        <f t="shared" si="0"/>
        <v>3.25</v>
      </c>
      <c r="B34" s="298">
        <v>3.5</v>
      </c>
      <c r="C34" s="298">
        <v>3</v>
      </c>
      <c r="D34" s="299" t="s">
        <v>674</v>
      </c>
      <c r="E34" s="300" t="s">
        <v>1050</v>
      </c>
      <c r="F34" s="301" t="s">
        <v>1051</v>
      </c>
      <c r="G34" s="302" t="s">
        <v>133</v>
      </c>
      <c r="H34" s="328" t="s">
        <v>675</v>
      </c>
      <c r="I34" s="304" t="s">
        <v>676</v>
      </c>
      <c r="J34" s="300" t="s">
        <v>677</v>
      </c>
      <c r="K34" s="308" t="s">
        <v>258</v>
      </c>
      <c r="L34" s="300" t="s">
        <v>135</v>
      </c>
      <c r="M34" s="300" t="s">
        <v>678</v>
      </c>
      <c r="N34" s="300" t="s">
        <v>192</v>
      </c>
      <c r="O34" s="300" t="s">
        <v>138</v>
      </c>
      <c r="P34" s="300" t="s">
        <v>139</v>
      </c>
      <c r="Q34" s="305">
        <v>43922</v>
      </c>
      <c r="R34" s="300" t="s">
        <v>678</v>
      </c>
      <c r="S34" s="326" t="s">
        <v>136</v>
      </c>
      <c r="T34" s="299" t="s">
        <v>139</v>
      </c>
      <c r="U34" s="307" t="s">
        <v>679</v>
      </c>
      <c r="V34" s="307" t="s">
        <v>1645</v>
      </c>
      <c r="W34" s="308" t="s">
        <v>1646</v>
      </c>
      <c r="X34" s="308" t="s">
        <v>1647</v>
      </c>
      <c r="Y34" s="308" t="s">
        <v>1370</v>
      </c>
      <c r="Z34" s="321" t="s">
        <v>1550</v>
      </c>
      <c r="AA34" s="370" t="s">
        <v>1648</v>
      </c>
      <c r="AB34" s="370" t="s">
        <v>1649</v>
      </c>
      <c r="AC34" s="370" t="s">
        <v>1650</v>
      </c>
      <c r="AD34" s="309" t="s">
        <v>1346</v>
      </c>
      <c r="AE34" s="370" t="s">
        <v>1651</v>
      </c>
      <c r="AF34" s="309" t="s">
        <v>1346</v>
      </c>
      <c r="AG34" s="309" t="s">
        <v>1652</v>
      </c>
      <c r="AH34" s="207"/>
    </row>
    <row r="35" spans="1:34" ht="37.5" customHeight="1">
      <c r="A35" s="310">
        <f t="shared" si="0"/>
        <v>2.96</v>
      </c>
      <c r="B35" s="352">
        <v>3.25</v>
      </c>
      <c r="C35" s="352">
        <v>2.67</v>
      </c>
      <c r="D35" s="313" t="s">
        <v>657</v>
      </c>
      <c r="E35" s="313" t="s">
        <v>1050</v>
      </c>
      <c r="F35" s="353" t="s">
        <v>1051</v>
      </c>
      <c r="G35" s="358" t="s">
        <v>133</v>
      </c>
      <c r="H35" s="369" t="s">
        <v>658</v>
      </c>
      <c r="I35" s="317" t="s">
        <v>659</v>
      </c>
      <c r="J35" s="313" t="s">
        <v>660</v>
      </c>
      <c r="K35" s="321" t="s">
        <v>134</v>
      </c>
      <c r="L35" s="313" t="s">
        <v>661</v>
      </c>
      <c r="M35" s="313" t="s">
        <v>662</v>
      </c>
      <c r="N35" s="313" t="s">
        <v>192</v>
      </c>
      <c r="O35" s="313" t="s">
        <v>280</v>
      </c>
      <c r="P35" s="313" t="s">
        <v>663</v>
      </c>
      <c r="Q35" s="378" t="s">
        <v>136</v>
      </c>
      <c r="R35" s="313" t="s">
        <v>662</v>
      </c>
      <c r="S35" s="356" t="s">
        <v>136</v>
      </c>
      <c r="T35" s="313" t="s">
        <v>664</v>
      </c>
      <c r="U35" s="319" t="s">
        <v>665</v>
      </c>
      <c r="V35" s="313"/>
      <c r="W35" s="321" t="s">
        <v>1653</v>
      </c>
      <c r="X35" s="321" t="s">
        <v>1654</v>
      </c>
      <c r="Y35" s="321" t="s">
        <v>1655</v>
      </c>
      <c r="Z35" s="321" t="s">
        <v>1656</v>
      </c>
      <c r="AA35" s="321" t="s">
        <v>1657</v>
      </c>
      <c r="AB35" s="321" t="s">
        <v>1658</v>
      </c>
      <c r="AC35" s="379" t="s">
        <v>1659</v>
      </c>
      <c r="AD35" s="321" t="s">
        <v>1660</v>
      </c>
      <c r="AE35" s="321" t="s">
        <v>1661</v>
      </c>
      <c r="AF35" s="379" t="s">
        <v>1662</v>
      </c>
      <c r="AG35" s="321" t="s">
        <v>1663</v>
      </c>
      <c r="AH35" s="322"/>
    </row>
    <row r="36" spans="1:34" ht="37.5" customHeight="1">
      <c r="A36" s="297">
        <f t="shared" si="0"/>
        <v>2.75</v>
      </c>
      <c r="B36" s="311">
        <v>2</v>
      </c>
      <c r="C36" s="311">
        <v>3.5</v>
      </c>
      <c r="D36" s="312" t="s">
        <v>524</v>
      </c>
      <c r="E36" s="313" t="s">
        <v>1050</v>
      </c>
      <c r="F36" s="314" t="s">
        <v>1092</v>
      </c>
      <c r="G36" s="315" t="s">
        <v>176</v>
      </c>
      <c r="H36" s="316" t="s">
        <v>525</v>
      </c>
      <c r="I36" s="317" t="s">
        <v>526</v>
      </c>
      <c r="J36" s="312" t="s">
        <v>527</v>
      </c>
      <c r="K36" s="313" t="s">
        <v>189</v>
      </c>
      <c r="L36" s="313" t="s">
        <v>528</v>
      </c>
      <c r="M36" s="313" t="s">
        <v>366</v>
      </c>
      <c r="N36" s="313" t="s">
        <v>529</v>
      </c>
      <c r="O36" s="313" t="s">
        <v>138</v>
      </c>
      <c r="P36" s="313" t="s">
        <v>530</v>
      </c>
      <c r="Q36" s="318">
        <v>43922</v>
      </c>
      <c r="R36" s="313" t="s">
        <v>366</v>
      </c>
      <c r="S36" s="313" t="s">
        <v>533</v>
      </c>
      <c r="T36" s="312" t="s">
        <v>534</v>
      </c>
      <c r="U36" s="320" t="s">
        <v>535</v>
      </c>
      <c r="V36" s="313"/>
      <c r="W36" s="321" t="s">
        <v>531</v>
      </c>
      <c r="X36" s="321" t="s">
        <v>1664</v>
      </c>
      <c r="Y36" s="321" t="s">
        <v>1665</v>
      </c>
      <c r="Z36" s="321" t="s">
        <v>1666</v>
      </c>
      <c r="AA36" s="321" t="s">
        <v>1667</v>
      </c>
      <c r="AB36" s="321" t="s">
        <v>1668</v>
      </c>
      <c r="AC36" s="321" t="s">
        <v>1669</v>
      </c>
      <c r="AD36" s="321" t="s">
        <v>1670</v>
      </c>
      <c r="AE36" s="321" t="s">
        <v>1671</v>
      </c>
      <c r="AF36" s="368" t="s">
        <v>1672</v>
      </c>
      <c r="AG36" s="379" t="s">
        <v>1673</v>
      </c>
      <c r="AH36" s="380"/>
    </row>
    <row r="37" spans="1:34" ht="37.5" customHeight="1">
      <c r="A37" s="310">
        <f t="shared" si="0"/>
        <v>2.25</v>
      </c>
      <c r="B37" s="298">
        <v>2</v>
      </c>
      <c r="C37" s="298">
        <v>2.5</v>
      </c>
      <c r="D37" s="299" t="s">
        <v>642</v>
      </c>
      <c r="E37" s="300" t="s">
        <v>1050</v>
      </c>
      <c r="F37" s="301" t="s">
        <v>1089</v>
      </c>
      <c r="G37" s="302" t="s">
        <v>176</v>
      </c>
      <c r="H37" s="328" t="s">
        <v>643</v>
      </c>
      <c r="I37" s="304" t="s">
        <v>644</v>
      </c>
      <c r="J37" s="300" t="s">
        <v>645</v>
      </c>
      <c r="K37" s="300" t="s">
        <v>189</v>
      </c>
      <c r="L37" s="300" t="s">
        <v>646</v>
      </c>
      <c r="M37" s="300" t="s">
        <v>191</v>
      </c>
      <c r="N37" s="300" t="s">
        <v>623</v>
      </c>
      <c r="O37" s="300" t="s">
        <v>138</v>
      </c>
      <c r="P37" s="300" t="s">
        <v>136</v>
      </c>
      <c r="Q37" s="305">
        <v>43952</v>
      </c>
      <c r="R37" s="300" t="s">
        <v>312</v>
      </c>
      <c r="S37" s="326" t="s">
        <v>136</v>
      </c>
      <c r="T37" s="299" t="s">
        <v>647</v>
      </c>
      <c r="U37" s="307" t="s">
        <v>648</v>
      </c>
      <c r="V37" s="299" t="s">
        <v>1674</v>
      </c>
      <c r="W37" s="308" t="s">
        <v>1675</v>
      </c>
      <c r="X37" s="308" t="s">
        <v>1676</v>
      </c>
      <c r="Y37" s="370" t="s">
        <v>1677</v>
      </c>
      <c r="Z37" s="370" t="s">
        <v>1678</v>
      </c>
      <c r="AA37" s="370" t="s">
        <v>1679</v>
      </c>
      <c r="AB37" s="370" t="s">
        <v>1680</v>
      </c>
      <c r="AC37" s="370" t="s">
        <v>1681</v>
      </c>
      <c r="AD37" s="370" t="s">
        <v>1682</v>
      </c>
      <c r="AE37" s="370" t="s">
        <v>1683</v>
      </c>
      <c r="AF37" s="299"/>
      <c r="AG37" s="299"/>
      <c r="AH37" s="371"/>
    </row>
  </sheetData>
  <autoFilter ref="A1:AG37" xr:uid="{00000000-0009-0000-0000-000008000000}"/>
  <hyperlinks>
    <hyperlink ref="U2" r:id="rId1" xr:uid="{00000000-0004-0000-0800-000000000000}"/>
    <hyperlink ref="U3" r:id="rId2" xr:uid="{00000000-0004-0000-0800-000001000000}"/>
    <hyperlink ref="V3" r:id="rId3" xr:uid="{00000000-0004-0000-0800-000002000000}"/>
    <hyperlink ref="U4" r:id="rId4" xr:uid="{00000000-0004-0000-0800-000003000000}"/>
    <hyperlink ref="U5" r:id="rId5" xr:uid="{00000000-0004-0000-0800-000004000000}"/>
    <hyperlink ref="U6" r:id="rId6" xr:uid="{00000000-0004-0000-0800-000005000000}"/>
    <hyperlink ref="U8" r:id="rId7" xr:uid="{00000000-0004-0000-0800-000006000000}"/>
    <hyperlink ref="U9" r:id="rId8" xr:uid="{00000000-0004-0000-0800-000007000000}"/>
    <hyperlink ref="V10" r:id="rId9" xr:uid="{00000000-0004-0000-0800-000008000000}"/>
    <hyperlink ref="U11" r:id="rId10" xr:uid="{00000000-0004-0000-0800-000009000000}"/>
    <hyperlink ref="U12" r:id="rId11" xr:uid="{00000000-0004-0000-0800-00000A000000}"/>
    <hyperlink ref="U13" r:id="rId12" xr:uid="{00000000-0004-0000-0800-00000B000000}"/>
    <hyperlink ref="V13" r:id="rId13" xr:uid="{00000000-0004-0000-0800-00000C000000}"/>
    <hyperlink ref="U14" r:id="rId14" xr:uid="{00000000-0004-0000-0800-00000D000000}"/>
    <hyperlink ref="U15" r:id="rId15" xr:uid="{00000000-0004-0000-0800-00000E000000}"/>
    <hyperlink ref="U16" r:id="rId16" xr:uid="{00000000-0004-0000-0800-00000F000000}"/>
    <hyperlink ref="U17" r:id="rId17" xr:uid="{00000000-0004-0000-0800-000010000000}"/>
    <hyperlink ref="V18" r:id="rId18" xr:uid="{00000000-0004-0000-0800-000011000000}"/>
    <hyperlink ref="U19" r:id="rId19" xr:uid="{00000000-0004-0000-0800-000012000000}"/>
    <hyperlink ref="V19" r:id="rId20" xr:uid="{00000000-0004-0000-0800-000013000000}"/>
    <hyperlink ref="V20" r:id="rId21" xr:uid="{00000000-0004-0000-0800-000014000000}"/>
    <hyperlink ref="V21" r:id="rId22" xr:uid="{00000000-0004-0000-0800-000015000000}"/>
    <hyperlink ref="U22" r:id="rId23" xr:uid="{00000000-0004-0000-0800-000016000000}"/>
    <hyperlink ref="U23" r:id="rId24" xr:uid="{00000000-0004-0000-0800-000017000000}"/>
    <hyperlink ref="U24" r:id="rId25" xr:uid="{00000000-0004-0000-0800-000018000000}"/>
    <hyperlink ref="U25" r:id="rId26" xr:uid="{00000000-0004-0000-0800-000019000000}"/>
    <hyperlink ref="V25" r:id="rId27" xr:uid="{00000000-0004-0000-0800-00001A000000}"/>
    <hyperlink ref="U26" r:id="rId28" xr:uid="{00000000-0004-0000-0800-00001B000000}"/>
    <hyperlink ref="U27" r:id="rId29" xr:uid="{00000000-0004-0000-0800-00001C000000}"/>
    <hyperlink ref="U28" r:id="rId30" xr:uid="{00000000-0004-0000-0800-00001D000000}"/>
    <hyperlink ref="U29" r:id="rId31" xr:uid="{00000000-0004-0000-0800-00001E000000}"/>
    <hyperlink ref="U30" r:id="rId32" xr:uid="{00000000-0004-0000-0800-00001F000000}"/>
    <hyperlink ref="U31" r:id="rId33" xr:uid="{00000000-0004-0000-0800-000020000000}"/>
    <hyperlink ref="V31" r:id="rId34" xr:uid="{00000000-0004-0000-0800-000021000000}"/>
    <hyperlink ref="U32" r:id="rId35" xr:uid="{00000000-0004-0000-0800-000022000000}"/>
    <hyperlink ref="V32" r:id="rId36" xr:uid="{00000000-0004-0000-0800-000023000000}"/>
    <hyperlink ref="U33" r:id="rId37" xr:uid="{00000000-0004-0000-0800-000024000000}"/>
    <hyperlink ref="U34" r:id="rId38" xr:uid="{00000000-0004-0000-0800-000025000000}"/>
    <hyperlink ref="V34" r:id="rId39" xr:uid="{00000000-0004-0000-0800-000026000000}"/>
    <hyperlink ref="U35" r:id="rId40" xr:uid="{00000000-0004-0000-0800-000027000000}"/>
    <hyperlink ref="U36" r:id="rId41" xr:uid="{00000000-0004-0000-0800-000028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04"/>
  <sheetViews>
    <sheetView workbookViewId="0"/>
  </sheetViews>
  <sheetFormatPr defaultColWidth="14.44140625" defaultRowHeight="15.75" customHeight="1"/>
  <cols>
    <col min="1" max="1" width="6.109375" customWidth="1"/>
    <col min="2" max="2" width="34.44140625" customWidth="1"/>
    <col min="3" max="3" width="28.44140625" customWidth="1"/>
    <col min="4" max="4" width="13.77734375" customWidth="1"/>
    <col min="5" max="5" width="10.44140625" customWidth="1"/>
    <col min="6" max="6" width="11.33203125" customWidth="1"/>
    <col min="7" max="7" width="12" customWidth="1"/>
    <col min="10" max="10" width="5.44140625" customWidth="1"/>
    <col min="13" max="13" width="4.44140625" customWidth="1"/>
    <col min="16" max="16" width="4.77734375" customWidth="1"/>
  </cols>
  <sheetData>
    <row r="1" spans="1:27" ht="15.75" customHeight="1">
      <c r="A1" s="467" t="s">
        <v>1684</v>
      </c>
      <c r="B1" s="465"/>
      <c r="C1" s="465"/>
      <c r="D1" s="465"/>
      <c r="E1" s="465"/>
      <c r="F1" s="465"/>
      <c r="G1" s="465"/>
      <c r="H1" s="466"/>
      <c r="I1" s="1"/>
      <c r="J1" s="1"/>
      <c r="K1" s="1"/>
      <c r="L1" s="1"/>
      <c r="M1" s="1"/>
      <c r="N1" s="1"/>
      <c r="O1" s="1"/>
      <c r="P1" s="1"/>
      <c r="Q1" s="1"/>
      <c r="R1" s="1"/>
      <c r="S1" s="1"/>
      <c r="T1" s="1"/>
      <c r="U1" s="1"/>
      <c r="V1" s="1"/>
      <c r="W1" s="1"/>
      <c r="X1" s="1"/>
      <c r="Y1" s="1"/>
      <c r="Z1" s="1"/>
      <c r="AA1" s="1"/>
    </row>
    <row r="2" spans="1:27" ht="15.75" customHeight="1">
      <c r="A2" s="382"/>
      <c r="B2" s="383"/>
      <c r="C2" s="3"/>
      <c r="D2" s="1"/>
      <c r="E2" s="1"/>
      <c r="F2" s="1"/>
      <c r="G2" s="1"/>
      <c r="H2" s="1"/>
      <c r="I2" s="1"/>
      <c r="J2" s="1"/>
      <c r="K2" s="1"/>
      <c r="L2" s="1"/>
      <c r="M2" s="1"/>
      <c r="N2" s="1"/>
      <c r="O2" s="1"/>
      <c r="P2" s="1"/>
      <c r="Q2" s="1"/>
      <c r="R2" s="1"/>
      <c r="S2" s="1"/>
      <c r="T2" s="1"/>
      <c r="U2" s="1"/>
      <c r="V2" s="1"/>
      <c r="W2" s="1"/>
      <c r="X2" s="1"/>
      <c r="Y2" s="1"/>
      <c r="Z2" s="1"/>
      <c r="AA2" s="1"/>
    </row>
    <row r="3" spans="1:27" ht="15.75" customHeight="1">
      <c r="A3" s="384"/>
      <c r="B3" s="385" t="s">
        <v>1324</v>
      </c>
      <c r="C3" s="386" t="s">
        <v>1685</v>
      </c>
      <c r="D3" s="7"/>
      <c r="E3" s="1"/>
      <c r="F3" s="1"/>
      <c r="G3" s="1"/>
      <c r="H3" s="1"/>
      <c r="I3" s="1"/>
      <c r="J3" s="1"/>
      <c r="K3" s="1"/>
      <c r="L3" s="1"/>
      <c r="M3" s="1"/>
      <c r="N3" s="1"/>
      <c r="O3" s="1"/>
      <c r="P3" s="1"/>
      <c r="Q3" s="1"/>
      <c r="R3" s="1"/>
      <c r="S3" s="1"/>
      <c r="T3" s="1"/>
      <c r="U3" s="1"/>
      <c r="V3" s="1"/>
      <c r="W3" s="1"/>
      <c r="X3" s="1"/>
      <c r="Y3" s="1"/>
      <c r="Z3" s="1"/>
      <c r="AA3" s="1"/>
    </row>
    <row r="4" spans="1:27" ht="15.75" customHeight="1">
      <c r="A4" s="381"/>
      <c r="B4" s="387" t="s">
        <v>1686</v>
      </c>
      <c r="C4" s="388" t="e">
        <f>COUNTIF(#REF!,"AI tools &amp; applications")</f>
        <v>#REF!</v>
      </c>
      <c r="D4" s="7"/>
      <c r="E4" s="1"/>
      <c r="F4" s="1"/>
      <c r="G4" s="1"/>
      <c r="H4" s="1"/>
      <c r="I4" s="1"/>
      <c r="J4" s="1"/>
      <c r="K4" s="1"/>
      <c r="L4" s="1"/>
      <c r="M4" s="1"/>
      <c r="N4" s="1"/>
      <c r="O4" s="1"/>
      <c r="P4" s="1"/>
      <c r="Q4" s="1"/>
      <c r="R4" s="1"/>
      <c r="S4" s="1"/>
      <c r="T4" s="1"/>
      <c r="U4" s="1"/>
      <c r="V4" s="1"/>
      <c r="W4" s="1"/>
      <c r="X4" s="1"/>
      <c r="Y4" s="1"/>
      <c r="Z4" s="1"/>
      <c r="AA4" s="1"/>
    </row>
    <row r="5" spans="1:27" ht="13.8">
      <c r="A5" s="389"/>
      <c r="B5" s="387" t="s">
        <v>1687</v>
      </c>
      <c r="C5" s="388" t="e">
        <f>COUNTIF(#REF!,"Platforms to fast-track research &amp; crowdsource projects")</f>
        <v>#REF!</v>
      </c>
      <c r="D5" s="390"/>
      <c r="E5" s="1"/>
      <c r="F5" s="1"/>
      <c r="G5" s="1"/>
      <c r="H5" s="1"/>
      <c r="I5" s="1"/>
      <c r="J5" s="1"/>
      <c r="K5" s="1"/>
      <c r="L5" s="1"/>
      <c r="M5" s="1"/>
      <c r="N5" s="1"/>
      <c r="O5" s="1"/>
      <c r="P5" s="1"/>
      <c r="Q5" s="1"/>
      <c r="R5" s="1"/>
      <c r="S5" s="1"/>
      <c r="T5" s="1"/>
      <c r="U5" s="1"/>
      <c r="V5" s="1"/>
      <c r="W5" s="1"/>
      <c r="X5" s="1"/>
      <c r="Y5" s="1"/>
      <c r="Z5" s="1"/>
      <c r="AA5" s="1"/>
    </row>
    <row r="6" spans="1:27" ht="15.75" customHeight="1">
      <c r="A6" s="381"/>
      <c r="B6" s="387" t="s">
        <v>1688</v>
      </c>
      <c r="C6" s="388" t="e">
        <f>COUNTIF(#REF!,"Ethical and policy frameworks")</f>
        <v>#REF!</v>
      </c>
      <c r="D6" s="7"/>
      <c r="E6" s="1"/>
      <c r="F6" s="1"/>
      <c r="G6" s="1"/>
      <c r="H6" s="1"/>
      <c r="I6" s="1"/>
      <c r="J6" s="1"/>
      <c r="K6" s="1"/>
      <c r="L6" s="1"/>
      <c r="M6" s="1"/>
      <c r="N6" s="1"/>
      <c r="O6" s="1"/>
      <c r="P6" s="1"/>
      <c r="Q6" s="1"/>
      <c r="R6" s="1"/>
      <c r="S6" s="1"/>
      <c r="T6" s="1"/>
      <c r="U6" s="1"/>
      <c r="V6" s="1"/>
      <c r="W6" s="1"/>
      <c r="X6" s="1"/>
      <c r="Y6" s="1"/>
      <c r="Z6" s="1"/>
      <c r="AA6" s="1"/>
    </row>
    <row r="7" spans="1:27" ht="15.75" customHeight="1">
      <c r="A7" s="381"/>
      <c r="B7" s="387" t="s">
        <v>1689</v>
      </c>
      <c r="C7" s="388" t="e">
        <f>COUNTIF(#REF!,"Governance mechanisms to operationalize principles")</f>
        <v>#REF!</v>
      </c>
      <c r="D7" s="7"/>
      <c r="E7" s="1"/>
      <c r="F7" s="1"/>
      <c r="G7" s="1"/>
      <c r="H7" s="1"/>
      <c r="I7" s="1"/>
      <c r="J7" s="1"/>
      <c r="K7" s="1"/>
      <c r="L7" s="1"/>
      <c r="M7" s="1"/>
      <c r="N7" s="1"/>
      <c r="O7" s="1"/>
      <c r="P7" s="1"/>
      <c r="Q7" s="1"/>
      <c r="R7" s="1"/>
      <c r="S7" s="1"/>
      <c r="T7" s="1"/>
      <c r="U7" s="1"/>
      <c r="V7" s="1"/>
      <c r="W7" s="1"/>
      <c r="X7" s="1"/>
      <c r="Y7" s="1"/>
      <c r="Z7" s="1"/>
      <c r="AA7" s="1"/>
    </row>
    <row r="8" spans="1:27" ht="15.75" customHeight="1">
      <c r="A8" s="382"/>
      <c r="B8" s="391"/>
      <c r="C8" s="392"/>
      <c r="D8" s="1"/>
      <c r="E8" s="1"/>
      <c r="F8" s="1"/>
      <c r="G8" s="1"/>
      <c r="H8" s="1"/>
      <c r="I8" s="1"/>
      <c r="J8" s="1"/>
      <c r="K8" s="1"/>
      <c r="L8" s="1"/>
      <c r="M8" s="1"/>
      <c r="N8" s="1"/>
      <c r="O8" s="1"/>
      <c r="P8" s="1"/>
      <c r="Q8" s="1"/>
      <c r="R8" s="1"/>
      <c r="S8" s="1"/>
      <c r="T8" s="1"/>
      <c r="U8" s="1"/>
      <c r="V8" s="1"/>
      <c r="W8" s="1"/>
      <c r="X8" s="1"/>
      <c r="Y8" s="1"/>
      <c r="Z8" s="1"/>
      <c r="AA8" s="1"/>
    </row>
    <row r="9" spans="1:27" ht="15.75" customHeight="1">
      <c r="A9" s="393"/>
      <c r="B9" s="385" t="s">
        <v>1041</v>
      </c>
      <c r="C9" s="386" t="s">
        <v>1685</v>
      </c>
      <c r="D9" s="7"/>
      <c r="E9" s="1"/>
      <c r="F9" s="1"/>
      <c r="G9" s="1"/>
      <c r="H9" s="1"/>
      <c r="I9" s="1"/>
      <c r="J9" s="1"/>
      <c r="K9" s="1"/>
      <c r="L9" s="1"/>
      <c r="M9" s="1"/>
      <c r="N9" s="1"/>
      <c r="O9" s="1"/>
      <c r="P9" s="1"/>
      <c r="Q9" s="1"/>
      <c r="R9" s="1"/>
      <c r="S9" s="1"/>
      <c r="T9" s="1"/>
      <c r="U9" s="1"/>
      <c r="V9" s="1"/>
      <c r="W9" s="1"/>
      <c r="X9" s="1"/>
      <c r="Y9" s="1"/>
      <c r="Z9" s="1"/>
      <c r="AA9" s="1"/>
    </row>
    <row r="10" spans="1:27" ht="15.75" customHeight="1">
      <c r="A10" s="4"/>
      <c r="B10" s="394" t="s">
        <v>1057</v>
      </c>
      <c r="C10" s="388" t="e">
        <f>COUNTIF(#REF!,"Accelerating research")</f>
        <v>#REF!</v>
      </c>
      <c r="D10" s="7"/>
      <c r="E10" s="1"/>
      <c r="F10" s="1"/>
      <c r="G10" s="1"/>
      <c r="H10" s="1"/>
      <c r="I10" s="1"/>
      <c r="J10" s="1"/>
      <c r="K10" s="1"/>
      <c r="L10" s="1"/>
      <c r="M10" s="1"/>
      <c r="N10" s="1"/>
      <c r="O10" s="1"/>
      <c r="P10" s="1"/>
      <c r="Q10" s="1"/>
      <c r="R10" s="1"/>
      <c r="S10" s="1"/>
      <c r="T10" s="1"/>
      <c r="U10" s="1"/>
      <c r="V10" s="1"/>
      <c r="W10" s="1"/>
      <c r="X10" s="1"/>
      <c r="Y10" s="1"/>
      <c r="Z10" s="1"/>
      <c r="AA10" s="1"/>
    </row>
    <row r="11" spans="1:27" ht="15.75" customHeight="1">
      <c r="A11" s="4"/>
      <c r="B11" s="394" t="s">
        <v>1051</v>
      </c>
      <c r="C11" s="388" t="e">
        <f>COUNTIF(#REF!,"Early detection and diagnosis")</f>
        <v>#REF!</v>
      </c>
      <c r="D11" s="7"/>
      <c r="E11" s="1"/>
      <c r="F11" s="1"/>
      <c r="G11" s="1"/>
      <c r="H11" s="1"/>
      <c r="I11" s="1"/>
      <c r="J11" s="1"/>
      <c r="K11" s="1"/>
      <c r="L11" s="1"/>
      <c r="M11" s="1"/>
      <c r="N11" s="1"/>
      <c r="O11" s="1"/>
      <c r="P11" s="1"/>
      <c r="Q11" s="1"/>
      <c r="R11" s="1"/>
      <c r="S11" s="1"/>
      <c r="T11" s="1"/>
      <c r="U11" s="1"/>
      <c r="V11" s="1"/>
      <c r="W11" s="1"/>
      <c r="X11" s="1"/>
      <c r="Y11" s="1"/>
      <c r="Z11" s="1"/>
      <c r="AA11" s="1"/>
    </row>
    <row r="12" spans="1:27" ht="15.75" customHeight="1">
      <c r="A12" s="395"/>
      <c r="B12" s="394" t="s">
        <v>1043</v>
      </c>
      <c r="C12" s="388" t="e">
        <f>COUNTIF(#REF!,"Prediction, surveillance and prevention")</f>
        <v>#REF!</v>
      </c>
      <c r="D12" s="7"/>
      <c r="E12" s="1"/>
      <c r="F12" s="1"/>
      <c r="G12" s="1"/>
      <c r="H12" s="1"/>
      <c r="I12" s="1"/>
      <c r="J12" s="1"/>
      <c r="K12" s="1"/>
      <c r="L12" s="1"/>
      <c r="M12" s="1"/>
      <c r="N12" s="1"/>
      <c r="O12" s="1"/>
      <c r="P12" s="1"/>
      <c r="Q12" s="1"/>
      <c r="R12" s="1"/>
      <c r="S12" s="1"/>
      <c r="T12" s="1"/>
      <c r="U12" s="1"/>
      <c r="V12" s="1"/>
      <c r="W12" s="1"/>
      <c r="X12" s="1"/>
      <c r="Y12" s="1"/>
      <c r="Z12" s="1"/>
      <c r="AA12" s="1"/>
    </row>
    <row r="13" spans="1:27" ht="15.75" customHeight="1">
      <c r="A13" s="4"/>
      <c r="B13" s="394" t="s">
        <v>1092</v>
      </c>
      <c r="C13" s="388" t="e">
        <f>COUNTIF(#REF!,"Crisis response")</f>
        <v>#REF!</v>
      </c>
      <c r="D13" s="7"/>
      <c r="E13" s="1"/>
      <c r="F13" s="1"/>
      <c r="G13" s="1"/>
      <c r="H13" s="1"/>
      <c r="I13" s="1"/>
      <c r="J13" s="1"/>
      <c r="K13" s="1"/>
      <c r="L13" s="1"/>
      <c r="M13" s="1"/>
      <c r="N13" s="1"/>
      <c r="O13" s="1"/>
      <c r="P13" s="1"/>
      <c r="Q13" s="1"/>
      <c r="R13" s="1"/>
      <c r="S13" s="1"/>
      <c r="T13" s="1"/>
      <c r="U13" s="1"/>
      <c r="V13" s="1"/>
      <c r="W13" s="1"/>
      <c r="X13" s="1"/>
      <c r="Y13" s="1"/>
      <c r="Z13" s="1"/>
      <c r="AA13" s="1"/>
    </row>
    <row r="14" spans="1:27" ht="15.75" customHeight="1">
      <c r="A14" s="4"/>
      <c r="B14" s="394" t="s">
        <v>1089</v>
      </c>
      <c r="C14" s="388" t="e">
        <f>COUNTIF(#REF!,"Recovery")</f>
        <v>#REF!</v>
      </c>
      <c r="D14" s="7"/>
      <c r="E14" s="1"/>
      <c r="F14" s="1"/>
      <c r="G14" s="1"/>
      <c r="H14" s="1"/>
      <c r="I14" s="1"/>
      <c r="J14" s="1"/>
      <c r="K14" s="1"/>
      <c r="L14" s="1"/>
      <c r="M14" s="1"/>
      <c r="N14" s="1"/>
      <c r="O14" s="1"/>
      <c r="P14" s="1"/>
      <c r="Q14" s="1"/>
      <c r="R14" s="1"/>
      <c r="S14" s="1"/>
      <c r="T14" s="1"/>
      <c r="U14" s="1"/>
      <c r="V14" s="1"/>
      <c r="W14" s="1"/>
      <c r="X14" s="1"/>
      <c r="Y14" s="1"/>
      <c r="Z14" s="1"/>
      <c r="AA14" s="1"/>
    </row>
    <row r="15" spans="1:27" ht="15.75" customHeight="1">
      <c r="A15" s="382"/>
      <c r="B15" s="391"/>
      <c r="C15" s="392"/>
      <c r="D15" s="1"/>
      <c r="E15" s="1"/>
      <c r="F15" s="1"/>
      <c r="G15" s="1"/>
      <c r="H15" s="1"/>
      <c r="I15" s="1"/>
      <c r="J15" s="1"/>
      <c r="K15" s="1"/>
      <c r="L15" s="1"/>
      <c r="M15" s="1"/>
      <c r="N15" s="1"/>
      <c r="O15" s="1"/>
      <c r="P15" s="1"/>
      <c r="Q15" s="1"/>
      <c r="R15" s="1"/>
      <c r="S15" s="1"/>
      <c r="T15" s="1"/>
      <c r="U15" s="1"/>
      <c r="V15" s="1"/>
      <c r="W15" s="1"/>
      <c r="X15" s="1"/>
      <c r="Y15" s="1"/>
      <c r="Z15" s="1"/>
      <c r="AA15" s="1"/>
    </row>
    <row r="16" spans="1:27" ht="15.75" customHeight="1">
      <c r="A16" s="384"/>
      <c r="B16" s="385" t="s">
        <v>1690</v>
      </c>
      <c r="C16" s="386" t="s">
        <v>1685</v>
      </c>
      <c r="D16" s="7"/>
      <c r="E16" s="1"/>
      <c r="F16" s="1"/>
      <c r="G16" s="1"/>
      <c r="H16" s="1"/>
      <c r="I16" s="1"/>
      <c r="J16" s="1"/>
      <c r="K16" s="1"/>
      <c r="L16" s="1"/>
      <c r="M16" s="1"/>
      <c r="N16" s="1"/>
      <c r="O16" s="1"/>
      <c r="P16" s="1"/>
      <c r="Q16" s="1"/>
      <c r="R16" s="1"/>
      <c r="S16" s="1"/>
      <c r="T16" s="1"/>
      <c r="U16" s="1"/>
      <c r="V16" s="1"/>
      <c r="W16" s="1"/>
      <c r="X16" s="1"/>
      <c r="Y16" s="1"/>
      <c r="Z16" s="1"/>
      <c r="AA16" s="1"/>
    </row>
    <row r="17" spans="1:27" ht="15.75" customHeight="1">
      <c r="A17" s="396"/>
      <c r="B17" s="387" t="s">
        <v>312</v>
      </c>
      <c r="C17" s="388">
        <f>COUNTIF('2021 Living Repository without '!$Q$6:$Q$76,"*United States*")</f>
        <v>27</v>
      </c>
      <c r="D17" s="397"/>
      <c r="E17" s="1"/>
      <c r="F17" s="1"/>
      <c r="G17" s="1"/>
      <c r="H17" s="1"/>
      <c r="I17" s="1"/>
      <c r="J17" s="1"/>
      <c r="K17" s="1"/>
      <c r="L17" s="1"/>
      <c r="M17" s="1"/>
      <c r="N17" s="1"/>
      <c r="O17" s="1"/>
      <c r="P17" s="1"/>
      <c r="Q17" s="1"/>
      <c r="R17" s="1"/>
      <c r="S17" s="1"/>
      <c r="T17" s="1"/>
      <c r="U17" s="1"/>
      <c r="V17" s="1"/>
      <c r="W17" s="1"/>
      <c r="X17" s="1"/>
      <c r="Y17" s="1"/>
      <c r="Z17" s="1"/>
      <c r="AA17" s="1"/>
    </row>
    <row r="18" spans="1:27" ht="15.75" customHeight="1">
      <c r="A18" s="396"/>
      <c r="B18" s="387" t="s">
        <v>140</v>
      </c>
      <c r="C18" s="388">
        <f>COUNTIF('2021 Living Repository without '!$Q$6:$Q$76,"*China*")</f>
        <v>10</v>
      </c>
      <c r="D18" s="397"/>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396"/>
      <c r="B19" s="387" t="s">
        <v>178</v>
      </c>
      <c r="C19" s="388">
        <f>COUNTIF('2021 Living Repository without '!$Q$6:$Q$76,"*New Zealand*")</f>
        <v>8</v>
      </c>
      <c r="D19" s="397"/>
      <c r="E19" s="1"/>
      <c r="F19" s="1"/>
      <c r="G19" s="1"/>
      <c r="H19" s="1"/>
      <c r="I19" s="1"/>
      <c r="J19" s="1"/>
      <c r="K19" s="398"/>
      <c r="L19" s="1"/>
      <c r="M19" s="1"/>
      <c r="N19" s="398"/>
      <c r="O19" s="1"/>
      <c r="P19" s="1"/>
      <c r="Q19" s="398"/>
      <c r="R19" s="1"/>
      <c r="S19" s="1"/>
      <c r="T19" s="1"/>
      <c r="U19" s="1"/>
      <c r="V19" s="1"/>
      <c r="W19" s="1"/>
      <c r="X19" s="1"/>
      <c r="Y19" s="1"/>
      <c r="Z19" s="1"/>
      <c r="AA19" s="1"/>
    </row>
    <row r="20" spans="1:27" ht="15.75" customHeight="1">
      <c r="A20" s="396"/>
      <c r="B20" s="387" t="s">
        <v>574</v>
      </c>
      <c r="C20" s="388">
        <f>COUNTIF('2021 Living Repository without '!$Q$6:$Q$76,"*India*")</f>
        <v>7</v>
      </c>
      <c r="D20" s="397"/>
      <c r="E20" s="1"/>
      <c r="F20" s="1"/>
      <c r="G20" s="1"/>
      <c r="H20" s="1"/>
      <c r="I20" s="1"/>
      <c r="J20" s="1"/>
      <c r="K20" s="398"/>
      <c r="L20" s="1"/>
      <c r="M20" s="1"/>
      <c r="N20" s="398"/>
      <c r="O20" s="1"/>
      <c r="P20" s="1"/>
      <c r="Q20" s="398"/>
      <c r="R20" s="1"/>
      <c r="S20" s="1"/>
      <c r="T20" s="1"/>
      <c r="U20" s="1"/>
      <c r="V20" s="1"/>
      <c r="W20" s="1"/>
      <c r="X20" s="1"/>
      <c r="Y20" s="1"/>
      <c r="Z20" s="1"/>
      <c r="AA20" s="1"/>
    </row>
    <row r="21" spans="1:27" ht="13.2">
      <c r="A21" s="396"/>
      <c r="B21" s="387" t="s">
        <v>202</v>
      </c>
      <c r="C21" s="388">
        <f>COUNTIF('2021 Living Repository without '!$Q$6:$Q$76,"*United Kingdom*")</f>
        <v>5</v>
      </c>
      <c r="D21" s="397"/>
      <c r="E21" s="1"/>
      <c r="F21" s="1"/>
      <c r="G21" s="1"/>
      <c r="H21" s="1"/>
      <c r="I21" s="1"/>
      <c r="J21" s="1"/>
      <c r="K21" s="1"/>
      <c r="L21" s="1"/>
      <c r="M21" s="1"/>
      <c r="N21" s="1"/>
      <c r="O21" s="1"/>
      <c r="P21" s="1"/>
      <c r="Q21" s="1"/>
      <c r="R21" s="1"/>
      <c r="S21" s="1"/>
      <c r="T21" s="1"/>
      <c r="U21" s="1"/>
      <c r="V21" s="1"/>
      <c r="W21" s="1"/>
      <c r="X21" s="1"/>
      <c r="Y21" s="1"/>
      <c r="Z21" s="1"/>
      <c r="AA21" s="1"/>
    </row>
    <row r="22" spans="1:27" ht="13.2">
      <c r="A22" s="396"/>
      <c r="B22" s="387" t="s">
        <v>456</v>
      </c>
      <c r="C22" s="388">
        <f>COUNTIF('2021 Living Repository without '!$Q$6:$Q$76,"*Japan*")</f>
        <v>3</v>
      </c>
      <c r="D22" s="397"/>
      <c r="E22" s="1"/>
      <c r="F22" s="1"/>
      <c r="G22" s="1"/>
      <c r="H22" s="1"/>
      <c r="I22" s="1"/>
      <c r="J22" s="1"/>
      <c r="K22" s="1"/>
      <c r="L22" s="1"/>
      <c r="M22" s="1"/>
      <c r="N22" s="1"/>
      <c r="O22" s="1"/>
      <c r="P22" s="1"/>
      <c r="Q22" s="1"/>
      <c r="R22" s="1"/>
      <c r="S22" s="1"/>
      <c r="T22" s="1"/>
      <c r="U22" s="1"/>
      <c r="V22" s="1"/>
      <c r="W22" s="1"/>
      <c r="X22" s="1"/>
      <c r="Y22" s="1"/>
      <c r="Z22" s="1"/>
      <c r="AA22" s="1"/>
    </row>
    <row r="23" spans="1:27" ht="13.2">
      <c r="A23" s="396"/>
      <c r="B23" s="387" t="s">
        <v>366</v>
      </c>
      <c r="C23" s="388">
        <f>COUNTIF('2021 Living Repository without '!$Q$6:$Q$76,"*South Korea*")</f>
        <v>3</v>
      </c>
      <c r="D23" s="397"/>
      <c r="E23" s="1"/>
      <c r="F23" s="1"/>
      <c r="G23" s="1"/>
      <c r="H23" s="1"/>
      <c r="I23" s="1"/>
      <c r="J23" s="1"/>
      <c r="K23" s="1"/>
      <c r="L23" s="1"/>
      <c r="M23" s="1"/>
      <c r="N23" s="1"/>
      <c r="O23" s="1"/>
      <c r="P23" s="1"/>
      <c r="Q23" s="1"/>
      <c r="R23" s="1"/>
      <c r="S23" s="1"/>
      <c r="T23" s="1"/>
      <c r="U23" s="1"/>
      <c r="V23" s="1"/>
      <c r="W23" s="1"/>
      <c r="X23" s="1"/>
      <c r="Y23" s="1"/>
      <c r="Z23" s="1"/>
      <c r="AA23" s="1"/>
    </row>
    <row r="24" spans="1:27" ht="13.2">
      <c r="A24" s="396"/>
      <c r="B24" s="387" t="s">
        <v>260</v>
      </c>
      <c r="C24" s="388">
        <f>COUNTIF('2021 Living Repository without '!$Q$6:$Q$76,"*Singapore*")</f>
        <v>3</v>
      </c>
      <c r="D24" s="397"/>
      <c r="E24" s="1"/>
      <c r="F24" s="1"/>
      <c r="G24" s="1"/>
      <c r="H24" s="1"/>
      <c r="I24" s="1"/>
      <c r="J24" s="1"/>
      <c r="K24" s="1"/>
      <c r="L24" s="1"/>
      <c r="M24" s="1"/>
      <c r="N24" s="1"/>
      <c r="O24" s="1"/>
      <c r="P24" s="1"/>
      <c r="Q24" s="1"/>
      <c r="R24" s="1"/>
      <c r="S24" s="1"/>
      <c r="T24" s="1"/>
      <c r="U24" s="1"/>
      <c r="V24" s="1"/>
      <c r="W24" s="1"/>
      <c r="X24" s="1"/>
      <c r="Y24" s="1"/>
      <c r="Z24" s="1"/>
      <c r="AA24" s="1"/>
    </row>
    <row r="25" spans="1:27" ht="13.2">
      <c r="A25" s="396"/>
      <c r="B25" s="387" t="s">
        <v>1691</v>
      </c>
      <c r="C25" s="388">
        <f>COUNTIF('2021 Living Repository without '!$Q$6:$Q$76,"*Israel*")</f>
        <v>3</v>
      </c>
      <c r="D25" s="397"/>
      <c r="E25" s="1"/>
      <c r="F25" s="1"/>
      <c r="G25" s="1"/>
      <c r="H25" s="1"/>
      <c r="I25" s="1"/>
      <c r="J25" s="1"/>
      <c r="K25" s="1"/>
      <c r="L25" s="1"/>
      <c r="M25" s="1"/>
      <c r="N25" s="1"/>
      <c r="O25" s="1"/>
      <c r="P25" s="1"/>
      <c r="Q25" s="1"/>
      <c r="R25" s="1"/>
      <c r="S25" s="1"/>
      <c r="T25" s="1"/>
      <c r="U25" s="1"/>
      <c r="V25" s="1"/>
      <c r="W25" s="1"/>
      <c r="X25" s="1"/>
      <c r="Y25" s="1"/>
      <c r="Z25" s="1"/>
      <c r="AA25" s="1"/>
    </row>
    <row r="26" spans="1:27" ht="13.2">
      <c r="A26" s="396"/>
      <c r="B26" s="387" t="s">
        <v>1242</v>
      </c>
      <c r="C26" s="388">
        <f>COUNTIF('2021 Living Repository without '!$Q$6:$Q$76,"*France*")</f>
        <v>1</v>
      </c>
      <c r="D26" s="397"/>
      <c r="E26" s="1"/>
      <c r="F26" s="1"/>
      <c r="G26" s="1"/>
      <c r="H26" s="1"/>
      <c r="I26" s="1"/>
      <c r="J26" s="1"/>
      <c r="K26" s="1"/>
      <c r="L26" s="1"/>
      <c r="M26" s="1"/>
      <c r="N26" s="1"/>
      <c r="O26" s="1"/>
      <c r="P26" s="1"/>
      <c r="Q26" s="1"/>
      <c r="R26" s="1"/>
      <c r="S26" s="1"/>
      <c r="T26" s="1"/>
      <c r="U26" s="1"/>
      <c r="V26" s="1"/>
      <c r="W26" s="1"/>
      <c r="X26" s="1"/>
      <c r="Y26" s="1"/>
      <c r="Z26" s="1"/>
      <c r="AA26" s="1"/>
    </row>
    <row r="27" spans="1:27" ht="13.2">
      <c r="A27" s="396"/>
      <c r="B27" s="387" t="s">
        <v>292</v>
      </c>
      <c r="C27" s="388">
        <f>COUNTIF('2021 Living Repository without '!$Q$6:$Q$76,"*Canada*")</f>
        <v>3</v>
      </c>
      <c r="D27" s="397"/>
      <c r="E27" s="1"/>
      <c r="F27" s="1"/>
      <c r="G27" s="1"/>
      <c r="H27" s="1"/>
      <c r="I27" s="1"/>
      <c r="J27" s="1"/>
      <c r="K27" s="1"/>
      <c r="L27" s="1"/>
      <c r="M27" s="1"/>
      <c r="N27" s="1"/>
      <c r="O27" s="1"/>
      <c r="P27" s="1"/>
      <c r="Q27" s="1"/>
      <c r="R27" s="1"/>
      <c r="S27" s="1"/>
      <c r="T27" s="1"/>
      <c r="U27" s="1"/>
      <c r="V27" s="1"/>
      <c r="W27" s="1"/>
      <c r="X27" s="1"/>
      <c r="Y27" s="1"/>
      <c r="Z27" s="1"/>
      <c r="AA27" s="1"/>
    </row>
    <row r="28" spans="1:27" ht="13.2">
      <c r="A28" s="396"/>
      <c r="B28" s="387" t="s">
        <v>700</v>
      </c>
      <c r="C28" s="388">
        <f>COUNTIF('2021 Living Repository without '!$Q$6:$Q$76,"*Switzerland*")</f>
        <v>1</v>
      </c>
      <c r="D28" s="397"/>
      <c r="E28" s="1"/>
      <c r="F28" s="1"/>
      <c r="G28" s="1"/>
      <c r="H28" s="1"/>
      <c r="I28" s="1"/>
      <c r="J28" s="1"/>
      <c r="K28" s="1"/>
      <c r="L28" s="1"/>
      <c r="M28" s="1"/>
      <c r="N28" s="1"/>
      <c r="O28" s="1"/>
      <c r="P28" s="1"/>
      <c r="Q28" s="1"/>
      <c r="R28" s="1"/>
      <c r="S28" s="1"/>
      <c r="T28" s="1"/>
      <c r="U28" s="1"/>
      <c r="V28" s="1"/>
      <c r="W28" s="1"/>
      <c r="X28" s="1"/>
      <c r="Y28" s="1"/>
      <c r="Z28" s="1"/>
      <c r="AA28" s="1"/>
    </row>
    <row r="29" spans="1:27" ht="13.2">
      <c r="A29" s="396"/>
      <c r="B29" s="387" t="s">
        <v>495</v>
      </c>
      <c r="C29" s="388">
        <f>COUNTIF('2021 Living Repository without '!$Q$6:$Q$76,"*Germany*")</f>
        <v>1</v>
      </c>
      <c r="D29" s="397"/>
      <c r="E29" s="1"/>
      <c r="F29" s="1"/>
      <c r="G29" s="1"/>
      <c r="H29" s="1"/>
      <c r="I29" s="1"/>
      <c r="J29" s="1"/>
      <c r="K29" s="1"/>
      <c r="L29" s="1"/>
      <c r="M29" s="1"/>
      <c r="N29" s="1"/>
      <c r="O29" s="1"/>
      <c r="P29" s="1"/>
      <c r="Q29" s="1"/>
      <c r="R29" s="1"/>
      <c r="S29" s="1"/>
      <c r="T29" s="1"/>
      <c r="U29" s="1"/>
      <c r="V29" s="1"/>
      <c r="W29" s="1"/>
      <c r="X29" s="1"/>
      <c r="Y29" s="1"/>
      <c r="Z29" s="1"/>
      <c r="AA29" s="1"/>
    </row>
    <row r="30" spans="1:27" ht="13.2">
      <c r="A30" s="396"/>
      <c r="B30" s="387" t="s">
        <v>678</v>
      </c>
      <c r="C30" s="388">
        <f>COUNTIF('2021 Living Repository without '!$Q$6:$Q$76,"*Brazil*")</f>
        <v>2</v>
      </c>
      <c r="D30" s="397"/>
      <c r="E30" s="1"/>
      <c r="F30" s="1"/>
      <c r="G30" s="1"/>
      <c r="H30" s="1"/>
      <c r="I30" s="1"/>
      <c r="J30" s="1"/>
      <c r="K30" s="1"/>
      <c r="L30" s="1"/>
      <c r="M30" s="1"/>
      <c r="N30" s="1"/>
      <c r="O30" s="1"/>
      <c r="P30" s="1"/>
      <c r="Q30" s="1"/>
      <c r="R30" s="1"/>
      <c r="S30" s="1"/>
      <c r="T30" s="1"/>
      <c r="U30" s="1"/>
      <c r="V30" s="1"/>
      <c r="W30" s="1"/>
      <c r="X30" s="1"/>
      <c r="Y30" s="1"/>
      <c r="Z30" s="1"/>
      <c r="AA30" s="1"/>
    </row>
    <row r="31" spans="1:27" ht="13.2">
      <c r="A31" s="399"/>
      <c r="B31" s="387" t="s">
        <v>1692</v>
      </c>
      <c r="C31" s="388">
        <f>COUNTIF('2021 Living Repository without '!$Q$6:$Q$76,"*UAE*")</f>
        <v>1</v>
      </c>
      <c r="D31" s="397"/>
      <c r="E31" s="1"/>
      <c r="F31" s="1"/>
      <c r="G31" s="1"/>
      <c r="H31" s="1"/>
      <c r="I31" s="1"/>
      <c r="J31" s="1"/>
      <c r="K31" s="1"/>
      <c r="L31" s="1"/>
      <c r="M31" s="1"/>
      <c r="N31" s="1"/>
      <c r="O31" s="1"/>
      <c r="P31" s="1"/>
      <c r="Q31" s="1"/>
      <c r="R31" s="1"/>
      <c r="S31" s="1"/>
      <c r="T31" s="1"/>
      <c r="U31" s="1"/>
      <c r="V31" s="1"/>
      <c r="W31" s="1"/>
      <c r="X31" s="1"/>
      <c r="Y31" s="1"/>
      <c r="Z31" s="1"/>
      <c r="AA31" s="1"/>
    </row>
    <row r="32" spans="1:27" ht="13.2">
      <c r="A32" s="396"/>
      <c r="B32" s="387" t="s">
        <v>397</v>
      </c>
      <c r="C32" s="388">
        <f>COUNTIF('2021 Living Repository without '!$Q$6:$Q$76,"*Netherlands*")</f>
        <v>1</v>
      </c>
      <c r="D32" s="397"/>
      <c r="E32" s="1"/>
      <c r="F32" s="1"/>
      <c r="G32" s="1"/>
      <c r="H32" s="1"/>
      <c r="I32" s="1"/>
      <c r="J32" s="1"/>
      <c r="K32" s="1"/>
      <c r="L32" s="1"/>
      <c r="M32" s="1"/>
      <c r="N32" s="1"/>
      <c r="O32" s="1"/>
      <c r="P32" s="1"/>
      <c r="Q32" s="1"/>
      <c r="R32" s="1"/>
      <c r="S32" s="1"/>
      <c r="T32" s="1"/>
      <c r="U32" s="1"/>
      <c r="V32" s="1"/>
      <c r="W32" s="1"/>
      <c r="X32" s="1"/>
      <c r="Y32" s="1"/>
      <c r="Z32" s="1"/>
      <c r="AA32" s="1"/>
    </row>
    <row r="33" spans="1:27" ht="13.2">
      <c r="A33" s="396"/>
      <c r="B33" s="400" t="s">
        <v>1152</v>
      </c>
      <c r="C33" s="388">
        <f>COUNTIF('2021 Living Repository without '!$Q$6:$Q$76,"*Luxembourg*")</f>
        <v>0</v>
      </c>
      <c r="D33" s="397"/>
      <c r="E33" s="1"/>
      <c r="F33" s="1"/>
      <c r="G33" s="1"/>
      <c r="H33" s="1"/>
      <c r="I33" s="1"/>
      <c r="J33" s="1"/>
      <c r="K33" s="1"/>
      <c r="L33" s="1"/>
      <c r="M33" s="1"/>
      <c r="N33" s="1"/>
      <c r="O33" s="1"/>
      <c r="P33" s="1"/>
      <c r="Q33" s="1"/>
      <c r="R33" s="1"/>
      <c r="S33" s="1"/>
      <c r="T33" s="1"/>
      <c r="U33" s="1"/>
      <c r="V33" s="1"/>
      <c r="W33" s="1"/>
      <c r="X33" s="1"/>
      <c r="Y33" s="1"/>
      <c r="Z33" s="1"/>
      <c r="AA33" s="1"/>
    </row>
    <row r="34" spans="1:27" ht="13.2">
      <c r="A34" s="396"/>
      <c r="B34" s="387" t="s">
        <v>1693</v>
      </c>
      <c r="C34" s="388">
        <f>COUNTIF('2021 Living Repository without '!$Q$6:$Q$76,"*Greece*")</f>
        <v>1</v>
      </c>
      <c r="D34" s="397"/>
      <c r="E34" s="1"/>
      <c r="F34" s="1"/>
      <c r="G34" s="1"/>
      <c r="H34" s="1"/>
      <c r="I34" s="1"/>
      <c r="J34" s="1"/>
      <c r="K34" s="1"/>
      <c r="L34" s="1"/>
      <c r="M34" s="1"/>
      <c r="N34" s="1"/>
      <c r="O34" s="1"/>
      <c r="P34" s="1"/>
      <c r="Q34" s="1"/>
      <c r="R34" s="1"/>
      <c r="S34" s="1"/>
      <c r="T34" s="1"/>
      <c r="U34" s="1"/>
      <c r="V34" s="1"/>
      <c r="W34" s="1"/>
      <c r="X34" s="1"/>
      <c r="Y34" s="1"/>
      <c r="Z34" s="1"/>
      <c r="AA34" s="1"/>
    </row>
    <row r="35" spans="1:27" ht="13.2">
      <c r="A35" s="396"/>
      <c r="B35" s="387" t="s">
        <v>540</v>
      </c>
      <c r="C35" s="388">
        <f>COUNTIF('2021 Living Repository without '!$Q$6:$Q$76,"*European Union*")</f>
        <v>0</v>
      </c>
      <c r="D35" s="397"/>
      <c r="E35" s="1"/>
      <c r="F35" s="1"/>
      <c r="G35" s="1"/>
      <c r="H35" s="1"/>
      <c r="I35" s="1"/>
      <c r="J35" s="1"/>
      <c r="K35" s="1"/>
      <c r="L35" s="1"/>
      <c r="M35" s="1"/>
      <c r="N35" s="1"/>
      <c r="O35" s="1"/>
      <c r="P35" s="1"/>
      <c r="Q35" s="1"/>
      <c r="R35" s="1"/>
      <c r="S35" s="1"/>
      <c r="T35" s="1"/>
      <c r="U35" s="1"/>
      <c r="V35" s="1"/>
      <c r="W35" s="1"/>
      <c r="X35" s="1"/>
      <c r="Y35" s="1"/>
      <c r="Z35" s="1"/>
      <c r="AA35" s="1"/>
    </row>
    <row r="36" spans="1:27" ht="13.2">
      <c r="A36" s="396"/>
      <c r="B36" s="387" t="s">
        <v>542</v>
      </c>
      <c r="C36" s="388">
        <f>COUNTIF('2021 Living Repository without '!$Q$6:$Q$76,"*Belgium*")</f>
        <v>1</v>
      </c>
      <c r="D36" s="397"/>
      <c r="E36" s="1"/>
      <c r="F36" s="1"/>
      <c r="G36" s="1"/>
      <c r="H36" s="1"/>
      <c r="I36" s="1"/>
      <c r="J36" s="1"/>
      <c r="K36" s="1"/>
      <c r="L36" s="1"/>
      <c r="M36" s="1"/>
      <c r="N36" s="1"/>
      <c r="O36" s="1"/>
      <c r="P36" s="1"/>
      <c r="Q36" s="1"/>
      <c r="R36" s="1"/>
      <c r="S36" s="1"/>
      <c r="T36" s="1"/>
      <c r="U36" s="1"/>
      <c r="V36" s="1"/>
      <c r="W36" s="1"/>
      <c r="X36" s="1"/>
      <c r="Y36" s="1"/>
      <c r="Z36" s="1"/>
      <c r="AA36" s="1"/>
    </row>
    <row r="37" spans="1:27" ht="13.2">
      <c r="A37" s="382"/>
      <c r="B37" s="391"/>
      <c r="C37" s="392"/>
      <c r="D37" s="1"/>
      <c r="E37" s="1"/>
      <c r="F37" s="1"/>
      <c r="G37" s="1"/>
      <c r="H37" s="1"/>
      <c r="I37" s="1"/>
      <c r="J37" s="1"/>
      <c r="K37" s="1"/>
      <c r="L37" s="1"/>
      <c r="M37" s="1"/>
      <c r="N37" s="1"/>
      <c r="O37" s="1"/>
      <c r="P37" s="1"/>
      <c r="Q37" s="1"/>
      <c r="R37" s="1"/>
      <c r="S37" s="1"/>
      <c r="T37" s="1"/>
      <c r="U37" s="1"/>
      <c r="V37" s="1"/>
      <c r="W37" s="1"/>
      <c r="X37" s="1"/>
      <c r="Y37" s="1"/>
      <c r="Z37" s="1"/>
      <c r="AA37" s="1"/>
    </row>
    <row r="38" spans="1:27" ht="13.2">
      <c r="A38" s="384"/>
      <c r="B38" s="385" t="s">
        <v>1694</v>
      </c>
      <c r="C38" s="386" t="s">
        <v>1685</v>
      </c>
      <c r="D38" s="7"/>
      <c r="E38" s="1"/>
      <c r="F38" s="1"/>
      <c r="G38" s="1"/>
      <c r="H38" s="1"/>
      <c r="I38" s="1"/>
      <c r="J38" s="1"/>
      <c r="K38" s="1"/>
      <c r="L38" s="1"/>
      <c r="M38" s="1"/>
      <c r="N38" s="1"/>
      <c r="O38" s="1"/>
      <c r="P38" s="1"/>
      <c r="Q38" s="1"/>
      <c r="R38" s="1"/>
      <c r="S38" s="1"/>
      <c r="T38" s="1"/>
      <c r="U38" s="1"/>
      <c r="V38" s="1"/>
      <c r="W38" s="1"/>
      <c r="X38" s="1"/>
      <c r="Y38" s="1"/>
      <c r="Z38" s="1"/>
      <c r="AA38" s="1"/>
    </row>
    <row r="39" spans="1:27" ht="13.2">
      <c r="A39" s="401"/>
      <c r="B39" s="402">
        <v>43831</v>
      </c>
      <c r="C39" s="388">
        <f>COUNTIF('2021 Living Repository without '!$P$6:$P$76,"January 2020")</f>
        <v>3</v>
      </c>
      <c r="D39" s="7"/>
      <c r="E39" s="1"/>
      <c r="F39" s="1"/>
      <c r="G39" s="1"/>
      <c r="H39" s="1"/>
      <c r="I39" s="1"/>
      <c r="J39" s="1"/>
      <c r="K39" s="1"/>
      <c r="L39" s="1"/>
      <c r="M39" s="1"/>
      <c r="N39" s="1"/>
      <c r="O39" s="1"/>
      <c r="P39" s="1"/>
      <c r="Q39" s="1"/>
      <c r="R39" s="1"/>
      <c r="S39" s="1"/>
      <c r="T39" s="1"/>
      <c r="U39" s="1"/>
      <c r="V39" s="1"/>
      <c r="W39" s="1"/>
      <c r="X39" s="1"/>
      <c r="Y39" s="1"/>
      <c r="Z39" s="1"/>
      <c r="AA39" s="1"/>
    </row>
    <row r="40" spans="1:27" ht="13.2">
      <c r="A40" s="401"/>
      <c r="B40" s="402">
        <v>43862</v>
      </c>
      <c r="C40" s="388">
        <f>COUNTIF('2021 Living Repository without '!$P$6:$P$76,"February 2020")</f>
        <v>4</v>
      </c>
      <c r="D40" s="7"/>
      <c r="E40" s="1"/>
      <c r="F40" s="1"/>
      <c r="G40" s="1"/>
      <c r="H40" s="1"/>
      <c r="I40" s="1"/>
      <c r="J40" s="1"/>
      <c r="K40" s="1"/>
      <c r="L40" s="1"/>
      <c r="M40" s="1"/>
      <c r="N40" s="1"/>
      <c r="O40" s="1"/>
      <c r="P40" s="1"/>
      <c r="Q40" s="1"/>
      <c r="R40" s="1"/>
      <c r="S40" s="1"/>
      <c r="T40" s="1"/>
      <c r="U40" s="1"/>
      <c r="V40" s="1"/>
      <c r="W40" s="1"/>
      <c r="X40" s="1"/>
      <c r="Y40" s="1"/>
      <c r="Z40" s="1"/>
      <c r="AA40" s="1"/>
    </row>
    <row r="41" spans="1:27" ht="13.2">
      <c r="A41" s="401"/>
      <c r="B41" s="402">
        <v>43891</v>
      </c>
      <c r="C41" s="388">
        <f>COUNTIF('2021 Living Repository without '!$P$6:$P$76,"March 2020")</f>
        <v>14</v>
      </c>
      <c r="D41" s="7"/>
      <c r="E41" s="1"/>
      <c r="F41" s="1"/>
      <c r="G41" s="1"/>
      <c r="H41" s="1"/>
      <c r="I41" s="1"/>
      <c r="J41" s="1"/>
      <c r="K41" s="1"/>
      <c r="L41" s="1"/>
      <c r="M41" s="1"/>
      <c r="N41" s="1"/>
      <c r="O41" s="1"/>
      <c r="P41" s="1"/>
      <c r="Q41" s="1"/>
      <c r="R41" s="1"/>
      <c r="S41" s="1"/>
      <c r="T41" s="1"/>
      <c r="U41" s="1"/>
      <c r="V41" s="1"/>
      <c r="W41" s="1"/>
      <c r="X41" s="1"/>
      <c r="Y41" s="1"/>
      <c r="Z41" s="1"/>
      <c r="AA41" s="1"/>
    </row>
    <row r="42" spans="1:27" ht="13.2">
      <c r="A42" s="401"/>
      <c r="B42" s="402">
        <v>43922</v>
      </c>
      <c r="C42" s="388">
        <f>COUNTIF('2021 Living Repository without '!$P$6:$P$76,"April 2020")</f>
        <v>13</v>
      </c>
      <c r="D42" s="7"/>
      <c r="E42" s="1"/>
      <c r="F42" s="1"/>
      <c r="G42" s="1"/>
      <c r="H42" s="1"/>
      <c r="I42" s="1"/>
      <c r="J42" s="1"/>
      <c r="K42" s="1"/>
      <c r="L42" s="1"/>
      <c r="M42" s="1"/>
      <c r="N42" s="1"/>
      <c r="O42" s="1"/>
      <c r="P42" s="1"/>
      <c r="Q42" s="1"/>
      <c r="R42" s="1"/>
      <c r="S42" s="1"/>
      <c r="T42" s="1"/>
      <c r="U42" s="1"/>
      <c r="V42" s="1"/>
      <c r="W42" s="1"/>
      <c r="X42" s="1"/>
      <c r="Y42" s="1"/>
      <c r="Z42" s="1"/>
      <c r="AA42" s="1"/>
    </row>
    <row r="43" spans="1:27" ht="13.2">
      <c r="A43" s="401"/>
      <c r="B43" s="402">
        <v>43952</v>
      </c>
      <c r="C43" s="388">
        <f>COUNTIF('2021 Living Repository without '!$P$6:$P$76,"May 2020")</f>
        <v>7</v>
      </c>
      <c r="D43" s="7"/>
      <c r="E43" s="1"/>
      <c r="F43" s="1"/>
      <c r="G43" s="1"/>
      <c r="H43" s="1"/>
      <c r="I43" s="1"/>
      <c r="J43" s="1"/>
      <c r="K43" s="1"/>
      <c r="L43" s="1"/>
      <c r="M43" s="1"/>
      <c r="N43" s="1"/>
      <c r="O43" s="1"/>
      <c r="P43" s="1"/>
      <c r="Q43" s="1"/>
      <c r="R43" s="1"/>
      <c r="S43" s="1"/>
      <c r="T43" s="1"/>
      <c r="U43" s="1"/>
      <c r="V43" s="1"/>
      <c r="W43" s="1"/>
      <c r="X43" s="1"/>
      <c r="Y43" s="1"/>
      <c r="Z43" s="1"/>
      <c r="AA43" s="1"/>
    </row>
    <row r="44" spans="1:27" ht="13.2">
      <c r="A44" s="401"/>
      <c r="B44" s="402">
        <v>43983</v>
      </c>
      <c r="C44" s="388">
        <f>COUNTIF('2021 Living Repository without '!$P$6:$P$76,"June 2020")</f>
        <v>5</v>
      </c>
      <c r="D44" s="7"/>
      <c r="E44" s="1"/>
      <c r="F44" s="1"/>
      <c r="G44" s="1"/>
      <c r="H44" s="1"/>
      <c r="I44" s="1"/>
      <c r="J44" s="1"/>
      <c r="K44" s="1"/>
      <c r="L44" s="1"/>
      <c r="M44" s="1"/>
      <c r="N44" s="1"/>
      <c r="O44" s="1"/>
      <c r="P44" s="1"/>
      <c r="Q44" s="1"/>
      <c r="R44" s="1"/>
      <c r="S44" s="1"/>
      <c r="T44" s="1"/>
      <c r="U44" s="1"/>
      <c r="V44" s="1"/>
      <c r="W44" s="1"/>
      <c r="X44" s="1"/>
      <c r="Y44" s="1"/>
      <c r="Z44" s="1"/>
      <c r="AA44" s="1"/>
    </row>
    <row r="45" spans="1:27" ht="13.2">
      <c r="A45" s="401"/>
      <c r="B45" s="402">
        <v>44013</v>
      </c>
      <c r="C45" s="388">
        <f>COUNTIF('2021 Living Repository without '!$P$6:$P$76,"July 2020")</f>
        <v>3</v>
      </c>
      <c r="D45" s="7"/>
      <c r="E45" s="398"/>
      <c r="F45" s="1"/>
      <c r="G45" s="1"/>
      <c r="H45" s="398"/>
      <c r="I45" s="1"/>
      <c r="J45" s="1"/>
      <c r="K45" s="1"/>
      <c r="L45" s="1"/>
      <c r="M45" s="1"/>
      <c r="N45" s="1"/>
      <c r="O45" s="1"/>
      <c r="P45" s="1"/>
      <c r="Q45" s="1"/>
      <c r="R45" s="1"/>
      <c r="S45" s="1"/>
      <c r="T45" s="1"/>
      <c r="U45" s="1"/>
      <c r="V45" s="1"/>
      <c r="W45" s="1"/>
      <c r="X45" s="1"/>
      <c r="Y45" s="1"/>
      <c r="Z45" s="1"/>
      <c r="AA45" s="1"/>
    </row>
    <row r="46" spans="1:27" ht="13.2">
      <c r="A46" s="401"/>
      <c r="B46" s="402">
        <v>44044</v>
      </c>
      <c r="C46" s="388">
        <f>COUNTIF('2021 Living Repository without '!$P$6:$P$76,"August 2020")</f>
        <v>1</v>
      </c>
      <c r="D46" s="7"/>
      <c r="E46" s="398"/>
      <c r="F46" s="1"/>
      <c r="G46" s="1"/>
      <c r="H46" s="398"/>
      <c r="I46" s="1"/>
      <c r="J46" s="1"/>
      <c r="K46" s="1"/>
      <c r="L46" s="1"/>
      <c r="M46" s="1"/>
      <c r="N46" s="1"/>
      <c r="O46" s="1"/>
      <c r="P46" s="1"/>
      <c r="Q46" s="1"/>
      <c r="R46" s="1"/>
      <c r="S46" s="1"/>
      <c r="T46" s="1"/>
      <c r="U46" s="1"/>
      <c r="V46" s="1"/>
      <c r="W46" s="1"/>
      <c r="X46" s="1"/>
      <c r="Y46" s="1"/>
      <c r="Z46" s="1"/>
      <c r="AA46" s="1"/>
    </row>
    <row r="47" spans="1:27" ht="13.2">
      <c r="A47" s="401"/>
      <c r="B47" s="402">
        <v>44075</v>
      </c>
      <c r="C47" s="388">
        <f>COUNTIF('2021 Living Repository without '!$P$6:$P$76,"September 2020")</f>
        <v>1</v>
      </c>
      <c r="D47" s="7"/>
      <c r="E47" s="398"/>
      <c r="F47" s="1"/>
      <c r="G47" s="1"/>
      <c r="H47" s="398"/>
      <c r="I47" s="1"/>
      <c r="J47" s="1"/>
      <c r="K47" s="1"/>
      <c r="L47" s="1"/>
      <c r="M47" s="1"/>
      <c r="N47" s="1"/>
      <c r="O47" s="1"/>
      <c r="P47" s="1"/>
      <c r="Q47" s="1"/>
      <c r="R47" s="1"/>
      <c r="S47" s="1"/>
      <c r="T47" s="1"/>
      <c r="U47" s="1"/>
      <c r="V47" s="1"/>
      <c r="W47" s="1"/>
      <c r="X47" s="1"/>
      <c r="Y47" s="1"/>
      <c r="Z47" s="1"/>
      <c r="AA47" s="1"/>
    </row>
    <row r="48" spans="1:27" ht="13.2">
      <c r="A48" s="401"/>
      <c r="B48" s="402">
        <v>44105</v>
      </c>
      <c r="C48" s="388">
        <f>COUNTIF('2021 Living Repository without '!$P$6:$P$76,"October 2020")</f>
        <v>0</v>
      </c>
      <c r="D48" s="7"/>
      <c r="E48" s="398"/>
      <c r="F48" s="1"/>
      <c r="G48" s="1"/>
      <c r="H48" s="398"/>
      <c r="I48" s="1"/>
      <c r="J48" s="1"/>
      <c r="K48" s="1"/>
      <c r="L48" s="1"/>
      <c r="M48" s="1"/>
      <c r="N48" s="1"/>
      <c r="O48" s="1"/>
      <c r="P48" s="1"/>
      <c r="Q48" s="1"/>
      <c r="R48" s="1"/>
      <c r="S48" s="1"/>
      <c r="T48" s="1"/>
      <c r="U48" s="1"/>
      <c r="V48" s="1"/>
      <c r="W48" s="1"/>
      <c r="X48" s="1"/>
      <c r="Y48" s="1"/>
      <c r="Z48" s="1"/>
      <c r="AA48" s="1"/>
    </row>
    <row r="49" spans="1:27" ht="13.2">
      <c r="A49" s="396"/>
      <c r="B49" s="403">
        <v>2019</v>
      </c>
      <c r="C49" s="388">
        <f>COUNTIF('2021 Living Repository without '!$P$6:$P$76,"*2019*")</f>
        <v>0</v>
      </c>
      <c r="D49" s="7"/>
      <c r="E49" s="398"/>
      <c r="F49" s="1"/>
      <c r="G49" s="1"/>
      <c r="H49" s="398"/>
      <c r="I49" s="1"/>
      <c r="J49" s="1"/>
      <c r="K49" s="1"/>
      <c r="L49" s="1"/>
      <c r="M49" s="1"/>
      <c r="N49" s="1"/>
      <c r="O49" s="1"/>
      <c r="P49" s="1"/>
      <c r="Q49" s="1"/>
      <c r="R49" s="1"/>
      <c r="S49" s="1"/>
      <c r="T49" s="1"/>
      <c r="U49" s="1"/>
      <c r="V49" s="1"/>
      <c r="W49" s="1"/>
      <c r="X49" s="1"/>
      <c r="Y49" s="1"/>
      <c r="Z49" s="1"/>
      <c r="AA49" s="1"/>
    </row>
    <row r="50" spans="1:27" ht="13.2">
      <c r="A50" s="396"/>
      <c r="B50" s="403">
        <v>2018</v>
      </c>
      <c r="C50" s="388">
        <f>COUNTIF('2021 Living Repository without '!$P$6:$P$76,"2017")</f>
        <v>1</v>
      </c>
      <c r="D50" s="7"/>
      <c r="E50" s="398"/>
      <c r="F50" s="1"/>
      <c r="G50" s="1"/>
      <c r="H50" s="398"/>
      <c r="I50" s="1"/>
      <c r="J50" s="1"/>
      <c r="K50" s="1"/>
      <c r="L50" s="1"/>
      <c r="M50" s="1"/>
      <c r="N50" s="1"/>
      <c r="O50" s="1"/>
      <c r="P50" s="1"/>
      <c r="Q50" s="1"/>
      <c r="R50" s="1"/>
      <c r="S50" s="1"/>
      <c r="T50" s="1"/>
      <c r="U50" s="1"/>
      <c r="V50" s="1"/>
      <c r="W50" s="1"/>
      <c r="X50" s="1"/>
      <c r="Y50" s="1"/>
      <c r="Z50" s="1"/>
      <c r="AA50" s="1"/>
    </row>
    <row r="51" spans="1:27" ht="13.2">
      <c r="A51" s="396"/>
      <c r="B51" s="403">
        <v>2017</v>
      </c>
      <c r="C51" s="388">
        <f>COUNTIF('2021 Living Repository without '!$P$6:$P$76,"2017")</f>
        <v>1</v>
      </c>
      <c r="D51" s="7"/>
      <c r="E51" s="398"/>
      <c r="F51" s="1"/>
      <c r="G51" s="1"/>
      <c r="H51" s="398"/>
      <c r="I51" s="1"/>
      <c r="J51" s="1"/>
      <c r="K51" s="1"/>
      <c r="L51" s="1"/>
      <c r="M51" s="1"/>
      <c r="N51" s="1"/>
      <c r="O51" s="1"/>
      <c r="P51" s="1"/>
      <c r="Q51" s="1"/>
      <c r="R51" s="1"/>
      <c r="S51" s="1"/>
      <c r="T51" s="1"/>
      <c r="U51" s="1"/>
      <c r="V51" s="1"/>
      <c r="W51" s="1"/>
      <c r="X51" s="1"/>
      <c r="Y51" s="1"/>
      <c r="Z51" s="1"/>
      <c r="AA51" s="1"/>
    </row>
    <row r="52" spans="1:27" ht="13.2">
      <c r="A52" s="396"/>
      <c r="B52" s="403" t="s">
        <v>1695</v>
      </c>
      <c r="C52" s="388">
        <f>COUNTIF('2021 Living Repository without '!$P$6:$P$76,"2016")+COUNTIF('2021 Living Repository without '!$P$6:$P$76,"2015")+COUNTIF('2021 Living Repository without '!$P$6:$P$76,"2006")+COUNTIF('2021 Living Repository without '!$P$6:$P$76,"2007")</f>
        <v>0</v>
      </c>
      <c r="D52" s="7"/>
      <c r="E52" s="398"/>
      <c r="F52" s="1"/>
      <c r="G52" s="1"/>
      <c r="H52" s="398"/>
      <c r="I52" s="1"/>
      <c r="J52" s="1"/>
      <c r="K52" s="1"/>
      <c r="L52" s="1"/>
      <c r="M52" s="1"/>
      <c r="N52" s="1"/>
      <c r="O52" s="1"/>
      <c r="P52" s="1"/>
      <c r="Q52" s="1"/>
      <c r="R52" s="1"/>
      <c r="S52" s="1"/>
      <c r="T52" s="1"/>
      <c r="U52" s="1"/>
      <c r="V52" s="1"/>
      <c r="W52" s="1"/>
      <c r="X52" s="1"/>
      <c r="Y52" s="1"/>
      <c r="Z52" s="1"/>
      <c r="AA52" s="1"/>
    </row>
    <row r="53" spans="1:27" ht="13.2">
      <c r="A53" s="396"/>
      <c r="B53" s="403" t="s">
        <v>136</v>
      </c>
      <c r="C53" s="388">
        <f>COUNTIF('2021 Living Repository without '!$P$6:$P$76,"Not specified")</f>
        <v>5</v>
      </c>
      <c r="D53" s="7"/>
      <c r="E53" s="404"/>
      <c r="F53" s="1"/>
      <c r="G53" s="1"/>
      <c r="H53" s="404"/>
      <c r="I53" s="1"/>
      <c r="J53" s="1"/>
      <c r="K53" s="1"/>
      <c r="L53" s="1"/>
      <c r="M53" s="1"/>
      <c r="N53" s="1"/>
      <c r="O53" s="1"/>
      <c r="P53" s="1"/>
      <c r="Q53" s="1"/>
      <c r="R53" s="1"/>
      <c r="S53" s="1"/>
      <c r="T53" s="1"/>
      <c r="U53" s="1"/>
      <c r="V53" s="1"/>
      <c r="W53" s="1"/>
      <c r="X53" s="1"/>
      <c r="Y53" s="1"/>
      <c r="Z53" s="1"/>
      <c r="AA53" s="1"/>
    </row>
    <row r="54" spans="1:27" ht="13.2">
      <c r="A54" s="382"/>
      <c r="B54" s="391"/>
      <c r="C54" s="392"/>
      <c r="D54" s="1"/>
      <c r="E54" s="1"/>
      <c r="F54" s="1"/>
      <c r="G54" s="1"/>
      <c r="H54" s="1"/>
      <c r="I54" s="1"/>
      <c r="J54" s="1"/>
      <c r="K54" s="1"/>
      <c r="L54" s="1"/>
      <c r="M54" s="1"/>
      <c r="N54" s="1"/>
      <c r="O54" s="1"/>
      <c r="P54" s="1"/>
      <c r="Q54" s="1"/>
      <c r="R54" s="1"/>
      <c r="S54" s="1"/>
      <c r="T54" s="1"/>
      <c r="U54" s="1"/>
      <c r="V54" s="1"/>
      <c r="W54" s="1"/>
      <c r="X54" s="1"/>
      <c r="Y54" s="1"/>
      <c r="Z54" s="1"/>
      <c r="AA54" s="1"/>
    </row>
    <row r="55" spans="1:27" ht="13.2">
      <c r="A55" s="384"/>
      <c r="B55" s="385" t="s">
        <v>46</v>
      </c>
      <c r="C55" s="386" t="s">
        <v>1685</v>
      </c>
      <c r="D55" s="7"/>
      <c r="E55" s="1"/>
      <c r="F55" s="1"/>
      <c r="G55" s="1"/>
      <c r="H55" s="1"/>
      <c r="I55" s="1"/>
      <c r="J55" s="1"/>
      <c r="K55" s="1"/>
      <c r="L55" s="1"/>
      <c r="M55" s="1"/>
      <c r="N55" s="1"/>
      <c r="O55" s="1"/>
      <c r="P55" s="1"/>
      <c r="Q55" s="1"/>
      <c r="R55" s="1"/>
      <c r="S55" s="1"/>
      <c r="T55" s="1"/>
      <c r="U55" s="1"/>
      <c r="V55" s="1"/>
      <c r="W55" s="1"/>
      <c r="X55" s="1"/>
      <c r="Y55" s="1"/>
      <c r="Z55" s="1"/>
      <c r="AA55" s="1"/>
    </row>
    <row r="56" spans="1:27" ht="13.2">
      <c r="A56" s="405"/>
      <c r="B56" s="406" t="s">
        <v>189</v>
      </c>
      <c r="C56" s="388">
        <f>COUNTIF('2021 Living Repository without '!$J$6:$J$76,B56)</f>
        <v>28</v>
      </c>
      <c r="D56" s="7"/>
      <c r="E56" s="1"/>
      <c r="F56" s="1"/>
      <c r="G56" s="1"/>
      <c r="H56" s="1"/>
      <c r="I56" s="1"/>
      <c r="J56" s="1"/>
      <c r="K56" s="1"/>
      <c r="L56" s="1"/>
      <c r="M56" s="1"/>
      <c r="N56" s="1"/>
      <c r="O56" s="1"/>
      <c r="P56" s="1"/>
      <c r="Q56" s="1"/>
      <c r="R56" s="1"/>
      <c r="S56" s="1"/>
      <c r="T56" s="1"/>
      <c r="U56" s="1"/>
      <c r="V56" s="1"/>
      <c r="W56" s="1"/>
      <c r="X56" s="1"/>
      <c r="Y56" s="1"/>
      <c r="Z56" s="1"/>
      <c r="AA56" s="1"/>
    </row>
    <row r="57" spans="1:27" ht="13.2">
      <c r="A57" s="405"/>
      <c r="B57" s="406" t="s">
        <v>134</v>
      </c>
      <c r="C57" s="388">
        <f>COUNTIF('2021 Living Repository without '!$J$6:$J$76,B57)</f>
        <v>28</v>
      </c>
      <c r="D57" s="7"/>
      <c r="E57" s="1"/>
      <c r="F57" s="1"/>
      <c r="G57" s="1"/>
      <c r="H57" s="1"/>
      <c r="I57" s="1"/>
      <c r="J57" s="1"/>
      <c r="K57" s="1"/>
      <c r="L57" s="1"/>
      <c r="M57" s="1"/>
      <c r="N57" s="1"/>
      <c r="O57" s="1"/>
      <c r="P57" s="1"/>
      <c r="Q57" s="1"/>
      <c r="R57" s="1"/>
      <c r="S57" s="1"/>
      <c r="T57" s="1"/>
      <c r="U57" s="1"/>
      <c r="V57" s="1"/>
      <c r="W57" s="1"/>
      <c r="X57" s="1"/>
      <c r="Y57" s="1"/>
      <c r="Z57" s="1"/>
      <c r="AA57" s="1"/>
    </row>
    <row r="58" spans="1:27" ht="13.2">
      <c r="A58" s="405"/>
      <c r="B58" s="406" t="s">
        <v>343</v>
      </c>
      <c r="C58" s="388">
        <f>COUNTIF('2021 Living Repository without '!$J$6:$J$76,B58)</f>
        <v>3</v>
      </c>
      <c r="D58" s="7"/>
      <c r="E58" s="1"/>
      <c r="F58" s="1"/>
      <c r="G58" s="1"/>
      <c r="H58" s="1"/>
      <c r="I58" s="1"/>
      <c r="J58" s="1"/>
      <c r="K58" s="1"/>
      <c r="L58" s="1"/>
      <c r="M58" s="1"/>
      <c r="N58" s="1"/>
      <c r="O58" s="1"/>
      <c r="P58" s="1"/>
      <c r="Q58" s="1"/>
      <c r="R58" s="1"/>
      <c r="S58" s="1"/>
      <c r="T58" s="1"/>
      <c r="U58" s="1"/>
      <c r="V58" s="1"/>
      <c r="W58" s="1"/>
      <c r="X58" s="1"/>
      <c r="Y58" s="1"/>
      <c r="Z58" s="1"/>
      <c r="AA58" s="1"/>
    </row>
    <row r="59" spans="1:27" ht="13.2">
      <c r="A59" s="405"/>
      <c r="B59" s="387" t="s">
        <v>258</v>
      </c>
      <c r="C59" s="388">
        <f>COUNTIF('2021 Living Repository without '!$J$6:$J$76,B59)</f>
        <v>3</v>
      </c>
      <c r="D59" s="7"/>
      <c r="E59" s="1"/>
      <c r="F59" s="1"/>
      <c r="G59" s="1"/>
      <c r="H59" s="1"/>
      <c r="I59" s="1"/>
      <c r="J59" s="1"/>
      <c r="K59" s="1"/>
      <c r="L59" s="1"/>
      <c r="M59" s="1"/>
      <c r="N59" s="1"/>
      <c r="O59" s="1"/>
      <c r="P59" s="1"/>
      <c r="Q59" s="1"/>
      <c r="R59" s="1"/>
      <c r="S59" s="1"/>
      <c r="T59" s="1"/>
      <c r="U59" s="1"/>
      <c r="V59" s="1"/>
      <c r="W59" s="1"/>
      <c r="X59" s="1"/>
      <c r="Y59" s="1"/>
      <c r="Z59" s="1"/>
      <c r="AA59" s="1"/>
    </row>
    <row r="60" spans="1:27" ht="13.2">
      <c r="A60" s="405"/>
      <c r="B60" s="406" t="s">
        <v>320</v>
      </c>
      <c r="C60" s="388">
        <f>COUNTIF('2021 Living Repository without '!$J$6:$J$76,B60)</f>
        <v>2</v>
      </c>
      <c r="D60" s="7"/>
      <c r="E60" s="398"/>
      <c r="F60" s="1"/>
      <c r="G60" s="1"/>
      <c r="H60" s="1"/>
      <c r="I60" s="1"/>
      <c r="J60" s="1"/>
      <c r="K60" s="1"/>
      <c r="L60" s="1"/>
      <c r="M60" s="1"/>
      <c r="N60" s="1"/>
      <c r="O60" s="1"/>
      <c r="P60" s="1"/>
      <c r="Q60" s="1"/>
      <c r="R60" s="1"/>
      <c r="S60" s="1"/>
      <c r="T60" s="1"/>
      <c r="U60" s="1"/>
      <c r="V60" s="1"/>
      <c r="W60" s="1"/>
      <c r="X60" s="1"/>
      <c r="Y60" s="1"/>
      <c r="Z60" s="1"/>
      <c r="AA60" s="1"/>
    </row>
    <row r="61" spans="1:27" ht="13.2">
      <c r="A61" s="405"/>
      <c r="B61" s="387" t="s">
        <v>880</v>
      </c>
      <c r="C61" s="388">
        <f>COUNTIF('2021 Living Repository without '!$J$6:$J$76,B61)</f>
        <v>0</v>
      </c>
      <c r="D61" s="7"/>
      <c r="E61" s="398"/>
      <c r="F61" s="1"/>
      <c r="G61" s="1"/>
      <c r="H61" s="1"/>
      <c r="I61" s="1"/>
      <c r="J61" s="1"/>
      <c r="K61" s="1"/>
      <c r="L61" s="1"/>
      <c r="M61" s="1"/>
      <c r="N61" s="1"/>
      <c r="O61" s="1"/>
      <c r="P61" s="1"/>
      <c r="Q61" s="1"/>
      <c r="R61" s="1"/>
      <c r="S61" s="1"/>
      <c r="T61" s="1"/>
      <c r="U61" s="1"/>
      <c r="V61" s="1"/>
      <c r="W61" s="1"/>
      <c r="X61" s="1"/>
      <c r="Y61" s="1"/>
      <c r="Z61" s="1"/>
      <c r="AA61" s="1"/>
    </row>
    <row r="62" spans="1:27" ht="13.2">
      <c r="A62" s="382"/>
      <c r="B62" s="391"/>
      <c r="C62" s="392"/>
      <c r="D62" s="1"/>
      <c r="E62" s="1"/>
      <c r="F62" s="1"/>
      <c r="G62" s="1"/>
      <c r="H62" s="1"/>
      <c r="I62" s="1"/>
      <c r="J62" s="1"/>
      <c r="K62" s="1"/>
      <c r="L62" s="1"/>
      <c r="M62" s="1"/>
      <c r="N62" s="1"/>
      <c r="O62" s="1"/>
      <c r="P62" s="1"/>
      <c r="Q62" s="1"/>
      <c r="R62" s="1"/>
      <c r="S62" s="1"/>
      <c r="T62" s="1"/>
      <c r="U62" s="1"/>
      <c r="V62" s="1"/>
      <c r="W62" s="1"/>
      <c r="X62" s="1"/>
      <c r="Y62" s="1"/>
      <c r="Z62" s="1"/>
      <c r="AA62" s="1"/>
    </row>
    <row r="63" spans="1:27" ht="13.2">
      <c r="A63" s="384"/>
      <c r="B63" s="385" t="s">
        <v>49</v>
      </c>
      <c r="C63" s="386" t="s">
        <v>1685</v>
      </c>
      <c r="D63" s="7"/>
      <c r="E63" s="1"/>
      <c r="F63" s="1"/>
      <c r="G63" s="1"/>
      <c r="H63" s="1"/>
      <c r="I63" s="1"/>
      <c r="J63" s="1"/>
      <c r="K63" s="1"/>
      <c r="L63" s="1"/>
      <c r="M63" s="1"/>
      <c r="N63" s="1"/>
      <c r="O63" s="1"/>
      <c r="P63" s="1"/>
      <c r="Q63" s="1"/>
      <c r="R63" s="1"/>
      <c r="S63" s="1"/>
      <c r="T63" s="1"/>
      <c r="U63" s="1"/>
      <c r="V63" s="1"/>
      <c r="W63" s="1"/>
      <c r="X63" s="1"/>
      <c r="Y63" s="1"/>
      <c r="Z63" s="1"/>
      <c r="AA63" s="1"/>
    </row>
    <row r="64" spans="1:27" ht="13.8">
      <c r="A64" s="396"/>
      <c r="B64" s="387" t="s">
        <v>134</v>
      </c>
      <c r="C64" s="407">
        <f>COUNTIF('2021 Living Repository without '!$M$6:$M$76,"*Academia*")</f>
        <v>24</v>
      </c>
      <c r="D64" s="7"/>
      <c r="E64" s="1"/>
      <c r="F64" s="1"/>
      <c r="G64" s="1"/>
      <c r="H64" s="1"/>
      <c r="I64" s="1"/>
      <c r="J64" s="1"/>
      <c r="K64" s="1"/>
      <c r="L64" s="1"/>
      <c r="M64" s="1"/>
      <c r="N64" s="1"/>
      <c r="O64" s="1"/>
      <c r="P64" s="1"/>
      <c r="Q64" s="1"/>
      <c r="R64" s="1"/>
      <c r="S64" s="1"/>
      <c r="T64" s="1"/>
      <c r="U64" s="1"/>
      <c r="V64" s="1"/>
      <c r="W64" s="1"/>
      <c r="X64" s="1"/>
      <c r="Y64" s="1"/>
      <c r="Z64" s="1"/>
      <c r="AA64" s="1"/>
    </row>
    <row r="65" spans="1:27" ht="13.8">
      <c r="A65" s="396"/>
      <c r="B65" s="387" t="s">
        <v>258</v>
      </c>
      <c r="C65" s="407">
        <f>COUNTIF('2021 Living Repository without '!$M$6:$M$76,"*Government*")</f>
        <v>22</v>
      </c>
      <c r="D65" s="7"/>
      <c r="E65" s="1"/>
      <c r="F65" s="1"/>
      <c r="G65" s="1"/>
      <c r="H65" s="1"/>
      <c r="I65" s="1"/>
      <c r="J65" s="1"/>
      <c r="K65" s="1"/>
      <c r="L65" s="1"/>
      <c r="M65" s="1"/>
      <c r="N65" s="1"/>
      <c r="O65" s="1"/>
      <c r="P65" s="1"/>
      <c r="Q65" s="1"/>
      <c r="R65" s="1"/>
      <c r="S65" s="1"/>
      <c r="T65" s="1"/>
      <c r="U65" s="1"/>
      <c r="V65" s="1"/>
      <c r="W65" s="1"/>
      <c r="X65" s="1"/>
      <c r="Y65" s="1"/>
      <c r="Z65" s="1"/>
      <c r="AA65" s="1"/>
    </row>
    <row r="66" spans="1:27" ht="13.8">
      <c r="A66" s="396"/>
      <c r="B66" s="387" t="s">
        <v>261</v>
      </c>
      <c r="C66" s="407">
        <f>COUNTIF('2021 Living Repository without '!$M$6:$M$76,"*Public*")</f>
        <v>24</v>
      </c>
      <c r="D66" s="7"/>
      <c r="E66" s="1"/>
      <c r="F66" s="1"/>
      <c r="G66" s="1"/>
      <c r="H66" s="1"/>
      <c r="I66" s="1"/>
      <c r="J66" s="1"/>
      <c r="K66" s="1"/>
      <c r="L66" s="1"/>
      <c r="M66" s="1"/>
      <c r="N66" s="1"/>
      <c r="O66" s="1"/>
      <c r="P66" s="1"/>
      <c r="Q66" s="1"/>
      <c r="R66" s="1"/>
      <c r="S66" s="1"/>
      <c r="T66" s="1"/>
      <c r="U66" s="1"/>
      <c r="V66" s="1"/>
      <c r="W66" s="1"/>
      <c r="X66" s="1"/>
      <c r="Y66" s="1"/>
      <c r="Z66" s="1"/>
      <c r="AA66" s="1"/>
    </row>
    <row r="67" spans="1:27" ht="13.8">
      <c r="A67" s="396"/>
      <c r="B67" s="387" t="s">
        <v>623</v>
      </c>
      <c r="C67" s="407">
        <f>COUNTIF('2021 Living Repository without '!$M$6:$M$76,"*Business*")</f>
        <v>12</v>
      </c>
      <c r="D67" s="7"/>
      <c r="E67" s="1"/>
      <c r="F67" s="1"/>
      <c r="G67" s="1"/>
      <c r="H67" s="1"/>
      <c r="I67" s="1"/>
      <c r="J67" s="1"/>
      <c r="K67" s="1"/>
      <c r="L67" s="1"/>
      <c r="M67" s="1"/>
      <c r="N67" s="1"/>
      <c r="O67" s="1"/>
      <c r="P67" s="1"/>
      <c r="Q67" s="1"/>
      <c r="R67" s="1"/>
      <c r="S67" s="1"/>
      <c r="T67" s="1"/>
      <c r="U67" s="1"/>
      <c r="V67" s="1"/>
      <c r="W67" s="1"/>
      <c r="X67" s="1"/>
      <c r="Y67" s="1"/>
      <c r="Z67" s="1"/>
      <c r="AA67" s="1"/>
    </row>
    <row r="68" spans="1:27" ht="13.2">
      <c r="A68" s="382"/>
      <c r="B68" s="408"/>
      <c r="C68" s="409"/>
      <c r="D68" s="1"/>
      <c r="E68" s="1"/>
      <c r="F68" s="1"/>
      <c r="G68" s="1"/>
      <c r="H68" s="1"/>
      <c r="I68" s="1"/>
      <c r="J68" s="1"/>
      <c r="K68" s="1"/>
      <c r="L68" s="1"/>
      <c r="M68" s="1"/>
      <c r="N68" s="1"/>
      <c r="O68" s="1"/>
      <c r="P68" s="1"/>
      <c r="Q68" s="1"/>
      <c r="R68" s="1"/>
      <c r="S68" s="1"/>
      <c r="T68" s="1"/>
      <c r="U68" s="1"/>
      <c r="V68" s="1"/>
      <c r="W68" s="1"/>
      <c r="X68" s="1"/>
      <c r="Y68" s="1"/>
      <c r="Z68" s="1"/>
      <c r="AA68" s="1"/>
    </row>
    <row r="69" spans="1:27" ht="13.2">
      <c r="A69" s="382"/>
      <c r="B69" s="385" t="s">
        <v>44</v>
      </c>
      <c r="C69" s="386" t="s">
        <v>1685</v>
      </c>
      <c r="D69" s="1"/>
      <c r="E69" s="1"/>
      <c r="F69" s="1"/>
      <c r="G69" s="1"/>
      <c r="H69" s="1"/>
      <c r="I69" s="1"/>
      <c r="J69" s="1"/>
      <c r="K69" s="1"/>
      <c r="L69" s="1"/>
      <c r="M69" s="1"/>
      <c r="N69" s="1"/>
      <c r="O69" s="1"/>
      <c r="P69" s="1"/>
      <c r="Q69" s="1"/>
      <c r="R69" s="1"/>
      <c r="S69" s="1"/>
      <c r="T69" s="1"/>
      <c r="U69" s="1"/>
      <c r="V69" s="1"/>
      <c r="W69" s="1"/>
      <c r="X69" s="1"/>
      <c r="Y69" s="1"/>
      <c r="Z69" s="1"/>
      <c r="AA69" s="1"/>
    </row>
    <row r="70" spans="1:27" ht="13.8">
      <c r="A70" s="382"/>
      <c r="B70" s="387" t="s">
        <v>199</v>
      </c>
      <c r="C70" s="407">
        <f>COUNTIF('2021 Living Repository without '!$H6:$H$76,B70)</f>
        <v>9</v>
      </c>
      <c r="D70" s="1"/>
      <c r="E70" s="1"/>
      <c r="F70" s="1"/>
      <c r="G70" s="1"/>
      <c r="H70" s="1"/>
      <c r="I70" s="1"/>
      <c r="J70" s="1"/>
      <c r="K70" s="1"/>
      <c r="L70" s="1"/>
      <c r="M70" s="1"/>
      <c r="N70" s="1"/>
      <c r="O70" s="1"/>
      <c r="P70" s="1"/>
      <c r="Q70" s="1"/>
      <c r="R70" s="1"/>
      <c r="S70" s="1"/>
      <c r="T70" s="1"/>
      <c r="U70" s="1"/>
      <c r="V70" s="1"/>
      <c r="W70" s="1"/>
      <c r="X70" s="1"/>
      <c r="Y70" s="1"/>
      <c r="Z70" s="1"/>
      <c r="AA70" s="1"/>
    </row>
    <row r="71" spans="1:27" ht="13.8">
      <c r="A71" s="382"/>
      <c r="B71" s="387" t="s">
        <v>133</v>
      </c>
      <c r="C71" s="407">
        <f>COUNTIF('2021 Living Repository without '!$H6:$H$76,B71)</f>
        <v>17</v>
      </c>
      <c r="D71" s="1"/>
      <c r="E71" s="1"/>
      <c r="F71" s="1"/>
      <c r="G71" s="1"/>
      <c r="H71" s="1"/>
      <c r="I71" s="1"/>
      <c r="J71" s="1"/>
      <c r="K71" s="1"/>
      <c r="L71" s="1"/>
      <c r="M71" s="1"/>
      <c r="N71" s="1"/>
      <c r="O71" s="1"/>
      <c r="P71" s="1"/>
      <c r="Q71" s="1"/>
      <c r="R71" s="1"/>
      <c r="S71" s="1"/>
      <c r="T71" s="1"/>
      <c r="U71" s="1"/>
      <c r="V71" s="1"/>
      <c r="W71" s="1"/>
      <c r="X71" s="1"/>
      <c r="Y71" s="1"/>
      <c r="Z71" s="1"/>
      <c r="AA71" s="1"/>
    </row>
    <row r="72" spans="1:27" ht="13.8">
      <c r="A72" s="382"/>
      <c r="B72" s="387" t="s">
        <v>176</v>
      </c>
      <c r="C72" s="407">
        <f>COUNTIF('2021 Living Repository without '!$H6:$H$76,B72)</f>
        <v>39</v>
      </c>
      <c r="D72" s="1"/>
      <c r="E72" s="1"/>
      <c r="F72" s="1"/>
      <c r="G72" s="1"/>
      <c r="H72" s="1"/>
      <c r="I72" s="1"/>
      <c r="J72" s="1"/>
      <c r="K72" s="1"/>
      <c r="L72" s="1"/>
      <c r="M72" s="1"/>
      <c r="N72" s="1"/>
      <c r="O72" s="1"/>
      <c r="P72" s="1"/>
      <c r="Q72" s="1"/>
      <c r="R72" s="1"/>
      <c r="S72" s="1"/>
      <c r="T72" s="1"/>
      <c r="U72" s="1"/>
      <c r="V72" s="1"/>
      <c r="W72" s="1"/>
      <c r="X72" s="1"/>
      <c r="Y72" s="1"/>
      <c r="Z72" s="1"/>
      <c r="AA72" s="1"/>
    </row>
    <row r="73" spans="1:27" ht="13.2">
      <c r="A73" s="382"/>
      <c r="B73" s="382"/>
      <c r="C73" s="1"/>
      <c r="D73" s="1"/>
      <c r="E73" s="1"/>
      <c r="F73" s="1"/>
      <c r="G73" s="1"/>
      <c r="H73" s="1"/>
      <c r="I73" s="1"/>
      <c r="J73" s="1"/>
      <c r="K73" s="1"/>
      <c r="L73" s="1"/>
      <c r="M73" s="1"/>
      <c r="N73" s="1"/>
      <c r="O73" s="1"/>
      <c r="P73" s="1"/>
      <c r="Q73" s="1"/>
      <c r="R73" s="1"/>
      <c r="S73" s="1"/>
      <c r="T73" s="1"/>
      <c r="U73" s="1"/>
      <c r="V73" s="1"/>
      <c r="W73" s="1"/>
      <c r="X73" s="1"/>
      <c r="Y73" s="1"/>
      <c r="Z73" s="1"/>
      <c r="AA73" s="1"/>
    </row>
    <row r="74" spans="1:27" ht="13.2">
      <c r="A74" s="382"/>
      <c r="B74" s="382"/>
      <c r="C74" s="1"/>
      <c r="D74" s="1"/>
      <c r="E74" s="1"/>
      <c r="F74" s="1"/>
      <c r="G74" s="1"/>
      <c r="H74" s="1"/>
      <c r="I74" s="1"/>
      <c r="J74" s="1"/>
      <c r="K74" s="1"/>
      <c r="L74" s="1"/>
      <c r="M74" s="1"/>
      <c r="N74" s="1"/>
      <c r="O74" s="1"/>
      <c r="P74" s="1"/>
      <c r="Q74" s="1"/>
      <c r="R74" s="1"/>
      <c r="S74" s="1"/>
      <c r="T74" s="1"/>
      <c r="U74" s="1"/>
      <c r="V74" s="1"/>
      <c r="W74" s="1"/>
      <c r="X74" s="1"/>
      <c r="Y74" s="1"/>
      <c r="Z74" s="1"/>
      <c r="AA74" s="1"/>
    </row>
    <row r="75" spans="1:27" ht="13.2">
      <c r="A75" s="382"/>
      <c r="B75" s="382"/>
      <c r="C75" s="1"/>
      <c r="D75" s="1"/>
      <c r="E75" s="1"/>
      <c r="F75" s="1"/>
      <c r="G75" s="1"/>
      <c r="H75" s="1"/>
      <c r="I75" s="1"/>
      <c r="J75" s="1"/>
      <c r="K75" s="1"/>
      <c r="L75" s="1"/>
      <c r="M75" s="1"/>
      <c r="N75" s="1"/>
      <c r="O75" s="1"/>
      <c r="P75" s="1"/>
      <c r="Q75" s="1"/>
      <c r="R75" s="1"/>
      <c r="S75" s="1"/>
      <c r="T75" s="1"/>
      <c r="U75" s="1"/>
      <c r="V75" s="1"/>
      <c r="W75" s="1"/>
      <c r="X75" s="1"/>
      <c r="Y75" s="1"/>
      <c r="Z75" s="1"/>
      <c r="AA75" s="1"/>
    </row>
    <row r="76" spans="1:27" ht="13.2">
      <c r="A76" s="382"/>
      <c r="B76" s="382"/>
      <c r="C76" s="1"/>
      <c r="D76" s="1"/>
      <c r="E76" s="1"/>
      <c r="F76" s="1"/>
      <c r="G76" s="1"/>
      <c r="H76" s="1"/>
      <c r="I76" s="1"/>
      <c r="J76" s="1"/>
      <c r="K76" s="1"/>
      <c r="L76" s="1"/>
      <c r="M76" s="1"/>
      <c r="N76" s="1"/>
      <c r="O76" s="1"/>
      <c r="P76" s="1"/>
      <c r="Q76" s="1"/>
      <c r="R76" s="1"/>
      <c r="S76" s="1"/>
      <c r="T76" s="1"/>
      <c r="U76" s="1"/>
      <c r="V76" s="1"/>
      <c r="W76" s="1"/>
      <c r="X76" s="1"/>
      <c r="Y76" s="1"/>
      <c r="Z76" s="1"/>
      <c r="AA76" s="1"/>
    </row>
    <row r="77" spans="1:27" ht="13.2">
      <c r="A77" s="382"/>
      <c r="B77" s="382"/>
      <c r="C77" s="1"/>
      <c r="D77" s="1"/>
      <c r="E77" s="1"/>
      <c r="F77" s="1"/>
      <c r="G77" s="1"/>
      <c r="H77" s="1"/>
      <c r="I77" s="1"/>
      <c r="J77" s="1"/>
      <c r="K77" s="1"/>
      <c r="L77" s="1"/>
      <c r="M77" s="1"/>
      <c r="N77" s="1"/>
      <c r="O77" s="1"/>
      <c r="P77" s="1"/>
      <c r="Q77" s="1"/>
      <c r="R77" s="1"/>
      <c r="S77" s="1"/>
      <c r="T77" s="1"/>
      <c r="U77" s="1"/>
      <c r="V77" s="1"/>
      <c r="W77" s="1"/>
      <c r="X77" s="1"/>
      <c r="Y77" s="1"/>
      <c r="Z77" s="1"/>
      <c r="AA77" s="1"/>
    </row>
    <row r="78" spans="1:27" ht="13.2">
      <c r="A78" s="382"/>
      <c r="B78" s="382"/>
      <c r="C78" s="1"/>
      <c r="D78" s="1"/>
      <c r="E78" s="1"/>
      <c r="F78" s="1"/>
      <c r="G78" s="1"/>
      <c r="H78" s="1"/>
      <c r="I78" s="1"/>
      <c r="J78" s="1"/>
      <c r="K78" s="1"/>
      <c r="L78" s="1"/>
      <c r="M78" s="1"/>
      <c r="N78" s="1"/>
      <c r="O78" s="1"/>
      <c r="P78" s="1"/>
      <c r="Q78" s="1"/>
      <c r="R78" s="1"/>
      <c r="S78" s="1"/>
      <c r="T78" s="1"/>
      <c r="U78" s="1"/>
      <c r="V78" s="1"/>
      <c r="W78" s="1"/>
      <c r="X78" s="1"/>
      <c r="Y78" s="1"/>
      <c r="Z78" s="1"/>
      <c r="AA78" s="1"/>
    </row>
    <row r="79" spans="1:27" ht="13.2">
      <c r="A79" s="382"/>
      <c r="B79" s="382"/>
      <c r="C79" s="1"/>
      <c r="D79" s="1"/>
      <c r="E79" s="1"/>
      <c r="F79" s="1"/>
      <c r="G79" s="1"/>
      <c r="H79" s="1"/>
      <c r="I79" s="1"/>
      <c r="J79" s="1"/>
      <c r="K79" s="1"/>
      <c r="L79" s="1"/>
      <c r="M79" s="1"/>
      <c r="N79" s="1"/>
      <c r="O79" s="1"/>
      <c r="P79" s="1"/>
      <c r="Q79" s="1"/>
      <c r="R79" s="1"/>
      <c r="S79" s="1"/>
      <c r="T79" s="1"/>
      <c r="U79" s="1"/>
      <c r="V79" s="1"/>
      <c r="W79" s="1"/>
      <c r="X79" s="1"/>
      <c r="Y79" s="1"/>
      <c r="Z79" s="1"/>
      <c r="AA79" s="1"/>
    </row>
    <row r="80" spans="1:27" ht="13.2">
      <c r="A80" s="382"/>
      <c r="B80" s="382"/>
      <c r="C80" s="1"/>
      <c r="D80" s="1"/>
      <c r="E80" s="1"/>
      <c r="F80" s="1"/>
      <c r="G80" s="1"/>
      <c r="H80" s="1"/>
      <c r="I80" s="1"/>
      <c r="J80" s="1"/>
      <c r="K80" s="1"/>
      <c r="L80" s="1"/>
      <c r="M80" s="1"/>
      <c r="N80" s="1"/>
      <c r="O80" s="1"/>
      <c r="P80" s="1"/>
      <c r="Q80" s="1"/>
      <c r="R80" s="1"/>
      <c r="S80" s="1"/>
      <c r="T80" s="1"/>
      <c r="U80" s="1"/>
      <c r="V80" s="1"/>
      <c r="W80" s="1"/>
      <c r="X80" s="1"/>
      <c r="Y80" s="1"/>
      <c r="Z80" s="1"/>
      <c r="AA80" s="1"/>
    </row>
    <row r="81" spans="1:27" ht="13.2">
      <c r="A81" s="382"/>
      <c r="B81" s="382"/>
      <c r="C81" s="1"/>
      <c r="D81" s="1"/>
      <c r="E81" s="1"/>
      <c r="F81" s="1"/>
      <c r="G81" s="1"/>
      <c r="H81" s="1"/>
      <c r="I81" s="1"/>
      <c r="J81" s="1"/>
      <c r="K81" s="1"/>
      <c r="L81" s="1"/>
      <c r="M81" s="1"/>
      <c r="N81" s="1"/>
      <c r="O81" s="1"/>
      <c r="P81" s="1"/>
      <c r="Q81" s="1"/>
      <c r="R81" s="1"/>
      <c r="S81" s="1"/>
      <c r="T81" s="1"/>
      <c r="U81" s="1"/>
      <c r="V81" s="1"/>
      <c r="W81" s="1"/>
      <c r="X81" s="1"/>
      <c r="Y81" s="1"/>
      <c r="Z81" s="1"/>
      <c r="AA81" s="1"/>
    </row>
    <row r="82" spans="1:27" ht="13.2">
      <c r="A82" s="382"/>
      <c r="B82" s="382"/>
      <c r="C82" s="1"/>
      <c r="D82" s="1"/>
      <c r="E82" s="1"/>
      <c r="F82" s="1"/>
      <c r="G82" s="1"/>
      <c r="H82" s="1"/>
      <c r="I82" s="1"/>
      <c r="J82" s="1"/>
      <c r="K82" s="1"/>
      <c r="L82" s="1"/>
      <c r="M82" s="1"/>
      <c r="N82" s="1"/>
      <c r="O82" s="1"/>
      <c r="P82" s="1"/>
      <c r="Q82" s="1"/>
      <c r="R82" s="1"/>
      <c r="S82" s="1"/>
      <c r="T82" s="1"/>
      <c r="U82" s="1"/>
      <c r="V82" s="1"/>
      <c r="W82" s="1"/>
      <c r="X82" s="1"/>
      <c r="Y82" s="1"/>
      <c r="Z82" s="1"/>
      <c r="AA82" s="1"/>
    </row>
    <row r="83" spans="1:27" ht="13.2">
      <c r="A83" s="382"/>
      <c r="B83" s="382"/>
      <c r="C83" s="1"/>
      <c r="D83" s="1"/>
      <c r="E83" s="1"/>
      <c r="F83" s="1"/>
      <c r="G83" s="1"/>
      <c r="H83" s="1"/>
      <c r="I83" s="1"/>
      <c r="J83" s="1"/>
      <c r="K83" s="1"/>
      <c r="L83" s="1"/>
      <c r="M83" s="1"/>
      <c r="N83" s="1"/>
      <c r="O83" s="1"/>
      <c r="P83" s="1"/>
      <c r="Q83" s="1"/>
      <c r="R83" s="1"/>
      <c r="S83" s="1"/>
      <c r="T83" s="1"/>
      <c r="U83" s="1"/>
      <c r="V83" s="1"/>
      <c r="W83" s="1"/>
      <c r="X83" s="1"/>
      <c r="Y83" s="1"/>
      <c r="Z83" s="1"/>
      <c r="AA83" s="1"/>
    </row>
    <row r="84" spans="1:27" ht="13.2">
      <c r="A84" s="382"/>
      <c r="B84" s="382"/>
      <c r="C84" s="1"/>
      <c r="D84" s="1"/>
      <c r="E84" s="1"/>
      <c r="F84" s="1"/>
      <c r="G84" s="1"/>
      <c r="H84" s="1"/>
      <c r="I84" s="1"/>
      <c r="J84" s="1"/>
      <c r="K84" s="1"/>
      <c r="L84" s="1"/>
      <c r="M84" s="1"/>
      <c r="N84" s="1"/>
      <c r="O84" s="1"/>
      <c r="P84" s="1"/>
      <c r="Q84" s="1"/>
      <c r="R84" s="1"/>
      <c r="S84" s="1"/>
      <c r="T84" s="1"/>
      <c r="U84" s="1"/>
      <c r="V84" s="1"/>
      <c r="W84" s="1"/>
      <c r="X84" s="1"/>
      <c r="Y84" s="1"/>
      <c r="Z84" s="1"/>
      <c r="AA84" s="1"/>
    </row>
    <row r="85" spans="1:27" ht="13.2">
      <c r="A85" s="382"/>
      <c r="B85" s="382"/>
      <c r="C85" s="1"/>
      <c r="D85" s="1"/>
      <c r="E85" s="1"/>
      <c r="F85" s="1"/>
      <c r="G85" s="1"/>
      <c r="H85" s="1"/>
      <c r="I85" s="1"/>
      <c r="J85" s="1"/>
      <c r="K85" s="1"/>
      <c r="L85" s="1"/>
      <c r="M85" s="1"/>
      <c r="N85" s="1"/>
      <c r="O85" s="1"/>
      <c r="P85" s="1"/>
      <c r="Q85" s="1"/>
      <c r="R85" s="1"/>
      <c r="S85" s="1"/>
      <c r="T85" s="1"/>
      <c r="U85" s="1"/>
      <c r="V85" s="1"/>
      <c r="W85" s="1"/>
      <c r="X85" s="1"/>
      <c r="Y85" s="1"/>
      <c r="Z85" s="1"/>
      <c r="AA85" s="1"/>
    </row>
    <row r="86" spans="1:27" ht="13.2">
      <c r="A86" s="382"/>
      <c r="B86" s="382"/>
      <c r="C86" s="1"/>
      <c r="D86" s="1"/>
      <c r="E86" s="1"/>
      <c r="F86" s="1"/>
      <c r="G86" s="1"/>
      <c r="H86" s="1"/>
      <c r="I86" s="1"/>
      <c r="J86" s="1"/>
      <c r="K86" s="1"/>
      <c r="L86" s="1"/>
      <c r="M86" s="1"/>
      <c r="N86" s="1"/>
      <c r="O86" s="1"/>
      <c r="P86" s="1"/>
      <c r="Q86" s="1"/>
      <c r="R86" s="1"/>
      <c r="S86" s="1"/>
      <c r="T86" s="1"/>
      <c r="U86" s="1"/>
      <c r="V86" s="1"/>
      <c r="W86" s="1"/>
      <c r="X86" s="1"/>
      <c r="Y86" s="1"/>
      <c r="Z86" s="1"/>
      <c r="AA86" s="1"/>
    </row>
    <row r="87" spans="1:27" ht="13.2">
      <c r="A87" s="382"/>
      <c r="B87" s="382"/>
      <c r="C87" s="1"/>
      <c r="D87" s="1"/>
      <c r="E87" s="1"/>
      <c r="F87" s="1"/>
      <c r="G87" s="1"/>
      <c r="H87" s="1"/>
      <c r="I87" s="1"/>
      <c r="J87" s="1"/>
      <c r="K87" s="1"/>
      <c r="L87" s="1"/>
      <c r="M87" s="1"/>
      <c r="N87" s="1"/>
      <c r="O87" s="1"/>
      <c r="P87" s="1"/>
      <c r="Q87" s="1"/>
      <c r="R87" s="1"/>
      <c r="S87" s="1"/>
      <c r="T87" s="1"/>
      <c r="U87" s="1"/>
      <c r="V87" s="1"/>
      <c r="W87" s="1"/>
      <c r="X87" s="1"/>
      <c r="Y87" s="1"/>
      <c r="Z87" s="1"/>
      <c r="AA87" s="1"/>
    </row>
    <row r="88" spans="1:27" ht="13.2">
      <c r="A88" s="382"/>
      <c r="B88" s="382"/>
      <c r="C88" s="1"/>
      <c r="D88" s="1"/>
      <c r="E88" s="1"/>
      <c r="F88" s="1"/>
      <c r="G88" s="1"/>
      <c r="H88" s="1"/>
      <c r="I88" s="1"/>
      <c r="J88" s="1"/>
      <c r="K88" s="1"/>
      <c r="L88" s="1"/>
      <c r="M88" s="1"/>
      <c r="N88" s="1"/>
      <c r="O88" s="1"/>
      <c r="P88" s="1"/>
      <c r="Q88" s="1"/>
      <c r="R88" s="1"/>
      <c r="S88" s="1"/>
      <c r="T88" s="1"/>
      <c r="U88" s="1"/>
      <c r="V88" s="1"/>
      <c r="W88" s="1"/>
      <c r="X88" s="1"/>
      <c r="Y88" s="1"/>
      <c r="Z88" s="1"/>
      <c r="AA88" s="1"/>
    </row>
    <row r="89" spans="1:27" ht="13.2">
      <c r="A89" s="382"/>
      <c r="B89" s="382"/>
      <c r="C89" s="1"/>
      <c r="D89" s="1"/>
      <c r="E89" s="1"/>
      <c r="F89" s="1"/>
      <c r="G89" s="1"/>
      <c r="H89" s="1"/>
      <c r="I89" s="1"/>
      <c r="J89" s="1"/>
      <c r="K89" s="1"/>
      <c r="L89" s="1"/>
      <c r="M89" s="1"/>
      <c r="N89" s="1"/>
      <c r="O89" s="1"/>
      <c r="P89" s="1"/>
      <c r="Q89" s="1"/>
      <c r="R89" s="1"/>
      <c r="S89" s="1"/>
      <c r="T89" s="1"/>
      <c r="U89" s="1"/>
      <c r="V89" s="1"/>
      <c r="W89" s="1"/>
      <c r="X89" s="1"/>
      <c r="Y89" s="1"/>
      <c r="Z89" s="1"/>
      <c r="AA89" s="1"/>
    </row>
    <row r="90" spans="1:27" ht="13.2">
      <c r="A90" s="382"/>
      <c r="B90" s="382"/>
      <c r="C90" s="1"/>
      <c r="D90" s="1"/>
      <c r="E90" s="1"/>
      <c r="F90" s="1"/>
      <c r="G90" s="1"/>
      <c r="H90" s="1"/>
      <c r="I90" s="1"/>
      <c r="J90" s="1"/>
      <c r="K90" s="1"/>
      <c r="L90" s="1"/>
      <c r="M90" s="1"/>
      <c r="N90" s="1"/>
      <c r="O90" s="1"/>
      <c r="P90" s="1"/>
      <c r="Q90" s="1"/>
      <c r="R90" s="1"/>
      <c r="S90" s="1"/>
      <c r="T90" s="1"/>
      <c r="U90" s="1"/>
      <c r="V90" s="1"/>
      <c r="W90" s="1"/>
      <c r="X90" s="1"/>
      <c r="Y90" s="1"/>
      <c r="Z90" s="1"/>
      <c r="AA90" s="1"/>
    </row>
    <row r="91" spans="1:27" ht="13.2">
      <c r="A91" s="382"/>
      <c r="B91" s="382"/>
      <c r="C91" s="1"/>
      <c r="D91" s="1"/>
      <c r="E91" s="1"/>
      <c r="F91" s="1"/>
      <c r="G91" s="1"/>
      <c r="H91" s="1"/>
      <c r="I91" s="1"/>
      <c r="J91" s="1"/>
      <c r="K91" s="1"/>
      <c r="L91" s="1"/>
      <c r="M91" s="1"/>
      <c r="N91" s="1"/>
      <c r="O91" s="1"/>
      <c r="P91" s="1"/>
      <c r="Q91" s="1"/>
      <c r="R91" s="1"/>
      <c r="S91" s="1"/>
      <c r="T91" s="1"/>
      <c r="U91" s="1"/>
      <c r="V91" s="1"/>
      <c r="W91" s="1"/>
      <c r="X91" s="1"/>
      <c r="Y91" s="1"/>
      <c r="Z91" s="1"/>
      <c r="AA91" s="1"/>
    </row>
    <row r="92" spans="1:27" ht="13.2">
      <c r="A92" s="382"/>
      <c r="B92" s="382"/>
      <c r="C92" s="1"/>
      <c r="D92" s="1"/>
      <c r="E92" s="1"/>
      <c r="F92" s="1"/>
      <c r="G92" s="1"/>
      <c r="H92" s="1"/>
      <c r="I92" s="1"/>
      <c r="J92" s="1"/>
      <c r="K92" s="1"/>
      <c r="L92" s="1"/>
      <c r="M92" s="1"/>
      <c r="N92" s="1"/>
      <c r="O92" s="1"/>
      <c r="P92" s="1"/>
      <c r="Q92" s="1"/>
      <c r="R92" s="1"/>
      <c r="S92" s="1"/>
      <c r="T92" s="1"/>
      <c r="U92" s="1"/>
      <c r="V92" s="1"/>
      <c r="W92" s="1"/>
      <c r="X92" s="1"/>
      <c r="Y92" s="1"/>
      <c r="Z92" s="1"/>
      <c r="AA92" s="1"/>
    </row>
    <row r="93" spans="1:27" ht="13.2">
      <c r="A93" s="382"/>
      <c r="B93" s="382"/>
      <c r="C93" s="1"/>
      <c r="D93" s="1"/>
      <c r="E93" s="1"/>
      <c r="F93" s="1"/>
      <c r="G93" s="1"/>
      <c r="H93" s="1"/>
      <c r="I93" s="1"/>
      <c r="J93" s="1"/>
      <c r="K93" s="1"/>
      <c r="L93" s="1"/>
      <c r="M93" s="1"/>
      <c r="N93" s="1"/>
      <c r="O93" s="1"/>
      <c r="P93" s="1"/>
      <c r="Q93" s="1"/>
      <c r="R93" s="1"/>
      <c r="S93" s="1"/>
      <c r="T93" s="1"/>
      <c r="U93" s="1"/>
      <c r="V93" s="1"/>
      <c r="W93" s="1"/>
      <c r="X93" s="1"/>
      <c r="Y93" s="1"/>
      <c r="Z93" s="1"/>
      <c r="AA93" s="1"/>
    </row>
    <row r="94" spans="1:27" ht="13.2">
      <c r="A94" s="382"/>
      <c r="B94" s="382"/>
      <c r="C94" s="1"/>
      <c r="D94" s="1"/>
      <c r="E94" s="1"/>
      <c r="F94" s="1"/>
      <c r="G94" s="1"/>
      <c r="H94" s="1"/>
      <c r="I94" s="1"/>
      <c r="J94" s="1"/>
      <c r="K94" s="1"/>
      <c r="L94" s="1"/>
      <c r="M94" s="1"/>
      <c r="N94" s="1"/>
      <c r="O94" s="1"/>
      <c r="P94" s="1"/>
      <c r="Q94" s="1"/>
      <c r="R94" s="1"/>
      <c r="S94" s="1"/>
      <c r="T94" s="1"/>
      <c r="U94" s="1"/>
      <c r="V94" s="1"/>
      <c r="W94" s="1"/>
      <c r="X94" s="1"/>
      <c r="Y94" s="1"/>
      <c r="Z94" s="1"/>
      <c r="AA94" s="1"/>
    </row>
    <row r="95" spans="1:27" ht="13.2">
      <c r="A95" s="382"/>
      <c r="B95" s="382"/>
      <c r="C95" s="1"/>
      <c r="D95" s="1"/>
      <c r="E95" s="1"/>
      <c r="F95" s="1"/>
      <c r="G95" s="1"/>
      <c r="H95" s="1"/>
      <c r="I95" s="1"/>
      <c r="J95" s="1"/>
      <c r="K95" s="1"/>
      <c r="L95" s="1"/>
      <c r="M95" s="1"/>
      <c r="N95" s="1"/>
      <c r="O95" s="1"/>
      <c r="P95" s="1"/>
      <c r="Q95" s="1"/>
      <c r="R95" s="1"/>
      <c r="S95" s="1"/>
      <c r="T95" s="1"/>
      <c r="U95" s="1"/>
      <c r="V95" s="1"/>
      <c r="W95" s="1"/>
      <c r="X95" s="1"/>
      <c r="Y95" s="1"/>
      <c r="Z95" s="1"/>
      <c r="AA95" s="1"/>
    </row>
    <row r="96" spans="1:27" ht="13.2">
      <c r="A96" s="382"/>
      <c r="B96" s="382"/>
      <c r="C96" s="1"/>
      <c r="D96" s="1"/>
      <c r="E96" s="1"/>
      <c r="F96" s="1"/>
      <c r="G96" s="1"/>
      <c r="H96" s="1"/>
      <c r="I96" s="1"/>
      <c r="J96" s="1"/>
      <c r="K96" s="1"/>
      <c r="L96" s="1"/>
      <c r="M96" s="1"/>
      <c r="N96" s="1"/>
      <c r="O96" s="1"/>
      <c r="P96" s="1"/>
      <c r="Q96" s="1"/>
      <c r="R96" s="1"/>
      <c r="S96" s="1"/>
      <c r="T96" s="1"/>
      <c r="U96" s="1"/>
      <c r="V96" s="1"/>
      <c r="W96" s="1"/>
      <c r="X96" s="1"/>
      <c r="Y96" s="1"/>
      <c r="Z96" s="1"/>
      <c r="AA96" s="1"/>
    </row>
    <row r="97" spans="1:27" ht="13.2">
      <c r="A97" s="382"/>
      <c r="B97" s="382"/>
      <c r="C97" s="1"/>
      <c r="D97" s="1"/>
      <c r="E97" s="1"/>
      <c r="F97" s="1"/>
      <c r="G97" s="1"/>
      <c r="H97" s="1"/>
      <c r="I97" s="1"/>
      <c r="J97" s="1"/>
      <c r="K97" s="1"/>
      <c r="L97" s="1"/>
      <c r="M97" s="1"/>
      <c r="N97" s="1"/>
      <c r="O97" s="1"/>
      <c r="P97" s="1"/>
      <c r="Q97" s="1"/>
      <c r="R97" s="1"/>
      <c r="S97" s="1"/>
      <c r="T97" s="1"/>
      <c r="U97" s="1"/>
      <c r="V97" s="1"/>
      <c r="W97" s="1"/>
      <c r="X97" s="1"/>
      <c r="Y97" s="1"/>
      <c r="Z97" s="1"/>
      <c r="AA97" s="1"/>
    </row>
    <row r="98" spans="1:27" ht="13.2">
      <c r="A98" s="382"/>
      <c r="B98" s="382"/>
      <c r="C98" s="1"/>
      <c r="D98" s="1"/>
      <c r="E98" s="1"/>
      <c r="F98" s="1"/>
      <c r="G98" s="1"/>
      <c r="H98" s="1"/>
      <c r="I98" s="1"/>
      <c r="J98" s="1"/>
      <c r="K98" s="1"/>
      <c r="L98" s="1"/>
      <c r="M98" s="1"/>
      <c r="N98" s="1"/>
      <c r="O98" s="1"/>
      <c r="P98" s="1"/>
      <c r="Q98" s="1"/>
      <c r="R98" s="1"/>
      <c r="S98" s="1"/>
      <c r="T98" s="1"/>
      <c r="U98" s="1"/>
      <c r="V98" s="1"/>
      <c r="W98" s="1"/>
      <c r="X98" s="1"/>
      <c r="Y98" s="1"/>
      <c r="Z98" s="1"/>
      <c r="AA98" s="1"/>
    </row>
    <row r="99" spans="1:27" ht="13.2">
      <c r="A99" s="382"/>
      <c r="B99" s="382"/>
      <c r="C99" s="1"/>
      <c r="D99" s="1"/>
      <c r="E99" s="1"/>
      <c r="F99" s="1"/>
      <c r="G99" s="1"/>
      <c r="H99" s="1"/>
      <c r="I99" s="1"/>
      <c r="J99" s="1"/>
      <c r="K99" s="1"/>
      <c r="L99" s="1"/>
      <c r="M99" s="1"/>
      <c r="N99" s="1"/>
      <c r="O99" s="1"/>
      <c r="P99" s="1"/>
      <c r="Q99" s="1"/>
      <c r="R99" s="1"/>
      <c r="S99" s="1"/>
      <c r="T99" s="1"/>
      <c r="U99" s="1"/>
      <c r="V99" s="1"/>
      <c r="W99" s="1"/>
      <c r="X99" s="1"/>
      <c r="Y99" s="1"/>
      <c r="Z99" s="1"/>
      <c r="AA99" s="1"/>
    </row>
    <row r="100" spans="1:27" ht="13.2">
      <c r="A100" s="382"/>
      <c r="B100" s="382"/>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2">
      <c r="A101" s="382"/>
      <c r="B101" s="382"/>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2">
      <c r="A102" s="382"/>
      <c r="B102" s="382"/>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2">
      <c r="A103" s="382"/>
      <c r="B103" s="382"/>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2">
      <c r="A104" s="382"/>
      <c r="B104" s="382"/>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2">
      <c r="A105" s="382"/>
      <c r="B105" s="382"/>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2">
      <c r="A106" s="382"/>
      <c r="B106" s="382"/>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2">
      <c r="A107" s="382"/>
      <c r="B107" s="382"/>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2">
      <c r="A108" s="382"/>
      <c r="B108" s="382"/>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2">
      <c r="A109" s="382"/>
      <c r="B109" s="382"/>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2">
      <c r="A110" s="382"/>
      <c r="B110" s="382"/>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2">
      <c r="A111" s="382"/>
      <c r="B111" s="382"/>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2">
      <c r="A112" s="382"/>
      <c r="B112" s="382"/>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2">
      <c r="A113" s="382"/>
      <c r="B113" s="382"/>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2">
      <c r="A114" s="382"/>
      <c r="B114" s="382"/>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2">
      <c r="A115" s="382"/>
      <c r="B115" s="382"/>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2">
      <c r="A116" s="382"/>
      <c r="B116" s="382"/>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2">
      <c r="A117" s="382"/>
      <c r="B117" s="382"/>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2">
      <c r="A118" s="382"/>
      <c r="B118" s="382"/>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2">
      <c r="A119" s="382"/>
      <c r="B119" s="382"/>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2">
      <c r="A120" s="382"/>
      <c r="B120" s="382"/>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2">
      <c r="A121" s="382"/>
      <c r="B121" s="382"/>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2">
      <c r="A122" s="382"/>
      <c r="B122" s="382"/>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2">
      <c r="A123" s="382"/>
      <c r="B123" s="382"/>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2">
      <c r="A124" s="382"/>
      <c r="B124" s="382"/>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2">
      <c r="A125" s="382"/>
      <c r="B125" s="382"/>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2">
      <c r="A126" s="382"/>
      <c r="B126" s="382"/>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2">
      <c r="A127" s="382"/>
      <c r="B127" s="382"/>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2">
      <c r="A128" s="382"/>
      <c r="B128" s="382"/>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2">
      <c r="A129" s="382"/>
      <c r="B129" s="382"/>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2">
      <c r="A130" s="382"/>
      <c r="B130" s="382"/>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2">
      <c r="A131" s="382"/>
      <c r="B131" s="382"/>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2">
      <c r="A132" s="382"/>
      <c r="B132" s="382"/>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2">
      <c r="A133" s="382"/>
      <c r="B133" s="382"/>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2">
      <c r="A134" s="382"/>
      <c r="B134" s="382"/>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2">
      <c r="A135" s="382"/>
      <c r="B135" s="382"/>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2">
      <c r="A136" s="382"/>
      <c r="B136" s="382"/>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2">
      <c r="A137" s="382"/>
      <c r="B137" s="382"/>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2">
      <c r="A138" s="382"/>
      <c r="B138" s="382"/>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2">
      <c r="A139" s="382"/>
      <c r="B139" s="382"/>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2">
      <c r="A140" s="382"/>
      <c r="B140" s="382"/>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2">
      <c r="A141" s="382"/>
      <c r="B141" s="382"/>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2">
      <c r="A142" s="382"/>
      <c r="B142" s="382"/>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2">
      <c r="A143" s="382"/>
      <c r="B143" s="382"/>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2">
      <c r="A144" s="382"/>
      <c r="B144" s="382"/>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2">
      <c r="A145" s="382"/>
      <c r="B145" s="382"/>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2">
      <c r="A146" s="382"/>
      <c r="B146" s="382"/>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2">
      <c r="A147" s="382"/>
      <c r="B147" s="382"/>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2">
      <c r="A148" s="382"/>
      <c r="B148" s="382"/>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2">
      <c r="A149" s="382"/>
      <c r="B149" s="382"/>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2">
      <c r="A150" s="382"/>
      <c r="B150" s="382"/>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2">
      <c r="A151" s="382"/>
      <c r="B151" s="382"/>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2">
      <c r="A152" s="382"/>
      <c r="B152" s="382"/>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2">
      <c r="A153" s="382"/>
      <c r="B153" s="382"/>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2">
      <c r="A154" s="382"/>
      <c r="B154" s="382"/>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2">
      <c r="A155" s="382"/>
      <c r="B155" s="382"/>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2">
      <c r="A156" s="382"/>
      <c r="B156" s="382"/>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2">
      <c r="A157" s="382"/>
      <c r="B157" s="382"/>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2">
      <c r="A158" s="382"/>
      <c r="B158" s="382"/>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2">
      <c r="A159" s="382"/>
      <c r="B159" s="382"/>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2">
      <c r="A160" s="382"/>
      <c r="B160" s="382"/>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2">
      <c r="A161" s="382"/>
      <c r="B161" s="382"/>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2">
      <c r="A162" s="382"/>
      <c r="B162" s="382"/>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2">
      <c r="A163" s="382"/>
      <c r="B163" s="382"/>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2">
      <c r="A164" s="382"/>
      <c r="B164" s="382"/>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2">
      <c r="A165" s="382"/>
      <c r="B165" s="382"/>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2">
      <c r="A166" s="382"/>
      <c r="B166" s="382"/>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2">
      <c r="A167" s="382"/>
      <c r="B167" s="382"/>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2">
      <c r="A168" s="382"/>
      <c r="B168" s="382"/>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2">
      <c r="A169" s="382"/>
      <c r="B169" s="382"/>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2">
      <c r="A170" s="382"/>
      <c r="B170" s="382"/>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2">
      <c r="A171" s="382"/>
      <c r="B171" s="382"/>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2">
      <c r="A172" s="382"/>
      <c r="B172" s="382"/>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2">
      <c r="A173" s="382"/>
      <c r="B173" s="382"/>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2">
      <c r="A174" s="382"/>
      <c r="B174" s="382"/>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2">
      <c r="A175" s="382"/>
      <c r="B175" s="382"/>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2">
      <c r="A176" s="382"/>
      <c r="B176" s="382"/>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2">
      <c r="A177" s="382"/>
      <c r="B177" s="382"/>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2">
      <c r="A178" s="382"/>
      <c r="B178" s="382"/>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2">
      <c r="A179" s="382"/>
      <c r="B179" s="382"/>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2">
      <c r="A180" s="382"/>
      <c r="B180" s="382"/>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2">
      <c r="A181" s="382"/>
      <c r="B181" s="382"/>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2">
      <c r="A182" s="382"/>
      <c r="B182" s="382"/>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2">
      <c r="A183" s="382"/>
      <c r="B183" s="382"/>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2">
      <c r="A184" s="382"/>
      <c r="B184" s="382"/>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2">
      <c r="A185" s="382"/>
      <c r="B185" s="382"/>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2">
      <c r="A186" s="382"/>
      <c r="B186" s="382"/>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2">
      <c r="A187" s="382"/>
      <c r="B187" s="382"/>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2">
      <c r="A188" s="382"/>
      <c r="B188" s="382"/>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2">
      <c r="A189" s="382"/>
      <c r="B189" s="382"/>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2">
      <c r="A190" s="382"/>
      <c r="B190" s="382"/>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2">
      <c r="A191" s="382"/>
      <c r="B191" s="382"/>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2">
      <c r="A192" s="382"/>
      <c r="B192" s="382"/>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2">
      <c r="A193" s="382"/>
      <c r="B193" s="382"/>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2">
      <c r="A194" s="382"/>
      <c r="B194" s="382"/>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2">
      <c r="A195" s="382"/>
      <c r="B195" s="382"/>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2">
      <c r="A196" s="382"/>
      <c r="B196" s="382"/>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2">
      <c r="A197" s="382"/>
      <c r="B197" s="382"/>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2">
      <c r="A198" s="382"/>
      <c r="B198" s="382"/>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2">
      <c r="A199" s="382"/>
      <c r="B199" s="382"/>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2">
      <c r="A200" s="382"/>
      <c r="B200" s="382"/>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2">
      <c r="A201" s="382"/>
      <c r="B201" s="382"/>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2">
      <c r="A202" s="382"/>
      <c r="B202" s="382"/>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2">
      <c r="A203" s="382"/>
      <c r="B203" s="382"/>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2">
      <c r="A204" s="382"/>
      <c r="B204" s="382"/>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2">
      <c r="A205" s="382"/>
      <c r="B205" s="382"/>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2">
      <c r="A206" s="382"/>
      <c r="B206" s="382"/>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2">
      <c r="A207" s="382"/>
      <c r="B207" s="382"/>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2">
      <c r="A208" s="382"/>
      <c r="B208" s="382"/>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2">
      <c r="A209" s="382"/>
      <c r="B209" s="382"/>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2">
      <c r="A210" s="382"/>
      <c r="B210" s="382"/>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2">
      <c r="A211" s="382"/>
      <c r="B211" s="382"/>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2">
      <c r="A212" s="382"/>
      <c r="B212" s="382"/>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2">
      <c r="A213" s="382"/>
      <c r="B213" s="382"/>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2">
      <c r="A214" s="382"/>
      <c r="B214" s="382"/>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2">
      <c r="A215" s="382"/>
      <c r="B215" s="382"/>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2">
      <c r="A216" s="382"/>
      <c r="B216" s="382"/>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2">
      <c r="A217" s="382"/>
      <c r="B217" s="382"/>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2">
      <c r="A218" s="382"/>
      <c r="B218" s="382"/>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2">
      <c r="A219" s="382"/>
      <c r="B219" s="382"/>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2">
      <c r="A220" s="382"/>
      <c r="B220" s="382"/>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2">
      <c r="A221" s="382"/>
      <c r="B221" s="382"/>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2">
      <c r="A222" s="382"/>
      <c r="B222" s="382"/>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2">
      <c r="A223" s="382"/>
      <c r="B223" s="382"/>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2">
      <c r="A224" s="382"/>
      <c r="B224" s="382"/>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2">
      <c r="A225" s="382"/>
      <c r="B225" s="382"/>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2">
      <c r="A226" s="382"/>
      <c r="B226" s="382"/>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2">
      <c r="A227" s="382"/>
      <c r="B227" s="382"/>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2">
      <c r="A228" s="382"/>
      <c r="B228" s="382"/>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2">
      <c r="A229" s="382"/>
      <c r="B229" s="382"/>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2">
      <c r="A230" s="382"/>
      <c r="B230" s="382"/>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2">
      <c r="A231" s="382"/>
      <c r="B231" s="382"/>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2">
      <c r="A232" s="382"/>
      <c r="B232" s="382"/>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2">
      <c r="A233" s="382"/>
      <c r="B233" s="382"/>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2">
      <c r="A234" s="382"/>
      <c r="B234" s="382"/>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2">
      <c r="A235" s="382"/>
      <c r="B235" s="382"/>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2">
      <c r="A236" s="382"/>
      <c r="B236" s="382"/>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2">
      <c r="A237" s="382"/>
      <c r="B237" s="382"/>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2">
      <c r="A238" s="382"/>
      <c r="B238" s="382"/>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2">
      <c r="A239" s="382"/>
      <c r="B239" s="382"/>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2">
      <c r="A240" s="382"/>
      <c r="B240" s="382"/>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2">
      <c r="A241" s="382"/>
      <c r="B241" s="382"/>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2">
      <c r="A242" s="382"/>
      <c r="B242" s="382"/>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2">
      <c r="A243" s="382"/>
      <c r="B243" s="382"/>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2">
      <c r="A244" s="382"/>
      <c r="B244" s="382"/>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2">
      <c r="A245" s="382"/>
      <c r="B245" s="382"/>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2">
      <c r="A246" s="382"/>
      <c r="B246" s="382"/>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2">
      <c r="A247" s="382"/>
      <c r="B247" s="382"/>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2">
      <c r="A248" s="382"/>
      <c r="B248" s="382"/>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2">
      <c r="A249" s="382"/>
      <c r="B249" s="382"/>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2">
      <c r="A250" s="382"/>
      <c r="B250" s="382"/>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2">
      <c r="A251" s="382"/>
      <c r="B251" s="382"/>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2">
      <c r="A252" s="382"/>
      <c r="B252" s="382"/>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2">
      <c r="A253" s="382"/>
      <c r="B253" s="382"/>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2">
      <c r="A254" s="382"/>
      <c r="B254" s="382"/>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2">
      <c r="A255" s="382"/>
      <c r="B255" s="382"/>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2">
      <c r="A256" s="382"/>
      <c r="B256" s="382"/>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2">
      <c r="A257" s="382"/>
      <c r="B257" s="382"/>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2">
      <c r="A258" s="382"/>
      <c r="B258" s="382"/>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2">
      <c r="A259" s="382"/>
      <c r="B259" s="382"/>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2">
      <c r="A260" s="382"/>
      <c r="B260" s="382"/>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2">
      <c r="A261" s="382"/>
      <c r="B261" s="382"/>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2">
      <c r="A262" s="382"/>
      <c r="B262" s="382"/>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2">
      <c r="A263" s="382"/>
      <c r="B263" s="382"/>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2">
      <c r="A264" s="382"/>
      <c r="B264" s="382"/>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2">
      <c r="A265" s="382"/>
      <c r="B265" s="382"/>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2">
      <c r="A266" s="382"/>
      <c r="B266" s="382"/>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2">
      <c r="A267" s="382"/>
      <c r="B267" s="382"/>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2">
      <c r="A268" s="382"/>
      <c r="B268" s="382"/>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2">
      <c r="A269" s="382"/>
      <c r="B269" s="382"/>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2">
      <c r="A270" s="382"/>
      <c r="B270" s="382"/>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2">
      <c r="A271" s="382"/>
      <c r="B271" s="382"/>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2">
      <c r="A272" s="382"/>
      <c r="B272" s="382"/>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2">
      <c r="A273" s="382"/>
      <c r="B273" s="382"/>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2">
      <c r="A274" s="382"/>
      <c r="B274" s="382"/>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2">
      <c r="A275" s="382"/>
      <c r="B275" s="382"/>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2">
      <c r="A276" s="382"/>
      <c r="B276" s="382"/>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2">
      <c r="A277" s="382"/>
      <c r="B277" s="382"/>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2">
      <c r="A278" s="382"/>
      <c r="B278" s="382"/>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2">
      <c r="A279" s="382"/>
      <c r="B279" s="382"/>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2">
      <c r="A280" s="382"/>
      <c r="B280" s="382"/>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2">
      <c r="A281" s="382"/>
      <c r="B281" s="382"/>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2">
      <c r="A282" s="382"/>
      <c r="B282" s="382"/>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2">
      <c r="A283" s="382"/>
      <c r="B283" s="382"/>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2">
      <c r="A284" s="382"/>
      <c r="B284" s="382"/>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2">
      <c r="A285" s="382"/>
      <c r="B285" s="382"/>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2">
      <c r="A286" s="382"/>
      <c r="B286" s="382"/>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2">
      <c r="A287" s="382"/>
      <c r="B287" s="382"/>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2">
      <c r="A288" s="382"/>
      <c r="B288" s="382"/>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2">
      <c r="A289" s="382"/>
      <c r="B289" s="382"/>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2">
      <c r="A290" s="382"/>
      <c r="B290" s="382"/>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2">
      <c r="A291" s="382"/>
      <c r="B291" s="382"/>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2">
      <c r="A292" s="382"/>
      <c r="B292" s="382"/>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2">
      <c r="A293" s="382"/>
      <c r="B293" s="382"/>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2">
      <c r="A294" s="382"/>
      <c r="B294" s="382"/>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2">
      <c r="A295" s="382"/>
      <c r="B295" s="382"/>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2">
      <c r="A296" s="382"/>
      <c r="B296" s="382"/>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2">
      <c r="A297" s="382"/>
      <c r="B297" s="382"/>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2">
      <c r="A298" s="382"/>
      <c r="B298" s="382"/>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2">
      <c r="A299" s="382"/>
      <c r="B299" s="382"/>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2">
      <c r="A300" s="382"/>
      <c r="B300" s="382"/>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2">
      <c r="A301" s="382"/>
      <c r="B301" s="382"/>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2">
      <c r="A302" s="382"/>
      <c r="B302" s="382"/>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2">
      <c r="A303" s="382"/>
      <c r="B303" s="382"/>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2">
      <c r="A304" s="382"/>
      <c r="B304" s="382"/>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2">
      <c r="A305" s="382"/>
      <c r="B305" s="382"/>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2">
      <c r="A306" s="382"/>
      <c r="B306" s="382"/>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2">
      <c r="A307" s="382"/>
      <c r="B307" s="382"/>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2">
      <c r="A308" s="382"/>
      <c r="B308" s="382"/>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2">
      <c r="A309" s="382"/>
      <c r="B309" s="382"/>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2">
      <c r="A310" s="382"/>
      <c r="B310" s="382"/>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2">
      <c r="A311" s="382"/>
      <c r="B311" s="382"/>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2">
      <c r="A312" s="382"/>
      <c r="B312" s="382"/>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2">
      <c r="A313" s="382"/>
      <c r="B313" s="382"/>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2">
      <c r="A314" s="382"/>
      <c r="B314" s="382"/>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2">
      <c r="A315" s="382"/>
      <c r="B315" s="382"/>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2">
      <c r="A316" s="382"/>
      <c r="B316" s="382"/>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2">
      <c r="A317" s="382"/>
      <c r="B317" s="382"/>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2">
      <c r="A318" s="382"/>
      <c r="B318" s="382"/>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2">
      <c r="A319" s="382"/>
      <c r="B319" s="382"/>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2">
      <c r="A320" s="382"/>
      <c r="B320" s="382"/>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2">
      <c r="A321" s="382"/>
      <c r="B321" s="382"/>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2">
      <c r="A322" s="382"/>
      <c r="B322" s="382"/>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2">
      <c r="A323" s="382"/>
      <c r="B323" s="382"/>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2">
      <c r="A324" s="382"/>
      <c r="B324" s="382"/>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2">
      <c r="A325" s="382"/>
      <c r="B325" s="382"/>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2">
      <c r="A326" s="382"/>
      <c r="B326" s="382"/>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2">
      <c r="A327" s="382"/>
      <c r="B327" s="382"/>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2">
      <c r="A328" s="382"/>
      <c r="B328" s="382"/>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2">
      <c r="A329" s="382"/>
      <c r="B329" s="382"/>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2">
      <c r="A330" s="382"/>
      <c r="B330" s="382"/>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2">
      <c r="A331" s="382"/>
      <c r="B331" s="382"/>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2">
      <c r="A332" s="382"/>
      <c r="B332" s="382"/>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2">
      <c r="A333" s="382"/>
      <c r="B333" s="382"/>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2">
      <c r="A334" s="382"/>
      <c r="B334" s="382"/>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2">
      <c r="A335" s="382"/>
      <c r="B335" s="382"/>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2">
      <c r="A336" s="382"/>
      <c r="B336" s="382"/>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2">
      <c r="A337" s="382"/>
      <c r="B337" s="382"/>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2">
      <c r="A338" s="382"/>
      <c r="B338" s="382"/>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2">
      <c r="A339" s="382"/>
      <c r="B339" s="382"/>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2">
      <c r="A340" s="382"/>
      <c r="B340" s="382"/>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2">
      <c r="A341" s="382"/>
      <c r="B341" s="382"/>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2">
      <c r="A342" s="382"/>
      <c r="B342" s="382"/>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2">
      <c r="A343" s="382"/>
      <c r="B343" s="382"/>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2">
      <c r="A344" s="382"/>
      <c r="B344" s="382"/>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2">
      <c r="A345" s="382"/>
      <c r="B345" s="382"/>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2">
      <c r="A346" s="382"/>
      <c r="B346" s="382"/>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2">
      <c r="A347" s="382"/>
      <c r="B347" s="382"/>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2">
      <c r="A348" s="382"/>
      <c r="B348" s="382"/>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2">
      <c r="A349" s="382"/>
      <c r="B349" s="382"/>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2">
      <c r="A350" s="382"/>
      <c r="B350" s="382"/>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2">
      <c r="A351" s="382"/>
      <c r="B351" s="382"/>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2">
      <c r="A352" s="382"/>
      <c r="B352" s="382"/>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2">
      <c r="A353" s="382"/>
      <c r="B353" s="382"/>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2">
      <c r="A354" s="382"/>
      <c r="B354" s="382"/>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2">
      <c r="A355" s="382"/>
      <c r="B355" s="382"/>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2">
      <c r="A356" s="382"/>
      <c r="B356" s="382"/>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2">
      <c r="A357" s="382"/>
      <c r="B357" s="382"/>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2">
      <c r="A358" s="382"/>
      <c r="B358" s="382"/>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2">
      <c r="A359" s="382"/>
      <c r="B359" s="382"/>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2">
      <c r="A360" s="382"/>
      <c r="B360" s="382"/>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2">
      <c r="A361" s="382"/>
      <c r="B361" s="382"/>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2">
      <c r="A362" s="382"/>
      <c r="B362" s="382"/>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2">
      <c r="A363" s="382"/>
      <c r="B363" s="382"/>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2">
      <c r="A364" s="382"/>
      <c r="B364" s="382"/>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2">
      <c r="A365" s="382"/>
      <c r="B365" s="382"/>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2">
      <c r="A366" s="382"/>
      <c r="B366" s="382"/>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2">
      <c r="A367" s="382"/>
      <c r="B367" s="382"/>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2">
      <c r="A368" s="382"/>
      <c r="B368" s="382"/>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2">
      <c r="A369" s="382"/>
      <c r="B369" s="382"/>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2">
      <c r="A370" s="382"/>
      <c r="B370" s="382"/>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2">
      <c r="A371" s="382"/>
      <c r="B371" s="382"/>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2">
      <c r="A372" s="382"/>
      <c r="B372" s="382"/>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2">
      <c r="A373" s="382"/>
      <c r="B373" s="382"/>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2">
      <c r="A374" s="382"/>
      <c r="B374" s="382"/>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2">
      <c r="A375" s="382"/>
      <c r="B375" s="382"/>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2">
      <c r="A376" s="382"/>
      <c r="B376" s="382"/>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2">
      <c r="A377" s="382"/>
      <c r="B377" s="382"/>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2">
      <c r="A378" s="382"/>
      <c r="B378" s="382"/>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2">
      <c r="A379" s="382"/>
      <c r="B379" s="382"/>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2">
      <c r="A380" s="382"/>
      <c r="B380" s="382"/>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2">
      <c r="A381" s="382"/>
      <c r="B381" s="382"/>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2">
      <c r="A382" s="382"/>
      <c r="B382" s="382"/>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2">
      <c r="A383" s="382"/>
      <c r="B383" s="382"/>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2">
      <c r="A384" s="382"/>
      <c r="B384" s="382"/>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2">
      <c r="A385" s="382"/>
      <c r="B385" s="382"/>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2">
      <c r="A386" s="382"/>
      <c r="B386" s="382"/>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2">
      <c r="A387" s="382"/>
      <c r="B387" s="382"/>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2">
      <c r="A388" s="382"/>
      <c r="B388" s="382"/>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2">
      <c r="A389" s="382"/>
      <c r="B389" s="382"/>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2">
      <c r="A390" s="382"/>
      <c r="B390" s="382"/>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2">
      <c r="A391" s="382"/>
      <c r="B391" s="382"/>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2">
      <c r="A392" s="382"/>
      <c r="B392" s="382"/>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2">
      <c r="A393" s="382"/>
      <c r="B393" s="382"/>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2">
      <c r="A394" s="382"/>
      <c r="B394" s="382"/>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2">
      <c r="A395" s="382"/>
      <c r="B395" s="382"/>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2">
      <c r="A396" s="382"/>
      <c r="B396" s="382"/>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2">
      <c r="A397" s="382"/>
      <c r="B397" s="382"/>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2">
      <c r="A398" s="382"/>
      <c r="B398" s="382"/>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2">
      <c r="A399" s="382"/>
      <c r="B399" s="382"/>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2">
      <c r="A400" s="382"/>
      <c r="B400" s="382"/>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2">
      <c r="A401" s="382"/>
      <c r="B401" s="382"/>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2">
      <c r="A402" s="382"/>
      <c r="B402" s="382"/>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2">
      <c r="A403" s="382"/>
      <c r="B403" s="382"/>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2">
      <c r="A404" s="382"/>
      <c r="B404" s="382"/>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2">
      <c r="A405" s="382"/>
      <c r="B405" s="382"/>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2">
      <c r="A406" s="382"/>
      <c r="B406" s="382"/>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2">
      <c r="A407" s="382"/>
      <c r="B407" s="382"/>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2">
      <c r="A408" s="382"/>
      <c r="B408" s="382"/>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2">
      <c r="A409" s="382"/>
      <c r="B409" s="382"/>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2">
      <c r="A410" s="382"/>
      <c r="B410" s="382"/>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2">
      <c r="A411" s="382"/>
      <c r="B411" s="382"/>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2">
      <c r="A412" s="382"/>
      <c r="B412" s="382"/>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2">
      <c r="A413" s="382"/>
      <c r="B413" s="382"/>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2">
      <c r="A414" s="382"/>
      <c r="B414" s="382"/>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2">
      <c r="A415" s="382"/>
      <c r="B415" s="382"/>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2">
      <c r="A416" s="382"/>
      <c r="B416" s="382"/>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2">
      <c r="A417" s="382"/>
      <c r="B417" s="382"/>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2">
      <c r="A418" s="382"/>
      <c r="B418" s="382"/>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2">
      <c r="A419" s="382"/>
      <c r="B419" s="382"/>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2">
      <c r="A420" s="382"/>
      <c r="B420" s="382"/>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2">
      <c r="A421" s="382"/>
      <c r="B421" s="382"/>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2">
      <c r="A422" s="382"/>
      <c r="B422" s="382"/>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2">
      <c r="A423" s="382"/>
      <c r="B423" s="382"/>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2">
      <c r="A424" s="382"/>
      <c r="B424" s="382"/>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2">
      <c r="A425" s="382"/>
      <c r="B425" s="382"/>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2">
      <c r="A426" s="382"/>
      <c r="B426" s="382"/>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2">
      <c r="A427" s="382"/>
      <c r="B427" s="382"/>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2">
      <c r="A428" s="382"/>
      <c r="B428" s="382"/>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2">
      <c r="A429" s="382"/>
      <c r="B429" s="382"/>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2">
      <c r="A430" s="382"/>
      <c r="B430" s="382"/>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2">
      <c r="A431" s="382"/>
      <c r="B431" s="382"/>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2">
      <c r="A432" s="382"/>
      <c r="B432" s="382"/>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2">
      <c r="A433" s="382"/>
      <c r="B433" s="382"/>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2">
      <c r="A434" s="382"/>
      <c r="B434" s="382"/>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2">
      <c r="A435" s="382"/>
      <c r="B435" s="382"/>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2">
      <c r="A436" s="382"/>
      <c r="B436" s="382"/>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2">
      <c r="A437" s="382"/>
      <c r="B437" s="382"/>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2">
      <c r="A438" s="382"/>
      <c r="B438" s="382"/>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2">
      <c r="A439" s="382"/>
      <c r="B439" s="382"/>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2">
      <c r="A440" s="382"/>
      <c r="B440" s="382"/>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2">
      <c r="A441" s="382"/>
      <c r="B441" s="382"/>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2">
      <c r="A442" s="382"/>
      <c r="B442" s="382"/>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2">
      <c r="A443" s="382"/>
      <c r="B443" s="382"/>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2">
      <c r="A444" s="382"/>
      <c r="B444" s="382"/>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2">
      <c r="A445" s="382"/>
      <c r="B445" s="382"/>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2">
      <c r="A446" s="382"/>
      <c r="B446" s="382"/>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2">
      <c r="A447" s="382"/>
      <c r="B447" s="382"/>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2">
      <c r="A448" s="382"/>
      <c r="B448" s="382"/>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2">
      <c r="A449" s="382"/>
      <c r="B449" s="382"/>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2">
      <c r="A450" s="382"/>
      <c r="B450" s="382"/>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2">
      <c r="A451" s="382"/>
      <c r="B451" s="382"/>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2">
      <c r="A452" s="382"/>
      <c r="B452" s="382"/>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2">
      <c r="A453" s="382"/>
      <c r="B453" s="382"/>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2">
      <c r="A454" s="382"/>
      <c r="B454" s="382"/>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2">
      <c r="A455" s="382"/>
      <c r="B455" s="382"/>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2">
      <c r="A456" s="382"/>
      <c r="B456" s="382"/>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2">
      <c r="A457" s="382"/>
      <c r="B457" s="382"/>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2">
      <c r="A458" s="382"/>
      <c r="B458" s="382"/>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2">
      <c r="A459" s="382"/>
      <c r="B459" s="382"/>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2">
      <c r="A460" s="382"/>
      <c r="B460" s="382"/>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2">
      <c r="A461" s="382"/>
      <c r="B461" s="382"/>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2">
      <c r="A462" s="382"/>
      <c r="B462" s="382"/>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2">
      <c r="A463" s="382"/>
      <c r="B463" s="382"/>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2">
      <c r="A464" s="382"/>
      <c r="B464" s="382"/>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2">
      <c r="A465" s="382"/>
      <c r="B465" s="382"/>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2">
      <c r="A466" s="382"/>
      <c r="B466" s="382"/>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2">
      <c r="A467" s="382"/>
      <c r="B467" s="382"/>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2">
      <c r="A468" s="382"/>
      <c r="B468" s="382"/>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2">
      <c r="A469" s="382"/>
      <c r="B469" s="382"/>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2">
      <c r="A470" s="382"/>
      <c r="B470" s="382"/>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2">
      <c r="A471" s="382"/>
      <c r="B471" s="382"/>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2">
      <c r="A472" s="382"/>
      <c r="B472" s="382"/>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2">
      <c r="A473" s="382"/>
      <c r="B473" s="382"/>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2">
      <c r="A474" s="382"/>
      <c r="B474" s="382"/>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2">
      <c r="A475" s="382"/>
      <c r="B475" s="382"/>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2">
      <c r="A476" s="382"/>
      <c r="B476" s="382"/>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2">
      <c r="A477" s="382"/>
      <c r="B477" s="382"/>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2">
      <c r="A478" s="382"/>
      <c r="B478" s="382"/>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2">
      <c r="A479" s="382"/>
      <c r="B479" s="382"/>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2">
      <c r="A480" s="382"/>
      <c r="B480" s="382"/>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2">
      <c r="A481" s="382"/>
      <c r="B481" s="382"/>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2">
      <c r="A482" s="382"/>
      <c r="B482" s="382"/>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2">
      <c r="A483" s="382"/>
      <c r="B483" s="382"/>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2">
      <c r="A484" s="382"/>
      <c r="B484" s="382"/>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2">
      <c r="A485" s="382"/>
      <c r="B485" s="382"/>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2">
      <c r="A486" s="382"/>
      <c r="B486" s="382"/>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2">
      <c r="A487" s="382"/>
      <c r="B487" s="382"/>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2">
      <c r="A488" s="382"/>
      <c r="B488" s="382"/>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2">
      <c r="A489" s="382"/>
      <c r="B489" s="382"/>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2">
      <c r="A490" s="382"/>
      <c r="B490" s="382"/>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2">
      <c r="A491" s="382"/>
      <c r="B491" s="382"/>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2">
      <c r="A492" s="382"/>
      <c r="B492" s="382"/>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2">
      <c r="A493" s="382"/>
      <c r="B493" s="382"/>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2">
      <c r="A494" s="382"/>
      <c r="B494" s="382"/>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2">
      <c r="A495" s="382"/>
      <c r="B495" s="382"/>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2">
      <c r="A496" s="382"/>
      <c r="B496" s="382"/>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2">
      <c r="A497" s="382"/>
      <c r="B497" s="382"/>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2">
      <c r="A498" s="382"/>
      <c r="B498" s="382"/>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2">
      <c r="A499" s="382"/>
      <c r="B499" s="382"/>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2">
      <c r="A500" s="382"/>
      <c r="B500" s="382"/>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2">
      <c r="A501" s="382"/>
      <c r="B501" s="382"/>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2">
      <c r="A502" s="382"/>
      <c r="B502" s="382"/>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2">
      <c r="A503" s="382"/>
      <c r="B503" s="382"/>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2">
      <c r="A504" s="382"/>
      <c r="B504" s="382"/>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2">
      <c r="A505" s="382"/>
      <c r="B505" s="382"/>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2">
      <c r="A506" s="382"/>
      <c r="B506" s="382"/>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2">
      <c r="A507" s="382"/>
      <c r="B507" s="382"/>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2">
      <c r="A508" s="382"/>
      <c r="B508" s="382"/>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2">
      <c r="A509" s="382"/>
      <c r="B509" s="382"/>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2">
      <c r="A510" s="382"/>
      <c r="B510" s="382"/>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2">
      <c r="A511" s="382"/>
      <c r="B511" s="382"/>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2">
      <c r="A512" s="382"/>
      <c r="B512" s="382"/>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2">
      <c r="A513" s="382"/>
      <c r="B513" s="382"/>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2">
      <c r="A514" s="382"/>
      <c r="B514" s="382"/>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2">
      <c r="A515" s="382"/>
      <c r="B515" s="382"/>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2">
      <c r="A516" s="382"/>
      <c r="B516" s="382"/>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2">
      <c r="A517" s="382"/>
      <c r="B517" s="382"/>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2">
      <c r="A518" s="382"/>
      <c r="B518" s="382"/>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2">
      <c r="A519" s="382"/>
      <c r="B519" s="382"/>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2">
      <c r="A520" s="382"/>
      <c r="B520" s="382"/>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2">
      <c r="A521" s="382"/>
      <c r="B521" s="382"/>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2">
      <c r="A522" s="382"/>
      <c r="B522" s="382"/>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2">
      <c r="A523" s="382"/>
      <c r="B523" s="382"/>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2">
      <c r="A524" s="382"/>
      <c r="B524" s="382"/>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2">
      <c r="A525" s="382"/>
      <c r="B525" s="382"/>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2">
      <c r="A526" s="382"/>
      <c r="B526" s="382"/>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2">
      <c r="A527" s="382"/>
      <c r="B527" s="382"/>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2">
      <c r="A528" s="382"/>
      <c r="B528" s="382"/>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2">
      <c r="A529" s="382"/>
      <c r="B529" s="382"/>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2">
      <c r="A530" s="382"/>
      <c r="B530" s="382"/>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2">
      <c r="A531" s="382"/>
      <c r="B531" s="382"/>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2">
      <c r="A532" s="382"/>
      <c r="B532" s="382"/>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2">
      <c r="A533" s="382"/>
      <c r="B533" s="382"/>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2">
      <c r="A534" s="382"/>
      <c r="B534" s="382"/>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2">
      <c r="A535" s="382"/>
      <c r="B535" s="382"/>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2">
      <c r="A536" s="382"/>
      <c r="B536" s="382"/>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2">
      <c r="A537" s="382"/>
      <c r="B537" s="382"/>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2">
      <c r="A538" s="382"/>
      <c r="B538" s="382"/>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2">
      <c r="A539" s="382"/>
      <c r="B539" s="382"/>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2">
      <c r="A540" s="382"/>
      <c r="B540" s="382"/>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2">
      <c r="A541" s="382"/>
      <c r="B541" s="382"/>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2">
      <c r="A542" s="382"/>
      <c r="B542" s="382"/>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2">
      <c r="A543" s="382"/>
      <c r="B543" s="382"/>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2">
      <c r="A544" s="382"/>
      <c r="B544" s="382"/>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2">
      <c r="A545" s="382"/>
      <c r="B545" s="382"/>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2">
      <c r="A546" s="382"/>
      <c r="B546" s="382"/>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2">
      <c r="A547" s="382"/>
      <c r="B547" s="382"/>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2">
      <c r="A548" s="382"/>
      <c r="B548" s="382"/>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2">
      <c r="A549" s="382"/>
      <c r="B549" s="382"/>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2">
      <c r="A550" s="382"/>
      <c r="B550" s="382"/>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2">
      <c r="A551" s="382"/>
      <c r="B551" s="382"/>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2">
      <c r="A552" s="382"/>
      <c r="B552" s="382"/>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2">
      <c r="A553" s="382"/>
      <c r="B553" s="382"/>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2">
      <c r="A554" s="382"/>
      <c r="B554" s="382"/>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2">
      <c r="A555" s="382"/>
      <c r="B555" s="382"/>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2">
      <c r="A556" s="382"/>
      <c r="B556" s="382"/>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2">
      <c r="A557" s="382"/>
      <c r="B557" s="382"/>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2">
      <c r="A558" s="382"/>
      <c r="B558" s="382"/>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2">
      <c r="A559" s="382"/>
      <c r="B559" s="382"/>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2">
      <c r="A560" s="382"/>
      <c r="B560" s="382"/>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2">
      <c r="A561" s="382"/>
      <c r="B561" s="382"/>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2">
      <c r="A562" s="382"/>
      <c r="B562" s="382"/>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2">
      <c r="A563" s="382"/>
      <c r="B563" s="382"/>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2">
      <c r="A564" s="382"/>
      <c r="B564" s="382"/>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2">
      <c r="A565" s="382"/>
      <c r="B565" s="382"/>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2">
      <c r="A566" s="382"/>
      <c r="B566" s="382"/>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2">
      <c r="A567" s="382"/>
      <c r="B567" s="382"/>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2">
      <c r="A568" s="382"/>
      <c r="B568" s="382"/>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2">
      <c r="A569" s="382"/>
      <c r="B569" s="382"/>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2">
      <c r="A570" s="382"/>
      <c r="B570" s="382"/>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2">
      <c r="A571" s="382"/>
      <c r="B571" s="382"/>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2">
      <c r="A572" s="382"/>
      <c r="B572" s="382"/>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2">
      <c r="A573" s="382"/>
      <c r="B573" s="382"/>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2">
      <c r="A574" s="382"/>
      <c r="B574" s="382"/>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2">
      <c r="A575" s="382"/>
      <c r="B575" s="382"/>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2">
      <c r="A576" s="382"/>
      <c r="B576" s="382"/>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2">
      <c r="A577" s="382"/>
      <c r="B577" s="382"/>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2">
      <c r="A578" s="382"/>
      <c r="B578" s="382"/>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2">
      <c r="A579" s="382"/>
      <c r="B579" s="382"/>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2">
      <c r="A580" s="382"/>
      <c r="B580" s="382"/>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2">
      <c r="A581" s="382"/>
      <c r="B581" s="382"/>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2">
      <c r="A582" s="382"/>
      <c r="B582" s="382"/>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2">
      <c r="A583" s="382"/>
      <c r="B583" s="382"/>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2">
      <c r="A584" s="382"/>
      <c r="B584" s="382"/>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2">
      <c r="A585" s="382"/>
      <c r="B585" s="382"/>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2">
      <c r="A586" s="382"/>
      <c r="B586" s="382"/>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2">
      <c r="A587" s="382"/>
      <c r="B587" s="382"/>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2">
      <c r="A588" s="382"/>
      <c r="B588" s="382"/>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2">
      <c r="A589" s="382"/>
      <c r="B589" s="382"/>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2">
      <c r="A590" s="382"/>
      <c r="B590" s="382"/>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2">
      <c r="A591" s="382"/>
      <c r="B591" s="382"/>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2">
      <c r="A592" s="382"/>
      <c r="B592" s="382"/>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2">
      <c r="A593" s="382"/>
      <c r="B593" s="382"/>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2">
      <c r="A594" s="382"/>
      <c r="B594" s="382"/>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2">
      <c r="A595" s="382"/>
      <c r="B595" s="382"/>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2">
      <c r="A596" s="382"/>
      <c r="B596" s="382"/>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2">
      <c r="A597" s="382"/>
      <c r="B597" s="382"/>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2">
      <c r="A598" s="382"/>
      <c r="B598" s="382"/>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2">
      <c r="A599" s="382"/>
      <c r="B599" s="382"/>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2">
      <c r="A600" s="382"/>
      <c r="B600" s="382"/>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2">
      <c r="A601" s="382"/>
      <c r="B601" s="382"/>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2">
      <c r="A602" s="382"/>
      <c r="B602" s="382"/>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2">
      <c r="A603" s="382"/>
      <c r="B603" s="382"/>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2">
      <c r="A604" s="382"/>
      <c r="B604" s="382"/>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2">
      <c r="A605" s="382"/>
      <c r="B605" s="382"/>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2">
      <c r="A606" s="382"/>
      <c r="B606" s="382"/>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2">
      <c r="A607" s="382"/>
      <c r="B607" s="382"/>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2">
      <c r="A608" s="382"/>
      <c r="B608" s="382"/>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2">
      <c r="A609" s="382"/>
      <c r="B609" s="382"/>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2">
      <c r="A610" s="382"/>
      <c r="B610" s="382"/>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2">
      <c r="A611" s="382"/>
      <c r="B611" s="382"/>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2">
      <c r="A612" s="382"/>
      <c r="B612" s="382"/>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2">
      <c r="A613" s="382"/>
      <c r="B613" s="382"/>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2">
      <c r="A614" s="382"/>
      <c r="B614" s="382"/>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2">
      <c r="A615" s="382"/>
      <c r="B615" s="382"/>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2">
      <c r="A616" s="382"/>
      <c r="B616" s="382"/>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2">
      <c r="A617" s="382"/>
      <c r="B617" s="382"/>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2">
      <c r="A618" s="382"/>
      <c r="B618" s="382"/>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2">
      <c r="A619" s="382"/>
      <c r="B619" s="382"/>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2">
      <c r="A620" s="382"/>
      <c r="B620" s="382"/>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2">
      <c r="A621" s="382"/>
      <c r="B621" s="382"/>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2">
      <c r="A622" s="382"/>
      <c r="B622" s="382"/>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2">
      <c r="A623" s="382"/>
      <c r="B623" s="382"/>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2">
      <c r="A624" s="382"/>
      <c r="B624" s="382"/>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2">
      <c r="A625" s="382"/>
      <c r="B625" s="382"/>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2">
      <c r="A626" s="382"/>
      <c r="B626" s="382"/>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2">
      <c r="A627" s="382"/>
      <c r="B627" s="382"/>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2">
      <c r="A628" s="382"/>
      <c r="B628" s="382"/>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2">
      <c r="A629" s="382"/>
      <c r="B629" s="382"/>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2">
      <c r="A630" s="382"/>
      <c r="B630" s="382"/>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2">
      <c r="A631" s="382"/>
      <c r="B631" s="382"/>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2">
      <c r="A632" s="382"/>
      <c r="B632" s="382"/>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2">
      <c r="A633" s="382"/>
      <c r="B633" s="382"/>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2">
      <c r="A634" s="382"/>
      <c r="B634" s="382"/>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2">
      <c r="A635" s="382"/>
      <c r="B635" s="382"/>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2">
      <c r="A636" s="382"/>
      <c r="B636" s="382"/>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2">
      <c r="A637" s="382"/>
      <c r="B637" s="382"/>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2">
      <c r="A638" s="382"/>
      <c r="B638" s="382"/>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2">
      <c r="A639" s="382"/>
      <c r="B639" s="382"/>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2">
      <c r="A640" s="382"/>
      <c r="B640" s="382"/>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2">
      <c r="A641" s="382"/>
      <c r="B641" s="382"/>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2">
      <c r="A642" s="382"/>
      <c r="B642" s="382"/>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2">
      <c r="A643" s="382"/>
      <c r="B643" s="382"/>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2">
      <c r="A644" s="382"/>
      <c r="B644" s="382"/>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2">
      <c r="A645" s="382"/>
      <c r="B645" s="382"/>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2">
      <c r="A646" s="382"/>
      <c r="B646" s="382"/>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2">
      <c r="A647" s="382"/>
      <c r="B647" s="382"/>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2">
      <c r="A648" s="382"/>
      <c r="B648" s="382"/>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2">
      <c r="A649" s="382"/>
      <c r="B649" s="382"/>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2">
      <c r="A650" s="382"/>
      <c r="B650" s="382"/>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2">
      <c r="A651" s="382"/>
      <c r="B651" s="382"/>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2">
      <c r="A652" s="382"/>
      <c r="B652" s="382"/>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2">
      <c r="A653" s="382"/>
      <c r="B653" s="382"/>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2">
      <c r="A654" s="382"/>
      <c r="B654" s="382"/>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2">
      <c r="A655" s="382"/>
      <c r="B655" s="382"/>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2">
      <c r="A656" s="382"/>
      <c r="B656" s="382"/>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2">
      <c r="A657" s="382"/>
      <c r="B657" s="382"/>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2">
      <c r="A658" s="382"/>
      <c r="B658" s="382"/>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2">
      <c r="A659" s="382"/>
      <c r="B659" s="382"/>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2">
      <c r="A660" s="382"/>
      <c r="B660" s="382"/>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2">
      <c r="A661" s="382"/>
      <c r="B661" s="382"/>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2">
      <c r="A662" s="382"/>
      <c r="B662" s="382"/>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2">
      <c r="A663" s="382"/>
      <c r="B663" s="382"/>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2">
      <c r="A664" s="382"/>
      <c r="B664" s="382"/>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2">
      <c r="A665" s="382"/>
      <c r="B665" s="382"/>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2">
      <c r="A666" s="382"/>
      <c r="B666" s="382"/>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2">
      <c r="A667" s="382"/>
      <c r="B667" s="382"/>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2">
      <c r="A668" s="382"/>
      <c r="B668" s="382"/>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2">
      <c r="A669" s="382"/>
      <c r="B669" s="382"/>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2">
      <c r="A670" s="382"/>
      <c r="B670" s="382"/>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2">
      <c r="A671" s="382"/>
      <c r="B671" s="382"/>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2">
      <c r="A672" s="382"/>
      <c r="B672" s="382"/>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2">
      <c r="A673" s="382"/>
      <c r="B673" s="382"/>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2">
      <c r="A674" s="382"/>
      <c r="B674" s="382"/>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2">
      <c r="A675" s="382"/>
      <c r="B675" s="382"/>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2">
      <c r="A676" s="382"/>
      <c r="B676" s="382"/>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2">
      <c r="A677" s="382"/>
      <c r="B677" s="382"/>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2">
      <c r="A678" s="382"/>
      <c r="B678" s="382"/>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2">
      <c r="A679" s="382"/>
      <c r="B679" s="382"/>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2">
      <c r="A680" s="382"/>
      <c r="B680" s="382"/>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2">
      <c r="A681" s="382"/>
      <c r="B681" s="382"/>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2">
      <c r="A682" s="382"/>
      <c r="B682" s="382"/>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2">
      <c r="A683" s="382"/>
      <c r="B683" s="382"/>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2">
      <c r="A684" s="382"/>
      <c r="B684" s="382"/>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2">
      <c r="A685" s="382"/>
      <c r="B685" s="382"/>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2">
      <c r="A686" s="382"/>
      <c r="B686" s="382"/>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2">
      <c r="A687" s="382"/>
      <c r="B687" s="382"/>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2">
      <c r="A688" s="382"/>
      <c r="B688" s="382"/>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2">
      <c r="A689" s="382"/>
      <c r="B689" s="382"/>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2">
      <c r="A690" s="382"/>
      <c r="B690" s="382"/>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2">
      <c r="A691" s="382"/>
      <c r="B691" s="382"/>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2">
      <c r="A692" s="382"/>
      <c r="B692" s="382"/>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2">
      <c r="A693" s="382"/>
      <c r="B693" s="382"/>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2">
      <c r="A694" s="382"/>
      <c r="B694" s="382"/>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2">
      <c r="A695" s="382"/>
      <c r="B695" s="382"/>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2">
      <c r="A696" s="382"/>
      <c r="B696" s="382"/>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2">
      <c r="A697" s="382"/>
      <c r="B697" s="382"/>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2">
      <c r="A698" s="382"/>
      <c r="B698" s="382"/>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2">
      <c r="A699" s="382"/>
      <c r="B699" s="382"/>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2">
      <c r="A700" s="382"/>
      <c r="B700" s="382"/>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2">
      <c r="A701" s="382"/>
      <c r="B701" s="382"/>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2">
      <c r="A702" s="382"/>
      <c r="B702" s="382"/>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2">
      <c r="A703" s="382"/>
      <c r="B703" s="382"/>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2">
      <c r="A704" s="382"/>
      <c r="B704" s="382"/>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2">
      <c r="A705" s="382"/>
      <c r="B705" s="382"/>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2">
      <c r="A706" s="382"/>
      <c r="B706" s="382"/>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2">
      <c r="A707" s="382"/>
      <c r="B707" s="382"/>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2">
      <c r="A708" s="382"/>
      <c r="B708" s="382"/>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2">
      <c r="A709" s="382"/>
      <c r="B709" s="382"/>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2">
      <c r="A710" s="382"/>
      <c r="B710" s="382"/>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2">
      <c r="A711" s="382"/>
      <c r="B711" s="382"/>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2">
      <c r="A712" s="382"/>
      <c r="B712" s="382"/>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2">
      <c r="A713" s="382"/>
      <c r="B713" s="382"/>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2">
      <c r="A714" s="382"/>
      <c r="B714" s="382"/>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2">
      <c r="A715" s="382"/>
      <c r="B715" s="382"/>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2">
      <c r="A716" s="382"/>
      <c r="B716" s="382"/>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2">
      <c r="A717" s="382"/>
      <c r="B717" s="382"/>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2">
      <c r="A718" s="382"/>
      <c r="B718" s="382"/>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2">
      <c r="A719" s="382"/>
      <c r="B719" s="382"/>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2">
      <c r="A720" s="382"/>
      <c r="B720" s="382"/>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2">
      <c r="A721" s="382"/>
      <c r="B721" s="382"/>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2">
      <c r="A722" s="382"/>
      <c r="B722" s="382"/>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2">
      <c r="A723" s="382"/>
      <c r="B723" s="382"/>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2">
      <c r="A724" s="382"/>
      <c r="B724" s="382"/>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2">
      <c r="A725" s="382"/>
      <c r="B725" s="382"/>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2">
      <c r="A726" s="382"/>
      <c r="B726" s="382"/>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2">
      <c r="A727" s="382"/>
      <c r="B727" s="382"/>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2">
      <c r="A728" s="382"/>
      <c r="B728" s="382"/>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2">
      <c r="A729" s="382"/>
      <c r="B729" s="382"/>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2">
      <c r="A730" s="382"/>
      <c r="B730" s="382"/>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2">
      <c r="A731" s="382"/>
      <c r="B731" s="382"/>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2">
      <c r="A732" s="382"/>
      <c r="B732" s="382"/>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2">
      <c r="A733" s="382"/>
      <c r="B733" s="382"/>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2">
      <c r="A734" s="382"/>
      <c r="B734" s="382"/>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2">
      <c r="A735" s="382"/>
      <c r="B735" s="382"/>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2">
      <c r="A736" s="382"/>
      <c r="B736" s="382"/>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2">
      <c r="A737" s="382"/>
      <c r="B737" s="382"/>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2">
      <c r="A738" s="382"/>
      <c r="B738" s="382"/>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2">
      <c r="A739" s="382"/>
      <c r="B739" s="382"/>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2">
      <c r="A740" s="382"/>
      <c r="B740" s="382"/>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2">
      <c r="A741" s="382"/>
      <c r="B741" s="382"/>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2">
      <c r="A742" s="382"/>
      <c r="B742" s="382"/>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2">
      <c r="A743" s="382"/>
      <c r="B743" s="382"/>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2">
      <c r="A744" s="382"/>
      <c r="B744" s="382"/>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2">
      <c r="A745" s="382"/>
      <c r="B745" s="382"/>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2">
      <c r="A746" s="382"/>
      <c r="B746" s="382"/>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2">
      <c r="A747" s="382"/>
      <c r="B747" s="382"/>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2">
      <c r="A748" s="382"/>
      <c r="B748" s="382"/>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2">
      <c r="A749" s="382"/>
      <c r="B749" s="382"/>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2">
      <c r="A750" s="382"/>
      <c r="B750" s="382"/>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2">
      <c r="A751" s="382"/>
      <c r="B751" s="382"/>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2">
      <c r="A752" s="382"/>
      <c r="B752" s="382"/>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2">
      <c r="A753" s="382"/>
      <c r="B753" s="382"/>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2">
      <c r="A754" s="382"/>
      <c r="B754" s="382"/>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2">
      <c r="A755" s="382"/>
      <c r="B755" s="382"/>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2">
      <c r="A756" s="382"/>
      <c r="B756" s="382"/>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2">
      <c r="A757" s="382"/>
      <c r="B757" s="382"/>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2">
      <c r="A758" s="382"/>
      <c r="B758" s="382"/>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2">
      <c r="A759" s="382"/>
      <c r="B759" s="382"/>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2">
      <c r="A760" s="382"/>
      <c r="B760" s="382"/>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2">
      <c r="A761" s="382"/>
      <c r="B761" s="382"/>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2">
      <c r="A762" s="382"/>
      <c r="B762" s="382"/>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2">
      <c r="A763" s="382"/>
      <c r="B763" s="382"/>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2">
      <c r="A764" s="382"/>
      <c r="B764" s="382"/>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2">
      <c r="A765" s="382"/>
      <c r="B765" s="382"/>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2">
      <c r="A766" s="382"/>
      <c r="B766" s="382"/>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2">
      <c r="A767" s="382"/>
      <c r="B767" s="382"/>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2">
      <c r="A768" s="382"/>
      <c r="B768" s="382"/>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2">
      <c r="A769" s="382"/>
      <c r="B769" s="382"/>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2">
      <c r="A770" s="382"/>
      <c r="B770" s="382"/>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2">
      <c r="A771" s="382"/>
      <c r="B771" s="382"/>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2">
      <c r="A772" s="382"/>
      <c r="B772" s="382"/>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2">
      <c r="A773" s="382"/>
      <c r="B773" s="382"/>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2">
      <c r="A774" s="382"/>
      <c r="B774" s="382"/>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2">
      <c r="A775" s="382"/>
      <c r="B775" s="382"/>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2">
      <c r="A776" s="382"/>
      <c r="B776" s="382"/>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2">
      <c r="A777" s="382"/>
      <c r="B777" s="382"/>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2">
      <c r="A778" s="382"/>
      <c r="B778" s="382"/>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2">
      <c r="A779" s="382"/>
      <c r="B779" s="382"/>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2">
      <c r="A780" s="382"/>
      <c r="B780" s="382"/>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2">
      <c r="A781" s="382"/>
      <c r="B781" s="382"/>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2">
      <c r="A782" s="382"/>
      <c r="B782" s="382"/>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2">
      <c r="A783" s="382"/>
      <c r="B783" s="382"/>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2">
      <c r="A784" s="382"/>
      <c r="B784" s="382"/>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2">
      <c r="A785" s="382"/>
      <c r="B785" s="382"/>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2">
      <c r="A786" s="382"/>
      <c r="B786" s="382"/>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2">
      <c r="A787" s="382"/>
      <c r="B787" s="382"/>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2">
      <c r="A788" s="382"/>
      <c r="B788" s="382"/>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2">
      <c r="A789" s="382"/>
      <c r="B789" s="382"/>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2">
      <c r="A790" s="382"/>
      <c r="B790" s="382"/>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2">
      <c r="A791" s="382"/>
      <c r="B791" s="382"/>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2">
      <c r="A792" s="382"/>
      <c r="B792" s="382"/>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2">
      <c r="A793" s="382"/>
      <c r="B793" s="382"/>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2">
      <c r="A794" s="382"/>
      <c r="B794" s="382"/>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2">
      <c r="A795" s="382"/>
      <c r="B795" s="382"/>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2">
      <c r="A796" s="382"/>
      <c r="B796" s="382"/>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2">
      <c r="A797" s="382"/>
      <c r="B797" s="382"/>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2">
      <c r="A798" s="382"/>
      <c r="B798" s="382"/>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2">
      <c r="A799" s="382"/>
      <c r="B799" s="382"/>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2">
      <c r="A800" s="382"/>
      <c r="B800" s="382"/>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2">
      <c r="A801" s="382"/>
      <c r="B801" s="382"/>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2">
      <c r="A802" s="382"/>
      <c r="B802" s="382"/>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2">
      <c r="A803" s="382"/>
      <c r="B803" s="382"/>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2">
      <c r="A804" s="382"/>
      <c r="B804" s="382"/>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2">
      <c r="A805" s="382"/>
      <c r="B805" s="382"/>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2">
      <c r="A806" s="382"/>
      <c r="B806" s="382"/>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2">
      <c r="A807" s="382"/>
      <c r="B807" s="382"/>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2">
      <c r="A808" s="382"/>
      <c r="B808" s="382"/>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2">
      <c r="A809" s="382"/>
      <c r="B809" s="382"/>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2">
      <c r="A810" s="382"/>
      <c r="B810" s="382"/>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2">
      <c r="A811" s="382"/>
      <c r="B811" s="382"/>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2">
      <c r="A812" s="382"/>
      <c r="B812" s="382"/>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2">
      <c r="A813" s="382"/>
      <c r="B813" s="382"/>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2">
      <c r="A814" s="382"/>
      <c r="B814" s="382"/>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2">
      <c r="A815" s="382"/>
      <c r="B815" s="382"/>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2">
      <c r="A816" s="382"/>
      <c r="B816" s="382"/>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2">
      <c r="A817" s="382"/>
      <c r="B817" s="382"/>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2">
      <c r="A818" s="382"/>
      <c r="B818" s="382"/>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2">
      <c r="A819" s="382"/>
      <c r="B819" s="382"/>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2">
      <c r="A820" s="382"/>
      <c r="B820" s="382"/>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2">
      <c r="A821" s="382"/>
      <c r="B821" s="382"/>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2">
      <c r="A822" s="382"/>
      <c r="B822" s="382"/>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2">
      <c r="A823" s="382"/>
      <c r="B823" s="382"/>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2">
      <c r="A824" s="382"/>
      <c r="B824" s="382"/>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2">
      <c r="A825" s="382"/>
      <c r="B825" s="382"/>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2">
      <c r="A826" s="382"/>
      <c r="B826" s="382"/>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2">
      <c r="A827" s="382"/>
      <c r="B827" s="382"/>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2">
      <c r="A828" s="382"/>
      <c r="B828" s="382"/>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2">
      <c r="A829" s="382"/>
      <c r="B829" s="382"/>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2">
      <c r="A830" s="382"/>
      <c r="B830" s="382"/>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2">
      <c r="A831" s="382"/>
      <c r="B831" s="382"/>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2">
      <c r="A832" s="382"/>
      <c r="B832" s="382"/>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2">
      <c r="A833" s="382"/>
      <c r="B833" s="382"/>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2">
      <c r="A834" s="382"/>
      <c r="B834" s="382"/>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2">
      <c r="A835" s="382"/>
      <c r="B835" s="382"/>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2">
      <c r="A836" s="382"/>
      <c r="B836" s="382"/>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2">
      <c r="A837" s="382"/>
      <c r="B837" s="382"/>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2">
      <c r="A838" s="382"/>
      <c r="B838" s="382"/>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2">
      <c r="A839" s="382"/>
      <c r="B839" s="382"/>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2">
      <c r="A840" s="382"/>
      <c r="B840" s="382"/>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2">
      <c r="A841" s="382"/>
      <c r="B841" s="382"/>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2">
      <c r="A842" s="382"/>
      <c r="B842" s="382"/>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2">
      <c r="A843" s="382"/>
      <c r="B843" s="382"/>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2">
      <c r="A844" s="382"/>
      <c r="B844" s="382"/>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2">
      <c r="A845" s="382"/>
      <c r="B845" s="382"/>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2">
      <c r="A846" s="382"/>
      <c r="B846" s="382"/>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2">
      <c r="A847" s="382"/>
      <c r="B847" s="382"/>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2">
      <c r="A848" s="382"/>
      <c r="B848" s="382"/>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2">
      <c r="A849" s="382"/>
      <c r="B849" s="382"/>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2">
      <c r="A850" s="382"/>
      <c r="B850" s="382"/>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2">
      <c r="A851" s="382"/>
      <c r="B851" s="382"/>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2">
      <c r="A852" s="382"/>
      <c r="B852" s="382"/>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2">
      <c r="A853" s="382"/>
      <c r="B853" s="382"/>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2">
      <c r="A854" s="382"/>
      <c r="B854" s="382"/>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2">
      <c r="A855" s="382"/>
      <c r="B855" s="382"/>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2">
      <c r="A856" s="382"/>
      <c r="B856" s="382"/>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2">
      <c r="A857" s="382"/>
      <c r="B857" s="382"/>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2">
      <c r="A858" s="382"/>
      <c r="B858" s="382"/>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2">
      <c r="A859" s="382"/>
      <c r="B859" s="382"/>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2">
      <c r="A860" s="382"/>
      <c r="B860" s="382"/>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2">
      <c r="A861" s="382"/>
      <c r="B861" s="382"/>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2">
      <c r="A862" s="382"/>
      <c r="B862" s="382"/>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2">
      <c r="A863" s="382"/>
      <c r="B863" s="382"/>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2">
      <c r="A864" s="382"/>
      <c r="B864" s="382"/>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2">
      <c r="A865" s="382"/>
      <c r="B865" s="382"/>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2">
      <c r="A866" s="382"/>
      <c r="B866" s="382"/>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2">
      <c r="A867" s="382"/>
      <c r="B867" s="382"/>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2">
      <c r="A868" s="382"/>
      <c r="B868" s="382"/>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2">
      <c r="A869" s="382"/>
      <c r="B869" s="382"/>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2">
      <c r="A870" s="382"/>
      <c r="B870" s="382"/>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2">
      <c r="A871" s="382"/>
      <c r="B871" s="382"/>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2">
      <c r="A872" s="382"/>
      <c r="B872" s="382"/>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2">
      <c r="A873" s="382"/>
      <c r="B873" s="382"/>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2">
      <c r="A874" s="382"/>
      <c r="B874" s="382"/>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2">
      <c r="A875" s="382"/>
      <c r="B875" s="382"/>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2">
      <c r="A876" s="382"/>
      <c r="B876" s="382"/>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2">
      <c r="A877" s="382"/>
      <c r="B877" s="382"/>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2">
      <c r="A878" s="382"/>
      <c r="B878" s="382"/>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2">
      <c r="A879" s="382"/>
      <c r="B879" s="382"/>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2">
      <c r="A880" s="382"/>
      <c r="B880" s="382"/>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2">
      <c r="A881" s="382"/>
      <c r="B881" s="382"/>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2">
      <c r="A882" s="382"/>
      <c r="B882" s="382"/>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2">
      <c r="A883" s="382"/>
      <c r="B883" s="382"/>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2">
      <c r="A884" s="382"/>
      <c r="B884" s="382"/>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2">
      <c r="A885" s="382"/>
      <c r="B885" s="382"/>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2">
      <c r="A886" s="382"/>
      <c r="B886" s="382"/>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2">
      <c r="A887" s="382"/>
      <c r="B887" s="382"/>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2">
      <c r="A888" s="382"/>
      <c r="B888" s="382"/>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2">
      <c r="A889" s="382"/>
      <c r="B889" s="382"/>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2">
      <c r="A890" s="382"/>
      <c r="B890" s="382"/>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2">
      <c r="A891" s="382"/>
      <c r="B891" s="382"/>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2">
      <c r="A892" s="382"/>
      <c r="B892" s="382"/>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2">
      <c r="A893" s="382"/>
      <c r="B893" s="382"/>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2">
      <c r="A894" s="382"/>
      <c r="B894" s="382"/>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2">
      <c r="A895" s="382"/>
      <c r="B895" s="382"/>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2">
      <c r="A896" s="382"/>
      <c r="B896" s="382"/>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2">
      <c r="A897" s="382"/>
      <c r="B897" s="382"/>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2">
      <c r="A898" s="382"/>
      <c r="B898" s="382"/>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2">
      <c r="A899" s="382"/>
      <c r="B899" s="382"/>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2">
      <c r="A900" s="382"/>
      <c r="B900" s="382"/>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2">
      <c r="A901" s="382"/>
      <c r="B901" s="382"/>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2">
      <c r="A902" s="382"/>
      <c r="B902" s="382"/>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2">
      <c r="A903" s="382"/>
      <c r="B903" s="382"/>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2">
      <c r="A904" s="382"/>
      <c r="B904" s="382"/>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2">
      <c r="A905" s="382"/>
      <c r="B905" s="382"/>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2">
      <c r="A906" s="382"/>
      <c r="B906" s="382"/>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2">
      <c r="A907" s="382"/>
      <c r="B907" s="382"/>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2">
      <c r="A908" s="382"/>
      <c r="B908" s="382"/>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2">
      <c r="A909" s="382"/>
      <c r="B909" s="382"/>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2">
      <c r="A910" s="382"/>
      <c r="B910" s="382"/>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2">
      <c r="A911" s="382"/>
      <c r="B911" s="382"/>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2">
      <c r="A912" s="382"/>
      <c r="B912" s="382"/>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2">
      <c r="A913" s="382"/>
      <c r="B913" s="382"/>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2">
      <c r="A914" s="382"/>
      <c r="B914" s="382"/>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2">
      <c r="A915" s="382"/>
      <c r="B915" s="382"/>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2">
      <c r="A916" s="382"/>
      <c r="B916" s="382"/>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2">
      <c r="A917" s="382"/>
      <c r="B917" s="382"/>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2">
      <c r="A918" s="382"/>
      <c r="B918" s="382"/>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2">
      <c r="A919" s="382"/>
      <c r="B919" s="382"/>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2">
      <c r="A920" s="382"/>
      <c r="B920" s="382"/>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2">
      <c r="A921" s="382"/>
      <c r="B921" s="382"/>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2">
      <c r="A922" s="382"/>
      <c r="B922" s="382"/>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2">
      <c r="A923" s="382"/>
      <c r="B923" s="382"/>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2">
      <c r="A924" s="382"/>
      <c r="B924" s="382"/>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2">
      <c r="A925" s="382"/>
      <c r="B925" s="382"/>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2">
      <c r="A926" s="382"/>
      <c r="B926" s="382"/>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2">
      <c r="A927" s="382"/>
      <c r="B927" s="382"/>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2">
      <c r="A928" s="382"/>
      <c r="B928" s="382"/>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2">
      <c r="A929" s="382"/>
      <c r="B929" s="382"/>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2">
      <c r="A930" s="382"/>
      <c r="B930" s="382"/>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2">
      <c r="A931" s="382"/>
      <c r="B931" s="382"/>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2">
      <c r="A932" s="382"/>
      <c r="B932" s="382"/>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2">
      <c r="A933" s="382"/>
      <c r="B933" s="382"/>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2">
      <c r="A934" s="382"/>
      <c r="B934" s="382"/>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2">
      <c r="A935" s="382"/>
      <c r="B935" s="382"/>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2">
      <c r="A936" s="382"/>
      <c r="B936" s="382"/>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2">
      <c r="A937" s="382"/>
      <c r="B937" s="382"/>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2">
      <c r="A938" s="382"/>
      <c r="B938" s="382"/>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2">
      <c r="A939" s="382"/>
      <c r="B939" s="382"/>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2">
      <c r="A940" s="382"/>
      <c r="B940" s="382"/>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2">
      <c r="A941" s="382"/>
      <c r="B941" s="382"/>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2">
      <c r="A942" s="382"/>
      <c r="B942" s="382"/>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2">
      <c r="A943" s="382"/>
      <c r="B943" s="382"/>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2">
      <c r="A944" s="382"/>
      <c r="B944" s="382"/>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2">
      <c r="A945" s="382"/>
      <c r="B945" s="382"/>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2">
      <c r="A946" s="382"/>
      <c r="B946" s="382"/>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2">
      <c r="A947" s="382"/>
      <c r="B947" s="382"/>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2">
      <c r="A948" s="382"/>
      <c r="B948" s="382"/>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2">
      <c r="A949" s="382"/>
      <c r="B949" s="382"/>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2">
      <c r="A950" s="382"/>
      <c r="B950" s="382"/>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2">
      <c r="A951" s="382"/>
      <c r="B951" s="382"/>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2">
      <c r="A952" s="382"/>
      <c r="B952" s="382"/>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2">
      <c r="A953" s="382"/>
      <c r="B953" s="382"/>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2">
      <c r="A954" s="382"/>
      <c r="B954" s="382"/>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2">
      <c r="A955" s="382"/>
      <c r="B955" s="382"/>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2">
      <c r="A956" s="382"/>
      <c r="B956" s="382"/>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2">
      <c r="A957" s="382"/>
      <c r="B957" s="382"/>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2">
      <c r="A958" s="382"/>
      <c r="B958" s="382"/>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2">
      <c r="A959" s="382"/>
      <c r="B959" s="382"/>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2">
      <c r="A960" s="382"/>
      <c r="B960" s="382"/>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2">
      <c r="A961" s="382"/>
      <c r="B961" s="382"/>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2">
      <c r="A962" s="382"/>
      <c r="B962" s="382"/>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2">
      <c r="A963" s="382"/>
      <c r="B963" s="382"/>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2">
      <c r="A964" s="382"/>
      <c r="B964" s="382"/>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2">
      <c r="A965" s="382"/>
      <c r="B965" s="382"/>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2">
      <c r="A966" s="382"/>
      <c r="B966" s="382"/>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2">
      <c r="A967" s="382"/>
      <c r="B967" s="382"/>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2">
      <c r="A968" s="382"/>
      <c r="B968" s="382"/>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2">
      <c r="A969" s="382"/>
      <c r="B969" s="382"/>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2">
      <c r="A970" s="382"/>
      <c r="B970" s="382"/>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2">
      <c r="A971" s="382"/>
      <c r="B971" s="382"/>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2">
      <c r="A972" s="382"/>
      <c r="B972" s="382"/>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2">
      <c r="A973" s="382"/>
      <c r="B973" s="382"/>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2">
      <c r="A974" s="382"/>
      <c r="B974" s="382"/>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2">
      <c r="A975" s="382"/>
      <c r="B975" s="382"/>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2">
      <c r="A976" s="382"/>
      <c r="B976" s="382"/>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2">
      <c r="A977" s="382"/>
      <c r="B977" s="382"/>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2">
      <c r="A978" s="382"/>
      <c r="B978" s="382"/>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2">
      <c r="A979" s="382"/>
      <c r="B979" s="382"/>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2">
      <c r="A980" s="382"/>
      <c r="B980" s="382"/>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2">
      <c r="A981" s="382"/>
      <c r="B981" s="382"/>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2">
      <c r="A982" s="382"/>
      <c r="B982" s="382"/>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2">
      <c r="A983" s="382"/>
      <c r="B983" s="382"/>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2">
      <c r="A984" s="382"/>
      <c r="B984" s="382"/>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2">
      <c r="A985" s="382"/>
      <c r="B985" s="382"/>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2">
      <c r="A986" s="382"/>
      <c r="B986" s="382"/>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2">
      <c r="A987" s="382"/>
      <c r="B987" s="382"/>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2">
      <c r="A988" s="382"/>
      <c r="B988" s="382"/>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2">
      <c r="A989" s="382"/>
      <c r="B989" s="382"/>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2">
      <c r="A990" s="382"/>
      <c r="B990" s="382"/>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2">
      <c r="A991" s="382"/>
      <c r="B991" s="382"/>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2">
      <c r="A992" s="382"/>
      <c r="B992" s="382"/>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2">
      <c r="A993" s="382"/>
      <c r="B993" s="382"/>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2">
      <c r="A994" s="382"/>
      <c r="B994" s="382"/>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2">
      <c r="A995" s="382"/>
      <c r="B995" s="382"/>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2">
      <c r="A996" s="382"/>
      <c r="B996" s="382"/>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2">
      <c r="A997" s="382"/>
      <c r="B997" s="382"/>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2">
      <c r="A998" s="382"/>
      <c r="B998" s="382"/>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2">
      <c r="A999" s="382"/>
      <c r="B999" s="382"/>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2">
      <c r="A1000" s="382"/>
      <c r="B1000" s="38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2">
      <c r="A1001" s="382"/>
      <c r="B1001" s="382"/>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2">
      <c r="A1002" s="382"/>
      <c r="B1002" s="382"/>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2">
      <c r="A1003" s="382"/>
      <c r="B1003" s="38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2">
      <c r="A1004" s="382"/>
      <c r="B1004" s="38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sheetData>
  <mergeCells count="1">
    <mergeCell ref="A1:H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Y19"/>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ColWidth="14.44140625" defaultRowHeight="15.75" customHeight="1"/>
  <cols>
    <col min="3" max="3" width="22.33203125" customWidth="1"/>
  </cols>
  <sheetData>
    <row r="1" spans="1:25" ht="27" customHeight="1">
      <c r="A1" s="410" t="s">
        <v>1696</v>
      </c>
      <c r="B1" s="411"/>
      <c r="C1" s="410"/>
      <c r="D1" s="410"/>
      <c r="E1" s="410"/>
      <c r="F1" s="410"/>
      <c r="G1" s="410"/>
      <c r="H1" s="410"/>
      <c r="I1" s="410"/>
      <c r="J1" s="410"/>
      <c r="K1" s="410"/>
      <c r="L1" s="410"/>
      <c r="M1" s="410"/>
      <c r="N1" s="410"/>
      <c r="O1" s="410"/>
      <c r="P1" s="410"/>
      <c r="Q1" s="410"/>
      <c r="R1" s="410"/>
      <c r="S1" s="410"/>
      <c r="T1" s="410"/>
      <c r="U1" s="84"/>
      <c r="V1" s="84"/>
      <c r="W1" s="84"/>
      <c r="X1" s="84"/>
      <c r="Y1" s="84"/>
    </row>
    <row r="2" spans="1:25" ht="37.5" customHeight="1">
      <c r="A2" s="412" t="s">
        <v>1324</v>
      </c>
      <c r="B2" s="413" t="s">
        <v>1041</v>
      </c>
      <c r="C2" s="123" t="s">
        <v>40</v>
      </c>
      <c r="D2" s="123" t="s">
        <v>41</v>
      </c>
      <c r="E2" s="124" t="s">
        <v>42</v>
      </c>
      <c r="F2" s="124" t="s">
        <v>43</v>
      </c>
      <c r="G2" s="124" t="s">
        <v>46</v>
      </c>
      <c r="H2" s="123" t="s">
        <v>47</v>
      </c>
      <c r="I2" s="124" t="s">
        <v>48</v>
      </c>
      <c r="J2" s="124" t="s">
        <v>49</v>
      </c>
      <c r="K2" s="123" t="s">
        <v>50</v>
      </c>
      <c r="L2" s="123" t="s">
        <v>51</v>
      </c>
      <c r="M2" s="123" t="s">
        <v>52</v>
      </c>
      <c r="N2" s="123" t="s">
        <v>53</v>
      </c>
      <c r="O2" s="123" t="s">
        <v>54</v>
      </c>
      <c r="P2" s="123" t="s">
        <v>55</v>
      </c>
      <c r="Q2" s="123" t="s">
        <v>56</v>
      </c>
      <c r="R2" s="123" t="s">
        <v>57</v>
      </c>
      <c r="S2" s="125" t="s">
        <v>812</v>
      </c>
      <c r="T2" s="126" t="s">
        <v>59</v>
      </c>
      <c r="U2" s="414"/>
      <c r="V2" s="414"/>
      <c r="W2" s="414"/>
      <c r="X2" s="414"/>
      <c r="Y2" s="84"/>
    </row>
    <row r="3" spans="1:25" ht="37.5" customHeight="1">
      <c r="A3" s="415" t="s">
        <v>1050</v>
      </c>
      <c r="B3" s="135" t="s">
        <v>1043</v>
      </c>
      <c r="C3" s="165" t="s">
        <v>1697</v>
      </c>
      <c r="D3" s="137" t="s">
        <v>571</v>
      </c>
      <c r="E3" s="138" t="s">
        <v>1698</v>
      </c>
      <c r="F3" s="138" t="s">
        <v>1699</v>
      </c>
      <c r="G3" s="138" t="s">
        <v>258</v>
      </c>
      <c r="H3" s="140" t="s">
        <v>1700</v>
      </c>
      <c r="I3" s="138" t="s">
        <v>574</v>
      </c>
      <c r="J3" s="138" t="s">
        <v>261</v>
      </c>
      <c r="K3" s="138" t="s">
        <v>138</v>
      </c>
      <c r="L3" s="140" t="s">
        <v>1701</v>
      </c>
      <c r="M3" s="139">
        <v>43922</v>
      </c>
      <c r="N3" s="138" t="s">
        <v>574</v>
      </c>
      <c r="O3" s="138" t="s">
        <v>1702</v>
      </c>
      <c r="P3" s="138" t="s">
        <v>1703</v>
      </c>
      <c r="Q3" s="138" t="s">
        <v>1704</v>
      </c>
      <c r="R3" s="165" t="s">
        <v>1705</v>
      </c>
      <c r="S3" s="141" t="s">
        <v>1706</v>
      </c>
      <c r="T3" s="142"/>
      <c r="U3" s="51"/>
      <c r="V3" s="51"/>
      <c r="W3" s="51"/>
      <c r="X3" s="51"/>
      <c r="Y3" s="84"/>
    </row>
    <row r="4" spans="1:25" ht="37.5" customHeight="1">
      <c r="A4" s="182" t="s">
        <v>1050</v>
      </c>
      <c r="B4" s="416" t="s">
        <v>1043</v>
      </c>
      <c r="C4" s="416" t="s">
        <v>1707</v>
      </c>
      <c r="D4" s="244" t="s">
        <v>1708</v>
      </c>
      <c r="E4" s="182" t="s">
        <v>1709</v>
      </c>
      <c r="F4" s="182" t="s">
        <v>1710</v>
      </c>
      <c r="G4" s="182" t="s">
        <v>189</v>
      </c>
      <c r="H4" s="182" t="s">
        <v>139</v>
      </c>
      <c r="I4" s="182" t="s">
        <v>312</v>
      </c>
      <c r="J4" s="182" t="s">
        <v>1141</v>
      </c>
      <c r="K4" s="182" t="s">
        <v>138</v>
      </c>
      <c r="L4" s="182" t="s">
        <v>139</v>
      </c>
      <c r="M4" s="203">
        <v>43891</v>
      </c>
      <c r="N4" s="182" t="s">
        <v>312</v>
      </c>
      <c r="O4" s="204"/>
      <c r="P4" s="204"/>
      <c r="Q4" s="204"/>
      <c r="R4" s="244" t="s">
        <v>139</v>
      </c>
      <c r="S4" s="417" t="s">
        <v>1711</v>
      </c>
      <c r="T4" s="54"/>
    </row>
    <row r="5" spans="1:25" ht="37.5" customHeight="1">
      <c r="A5" s="418" t="s">
        <v>1056</v>
      </c>
      <c r="B5" s="197" t="s">
        <v>1057</v>
      </c>
      <c r="C5" s="199" t="s">
        <v>1712</v>
      </c>
      <c r="D5" s="199" t="s">
        <v>1713</v>
      </c>
      <c r="E5" s="157" t="s">
        <v>1714</v>
      </c>
      <c r="F5" s="157" t="s">
        <v>1715</v>
      </c>
      <c r="G5" s="157" t="s">
        <v>189</v>
      </c>
      <c r="H5" s="157" t="s">
        <v>139</v>
      </c>
      <c r="I5" s="157" t="s">
        <v>312</v>
      </c>
      <c r="J5" s="157" t="s">
        <v>334</v>
      </c>
      <c r="K5" s="157" t="s">
        <v>138</v>
      </c>
      <c r="L5" s="157" t="s">
        <v>139</v>
      </c>
      <c r="M5" s="139">
        <v>43922</v>
      </c>
      <c r="N5" s="157" t="s">
        <v>312</v>
      </c>
      <c r="O5" s="200"/>
      <c r="P5" s="200"/>
      <c r="Q5" s="200"/>
      <c r="R5" s="199" t="s">
        <v>139</v>
      </c>
      <c r="S5" s="199" t="s">
        <v>1716</v>
      </c>
      <c r="T5" s="213"/>
    </row>
    <row r="6" spans="1:25" ht="37.5" customHeight="1">
      <c r="A6" s="149" t="s">
        <v>1056</v>
      </c>
      <c r="B6" s="144" t="s">
        <v>1043</v>
      </c>
      <c r="C6" s="144" t="s">
        <v>1717</v>
      </c>
      <c r="D6" s="181" t="s">
        <v>579</v>
      </c>
      <c r="E6" s="182" t="s">
        <v>1718</v>
      </c>
      <c r="F6" s="149" t="s">
        <v>493</v>
      </c>
      <c r="G6" s="149" t="s">
        <v>134</v>
      </c>
      <c r="H6" s="149" t="s">
        <v>1719</v>
      </c>
      <c r="I6" s="149" t="s">
        <v>191</v>
      </c>
      <c r="J6" s="234" t="s">
        <v>291</v>
      </c>
      <c r="K6" s="149" t="s">
        <v>138</v>
      </c>
      <c r="L6" s="149" t="s">
        <v>139</v>
      </c>
      <c r="M6" s="150">
        <v>43831</v>
      </c>
      <c r="N6" s="149" t="s">
        <v>312</v>
      </c>
      <c r="O6" s="149" t="s">
        <v>1720</v>
      </c>
      <c r="P6" s="162"/>
      <c r="Q6" s="162"/>
      <c r="R6" s="144" t="s">
        <v>139</v>
      </c>
      <c r="S6" s="163" t="s">
        <v>1721</v>
      </c>
      <c r="T6" s="419" t="s">
        <v>1722</v>
      </c>
      <c r="U6" s="51"/>
      <c r="V6" s="51"/>
      <c r="W6" s="51"/>
      <c r="X6" s="51"/>
      <c r="Y6" s="84"/>
    </row>
    <row r="7" spans="1:25" ht="37.5" customHeight="1">
      <c r="A7" s="420" t="s">
        <v>1056</v>
      </c>
      <c r="B7" s="421" t="s">
        <v>1092</v>
      </c>
      <c r="C7" s="422" t="s">
        <v>1723</v>
      </c>
      <c r="D7" s="422" t="s">
        <v>1724</v>
      </c>
      <c r="E7" s="422" t="s">
        <v>1725</v>
      </c>
      <c r="F7" s="422" t="s">
        <v>1726</v>
      </c>
      <c r="G7" s="422" t="s">
        <v>258</v>
      </c>
      <c r="H7" s="423" t="s">
        <v>1727</v>
      </c>
      <c r="I7" s="138" t="s">
        <v>178</v>
      </c>
      <c r="J7" s="422" t="s">
        <v>471</v>
      </c>
      <c r="K7" s="422" t="s">
        <v>138</v>
      </c>
      <c r="L7" s="138" t="s">
        <v>139</v>
      </c>
      <c r="M7" s="158" t="s">
        <v>136</v>
      </c>
      <c r="N7" s="138" t="s">
        <v>178</v>
      </c>
      <c r="O7" s="423"/>
      <c r="P7" s="424"/>
      <c r="Q7" s="424"/>
      <c r="R7" s="423" t="s">
        <v>139</v>
      </c>
      <c r="S7" s="425" t="s">
        <v>1728</v>
      </c>
      <c r="T7" s="426"/>
    </row>
    <row r="8" spans="1:25" ht="37.5" customHeight="1">
      <c r="A8" s="182" t="s">
        <v>1056</v>
      </c>
      <c r="B8" s="145" t="s">
        <v>1057</v>
      </c>
      <c r="C8" s="145" t="s">
        <v>1729</v>
      </c>
      <c r="D8" s="145" t="s">
        <v>1730</v>
      </c>
      <c r="E8" s="182" t="s">
        <v>1731</v>
      </c>
      <c r="F8" s="182" t="s">
        <v>1732</v>
      </c>
      <c r="G8" s="182" t="s">
        <v>189</v>
      </c>
      <c r="H8" s="182" t="s">
        <v>139</v>
      </c>
      <c r="I8" s="149" t="s">
        <v>191</v>
      </c>
      <c r="J8" s="182" t="s">
        <v>623</v>
      </c>
      <c r="K8" s="182" t="s">
        <v>138</v>
      </c>
      <c r="L8" s="149" t="s">
        <v>139</v>
      </c>
      <c r="M8" s="150">
        <v>43862</v>
      </c>
      <c r="N8" s="149" t="s">
        <v>312</v>
      </c>
      <c r="O8" s="204"/>
      <c r="P8" s="204"/>
      <c r="Q8" s="204"/>
      <c r="R8" s="182" t="s">
        <v>139</v>
      </c>
      <c r="S8" s="427" t="s">
        <v>1733</v>
      </c>
      <c r="T8" s="54"/>
    </row>
    <row r="9" spans="1:25" ht="37.5" customHeight="1">
      <c r="A9" s="420" t="s">
        <v>1050</v>
      </c>
      <c r="B9" s="421" t="s">
        <v>1043</v>
      </c>
      <c r="C9" s="422" t="s">
        <v>1734</v>
      </c>
      <c r="D9" s="422" t="s">
        <v>1735</v>
      </c>
      <c r="E9" s="422" t="s">
        <v>1736</v>
      </c>
      <c r="F9" s="422" t="s">
        <v>1737</v>
      </c>
      <c r="G9" s="422" t="s">
        <v>258</v>
      </c>
      <c r="H9" s="422" t="s">
        <v>136</v>
      </c>
      <c r="I9" s="228" t="s">
        <v>136</v>
      </c>
      <c r="J9" s="422" t="s">
        <v>261</v>
      </c>
      <c r="K9" s="422" t="s">
        <v>138</v>
      </c>
      <c r="L9" s="138" t="s">
        <v>139</v>
      </c>
      <c r="M9" s="428">
        <v>43891</v>
      </c>
      <c r="N9" s="223" t="s">
        <v>1738</v>
      </c>
      <c r="O9" s="423" t="s">
        <v>1739</v>
      </c>
      <c r="P9" s="423" t="s">
        <v>1740</v>
      </c>
      <c r="Q9" s="423"/>
      <c r="R9" s="429" t="s">
        <v>139</v>
      </c>
      <c r="S9" s="430" t="s">
        <v>1741</v>
      </c>
      <c r="T9" s="425" t="s">
        <v>1742</v>
      </c>
    </row>
    <row r="10" spans="1:25" ht="37.5" customHeight="1">
      <c r="A10" s="182" t="s">
        <v>1050</v>
      </c>
      <c r="B10" s="145" t="s">
        <v>1043</v>
      </c>
      <c r="C10" s="145" t="s">
        <v>1743</v>
      </c>
      <c r="D10" s="195" t="s">
        <v>1744</v>
      </c>
      <c r="E10" s="182" t="s">
        <v>1745</v>
      </c>
      <c r="F10" s="182" t="s">
        <v>1746</v>
      </c>
      <c r="G10" s="182" t="s">
        <v>258</v>
      </c>
      <c r="H10" s="204" t="s">
        <v>1747</v>
      </c>
      <c r="I10" s="182" t="s">
        <v>260</v>
      </c>
      <c r="J10" s="182" t="s">
        <v>598</v>
      </c>
      <c r="K10" s="182" t="s">
        <v>138</v>
      </c>
      <c r="L10" s="162" t="s">
        <v>1748</v>
      </c>
      <c r="M10" s="203">
        <v>43952</v>
      </c>
      <c r="N10" s="182" t="s">
        <v>260</v>
      </c>
      <c r="O10" s="182" t="s">
        <v>1749</v>
      </c>
      <c r="P10" s="182" t="s">
        <v>1750</v>
      </c>
      <c r="Q10" s="204"/>
      <c r="R10" s="182" t="s">
        <v>139</v>
      </c>
      <c r="S10" s="427" t="s">
        <v>1751</v>
      </c>
      <c r="T10" s="54"/>
    </row>
    <row r="11" spans="1:25" ht="37.5" customHeight="1">
      <c r="A11" s="415" t="s">
        <v>1056</v>
      </c>
      <c r="B11" s="135" t="s">
        <v>1057</v>
      </c>
      <c r="C11" s="137" t="s">
        <v>1752</v>
      </c>
      <c r="D11" s="137" t="s">
        <v>1752</v>
      </c>
      <c r="E11" s="138" t="s">
        <v>1753</v>
      </c>
      <c r="F11" s="138" t="s">
        <v>1754</v>
      </c>
      <c r="G11" s="138" t="s">
        <v>320</v>
      </c>
      <c r="H11" s="138" t="s">
        <v>139</v>
      </c>
      <c r="I11" s="138" t="s">
        <v>312</v>
      </c>
      <c r="J11" s="138" t="s">
        <v>1755</v>
      </c>
      <c r="K11" s="138" t="s">
        <v>138</v>
      </c>
      <c r="L11" s="138" t="s">
        <v>139</v>
      </c>
      <c r="M11" s="139">
        <v>43891</v>
      </c>
      <c r="N11" s="138" t="s">
        <v>312</v>
      </c>
      <c r="O11" s="140"/>
      <c r="P11" s="140"/>
      <c r="Q11" s="140"/>
      <c r="R11" s="137" t="s">
        <v>139</v>
      </c>
      <c r="S11" s="141" t="s">
        <v>1756</v>
      </c>
      <c r="T11" s="142"/>
      <c r="U11" s="51"/>
      <c r="V11" s="51"/>
      <c r="W11" s="51"/>
      <c r="X11" s="51"/>
      <c r="Y11" s="84"/>
    </row>
    <row r="12" spans="1:25" ht="37.5" customHeight="1">
      <c r="A12" s="148" t="s">
        <v>1050</v>
      </c>
      <c r="B12" s="147" t="s">
        <v>1092</v>
      </c>
      <c r="C12" s="147" t="s">
        <v>1757</v>
      </c>
      <c r="D12" s="147" t="s">
        <v>1758</v>
      </c>
      <c r="E12" s="148" t="s">
        <v>1759</v>
      </c>
      <c r="F12" s="431" t="s">
        <v>1760</v>
      </c>
      <c r="G12" s="148" t="s">
        <v>134</v>
      </c>
      <c r="H12" s="147" t="s">
        <v>1761</v>
      </c>
      <c r="I12" s="431" t="s">
        <v>136</v>
      </c>
      <c r="J12" s="148" t="s">
        <v>261</v>
      </c>
      <c r="K12" s="148" t="s">
        <v>138</v>
      </c>
      <c r="L12" s="149" t="s">
        <v>139</v>
      </c>
      <c r="M12" s="148" t="s">
        <v>136</v>
      </c>
      <c r="N12" s="148" t="s">
        <v>1762</v>
      </c>
      <c r="O12" s="147" t="s">
        <v>1763</v>
      </c>
      <c r="P12" s="147" t="s">
        <v>1764</v>
      </c>
      <c r="Q12" s="151"/>
      <c r="R12" s="432"/>
      <c r="S12" s="433" t="s">
        <v>1765</v>
      </c>
      <c r="T12" s="151"/>
      <c r="U12" s="51"/>
      <c r="V12" s="51"/>
      <c r="W12" s="51"/>
      <c r="X12" s="51"/>
      <c r="Y12" s="84"/>
    </row>
    <row r="13" spans="1:25" ht="37.5" customHeight="1">
      <c r="A13" s="245" t="s">
        <v>1050</v>
      </c>
      <c r="B13" s="434" t="s">
        <v>1043</v>
      </c>
      <c r="C13" s="223" t="s">
        <v>1766</v>
      </c>
      <c r="D13" s="223" t="s">
        <v>1767</v>
      </c>
      <c r="E13" s="223" t="s">
        <v>1768</v>
      </c>
      <c r="F13" s="223" t="s">
        <v>1769</v>
      </c>
      <c r="G13" s="223" t="s">
        <v>258</v>
      </c>
      <c r="H13" s="228" t="s">
        <v>1770</v>
      </c>
      <c r="I13" s="138" t="s">
        <v>178</v>
      </c>
      <c r="J13" s="223" t="s">
        <v>134</v>
      </c>
      <c r="K13" s="223" t="s">
        <v>138</v>
      </c>
      <c r="L13" s="138" t="s">
        <v>139</v>
      </c>
      <c r="M13" s="230">
        <v>43891</v>
      </c>
      <c r="N13" s="138" t="s">
        <v>178</v>
      </c>
      <c r="O13" s="228"/>
      <c r="P13" s="435"/>
      <c r="Q13" s="435"/>
      <c r="R13" s="228" t="s">
        <v>1771</v>
      </c>
      <c r="S13" s="231" t="s">
        <v>1772</v>
      </c>
      <c r="T13" s="436"/>
      <c r="U13" s="51"/>
      <c r="V13" s="51"/>
      <c r="W13" s="51"/>
      <c r="X13" s="51"/>
      <c r="Y13" s="84"/>
    </row>
    <row r="14" spans="1:25" ht="37.5" customHeight="1">
      <c r="A14" s="437" t="s">
        <v>1056</v>
      </c>
      <c r="B14" s="437" t="s">
        <v>1092</v>
      </c>
      <c r="C14" s="437" t="s">
        <v>1773</v>
      </c>
      <c r="D14" s="437" t="s">
        <v>1774</v>
      </c>
      <c r="E14" s="437" t="s">
        <v>1775</v>
      </c>
      <c r="F14" s="437" t="s">
        <v>1776</v>
      </c>
      <c r="G14" s="437" t="s">
        <v>189</v>
      </c>
      <c r="H14" s="204" t="s">
        <v>1777</v>
      </c>
      <c r="I14" s="437" t="s">
        <v>191</v>
      </c>
      <c r="J14" s="437" t="s">
        <v>1778</v>
      </c>
      <c r="K14" s="204" t="s">
        <v>138</v>
      </c>
      <c r="L14" s="438" t="s">
        <v>139</v>
      </c>
      <c r="M14" s="204">
        <v>43922</v>
      </c>
      <c r="N14" s="437" t="s">
        <v>312</v>
      </c>
      <c r="O14" s="437" t="s">
        <v>1779</v>
      </c>
      <c r="P14" s="437"/>
      <c r="Q14" s="437"/>
      <c r="R14" s="97" t="s">
        <v>647</v>
      </c>
      <c r="S14" s="439" t="s">
        <v>1780</v>
      </c>
      <c r="U14" s="440"/>
    </row>
    <row r="15" spans="1:25" ht="37.5" customHeight="1">
      <c r="A15" s="441" t="s">
        <v>1050</v>
      </c>
      <c r="B15" s="442" t="s">
        <v>1043</v>
      </c>
      <c r="C15" s="443" t="s">
        <v>1781</v>
      </c>
      <c r="D15" s="424" t="s">
        <v>1782</v>
      </c>
      <c r="E15" s="443" t="s">
        <v>1783</v>
      </c>
      <c r="F15" s="443" t="s">
        <v>1784</v>
      </c>
      <c r="G15" s="443" t="s">
        <v>261</v>
      </c>
      <c r="H15" s="200" t="s">
        <v>1785</v>
      </c>
      <c r="I15" s="443" t="s">
        <v>260</v>
      </c>
      <c r="J15" s="443" t="s">
        <v>261</v>
      </c>
      <c r="K15" s="177" t="s">
        <v>138</v>
      </c>
      <c r="L15" s="444" t="s">
        <v>1786</v>
      </c>
      <c r="M15" s="177">
        <v>43891</v>
      </c>
      <c r="N15" s="443" t="s">
        <v>260</v>
      </c>
      <c r="O15" s="443" t="s">
        <v>1787</v>
      </c>
      <c r="P15" s="443" t="s">
        <v>1788</v>
      </c>
      <c r="Q15" s="443" t="s">
        <v>1789</v>
      </c>
      <c r="R15" s="445" t="s">
        <v>139</v>
      </c>
      <c r="S15" s="446" t="s">
        <v>1790</v>
      </c>
      <c r="T15" s="447" t="s">
        <v>1790</v>
      </c>
    </row>
    <row r="16" spans="1:25" ht="37.5" customHeight="1">
      <c r="A16" s="448" t="s">
        <v>1056</v>
      </c>
      <c r="B16" s="448" t="s">
        <v>1057</v>
      </c>
      <c r="C16" s="448" t="s">
        <v>1791</v>
      </c>
      <c r="D16" s="448" t="s">
        <v>1792</v>
      </c>
      <c r="E16" s="448" t="s">
        <v>1793</v>
      </c>
      <c r="F16" s="448" t="s">
        <v>1794</v>
      </c>
      <c r="G16" s="449" t="s">
        <v>134</v>
      </c>
      <c r="H16" s="437"/>
      <c r="I16" s="448" t="s">
        <v>191</v>
      </c>
      <c r="J16" s="449" t="s">
        <v>1795</v>
      </c>
      <c r="K16" s="450" t="s">
        <v>280</v>
      </c>
      <c r="L16" s="449" t="s">
        <v>1796</v>
      </c>
      <c r="M16" s="448">
        <v>44013</v>
      </c>
      <c r="N16" s="448" t="s">
        <v>312</v>
      </c>
      <c r="O16" s="437"/>
      <c r="P16" s="437"/>
      <c r="Q16" s="97"/>
      <c r="R16" s="451" t="s">
        <v>1797</v>
      </c>
      <c r="S16" s="452" t="s">
        <v>1798</v>
      </c>
    </row>
    <row r="17" spans="1:21" ht="37.5" customHeight="1">
      <c r="A17" s="441" t="s">
        <v>1050</v>
      </c>
      <c r="B17" s="442" t="s">
        <v>1043</v>
      </c>
      <c r="C17" s="443"/>
      <c r="D17" s="443" t="s">
        <v>1799</v>
      </c>
      <c r="E17" s="443" t="s">
        <v>1800</v>
      </c>
      <c r="F17" s="443" t="s">
        <v>1801</v>
      </c>
      <c r="G17" s="177" t="s">
        <v>1802</v>
      </c>
      <c r="H17" s="443" t="s">
        <v>261</v>
      </c>
      <c r="I17" s="443" t="s">
        <v>1803</v>
      </c>
      <c r="J17" s="177" t="s">
        <v>366</v>
      </c>
      <c r="K17" s="453" t="s">
        <v>1804</v>
      </c>
      <c r="L17" s="177" t="s">
        <v>138</v>
      </c>
      <c r="M17" s="443" t="s">
        <v>1805</v>
      </c>
      <c r="N17" s="443" t="s">
        <v>136</v>
      </c>
      <c r="O17" s="443" t="s">
        <v>366</v>
      </c>
      <c r="P17" s="443" t="s">
        <v>1806</v>
      </c>
      <c r="Q17" s="445" t="s">
        <v>1807</v>
      </c>
      <c r="R17" s="446" t="s">
        <v>1808</v>
      </c>
      <c r="S17" s="447" t="s">
        <v>1809</v>
      </c>
      <c r="T17" s="447" t="s">
        <v>1810</v>
      </c>
      <c r="U17" s="454" t="s">
        <v>1811</v>
      </c>
    </row>
    <row r="18" spans="1:21" ht="37.5" customHeight="1">
      <c r="A18" s="448" t="s">
        <v>1050</v>
      </c>
      <c r="B18" s="448" t="s">
        <v>1043</v>
      </c>
      <c r="C18" s="448" t="s">
        <v>1812</v>
      </c>
      <c r="D18" s="437" t="s">
        <v>1813</v>
      </c>
      <c r="E18" s="448" t="s">
        <v>1814</v>
      </c>
      <c r="F18" s="449" t="s">
        <v>1815</v>
      </c>
      <c r="G18" s="448" t="s">
        <v>134</v>
      </c>
      <c r="H18" s="448" t="s">
        <v>355</v>
      </c>
      <c r="I18" s="449" t="s">
        <v>191</v>
      </c>
      <c r="J18" s="450" t="s">
        <v>614</v>
      </c>
      <c r="K18" s="449" t="s">
        <v>138</v>
      </c>
      <c r="L18" s="448" t="s">
        <v>139</v>
      </c>
      <c r="M18" s="448">
        <v>2006</v>
      </c>
      <c r="N18" s="448" t="s">
        <v>312</v>
      </c>
      <c r="O18" s="448" t="s">
        <v>1816</v>
      </c>
      <c r="P18" s="97"/>
      <c r="Q18" s="439"/>
      <c r="R18" s="69" t="s">
        <v>1817</v>
      </c>
      <c r="S18" s="452" t="s">
        <v>1818</v>
      </c>
    </row>
    <row r="19" spans="1:21" ht="41.25" customHeight="1">
      <c r="A19" s="441" t="s">
        <v>1056</v>
      </c>
      <c r="B19" s="442" t="s">
        <v>1057</v>
      </c>
      <c r="C19" s="443" t="s">
        <v>1819</v>
      </c>
      <c r="D19" s="443" t="s">
        <v>1820</v>
      </c>
      <c r="E19" s="443" t="s">
        <v>1821</v>
      </c>
      <c r="F19" s="177" t="s">
        <v>1822</v>
      </c>
      <c r="G19" s="443" t="s">
        <v>343</v>
      </c>
      <c r="H19" s="443" t="s">
        <v>139</v>
      </c>
      <c r="I19" s="177" t="s">
        <v>191</v>
      </c>
      <c r="J19" s="453" t="s">
        <v>201</v>
      </c>
      <c r="K19" s="177" t="s">
        <v>138</v>
      </c>
      <c r="L19" s="443" t="s">
        <v>139</v>
      </c>
      <c r="M19" s="443" t="s">
        <v>136</v>
      </c>
      <c r="N19" s="443" t="s">
        <v>312</v>
      </c>
      <c r="O19" s="443" t="s">
        <v>1823</v>
      </c>
      <c r="P19" s="445"/>
      <c r="Q19" s="446"/>
      <c r="R19" s="447"/>
      <c r="S19" s="447" t="s">
        <v>1824</v>
      </c>
      <c r="T19" s="447" t="s">
        <v>1825</v>
      </c>
      <c r="U19" s="454" t="s">
        <v>1825</v>
      </c>
    </row>
  </sheetData>
  <autoFilter ref="A2:T19" xr:uid="{00000000-0009-0000-0000-00000A000000}"/>
  <hyperlinks>
    <hyperlink ref="S3" r:id="rId1" xr:uid="{00000000-0004-0000-0A00-000000000000}"/>
    <hyperlink ref="S4" r:id="rId2" xr:uid="{00000000-0004-0000-0A00-000001000000}"/>
    <hyperlink ref="S6" r:id="rId3" location="/bda7594740fd40299423467b48e9ecf6" xr:uid="{00000000-0004-0000-0A00-000002000000}"/>
    <hyperlink ref="T6" r:id="rId4" xr:uid="{00000000-0004-0000-0A00-000003000000}"/>
    <hyperlink ref="S7" r:id="rId5" location="!/" xr:uid="{00000000-0004-0000-0A00-000004000000}"/>
    <hyperlink ref="S8" r:id="rId6" xr:uid="{00000000-0004-0000-0A00-000005000000}"/>
    <hyperlink ref="S9" r:id="rId7" xr:uid="{00000000-0004-0000-0A00-000006000000}"/>
    <hyperlink ref="T9" r:id="rId8" xr:uid="{00000000-0004-0000-0A00-000007000000}"/>
    <hyperlink ref="S10" r:id="rId9" xr:uid="{00000000-0004-0000-0A00-000008000000}"/>
    <hyperlink ref="S11" r:id="rId10" xr:uid="{00000000-0004-0000-0A00-000009000000}"/>
    <hyperlink ref="S12" r:id="rId11" xr:uid="{00000000-0004-0000-0A00-00000A000000}"/>
    <hyperlink ref="S13" r:id="rId12" xr:uid="{00000000-0004-0000-0A00-00000B000000}"/>
  </hyperlink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00000000-0002-0000-0A00-000000000000}">
          <x14:formula1>
            <xm:f>'2020 Labels'!$C$4:$C$8</xm:f>
          </x14:formula1>
          <xm:sqref>B3:B13</xm:sqref>
        </x14:dataValidation>
        <x14:dataValidation type="list" allowBlank="1" xr:uid="{00000000-0002-0000-0A00-000001000000}">
          <x14:formula1>
            <xm:f>'2020 Labels'!$G$4:$G$8</xm:f>
          </x14:formula1>
          <xm:sqref>K3:K13</xm:sqref>
        </x14:dataValidation>
        <x14:dataValidation type="list" allowBlank="1" xr:uid="{00000000-0002-0000-0A00-000002000000}">
          <x14:formula1>
            <xm:f>'2020 Labels'!$B$4:$B$7</xm:f>
          </x14:formula1>
          <xm:sqref>A3:A13</xm:sqref>
        </x14:dataValidation>
        <x14:dataValidation type="list" allowBlank="1" xr:uid="{00000000-0002-0000-0A00-000003000000}">
          <x14:formula1>
            <xm:f>'2020 Labels'!$E$4:$E$9</xm:f>
          </x14:formula1>
          <xm:sqref>G3:G13</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A1004"/>
  <sheetViews>
    <sheetView workbookViewId="0"/>
  </sheetViews>
  <sheetFormatPr defaultColWidth="14.44140625" defaultRowHeight="15.75" customHeight="1"/>
  <cols>
    <col min="1" max="1" width="6.109375" customWidth="1"/>
    <col min="2" max="2" width="34.44140625" customWidth="1"/>
    <col min="3" max="3" width="28.44140625" customWidth="1"/>
    <col min="4" max="4" width="13.77734375" customWidth="1"/>
    <col min="5" max="5" width="10.44140625" customWidth="1"/>
    <col min="6" max="6" width="11.33203125" customWidth="1"/>
    <col min="7" max="7" width="12" customWidth="1"/>
    <col min="10" max="10" width="5.44140625" customWidth="1"/>
    <col min="13" max="13" width="4.44140625" customWidth="1"/>
    <col min="16" max="16" width="4.77734375" customWidth="1"/>
  </cols>
  <sheetData>
    <row r="1" spans="1:27" ht="15.75" customHeight="1">
      <c r="A1" s="467" t="s">
        <v>1684</v>
      </c>
      <c r="B1" s="465"/>
      <c r="C1" s="465"/>
      <c r="D1" s="465"/>
      <c r="E1" s="465"/>
      <c r="F1" s="465"/>
      <c r="G1" s="465"/>
      <c r="H1" s="466"/>
      <c r="I1" s="1"/>
      <c r="J1" s="1"/>
      <c r="K1" s="1"/>
      <c r="L1" s="1"/>
      <c r="M1" s="1"/>
      <c r="N1" s="1"/>
      <c r="O1" s="1"/>
      <c r="P1" s="1"/>
      <c r="Q1" s="1"/>
      <c r="R1" s="1"/>
      <c r="S1" s="1"/>
      <c r="T1" s="1"/>
      <c r="U1" s="1"/>
      <c r="V1" s="1"/>
      <c r="W1" s="1"/>
      <c r="X1" s="1"/>
      <c r="Y1" s="1"/>
      <c r="Z1" s="1"/>
      <c r="AA1" s="1"/>
    </row>
    <row r="2" spans="1:27" ht="15.75" customHeight="1">
      <c r="A2" s="382"/>
      <c r="B2" s="383"/>
      <c r="C2" s="3"/>
      <c r="D2" s="1"/>
      <c r="E2" s="1"/>
      <c r="F2" s="1"/>
      <c r="G2" s="1"/>
      <c r="H2" s="1"/>
      <c r="I2" s="1"/>
      <c r="J2" s="1"/>
      <c r="K2" s="1"/>
      <c r="L2" s="1"/>
      <c r="M2" s="1"/>
      <c r="N2" s="1"/>
      <c r="O2" s="1"/>
      <c r="P2" s="1"/>
      <c r="Q2" s="1"/>
      <c r="R2" s="1"/>
      <c r="S2" s="1"/>
      <c r="T2" s="1"/>
      <c r="U2" s="1"/>
      <c r="V2" s="1"/>
      <c r="W2" s="1"/>
      <c r="X2" s="1"/>
      <c r="Y2" s="1"/>
      <c r="Z2" s="1"/>
      <c r="AA2" s="1"/>
    </row>
    <row r="3" spans="1:27" ht="15.75" customHeight="1">
      <c r="A3" s="384"/>
      <c r="B3" s="385" t="s">
        <v>1324</v>
      </c>
      <c r="C3" s="386" t="s">
        <v>1826</v>
      </c>
      <c r="D3" s="386" t="s">
        <v>1827</v>
      </c>
      <c r="E3" s="1"/>
      <c r="F3" s="1"/>
      <c r="G3" s="1"/>
      <c r="H3" s="1"/>
      <c r="I3" s="1"/>
      <c r="J3" s="1"/>
      <c r="K3" s="1"/>
      <c r="L3" s="1"/>
      <c r="M3" s="1"/>
      <c r="N3" s="1"/>
      <c r="O3" s="1"/>
      <c r="P3" s="1"/>
      <c r="Q3" s="1"/>
      <c r="R3" s="1"/>
      <c r="S3" s="1"/>
      <c r="T3" s="1"/>
      <c r="U3" s="1"/>
      <c r="V3" s="1"/>
      <c r="W3" s="1"/>
      <c r="X3" s="1"/>
      <c r="Y3" s="1"/>
      <c r="Z3" s="1"/>
      <c r="AA3" s="1"/>
    </row>
    <row r="4" spans="1:27" ht="15.75" customHeight="1">
      <c r="A4" s="381"/>
      <c r="B4" s="387" t="s">
        <v>1686</v>
      </c>
      <c r="C4" s="388" t="e">
        <f>COUNTIF(#REF!,"AI tools &amp; applications")</f>
        <v>#REF!</v>
      </c>
      <c r="D4" s="388">
        <f>'2020 Shortlisted Initiatives Co'!C4</f>
        <v>26</v>
      </c>
      <c r="E4" s="7"/>
      <c r="F4" s="1"/>
      <c r="G4" s="1"/>
      <c r="H4" s="1"/>
      <c r="I4" s="1"/>
      <c r="J4" s="1"/>
      <c r="K4" s="1"/>
      <c r="L4" s="1"/>
      <c r="M4" s="1"/>
      <c r="N4" s="1"/>
      <c r="O4" s="1"/>
      <c r="P4" s="1"/>
      <c r="Q4" s="1"/>
      <c r="R4" s="1"/>
      <c r="S4" s="1"/>
      <c r="T4" s="1"/>
      <c r="U4" s="1"/>
      <c r="V4" s="1"/>
      <c r="W4" s="1"/>
      <c r="X4" s="1"/>
      <c r="Y4" s="1"/>
      <c r="Z4" s="1"/>
      <c r="AA4" s="1"/>
    </row>
    <row r="5" spans="1:27" ht="13.2">
      <c r="A5" s="389"/>
      <c r="B5" s="387" t="s">
        <v>1687</v>
      </c>
      <c r="C5" s="388" t="e">
        <f>COUNTIF(#REF!,"Platforms to fast-track research &amp; crowdsource projects")</f>
        <v>#REF!</v>
      </c>
      <c r="D5" s="388">
        <f>'2020 Shortlisted Initiatives Co'!C5</f>
        <v>10</v>
      </c>
      <c r="E5" s="7"/>
      <c r="F5" s="1"/>
      <c r="G5" s="1"/>
      <c r="H5" s="1"/>
      <c r="I5" s="1"/>
      <c r="J5" s="1"/>
      <c r="K5" s="1"/>
      <c r="L5" s="1"/>
      <c r="M5" s="1"/>
      <c r="N5" s="1"/>
      <c r="O5" s="1"/>
      <c r="P5" s="1"/>
      <c r="Q5" s="1"/>
      <c r="R5" s="1"/>
      <c r="S5" s="1"/>
      <c r="T5" s="1"/>
      <c r="U5" s="1"/>
      <c r="V5" s="1"/>
      <c r="W5" s="1"/>
      <c r="X5" s="1"/>
      <c r="Y5" s="1"/>
      <c r="Z5" s="1"/>
      <c r="AA5" s="1"/>
    </row>
    <row r="6" spans="1:27" ht="15.75" customHeight="1">
      <c r="A6" s="381"/>
      <c r="B6" s="387" t="s">
        <v>1688</v>
      </c>
      <c r="C6" s="388" t="e">
        <f>COUNTIF(#REF!,"Ethical and policy frameworks")</f>
        <v>#REF!</v>
      </c>
      <c r="D6" s="388">
        <f>'2020 Shortlisted Initiatives Co'!C6</f>
        <v>0</v>
      </c>
      <c r="E6" s="7"/>
      <c r="F6" s="1"/>
      <c r="G6" s="1"/>
      <c r="H6" s="1"/>
      <c r="I6" s="1"/>
      <c r="J6" s="1"/>
      <c r="K6" s="1"/>
      <c r="L6" s="1"/>
      <c r="M6" s="1"/>
      <c r="N6" s="1"/>
      <c r="O6" s="1"/>
      <c r="P6" s="1"/>
      <c r="Q6" s="1"/>
      <c r="R6" s="1"/>
      <c r="S6" s="1"/>
      <c r="T6" s="1"/>
      <c r="U6" s="1"/>
      <c r="V6" s="1"/>
      <c r="W6" s="1"/>
      <c r="X6" s="1"/>
      <c r="Y6" s="1"/>
      <c r="Z6" s="1"/>
      <c r="AA6" s="1"/>
    </row>
    <row r="7" spans="1:27" ht="15.75" customHeight="1">
      <c r="A7" s="381"/>
      <c r="B7" s="387" t="s">
        <v>1689</v>
      </c>
      <c r="C7" s="388" t="e">
        <f>COUNTIF(#REF!,"Governance mechanisms to operationalize principles")</f>
        <v>#REF!</v>
      </c>
      <c r="D7" s="388">
        <f>'2020 Shortlisted Initiatives Co'!C7</f>
        <v>0</v>
      </c>
      <c r="E7" s="7"/>
      <c r="F7" s="1"/>
      <c r="G7" s="1"/>
      <c r="H7" s="1"/>
      <c r="I7" s="1"/>
      <c r="J7" s="1"/>
      <c r="K7" s="1"/>
      <c r="L7" s="1"/>
      <c r="M7" s="1"/>
      <c r="N7" s="1"/>
      <c r="O7" s="1"/>
      <c r="P7" s="1"/>
      <c r="Q7" s="1"/>
      <c r="R7" s="1"/>
      <c r="S7" s="1"/>
      <c r="T7" s="1"/>
      <c r="U7" s="1"/>
      <c r="V7" s="1"/>
      <c r="W7" s="1"/>
      <c r="X7" s="1"/>
      <c r="Y7" s="1"/>
      <c r="Z7" s="1"/>
      <c r="AA7" s="1"/>
    </row>
    <row r="8" spans="1:27" ht="15.75" customHeight="1">
      <c r="A8" s="382"/>
      <c r="B8" s="391"/>
      <c r="C8" s="392"/>
      <c r="D8" s="455">
        <f>'2020 Shortlisted Initiatives Co'!C8</f>
        <v>0</v>
      </c>
      <c r="E8" s="1"/>
      <c r="F8" s="1"/>
      <c r="G8" s="1"/>
      <c r="H8" s="1"/>
      <c r="I8" s="1"/>
      <c r="J8" s="1"/>
      <c r="K8" s="1"/>
      <c r="L8" s="1"/>
      <c r="M8" s="1"/>
      <c r="N8" s="1"/>
      <c r="O8" s="1"/>
      <c r="P8" s="1"/>
      <c r="Q8" s="1"/>
      <c r="R8" s="1"/>
      <c r="S8" s="1"/>
      <c r="T8" s="1"/>
      <c r="U8" s="1"/>
      <c r="V8" s="1"/>
      <c r="W8" s="1"/>
      <c r="X8" s="1"/>
      <c r="Y8" s="1"/>
      <c r="Z8" s="1"/>
      <c r="AA8" s="1"/>
    </row>
    <row r="9" spans="1:27" ht="15.75" customHeight="1">
      <c r="A9" s="393"/>
      <c r="B9" s="385" t="s">
        <v>1041</v>
      </c>
      <c r="C9" s="386" t="s">
        <v>1685</v>
      </c>
      <c r="D9" s="386" t="s">
        <v>1827</v>
      </c>
      <c r="E9" s="7"/>
      <c r="F9" s="1"/>
      <c r="G9" s="1"/>
      <c r="H9" s="1"/>
      <c r="I9" s="1"/>
      <c r="J9" s="1"/>
      <c r="K9" s="1"/>
      <c r="L9" s="1"/>
      <c r="M9" s="1"/>
      <c r="N9" s="1"/>
      <c r="O9" s="1"/>
      <c r="P9" s="1"/>
      <c r="Q9" s="1"/>
      <c r="R9" s="1"/>
      <c r="S9" s="1"/>
      <c r="T9" s="1"/>
      <c r="U9" s="1"/>
      <c r="V9" s="1"/>
      <c r="W9" s="1"/>
      <c r="X9" s="1"/>
      <c r="Y9" s="1"/>
      <c r="Z9" s="1"/>
      <c r="AA9" s="1"/>
    </row>
    <row r="10" spans="1:27" ht="15.75" customHeight="1">
      <c r="A10" s="4"/>
      <c r="B10" s="394" t="s">
        <v>1057</v>
      </c>
      <c r="C10" s="388" t="e">
        <f>COUNTIF(#REF!,"Accelerating research")</f>
        <v>#REF!</v>
      </c>
      <c r="D10" s="388">
        <f>'2020 Shortlisted Initiatives Co'!C10</f>
        <v>15</v>
      </c>
      <c r="E10" s="7"/>
      <c r="F10" s="1"/>
      <c r="G10" s="1"/>
      <c r="H10" s="1"/>
      <c r="I10" s="1"/>
      <c r="J10" s="1"/>
      <c r="K10" s="1"/>
      <c r="L10" s="1"/>
      <c r="M10" s="1"/>
      <c r="N10" s="1"/>
      <c r="O10" s="1"/>
      <c r="P10" s="1"/>
      <c r="Q10" s="1"/>
      <c r="R10" s="1"/>
      <c r="S10" s="1"/>
      <c r="T10" s="1"/>
      <c r="U10" s="1"/>
      <c r="V10" s="1"/>
      <c r="W10" s="1"/>
      <c r="X10" s="1"/>
      <c r="Y10" s="1"/>
      <c r="Z10" s="1"/>
      <c r="AA10" s="1"/>
    </row>
    <row r="11" spans="1:27" ht="15.75" customHeight="1">
      <c r="A11" s="4"/>
      <c r="B11" s="394" t="s">
        <v>1051</v>
      </c>
      <c r="C11" s="388" t="e">
        <f>COUNTIF(#REF!,"Early detection and diagnosis")</f>
        <v>#REF!</v>
      </c>
      <c r="D11" s="388">
        <f>'2020 Shortlisted Initiatives Co'!C11</f>
        <v>7</v>
      </c>
      <c r="E11" s="7"/>
      <c r="F11" s="1"/>
      <c r="G11" s="1"/>
      <c r="H11" s="1"/>
      <c r="I11" s="1"/>
      <c r="J11" s="1"/>
      <c r="K11" s="1"/>
      <c r="L11" s="1"/>
      <c r="M11" s="1"/>
      <c r="N11" s="1"/>
      <c r="O11" s="1"/>
      <c r="P11" s="1"/>
      <c r="Q11" s="1"/>
      <c r="R11" s="1"/>
      <c r="S11" s="1"/>
      <c r="T11" s="1"/>
      <c r="U11" s="1"/>
      <c r="V11" s="1"/>
      <c r="W11" s="1"/>
      <c r="X11" s="1"/>
      <c r="Y11" s="1"/>
      <c r="Z11" s="1"/>
      <c r="AA11" s="1"/>
    </row>
    <row r="12" spans="1:27" ht="15.75" customHeight="1">
      <c r="A12" s="395"/>
      <c r="B12" s="394" t="s">
        <v>1043</v>
      </c>
      <c r="C12" s="388" t="e">
        <f>COUNTIF(#REF!,"Prediction, surveillance and prevention")</f>
        <v>#REF!</v>
      </c>
      <c r="D12" s="388">
        <f>'2020 Shortlisted Initiatives Co'!C12</f>
        <v>8</v>
      </c>
      <c r="E12" s="7"/>
      <c r="F12" s="1"/>
      <c r="G12" s="1"/>
      <c r="H12" s="1"/>
      <c r="I12" s="1"/>
      <c r="J12" s="1"/>
      <c r="K12" s="1"/>
      <c r="L12" s="1"/>
      <c r="M12" s="1"/>
      <c r="N12" s="1"/>
      <c r="O12" s="1"/>
      <c r="P12" s="1"/>
      <c r="Q12" s="1"/>
      <c r="R12" s="1"/>
      <c r="S12" s="1"/>
      <c r="T12" s="1"/>
      <c r="U12" s="1"/>
      <c r="V12" s="1"/>
      <c r="W12" s="1"/>
      <c r="X12" s="1"/>
      <c r="Y12" s="1"/>
      <c r="Z12" s="1"/>
      <c r="AA12" s="1"/>
    </row>
    <row r="13" spans="1:27" ht="15.75" customHeight="1">
      <c r="A13" s="4"/>
      <c r="B13" s="394" t="s">
        <v>1092</v>
      </c>
      <c r="C13" s="388" t="e">
        <f>COUNTIF(#REF!,"Crisis response")</f>
        <v>#REF!</v>
      </c>
      <c r="D13" s="388">
        <f>'2020 Shortlisted Initiatives Co'!C13</f>
        <v>3</v>
      </c>
      <c r="E13" s="7"/>
      <c r="F13" s="1"/>
      <c r="G13" s="1"/>
      <c r="H13" s="1"/>
      <c r="I13" s="1"/>
      <c r="J13" s="1"/>
      <c r="K13" s="1"/>
      <c r="L13" s="1"/>
      <c r="M13" s="1"/>
      <c r="N13" s="1"/>
      <c r="O13" s="1"/>
      <c r="P13" s="1"/>
      <c r="Q13" s="1"/>
      <c r="R13" s="1"/>
      <c r="S13" s="1"/>
      <c r="T13" s="1"/>
      <c r="U13" s="1"/>
      <c r="V13" s="1"/>
      <c r="W13" s="1"/>
      <c r="X13" s="1"/>
      <c r="Y13" s="1"/>
      <c r="Z13" s="1"/>
      <c r="AA13" s="1"/>
    </row>
    <row r="14" spans="1:27" ht="15.75" customHeight="1">
      <c r="A14" s="4"/>
      <c r="B14" s="394" t="s">
        <v>1089</v>
      </c>
      <c r="C14" s="388" t="e">
        <f>COUNTIF(#REF!,"Recovery")</f>
        <v>#REF!</v>
      </c>
      <c r="D14" s="388">
        <f>'2020 Shortlisted Initiatives Co'!C14</f>
        <v>3</v>
      </c>
      <c r="E14" s="7"/>
      <c r="F14" s="1"/>
      <c r="G14" s="1"/>
      <c r="H14" s="1"/>
      <c r="I14" s="1"/>
      <c r="J14" s="1"/>
      <c r="K14" s="1"/>
      <c r="L14" s="1"/>
      <c r="M14" s="1"/>
      <c r="N14" s="1"/>
      <c r="O14" s="1"/>
      <c r="P14" s="1"/>
      <c r="Q14" s="1"/>
      <c r="R14" s="1"/>
      <c r="S14" s="1"/>
      <c r="T14" s="1"/>
      <c r="U14" s="1"/>
      <c r="V14" s="1"/>
      <c r="W14" s="1"/>
      <c r="X14" s="1"/>
      <c r="Y14" s="1"/>
      <c r="Z14" s="1"/>
      <c r="AA14" s="1"/>
    </row>
    <row r="15" spans="1:27" ht="15.75" customHeight="1">
      <c r="A15" s="382"/>
      <c r="B15" s="391"/>
      <c r="C15" s="392"/>
      <c r="D15" s="455">
        <f>'2020 Shortlisted Initiatives Co'!C15</f>
        <v>0</v>
      </c>
      <c r="E15" s="1"/>
      <c r="F15" s="1"/>
      <c r="G15" s="1"/>
      <c r="H15" s="1"/>
      <c r="I15" s="1"/>
      <c r="J15" s="1"/>
      <c r="K15" s="1"/>
      <c r="L15" s="1"/>
      <c r="M15" s="1"/>
      <c r="N15" s="1"/>
      <c r="O15" s="1"/>
      <c r="P15" s="1"/>
      <c r="Q15" s="1"/>
      <c r="R15" s="1"/>
      <c r="S15" s="1"/>
      <c r="T15" s="1"/>
      <c r="U15" s="1"/>
      <c r="V15" s="1"/>
      <c r="W15" s="1"/>
      <c r="X15" s="1"/>
      <c r="Y15" s="1"/>
      <c r="Z15" s="1"/>
      <c r="AA15" s="1"/>
    </row>
    <row r="16" spans="1:27" ht="15.75" customHeight="1">
      <c r="A16" s="384"/>
      <c r="B16" s="385" t="s">
        <v>1690</v>
      </c>
      <c r="C16" s="386" t="s">
        <v>1685</v>
      </c>
      <c r="D16" s="386" t="s">
        <v>1827</v>
      </c>
      <c r="E16" s="7"/>
      <c r="F16" s="1"/>
      <c r="G16" s="1"/>
      <c r="H16" s="1"/>
      <c r="I16" s="1"/>
      <c r="J16" s="1"/>
      <c r="K16" s="1"/>
      <c r="L16" s="1"/>
      <c r="M16" s="1"/>
      <c r="N16" s="1"/>
      <c r="O16" s="1"/>
      <c r="P16" s="1"/>
      <c r="Q16" s="1"/>
      <c r="R16" s="1"/>
      <c r="S16" s="1"/>
      <c r="T16" s="1"/>
      <c r="U16" s="1"/>
      <c r="V16" s="1"/>
      <c r="W16" s="1"/>
      <c r="X16" s="1"/>
      <c r="Y16" s="1"/>
      <c r="Z16" s="1"/>
      <c r="AA16" s="1"/>
    </row>
    <row r="17" spans="1:27" ht="15.75" customHeight="1">
      <c r="A17" s="396"/>
      <c r="B17" s="387" t="s">
        <v>312</v>
      </c>
      <c r="C17" s="388">
        <f>COUNTIF('2021 Living Repository without '!$Q$6:$Q$76,"*United States*")</f>
        <v>27</v>
      </c>
      <c r="D17" s="388">
        <f>'2020 Shortlisted Initiatives Co'!C17</f>
        <v>21</v>
      </c>
      <c r="E17" s="7"/>
      <c r="F17" s="1"/>
      <c r="G17" s="1"/>
      <c r="H17" s="1"/>
      <c r="I17" s="1"/>
      <c r="J17" s="1"/>
      <c r="K17" s="1"/>
      <c r="L17" s="1"/>
      <c r="M17" s="1"/>
      <c r="N17" s="1"/>
      <c r="O17" s="1"/>
      <c r="P17" s="1"/>
      <c r="Q17" s="1"/>
      <c r="R17" s="1"/>
      <c r="S17" s="1"/>
      <c r="T17" s="1"/>
      <c r="U17" s="1"/>
      <c r="V17" s="1"/>
      <c r="W17" s="1"/>
      <c r="X17" s="1"/>
      <c r="Y17" s="1"/>
      <c r="Z17" s="1"/>
      <c r="AA17" s="1"/>
    </row>
    <row r="18" spans="1:27" ht="15.75" customHeight="1">
      <c r="A18" s="396"/>
      <c r="B18" s="387" t="s">
        <v>140</v>
      </c>
      <c r="C18" s="388">
        <f>COUNTIF('2021 Living Repository without '!$Q$6:$Q$76,"*China*")</f>
        <v>10</v>
      </c>
      <c r="D18" s="388">
        <f>'2020 Shortlisted Initiatives Co'!C18</f>
        <v>10</v>
      </c>
      <c r="E18" s="7"/>
      <c r="F18" s="1"/>
      <c r="G18" s="1"/>
      <c r="H18" s="1"/>
      <c r="I18" s="1"/>
      <c r="J18" s="1"/>
      <c r="K18" s="1"/>
      <c r="L18" s="1"/>
      <c r="M18" s="1"/>
      <c r="N18" s="1"/>
      <c r="O18" s="1"/>
      <c r="P18" s="1"/>
      <c r="Q18" s="1"/>
      <c r="R18" s="1"/>
      <c r="S18" s="1"/>
      <c r="T18" s="1"/>
      <c r="U18" s="1"/>
      <c r="V18" s="1"/>
      <c r="W18" s="1"/>
      <c r="X18" s="1"/>
      <c r="Y18" s="1"/>
      <c r="Z18" s="1"/>
      <c r="AA18" s="1"/>
    </row>
    <row r="19" spans="1:27" ht="15.75" customHeight="1">
      <c r="A19" s="396"/>
      <c r="B19" s="387" t="s">
        <v>574</v>
      </c>
      <c r="C19" s="388">
        <f>COUNTIF('2021 Living Repository without '!$Q$6:$Q$76,"*India*")</f>
        <v>7</v>
      </c>
      <c r="D19" s="388">
        <f>'2020 Shortlisted Initiatives Co'!C19</f>
        <v>5</v>
      </c>
      <c r="E19" s="7"/>
      <c r="F19" s="1"/>
      <c r="G19" s="1"/>
      <c r="H19" s="1"/>
      <c r="I19" s="1"/>
      <c r="J19" s="1"/>
      <c r="K19" s="398"/>
      <c r="L19" s="1"/>
      <c r="M19" s="1"/>
      <c r="N19" s="398"/>
      <c r="O19" s="1"/>
      <c r="P19" s="1"/>
      <c r="Q19" s="398"/>
      <c r="R19" s="1"/>
      <c r="S19" s="1"/>
      <c r="T19" s="1"/>
      <c r="U19" s="1"/>
      <c r="V19" s="1"/>
      <c r="W19" s="1"/>
      <c r="X19" s="1"/>
      <c r="Y19" s="1"/>
      <c r="Z19" s="1"/>
      <c r="AA19" s="1"/>
    </row>
    <row r="20" spans="1:27" ht="15.75" customHeight="1">
      <c r="A20" s="396"/>
      <c r="B20" s="387" t="s">
        <v>202</v>
      </c>
      <c r="C20" s="388">
        <f>COUNTIF('2021 Living Repository without '!$Q$6:$Q$76,"*United Kingdom*")</f>
        <v>5</v>
      </c>
      <c r="D20" s="388">
        <f>'2020 Shortlisted Initiatives Co'!C20</f>
        <v>4</v>
      </c>
      <c r="E20" s="7"/>
      <c r="F20" s="1"/>
      <c r="G20" s="1"/>
      <c r="H20" s="1"/>
      <c r="I20" s="1"/>
      <c r="J20" s="1"/>
      <c r="K20" s="398"/>
      <c r="L20" s="1"/>
      <c r="M20" s="1"/>
      <c r="N20" s="398"/>
      <c r="O20" s="1"/>
      <c r="P20" s="1"/>
      <c r="Q20" s="398"/>
      <c r="R20" s="1"/>
      <c r="S20" s="1"/>
      <c r="T20" s="1"/>
      <c r="U20" s="1"/>
      <c r="V20" s="1"/>
      <c r="W20" s="1"/>
      <c r="X20" s="1"/>
      <c r="Y20" s="1"/>
      <c r="Z20" s="1"/>
      <c r="AA20" s="1"/>
    </row>
    <row r="21" spans="1:27" ht="13.2">
      <c r="A21" s="396"/>
      <c r="B21" s="387" t="s">
        <v>456</v>
      </c>
      <c r="C21" s="388">
        <f>COUNTIF('2021 Living Repository without '!$Q$6:$Q$76,"*Japan*")</f>
        <v>3</v>
      </c>
      <c r="D21" s="388">
        <f>'2020 Shortlisted Initiatives Co'!C21</f>
        <v>3</v>
      </c>
      <c r="E21" s="7"/>
      <c r="F21" s="1"/>
      <c r="G21" s="1"/>
      <c r="H21" s="1"/>
      <c r="I21" s="1"/>
      <c r="J21" s="1"/>
      <c r="K21" s="1"/>
      <c r="L21" s="1"/>
      <c r="M21" s="1"/>
      <c r="N21" s="1"/>
      <c r="O21" s="1"/>
      <c r="P21" s="1"/>
      <c r="Q21" s="1"/>
      <c r="R21" s="1"/>
      <c r="S21" s="1"/>
      <c r="T21" s="1"/>
      <c r="U21" s="1"/>
      <c r="V21" s="1"/>
      <c r="W21" s="1"/>
      <c r="X21" s="1"/>
      <c r="Y21" s="1"/>
      <c r="Z21" s="1"/>
      <c r="AA21" s="1"/>
    </row>
    <row r="22" spans="1:27" ht="13.2">
      <c r="A22" s="396"/>
      <c r="B22" s="387" t="s">
        <v>178</v>
      </c>
      <c r="C22" s="388">
        <f>COUNTIF('2021 Living Repository without '!$Q$6:$Q$76,"*New Zealand*")</f>
        <v>8</v>
      </c>
      <c r="D22" s="388">
        <f>'2020 Shortlisted Initiatives Co'!C22</f>
        <v>2</v>
      </c>
      <c r="E22" s="7"/>
      <c r="F22" s="1"/>
      <c r="G22" s="1"/>
      <c r="H22" s="1"/>
      <c r="I22" s="1"/>
      <c r="J22" s="1"/>
      <c r="K22" s="1"/>
      <c r="L22" s="1"/>
      <c r="M22" s="1"/>
      <c r="N22" s="1"/>
      <c r="O22" s="1"/>
      <c r="P22" s="1"/>
      <c r="Q22" s="1"/>
      <c r="R22" s="1"/>
      <c r="S22" s="1"/>
      <c r="T22" s="1"/>
      <c r="U22" s="1"/>
      <c r="V22" s="1"/>
      <c r="W22" s="1"/>
      <c r="X22" s="1"/>
      <c r="Y22" s="1"/>
      <c r="Z22" s="1"/>
      <c r="AA22" s="1"/>
    </row>
    <row r="23" spans="1:27" ht="13.2">
      <c r="A23" s="396"/>
      <c r="B23" s="387" t="s">
        <v>366</v>
      </c>
      <c r="C23" s="388">
        <f>COUNTIF('2021 Living Repository without '!$Q$6:$Q$76,"*South Korea*")</f>
        <v>3</v>
      </c>
      <c r="D23" s="388">
        <f>'2020 Shortlisted Initiatives Co'!C23</f>
        <v>2</v>
      </c>
      <c r="E23" s="7"/>
      <c r="F23" s="1"/>
      <c r="G23" s="1"/>
      <c r="H23" s="1"/>
      <c r="I23" s="1"/>
      <c r="J23" s="1"/>
      <c r="K23" s="1"/>
      <c r="L23" s="1"/>
      <c r="M23" s="1"/>
      <c r="N23" s="1"/>
      <c r="O23" s="1"/>
      <c r="P23" s="1"/>
      <c r="Q23" s="1"/>
      <c r="R23" s="1"/>
      <c r="S23" s="1"/>
      <c r="T23" s="1"/>
      <c r="U23" s="1"/>
      <c r="V23" s="1"/>
      <c r="W23" s="1"/>
      <c r="X23" s="1"/>
      <c r="Y23" s="1"/>
      <c r="Z23" s="1"/>
      <c r="AA23" s="1"/>
    </row>
    <row r="24" spans="1:27" ht="13.2">
      <c r="A24" s="396"/>
      <c r="B24" s="387" t="s">
        <v>260</v>
      </c>
      <c r="C24" s="388">
        <f>COUNTIF('2021 Living Repository without '!$Q$6:$Q$76,"*Singapore*")</f>
        <v>3</v>
      </c>
      <c r="D24" s="388">
        <f>'2020 Shortlisted Initiatives Co'!C24</f>
        <v>2</v>
      </c>
      <c r="E24" s="7"/>
      <c r="F24" s="1"/>
      <c r="G24" s="1"/>
      <c r="H24" s="1"/>
      <c r="I24" s="1"/>
      <c r="J24" s="1"/>
      <c r="K24" s="1"/>
      <c r="L24" s="1"/>
      <c r="M24" s="1"/>
      <c r="N24" s="1"/>
      <c r="O24" s="1"/>
      <c r="P24" s="1"/>
      <c r="Q24" s="1"/>
      <c r="R24" s="1"/>
      <c r="S24" s="1"/>
      <c r="T24" s="1"/>
      <c r="U24" s="1"/>
      <c r="V24" s="1"/>
      <c r="W24" s="1"/>
      <c r="X24" s="1"/>
      <c r="Y24" s="1"/>
      <c r="Z24" s="1"/>
      <c r="AA24" s="1"/>
    </row>
    <row r="25" spans="1:27" ht="13.2">
      <c r="A25" s="396"/>
      <c r="B25" s="387" t="s">
        <v>1691</v>
      </c>
      <c r="C25" s="388">
        <f>COUNTIF('2021 Living Repository without '!$Q$6:$Q$76,"*Israel*")</f>
        <v>3</v>
      </c>
      <c r="D25" s="388">
        <f>'2020 Shortlisted Initiatives Co'!C25</f>
        <v>1</v>
      </c>
      <c r="E25" s="7"/>
      <c r="F25" s="1"/>
      <c r="G25" s="1"/>
      <c r="H25" s="1"/>
      <c r="I25" s="1"/>
      <c r="J25" s="1"/>
      <c r="K25" s="1"/>
      <c r="L25" s="1"/>
      <c r="M25" s="1"/>
      <c r="N25" s="1"/>
      <c r="O25" s="1"/>
      <c r="P25" s="1"/>
      <c r="Q25" s="1"/>
      <c r="R25" s="1"/>
      <c r="S25" s="1"/>
      <c r="T25" s="1"/>
      <c r="U25" s="1"/>
      <c r="V25" s="1"/>
      <c r="W25" s="1"/>
      <c r="X25" s="1"/>
      <c r="Y25" s="1"/>
      <c r="Z25" s="1"/>
      <c r="AA25" s="1"/>
    </row>
    <row r="26" spans="1:27" ht="13.2">
      <c r="A26" s="396"/>
      <c r="B26" s="387" t="s">
        <v>1242</v>
      </c>
      <c r="C26" s="388">
        <f>COUNTIF('2021 Living Repository without '!$Q$6:$Q$76,"*France*")</f>
        <v>1</v>
      </c>
      <c r="D26" s="388">
        <f>'2020 Shortlisted Initiatives Co'!C26</f>
        <v>1</v>
      </c>
      <c r="E26" s="7"/>
      <c r="F26" s="1"/>
      <c r="G26" s="1"/>
      <c r="H26" s="1"/>
      <c r="I26" s="1"/>
      <c r="J26" s="1"/>
      <c r="K26" s="1"/>
      <c r="L26" s="1"/>
      <c r="M26" s="1"/>
      <c r="N26" s="1"/>
      <c r="O26" s="1"/>
      <c r="P26" s="1"/>
      <c r="Q26" s="1"/>
      <c r="R26" s="1"/>
      <c r="S26" s="1"/>
      <c r="T26" s="1"/>
      <c r="U26" s="1"/>
      <c r="V26" s="1"/>
      <c r="W26" s="1"/>
      <c r="X26" s="1"/>
      <c r="Y26" s="1"/>
      <c r="Z26" s="1"/>
      <c r="AA26" s="1"/>
    </row>
    <row r="27" spans="1:27" ht="13.2">
      <c r="A27" s="396"/>
      <c r="B27" s="387" t="s">
        <v>292</v>
      </c>
      <c r="C27" s="388">
        <f>COUNTIF('2021 Living Repository without '!$Q$6:$Q$76,"*Canada*")</f>
        <v>3</v>
      </c>
      <c r="D27" s="388">
        <f>'2020 Shortlisted Initiatives Co'!C27</f>
        <v>1</v>
      </c>
      <c r="E27" s="7"/>
      <c r="F27" s="1"/>
      <c r="G27" s="1"/>
      <c r="H27" s="1"/>
      <c r="I27" s="1"/>
      <c r="J27" s="1"/>
      <c r="K27" s="1"/>
      <c r="L27" s="1"/>
      <c r="M27" s="1"/>
      <c r="N27" s="1"/>
      <c r="O27" s="1"/>
      <c r="P27" s="1"/>
      <c r="Q27" s="1"/>
      <c r="R27" s="1"/>
      <c r="S27" s="1"/>
      <c r="T27" s="1"/>
      <c r="U27" s="1"/>
      <c r="V27" s="1"/>
      <c r="W27" s="1"/>
      <c r="X27" s="1"/>
      <c r="Y27" s="1"/>
      <c r="Z27" s="1"/>
      <c r="AA27" s="1"/>
    </row>
    <row r="28" spans="1:27" ht="13.2">
      <c r="A28" s="396"/>
      <c r="B28" s="387" t="s">
        <v>700</v>
      </c>
      <c r="C28" s="388">
        <f>COUNTIF('2021 Living Repository without '!$Q$6:$Q$76,"*Switzerland*")</f>
        <v>1</v>
      </c>
      <c r="D28" s="388">
        <f>'2020 Shortlisted Initiatives Co'!C28</f>
        <v>1</v>
      </c>
      <c r="E28" s="7"/>
      <c r="F28" s="1"/>
      <c r="G28" s="1"/>
      <c r="H28" s="1"/>
      <c r="I28" s="1"/>
      <c r="J28" s="1"/>
      <c r="K28" s="1"/>
      <c r="L28" s="1"/>
      <c r="M28" s="1"/>
      <c r="N28" s="1"/>
      <c r="O28" s="1"/>
      <c r="P28" s="1"/>
      <c r="Q28" s="1"/>
      <c r="R28" s="1"/>
      <c r="S28" s="1"/>
      <c r="T28" s="1"/>
      <c r="U28" s="1"/>
      <c r="V28" s="1"/>
      <c r="W28" s="1"/>
      <c r="X28" s="1"/>
      <c r="Y28" s="1"/>
      <c r="Z28" s="1"/>
      <c r="AA28" s="1"/>
    </row>
    <row r="29" spans="1:27" ht="13.2">
      <c r="A29" s="396"/>
      <c r="B29" s="387" t="s">
        <v>495</v>
      </c>
      <c r="C29" s="388">
        <f>COUNTIF('2021 Living Repository without '!$Q$6:$Q$76,"*Germany*")</f>
        <v>1</v>
      </c>
      <c r="D29" s="388">
        <f>'2020 Shortlisted Initiatives Co'!C29</f>
        <v>1</v>
      </c>
      <c r="E29" s="7"/>
      <c r="F29" s="1"/>
      <c r="G29" s="1"/>
      <c r="H29" s="1"/>
      <c r="I29" s="1"/>
      <c r="J29" s="1"/>
      <c r="K29" s="1"/>
      <c r="L29" s="1"/>
      <c r="M29" s="1"/>
      <c r="N29" s="1"/>
      <c r="O29" s="1"/>
      <c r="P29" s="1"/>
      <c r="Q29" s="1"/>
      <c r="R29" s="1"/>
      <c r="S29" s="1"/>
      <c r="T29" s="1"/>
      <c r="U29" s="1"/>
      <c r="V29" s="1"/>
      <c r="W29" s="1"/>
      <c r="X29" s="1"/>
      <c r="Y29" s="1"/>
      <c r="Z29" s="1"/>
      <c r="AA29" s="1"/>
    </row>
    <row r="30" spans="1:27" ht="13.2">
      <c r="A30" s="396"/>
      <c r="B30" s="387" t="s">
        <v>678</v>
      </c>
      <c r="C30" s="388">
        <f>COUNTIF('2021 Living Repository without '!$Q$6:$Q$76,"*Brazil*")</f>
        <v>2</v>
      </c>
      <c r="D30" s="388">
        <f>'2020 Shortlisted Initiatives Co'!C30</f>
        <v>0</v>
      </c>
      <c r="E30" s="7"/>
      <c r="F30" s="1"/>
      <c r="G30" s="1"/>
      <c r="H30" s="1"/>
      <c r="I30" s="1"/>
      <c r="J30" s="1"/>
      <c r="K30" s="1"/>
      <c r="L30" s="1"/>
      <c r="M30" s="1"/>
      <c r="N30" s="1"/>
      <c r="O30" s="1"/>
      <c r="P30" s="1"/>
      <c r="Q30" s="1"/>
      <c r="R30" s="1"/>
      <c r="S30" s="1"/>
      <c r="T30" s="1"/>
      <c r="U30" s="1"/>
      <c r="V30" s="1"/>
      <c r="W30" s="1"/>
      <c r="X30" s="1"/>
      <c r="Y30" s="1"/>
      <c r="Z30" s="1"/>
      <c r="AA30" s="1"/>
    </row>
    <row r="31" spans="1:27" ht="13.2">
      <c r="A31" s="399"/>
      <c r="B31" s="387" t="s">
        <v>1692</v>
      </c>
      <c r="C31" s="388">
        <f>COUNTIF('2021 Living Repository without '!$Q$6:$Q$76,"*UAE*")</f>
        <v>1</v>
      </c>
      <c r="D31" s="388">
        <f>'2020 Shortlisted Initiatives Co'!C31</f>
        <v>0</v>
      </c>
      <c r="E31" s="7"/>
      <c r="F31" s="1"/>
      <c r="G31" s="1"/>
      <c r="H31" s="1"/>
      <c r="I31" s="1"/>
      <c r="J31" s="1"/>
      <c r="K31" s="1"/>
      <c r="L31" s="1"/>
      <c r="M31" s="1"/>
      <c r="N31" s="1"/>
      <c r="O31" s="1"/>
      <c r="P31" s="1"/>
      <c r="Q31" s="1"/>
      <c r="R31" s="1"/>
      <c r="S31" s="1"/>
      <c r="T31" s="1"/>
      <c r="U31" s="1"/>
      <c r="V31" s="1"/>
      <c r="W31" s="1"/>
      <c r="X31" s="1"/>
      <c r="Y31" s="1"/>
      <c r="Z31" s="1"/>
      <c r="AA31" s="1"/>
    </row>
    <row r="32" spans="1:27" ht="13.2">
      <c r="A32" s="396"/>
      <c r="B32" s="387" t="s">
        <v>397</v>
      </c>
      <c r="C32" s="388">
        <f>COUNTIF('2021 Living Repository without '!$Q$6:$Q$76,"*Netherlands*")</f>
        <v>1</v>
      </c>
      <c r="D32" s="388">
        <f>'2020 Shortlisted Initiatives Co'!C32</f>
        <v>0</v>
      </c>
      <c r="E32" s="7"/>
      <c r="F32" s="1"/>
      <c r="G32" s="1"/>
      <c r="H32" s="1"/>
      <c r="I32" s="1"/>
      <c r="J32" s="1"/>
      <c r="K32" s="1"/>
      <c r="L32" s="1"/>
      <c r="M32" s="1"/>
      <c r="N32" s="1"/>
      <c r="O32" s="1"/>
      <c r="P32" s="1"/>
      <c r="Q32" s="1"/>
      <c r="R32" s="1"/>
      <c r="S32" s="1"/>
      <c r="T32" s="1"/>
      <c r="U32" s="1"/>
      <c r="V32" s="1"/>
      <c r="W32" s="1"/>
      <c r="X32" s="1"/>
      <c r="Y32" s="1"/>
      <c r="Z32" s="1"/>
      <c r="AA32" s="1"/>
    </row>
    <row r="33" spans="1:27" ht="13.2">
      <c r="A33" s="396"/>
      <c r="B33" s="400" t="s">
        <v>1152</v>
      </c>
      <c r="C33" s="388">
        <f>COUNTIF('2021 Living Repository without '!$Q$6:$Q$76,"*Luxembourg*")</f>
        <v>0</v>
      </c>
      <c r="D33" s="388">
        <f>'2020 Shortlisted Initiatives Co'!C33</f>
        <v>0</v>
      </c>
      <c r="E33" s="7"/>
      <c r="F33" s="1"/>
      <c r="G33" s="1"/>
      <c r="H33" s="1"/>
      <c r="I33" s="1"/>
      <c r="J33" s="1"/>
      <c r="K33" s="1"/>
      <c r="L33" s="1"/>
      <c r="M33" s="1"/>
      <c r="N33" s="1"/>
      <c r="O33" s="1"/>
      <c r="P33" s="1"/>
      <c r="Q33" s="1"/>
      <c r="R33" s="1"/>
      <c r="S33" s="1"/>
      <c r="T33" s="1"/>
      <c r="U33" s="1"/>
      <c r="V33" s="1"/>
      <c r="W33" s="1"/>
      <c r="X33" s="1"/>
      <c r="Y33" s="1"/>
      <c r="Z33" s="1"/>
      <c r="AA33" s="1"/>
    </row>
    <row r="34" spans="1:27" ht="13.2">
      <c r="A34" s="396"/>
      <c r="B34" s="387" t="s">
        <v>1693</v>
      </c>
      <c r="C34" s="388">
        <f>COUNTIF('2021 Living Repository without '!$Q$6:$Q$76,"*Greece*")</f>
        <v>1</v>
      </c>
      <c r="D34" s="388">
        <f>'2020 Shortlisted Initiatives Co'!C34</f>
        <v>0</v>
      </c>
      <c r="E34" s="7"/>
      <c r="F34" s="1"/>
      <c r="G34" s="1"/>
      <c r="H34" s="1"/>
      <c r="I34" s="1"/>
      <c r="J34" s="1"/>
      <c r="K34" s="1"/>
      <c r="L34" s="1"/>
      <c r="M34" s="1"/>
      <c r="N34" s="1"/>
      <c r="O34" s="1"/>
      <c r="P34" s="1"/>
      <c r="Q34" s="1"/>
      <c r="R34" s="1"/>
      <c r="S34" s="1"/>
      <c r="T34" s="1"/>
      <c r="U34" s="1"/>
      <c r="V34" s="1"/>
      <c r="W34" s="1"/>
      <c r="X34" s="1"/>
      <c r="Y34" s="1"/>
      <c r="Z34" s="1"/>
      <c r="AA34" s="1"/>
    </row>
    <row r="35" spans="1:27" ht="13.2">
      <c r="A35" s="396"/>
      <c r="B35" s="387" t="s">
        <v>540</v>
      </c>
      <c r="C35" s="388">
        <f>COUNTIF('2021 Living Repository without '!$Q$6:$Q$76,"*European Union*")</f>
        <v>0</v>
      </c>
      <c r="D35" s="388">
        <f>'2020 Shortlisted Initiatives Co'!C35</f>
        <v>0</v>
      </c>
      <c r="E35" s="7"/>
      <c r="F35" s="1"/>
      <c r="G35" s="1"/>
      <c r="H35" s="1"/>
      <c r="I35" s="1"/>
      <c r="J35" s="1"/>
      <c r="K35" s="1"/>
      <c r="L35" s="1"/>
      <c r="M35" s="1"/>
      <c r="N35" s="1"/>
      <c r="O35" s="1"/>
      <c r="P35" s="1"/>
      <c r="Q35" s="1"/>
      <c r="R35" s="1"/>
      <c r="S35" s="1"/>
      <c r="T35" s="1"/>
      <c r="U35" s="1"/>
      <c r="V35" s="1"/>
      <c r="W35" s="1"/>
      <c r="X35" s="1"/>
      <c r="Y35" s="1"/>
      <c r="Z35" s="1"/>
      <c r="AA35" s="1"/>
    </row>
    <row r="36" spans="1:27" ht="13.2">
      <c r="A36" s="396"/>
      <c r="B36" s="387" t="s">
        <v>542</v>
      </c>
      <c r="C36" s="388">
        <f>COUNTIF('2021 Living Repository without '!$Q$6:$Q$76,"*Belgium*")</f>
        <v>1</v>
      </c>
      <c r="D36" s="388">
        <f>'2020 Shortlisted Initiatives Co'!C36</f>
        <v>0</v>
      </c>
      <c r="E36" s="7"/>
      <c r="F36" s="1"/>
      <c r="G36" s="1"/>
      <c r="H36" s="1"/>
      <c r="I36" s="1"/>
      <c r="J36" s="1"/>
      <c r="K36" s="1"/>
      <c r="L36" s="1"/>
      <c r="M36" s="1"/>
      <c r="N36" s="1"/>
      <c r="O36" s="1"/>
      <c r="P36" s="1"/>
      <c r="Q36" s="1"/>
      <c r="R36" s="1"/>
      <c r="S36" s="1"/>
      <c r="T36" s="1"/>
      <c r="U36" s="1"/>
      <c r="V36" s="1"/>
      <c r="W36" s="1"/>
      <c r="X36" s="1"/>
      <c r="Y36" s="1"/>
      <c r="Z36" s="1"/>
      <c r="AA36" s="1"/>
    </row>
    <row r="37" spans="1:27" ht="13.2">
      <c r="A37" s="382"/>
      <c r="B37" s="391"/>
      <c r="C37" s="392"/>
      <c r="D37" s="456">
        <f>'2020 Shortlisted Initiatives Co'!C37</f>
        <v>0</v>
      </c>
      <c r="E37" s="1"/>
      <c r="F37" s="1"/>
      <c r="G37" s="1"/>
      <c r="H37" s="1"/>
      <c r="I37" s="1"/>
      <c r="J37" s="1"/>
      <c r="K37" s="1"/>
      <c r="L37" s="1"/>
      <c r="M37" s="1"/>
      <c r="N37" s="1"/>
      <c r="O37" s="1"/>
      <c r="P37" s="1"/>
      <c r="Q37" s="1"/>
      <c r="R37" s="1"/>
      <c r="S37" s="1"/>
      <c r="T37" s="1"/>
      <c r="U37" s="1"/>
      <c r="V37" s="1"/>
      <c r="W37" s="1"/>
      <c r="X37" s="1"/>
      <c r="Y37" s="1"/>
      <c r="Z37" s="1"/>
      <c r="AA37" s="1"/>
    </row>
    <row r="38" spans="1:27" ht="13.2">
      <c r="A38" s="384"/>
      <c r="B38" s="385" t="s">
        <v>1694</v>
      </c>
      <c r="C38" s="386" t="s">
        <v>1685</v>
      </c>
      <c r="D38" s="386" t="s">
        <v>1827</v>
      </c>
      <c r="E38" s="1"/>
      <c r="F38" s="1"/>
      <c r="G38" s="1"/>
      <c r="H38" s="1"/>
      <c r="I38" s="1"/>
      <c r="J38" s="1"/>
      <c r="K38" s="1"/>
      <c r="L38" s="1"/>
      <c r="M38" s="1"/>
      <c r="N38" s="1"/>
      <c r="O38" s="1"/>
      <c r="P38" s="1"/>
      <c r="Q38" s="1"/>
      <c r="R38" s="1"/>
      <c r="S38" s="1"/>
      <c r="T38" s="1"/>
      <c r="U38" s="1"/>
      <c r="V38" s="1"/>
      <c r="W38" s="1"/>
      <c r="X38" s="1"/>
      <c r="Y38" s="1"/>
      <c r="Z38" s="1"/>
      <c r="AA38" s="1"/>
    </row>
    <row r="39" spans="1:27" ht="13.2">
      <c r="A39" s="401"/>
      <c r="B39" s="402">
        <v>43831</v>
      </c>
      <c r="C39" s="388">
        <f>COUNTIF('2021 Living Repository without '!$P$6:$P$76,"January 2020")</f>
        <v>3</v>
      </c>
      <c r="D39" s="388">
        <f>'2020 Shortlisted Initiatives Co'!C39</f>
        <v>2</v>
      </c>
      <c r="E39" s="7"/>
      <c r="F39" s="1"/>
      <c r="G39" s="1"/>
      <c r="H39" s="1"/>
      <c r="I39" s="1"/>
      <c r="J39" s="1"/>
      <c r="K39" s="1"/>
      <c r="L39" s="1"/>
      <c r="M39" s="1"/>
      <c r="N39" s="1"/>
      <c r="O39" s="1"/>
      <c r="P39" s="1"/>
      <c r="Q39" s="1"/>
      <c r="R39" s="1"/>
      <c r="S39" s="1"/>
      <c r="T39" s="1"/>
      <c r="U39" s="1"/>
      <c r="V39" s="1"/>
      <c r="W39" s="1"/>
      <c r="X39" s="1"/>
      <c r="Y39" s="1"/>
      <c r="Z39" s="1"/>
      <c r="AA39" s="1"/>
    </row>
    <row r="40" spans="1:27" ht="13.2">
      <c r="A40" s="401"/>
      <c r="B40" s="402">
        <v>43862</v>
      </c>
      <c r="C40" s="388">
        <f>COUNTIF('2021 Living Repository without '!$P$6:$P$76,"February 2020")</f>
        <v>4</v>
      </c>
      <c r="D40" s="388">
        <f>'2020 Shortlisted Initiatives Co'!C40</f>
        <v>1</v>
      </c>
      <c r="E40" s="7"/>
      <c r="F40" s="1"/>
      <c r="G40" s="1"/>
      <c r="H40" s="1"/>
      <c r="I40" s="1"/>
      <c r="J40" s="1"/>
      <c r="K40" s="1"/>
      <c r="L40" s="1"/>
      <c r="M40" s="1"/>
      <c r="N40" s="1"/>
      <c r="O40" s="1"/>
      <c r="P40" s="1"/>
      <c r="Q40" s="1"/>
      <c r="R40" s="1"/>
      <c r="S40" s="1"/>
      <c r="T40" s="1"/>
      <c r="U40" s="1"/>
      <c r="V40" s="1"/>
      <c r="W40" s="1"/>
      <c r="X40" s="1"/>
      <c r="Y40" s="1"/>
      <c r="Z40" s="1"/>
      <c r="AA40" s="1"/>
    </row>
    <row r="41" spans="1:27" ht="13.2">
      <c r="A41" s="401"/>
      <c r="B41" s="402">
        <v>43891</v>
      </c>
      <c r="C41" s="388">
        <f>COUNTIF('2021 Living Repository without '!$P$6:$P$76,"March 2020")</f>
        <v>14</v>
      </c>
      <c r="D41" s="388">
        <f>'2020 Shortlisted Initiatives Co'!C41</f>
        <v>8</v>
      </c>
      <c r="E41" s="7"/>
      <c r="F41" s="1"/>
      <c r="G41" s="1"/>
      <c r="H41" s="1"/>
      <c r="I41" s="1"/>
      <c r="J41" s="1"/>
      <c r="K41" s="1"/>
      <c r="L41" s="1"/>
      <c r="M41" s="1"/>
      <c r="N41" s="1"/>
      <c r="O41" s="1"/>
      <c r="P41" s="1"/>
      <c r="Q41" s="1"/>
      <c r="R41" s="1"/>
      <c r="S41" s="1"/>
      <c r="T41" s="1"/>
      <c r="U41" s="1"/>
      <c r="V41" s="1"/>
      <c r="W41" s="1"/>
      <c r="X41" s="1"/>
      <c r="Y41" s="1"/>
      <c r="Z41" s="1"/>
      <c r="AA41" s="1"/>
    </row>
    <row r="42" spans="1:27" ht="13.2">
      <c r="A42" s="401"/>
      <c r="B42" s="402">
        <v>43922</v>
      </c>
      <c r="C42" s="388">
        <f>COUNTIF('2021 Living Repository without '!$P$6:$P$76,"April 2020")</f>
        <v>13</v>
      </c>
      <c r="D42" s="388">
        <f>'2020 Shortlisted Initiatives Co'!C42</f>
        <v>10</v>
      </c>
      <c r="E42" s="7"/>
      <c r="F42" s="1"/>
      <c r="G42" s="1"/>
      <c r="H42" s="1"/>
      <c r="I42" s="1"/>
      <c r="J42" s="1"/>
      <c r="K42" s="1"/>
      <c r="L42" s="1"/>
      <c r="M42" s="1"/>
      <c r="N42" s="1"/>
      <c r="O42" s="1"/>
      <c r="P42" s="1"/>
      <c r="Q42" s="1"/>
      <c r="R42" s="1"/>
      <c r="S42" s="1"/>
      <c r="T42" s="1"/>
      <c r="U42" s="1"/>
      <c r="V42" s="1"/>
      <c r="W42" s="1"/>
      <c r="X42" s="1"/>
      <c r="Y42" s="1"/>
      <c r="Z42" s="1"/>
      <c r="AA42" s="1"/>
    </row>
    <row r="43" spans="1:27" ht="13.2">
      <c r="A43" s="401"/>
      <c r="B43" s="402">
        <v>43952</v>
      </c>
      <c r="C43" s="388">
        <f>COUNTIF('2021 Living Repository without '!$P$6:$P$76,"May 2020")</f>
        <v>7</v>
      </c>
      <c r="D43" s="388">
        <f>'2020 Shortlisted Initiatives Co'!C43</f>
        <v>4</v>
      </c>
      <c r="E43" s="7"/>
      <c r="F43" s="1"/>
      <c r="G43" s="1"/>
      <c r="H43" s="1"/>
      <c r="I43" s="1"/>
      <c r="J43" s="1"/>
      <c r="K43" s="1"/>
      <c r="L43" s="1"/>
      <c r="M43" s="1"/>
      <c r="N43" s="1"/>
      <c r="O43" s="1"/>
      <c r="P43" s="1"/>
      <c r="Q43" s="1"/>
      <c r="R43" s="1"/>
      <c r="S43" s="1"/>
      <c r="T43" s="1"/>
      <c r="U43" s="1"/>
      <c r="V43" s="1"/>
      <c r="W43" s="1"/>
      <c r="X43" s="1"/>
      <c r="Y43" s="1"/>
      <c r="Z43" s="1"/>
      <c r="AA43" s="1"/>
    </row>
    <row r="44" spans="1:27" ht="13.2">
      <c r="A44" s="401"/>
      <c r="B44" s="402">
        <v>43983</v>
      </c>
      <c r="C44" s="388">
        <f>COUNTIF('2021 Living Repository without '!$P$6:$P$76,"June 2020")</f>
        <v>5</v>
      </c>
      <c r="D44" s="388">
        <f>'2020 Shortlisted Initiatives Co'!C44</f>
        <v>3</v>
      </c>
      <c r="E44" s="7"/>
      <c r="F44" s="1"/>
      <c r="G44" s="1"/>
      <c r="H44" s="1"/>
      <c r="I44" s="1"/>
      <c r="J44" s="1"/>
      <c r="K44" s="1"/>
      <c r="L44" s="1"/>
      <c r="M44" s="1"/>
      <c r="N44" s="1"/>
      <c r="O44" s="1"/>
      <c r="P44" s="1"/>
      <c r="Q44" s="1"/>
      <c r="R44" s="1"/>
      <c r="S44" s="1"/>
      <c r="T44" s="1"/>
      <c r="U44" s="1"/>
      <c r="V44" s="1"/>
      <c r="W44" s="1"/>
      <c r="X44" s="1"/>
      <c r="Y44" s="1"/>
      <c r="Z44" s="1"/>
      <c r="AA44" s="1"/>
    </row>
    <row r="45" spans="1:27" ht="13.2">
      <c r="A45" s="401"/>
      <c r="B45" s="402">
        <v>44013</v>
      </c>
      <c r="C45" s="388">
        <f>COUNTIF('2021 Living Repository without '!$P$6:$P$76,"July 2020")</f>
        <v>3</v>
      </c>
      <c r="D45" s="388">
        <f>'2020 Shortlisted Initiatives Co'!C45</f>
        <v>1</v>
      </c>
      <c r="E45" s="397"/>
      <c r="F45" s="1"/>
      <c r="G45" s="1"/>
      <c r="H45" s="398"/>
      <c r="I45" s="1"/>
      <c r="J45" s="1"/>
      <c r="K45" s="1"/>
      <c r="L45" s="1"/>
      <c r="M45" s="1"/>
      <c r="N45" s="1"/>
      <c r="O45" s="1"/>
      <c r="P45" s="1"/>
      <c r="Q45" s="1"/>
      <c r="R45" s="1"/>
      <c r="S45" s="1"/>
      <c r="T45" s="1"/>
      <c r="U45" s="1"/>
      <c r="V45" s="1"/>
      <c r="W45" s="1"/>
      <c r="X45" s="1"/>
      <c r="Y45" s="1"/>
      <c r="Z45" s="1"/>
      <c r="AA45" s="1"/>
    </row>
    <row r="46" spans="1:27" ht="13.2">
      <c r="A46" s="401"/>
      <c r="B46" s="402">
        <v>44044</v>
      </c>
      <c r="C46" s="388">
        <f>COUNTIF('2021 Living Repository without '!$P$6:$P$76,"August 2020")</f>
        <v>1</v>
      </c>
      <c r="D46" s="388">
        <f>'2020 Shortlisted Initiatives Co'!C46</f>
        <v>0</v>
      </c>
      <c r="E46" s="397"/>
      <c r="F46" s="1"/>
      <c r="G46" s="1"/>
      <c r="H46" s="398"/>
      <c r="I46" s="1"/>
      <c r="J46" s="1"/>
      <c r="K46" s="1"/>
      <c r="L46" s="1"/>
      <c r="M46" s="1"/>
      <c r="N46" s="1"/>
      <c r="O46" s="1"/>
      <c r="P46" s="1"/>
      <c r="Q46" s="1"/>
      <c r="R46" s="1"/>
      <c r="S46" s="1"/>
      <c r="T46" s="1"/>
      <c r="U46" s="1"/>
      <c r="V46" s="1"/>
      <c r="W46" s="1"/>
      <c r="X46" s="1"/>
      <c r="Y46" s="1"/>
      <c r="Z46" s="1"/>
      <c r="AA46" s="1"/>
    </row>
    <row r="47" spans="1:27" ht="13.2">
      <c r="A47" s="401"/>
      <c r="B47" s="402">
        <v>44075</v>
      </c>
      <c r="C47" s="388">
        <f>COUNTIF('2021 Living Repository without '!$P$6:$P$76,"September 2020")</f>
        <v>1</v>
      </c>
      <c r="D47" s="388">
        <f>'2020 Shortlisted Initiatives Co'!C47</f>
        <v>1</v>
      </c>
      <c r="E47" s="397"/>
      <c r="F47" s="1"/>
      <c r="G47" s="1"/>
      <c r="H47" s="398"/>
      <c r="I47" s="1"/>
      <c r="J47" s="1"/>
      <c r="K47" s="1"/>
      <c r="L47" s="1"/>
      <c r="M47" s="1"/>
      <c r="N47" s="1"/>
      <c r="O47" s="1"/>
      <c r="P47" s="1"/>
      <c r="Q47" s="1"/>
      <c r="R47" s="1"/>
      <c r="S47" s="1"/>
      <c r="T47" s="1"/>
      <c r="U47" s="1"/>
      <c r="V47" s="1"/>
      <c r="W47" s="1"/>
      <c r="X47" s="1"/>
      <c r="Y47" s="1"/>
      <c r="Z47" s="1"/>
      <c r="AA47" s="1"/>
    </row>
    <row r="48" spans="1:27" ht="13.2">
      <c r="A48" s="401"/>
      <c r="B48" s="402">
        <v>44105</v>
      </c>
      <c r="C48" s="388">
        <f>COUNTIF('2021 Living Repository without '!$P$6:$P$76,"October 2020")</f>
        <v>0</v>
      </c>
      <c r="D48" s="388">
        <f>'2020 Shortlisted Initiatives Co'!C48</f>
        <v>0</v>
      </c>
      <c r="E48" s="397"/>
      <c r="F48" s="1"/>
      <c r="G48" s="1"/>
      <c r="H48" s="398"/>
      <c r="I48" s="1"/>
      <c r="J48" s="1"/>
      <c r="K48" s="1"/>
      <c r="L48" s="1"/>
      <c r="M48" s="1"/>
      <c r="N48" s="1"/>
      <c r="O48" s="1"/>
      <c r="P48" s="1"/>
      <c r="Q48" s="1"/>
      <c r="R48" s="1"/>
      <c r="S48" s="1"/>
      <c r="T48" s="1"/>
      <c r="U48" s="1"/>
      <c r="V48" s="1"/>
      <c r="W48" s="1"/>
      <c r="X48" s="1"/>
      <c r="Y48" s="1"/>
      <c r="Z48" s="1"/>
      <c r="AA48" s="1"/>
    </row>
    <row r="49" spans="1:27" ht="13.2">
      <c r="A49" s="396"/>
      <c r="B49" s="403">
        <v>2019</v>
      </c>
      <c r="C49" s="388">
        <f>COUNTIF('2021 Living Repository without '!$P$6:$P$76,"*2019*")</f>
        <v>0</v>
      </c>
      <c r="D49" s="388">
        <f>'2020 Shortlisted Initiatives Co'!C49</f>
        <v>0</v>
      </c>
      <c r="E49" s="397"/>
      <c r="F49" s="1"/>
      <c r="G49" s="1"/>
      <c r="H49" s="398"/>
      <c r="I49" s="1"/>
      <c r="J49" s="1"/>
      <c r="K49" s="1"/>
      <c r="L49" s="1"/>
      <c r="M49" s="1"/>
      <c r="N49" s="1"/>
      <c r="O49" s="1"/>
      <c r="P49" s="1"/>
      <c r="Q49" s="1"/>
      <c r="R49" s="1"/>
      <c r="S49" s="1"/>
      <c r="T49" s="1"/>
      <c r="U49" s="1"/>
      <c r="V49" s="1"/>
      <c r="W49" s="1"/>
      <c r="X49" s="1"/>
      <c r="Y49" s="1"/>
      <c r="Z49" s="1"/>
      <c r="AA49" s="1"/>
    </row>
    <row r="50" spans="1:27" ht="13.2">
      <c r="A50" s="396"/>
      <c r="B50" s="403">
        <v>2018</v>
      </c>
      <c r="C50" s="388">
        <f>COUNTIF('2021 Living Repository without '!$P$6:$P$76,"2017")</f>
        <v>1</v>
      </c>
      <c r="D50" s="388">
        <f>'2020 Shortlisted Initiatives Co'!C50</f>
        <v>1</v>
      </c>
      <c r="E50" s="397"/>
      <c r="F50" s="1"/>
      <c r="G50" s="1"/>
      <c r="H50" s="398"/>
      <c r="I50" s="1"/>
      <c r="J50" s="1"/>
      <c r="K50" s="1"/>
      <c r="L50" s="1"/>
      <c r="M50" s="1"/>
      <c r="N50" s="1"/>
      <c r="O50" s="1"/>
      <c r="P50" s="1"/>
      <c r="Q50" s="1"/>
      <c r="R50" s="1"/>
      <c r="S50" s="1"/>
      <c r="T50" s="1"/>
      <c r="U50" s="1"/>
      <c r="V50" s="1"/>
      <c r="W50" s="1"/>
      <c r="X50" s="1"/>
      <c r="Y50" s="1"/>
      <c r="Z50" s="1"/>
      <c r="AA50" s="1"/>
    </row>
    <row r="51" spans="1:27" ht="13.2">
      <c r="A51" s="396"/>
      <c r="B51" s="403">
        <v>2017</v>
      </c>
      <c r="C51" s="388">
        <f>COUNTIF('2021 Living Repository without '!$P$6:$P$76,"2017")</f>
        <v>1</v>
      </c>
      <c r="D51" s="388">
        <f>'2020 Shortlisted Initiatives Co'!C51</f>
        <v>1</v>
      </c>
      <c r="E51" s="397"/>
      <c r="F51" s="1"/>
      <c r="G51" s="1"/>
      <c r="H51" s="398"/>
      <c r="I51" s="1"/>
      <c r="J51" s="1"/>
      <c r="K51" s="1"/>
      <c r="L51" s="1"/>
      <c r="M51" s="1"/>
      <c r="N51" s="1"/>
      <c r="O51" s="1"/>
      <c r="P51" s="1"/>
      <c r="Q51" s="1"/>
      <c r="R51" s="1"/>
      <c r="S51" s="1"/>
      <c r="T51" s="1"/>
      <c r="U51" s="1"/>
      <c r="V51" s="1"/>
      <c r="W51" s="1"/>
      <c r="X51" s="1"/>
      <c r="Y51" s="1"/>
      <c r="Z51" s="1"/>
      <c r="AA51" s="1"/>
    </row>
    <row r="52" spans="1:27" ht="13.2">
      <c r="A52" s="396"/>
      <c r="B52" s="403" t="s">
        <v>1695</v>
      </c>
      <c r="C52" s="388">
        <f>COUNTIF('2021 Living Repository without '!$P$6:$P$76,"2016")+COUNTIF('2021 Living Repository without '!$P$6:$P$76,"2015")+COUNTIF('2021 Living Repository without '!$P$6:$P$76,"2006")+COUNTIF('2021 Living Repository without '!$P$6:$P$76,"2007")</f>
        <v>0</v>
      </c>
      <c r="D52" s="388">
        <f>'2020 Shortlisted Initiatives Co'!C52</f>
        <v>1</v>
      </c>
      <c r="E52" s="397"/>
      <c r="F52" s="1"/>
      <c r="G52" s="1"/>
      <c r="H52" s="398"/>
      <c r="I52" s="1"/>
      <c r="J52" s="1"/>
      <c r="K52" s="1"/>
      <c r="L52" s="1"/>
      <c r="M52" s="1"/>
      <c r="N52" s="1"/>
      <c r="O52" s="1"/>
      <c r="P52" s="1"/>
      <c r="Q52" s="1"/>
      <c r="R52" s="1"/>
      <c r="S52" s="1"/>
      <c r="T52" s="1"/>
      <c r="U52" s="1"/>
      <c r="V52" s="1"/>
      <c r="W52" s="1"/>
      <c r="X52" s="1"/>
      <c r="Y52" s="1"/>
      <c r="Z52" s="1"/>
      <c r="AA52" s="1"/>
    </row>
    <row r="53" spans="1:27" ht="13.2">
      <c r="A53" s="396"/>
      <c r="B53" s="403" t="s">
        <v>136</v>
      </c>
      <c r="C53" s="388">
        <f>COUNTIF('2021 Living Repository without '!$P$6:$P$76,"Not specified")</f>
        <v>5</v>
      </c>
      <c r="D53" s="388">
        <f>'2020 Shortlisted Initiatives Co'!C53</f>
        <v>1</v>
      </c>
      <c r="E53" s="457"/>
      <c r="F53" s="1"/>
      <c r="G53" s="1"/>
      <c r="H53" s="404"/>
      <c r="I53" s="1"/>
      <c r="J53" s="1"/>
      <c r="K53" s="1"/>
      <c r="L53" s="1"/>
      <c r="M53" s="1"/>
      <c r="N53" s="1"/>
      <c r="O53" s="1"/>
      <c r="P53" s="1"/>
      <c r="Q53" s="1"/>
      <c r="R53" s="1"/>
      <c r="S53" s="1"/>
      <c r="T53" s="1"/>
      <c r="U53" s="1"/>
      <c r="V53" s="1"/>
      <c r="W53" s="1"/>
      <c r="X53" s="1"/>
      <c r="Y53" s="1"/>
      <c r="Z53" s="1"/>
      <c r="AA53" s="1"/>
    </row>
    <row r="54" spans="1:27" ht="13.2">
      <c r="A54" s="382"/>
      <c r="B54" s="391"/>
      <c r="C54" s="392"/>
      <c r="D54" s="455">
        <f>'2020 Shortlisted Initiatives Co'!C54</f>
        <v>0</v>
      </c>
      <c r="E54" s="1"/>
      <c r="F54" s="1"/>
      <c r="G54" s="1"/>
      <c r="H54" s="1"/>
      <c r="I54" s="1"/>
      <c r="J54" s="1"/>
      <c r="K54" s="1"/>
      <c r="L54" s="1"/>
      <c r="M54" s="1"/>
      <c r="N54" s="1"/>
      <c r="O54" s="1"/>
      <c r="P54" s="1"/>
      <c r="Q54" s="1"/>
      <c r="R54" s="1"/>
      <c r="S54" s="1"/>
      <c r="T54" s="1"/>
      <c r="U54" s="1"/>
      <c r="V54" s="1"/>
      <c r="W54" s="1"/>
      <c r="X54" s="1"/>
      <c r="Y54" s="1"/>
      <c r="Z54" s="1"/>
      <c r="AA54" s="1"/>
    </row>
    <row r="55" spans="1:27" ht="13.2">
      <c r="A55" s="384"/>
      <c r="B55" s="385" t="s">
        <v>46</v>
      </c>
      <c r="C55" s="386" t="s">
        <v>1826</v>
      </c>
      <c r="D55" s="386" t="s">
        <v>1827</v>
      </c>
      <c r="E55" s="7"/>
      <c r="F55" s="1"/>
      <c r="G55" s="1"/>
      <c r="H55" s="1"/>
      <c r="I55" s="1"/>
      <c r="J55" s="1"/>
      <c r="K55" s="1"/>
      <c r="L55" s="1"/>
      <c r="M55" s="1"/>
      <c r="N55" s="1"/>
      <c r="O55" s="1"/>
      <c r="P55" s="1"/>
      <c r="Q55" s="1"/>
      <c r="R55" s="1"/>
      <c r="S55" s="1"/>
      <c r="T55" s="1"/>
      <c r="U55" s="1"/>
      <c r="V55" s="1"/>
      <c r="W55" s="1"/>
      <c r="X55" s="1"/>
      <c r="Y55" s="1"/>
      <c r="Z55" s="1"/>
      <c r="AA55" s="1"/>
    </row>
    <row r="56" spans="1:27" ht="13.2">
      <c r="A56" s="405"/>
      <c r="B56" s="406" t="s">
        <v>189</v>
      </c>
      <c r="C56" s="388">
        <f>COUNTIF('2021 Living Repository without '!$J$6:$J$76,B56)</f>
        <v>28</v>
      </c>
      <c r="D56" s="388">
        <f>'2020 Shortlisted Initiatives Co'!C56</f>
        <v>19</v>
      </c>
      <c r="E56" s="7"/>
      <c r="F56" s="1"/>
      <c r="G56" s="1"/>
      <c r="H56" s="1"/>
      <c r="I56" s="1"/>
      <c r="J56" s="1"/>
      <c r="K56" s="1"/>
      <c r="L56" s="1"/>
      <c r="M56" s="1"/>
      <c r="N56" s="1"/>
      <c r="O56" s="1"/>
      <c r="P56" s="1"/>
      <c r="Q56" s="1"/>
      <c r="R56" s="1"/>
      <c r="S56" s="1"/>
      <c r="T56" s="1"/>
      <c r="U56" s="1"/>
      <c r="V56" s="1"/>
      <c r="W56" s="1"/>
      <c r="X56" s="1"/>
      <c r="Y56" s="1"/>
      <c r="Z56" s="1"/>
      <c r="AA56" s="1"/>
    </row>
    <row r="57" spans="1:27" ht="13.2">
      <c r="A57" s="405"/>
      <c r="B57" s="406" t="s">
        <v>134</v>
      </c>
      <c r="C57" s="388">
        <f>COUNTIF('2021 Living Repository without '!$J$6:$J$76,B57)</f>
        <v>28</v>
      </c>
      <c r="D57" s="388">
        <f>'2020 Shortlisted Initiatives Co'!C57</f>
        <v>10</v>
      </c>
      <c r="E57" s="7"/>
      <c r="F57" s="1"/>
      <c r="G57" s="1"/>
      <c r="H57" s="1"/>
      <c r="I57" s="1"/>
      <c r="J57" s="1"/>
      <c r="K57" s="1"/>
      <c r="L57" s="1"/>
      <c r="M57" s="1"/>
      <c r="N57" s="1"/>
      <c r="O57" s="1"/>
      <c r="P57" s="1"/>
      <c r="Q57" s="1"/>
      <c r="R57" s="1"/>
      <c r="S57" s="1"/>
      <c r="T57" s="1"/>
      <c r="U57" s="1"/>
      <c r="V57" s="1"/>
      <c r="W57" s="1"/>
      <c r="X57" s="1"/>
      <c r="Y57" s="1"/>
      <c r="Z57" s="1"/>
      <c r="AA57" s="1"/>
    </row>
    <row r="58" spans="1:27" ht="13.2">
      <c r="A58" s="405"/>
      <c r="B58" s="406" t="s">
        <v>343</v>
      </c>
      <c r="C58" s="388">
        <f>COUNTIF('2021 Living Repository without '!$J$6:$J$76,B58)</f>
        <v>3</v>
      </c>
      <c r="D58" s="388">
        <f>'2020 Shortlisted Initiatives Co'!C58</f>
        <v>4</v>
      </c>
      <c r="E58" s="7"/>
      <c r="F58" s="1"/>
      <c r="G58" s="1"/>
      <c r="H58" s="1"/>
      <c r="I58" s="1"/>
      <c r="J58" s="1"/>
      <c r="K58" s="1"/>
      <c r="L58" s="1"/>
      <c r="M58" s="1"/>
      <c r="N58" s="1"/>
      <c r="O58" s="1"/>
      <c r="P58" s="1"/>
      <c r="Q58" s="1"/>
      <c r="R58" s="1"/>
      <c r="S58" s="1"/>
      <c r="T58" s="1"/>
      <c r="U58" s="1"/>
      <c r="V58" s="1"/>
      <c r="W58" s="1"/>
      <c r="X58" s="1"/>
      <c r="Y58" s="1"/>
      <c r="Z58" s="1"/>
      <c r="AA58" s="1"/>
    </row>
    <row r="59" spans="1:27" ht="13.2">
      <c r="A59" s="405"/>
      <c r="B59" s="387" t="s">
        <v>258</v>
      </c>
      <c r="C59" s="388">
        <f>COUNTIF('2021 Living Repository without '!$J$6:$J$76,B59)</f>
        <v>3</v>
      </c>
      <c r="D59" s="388">
        <f>'2020 Shortlisted Initiatives Co'!C59</f>
        <v>2</v>
      </c>
      <c r="E59" s="7"/>
      <c r="F59" s="1"/>
      <c r="G59" s="1"/>
      <c r="H59" s="1"/>
      <c r="I59" s="1"/>
      <c r="J59" s="1"/>
      <c r="K59" s="1"/>
      <c r="L59" s="1"/>
      <c r="M59" s="1"/>
      <c r="N59" s="1"/>
      <c r="O59" s="1"/>
      <c r="P59" s="1"/>
      <c r="Q59" s="1"/>
      <c r="R59" s="1"/>
      <c r="S59" s="1"/>
      <c r="T59" s="1"/>
      <c r="U59" s="1"/>
      <c r="V59" s="1"/>
      <c r="W59" s="1"/>
      <c r="X59" s="1"/>
      <c r="Y59" s="1"/>
      <c r="Z59" s="1"/>
      <c r="AA59" s="1"/>
    </row>
    <row r="60" spans="1:27" ht="13.2">
      <c r="A60" s="405"/>
      <c r="B60" s="406" t="s">
        <v>320</v>
      </c>
      <c r="C60" s="388">
        <f>COUNTIF('2021 Living Repository without '!$J$6:$J$76,B60)</f>
        <v>2</v>
      </c>
      <c r="D60" s="388">
        <f>'2020 Shortlisted Initiatives Co'!C60</f>
        <v>0</v>
      </c>
      <c r="E60" s="397"/>
      <c r="F60" s="1"/>
      <c r="G60" s="1"/>
      <c r="H60" s="1"/>
      <c r="I60" s="1"/>
      <c r="J60" s="1"/>
      <c r="K60" s="1"/>
      <c r="L60" s="1"/>
      <c r="M60" s="1"/>
      <c r="N60" s="1"/>
      <c r="O60" s="1"/>
      <c r="P60" s="1"/>
      <c r="Q60" s="1"/>
      <c r="R60" s="1"/>
      <c r="S60" s="1"/>
      <c r="T60" s="1"/>
      <c r="U60" s="1"/>
      <c r="V60" s="1"/>
      <c r="W60" s="1"/>
      <c r="X60" s="1"/>
      <c r="Y60" s="1"/>
      <c r="Z60" s="1"/>
      <c r="AA60" s="1"/>
    </row>
    <row r="61" spans="1:27" ht="13.2">
      <c r="A61" s="405"/>
      <c r="B61" s="387" t="s">
        <v>880</v>
      </c>
      <c r="C61" s="388">
        <f>COUNTIF('2021 Living Repository without '!$J$6:$J$76,B61)</f>
        <v>0</v>
      </c>
      <c r="D61" s="388">
        <f>'2020 Shortlisted Initiatives Co'!C61</f>
        <v>0</v>
      </c>
      <c r="E61" s="397"/>
      <c r="F61" s="1"/>
      <c r="G61" s="1"/>
      <c r="H61" s="1"/>
      <c r="I61" s="1"/>
      <c r="J61" s="1"/>
      <c r="K61" s="1"/>
      <c r="L61" s="1"/>
      <c r="M61" s="1"/>
      <c r="N61" s="1"/>
      <c r="O61" s="1"/>
      <c r="P61" s="1"/>
      <c r="Q61" s="1"/>
      <c r="R61" s="1"/>
      <c r="S61" s="1"/>
      <c r="T61" s="1"/>
      <c r="U61" s="1"/>
      <c r="V61" s="1"/>
      <c r="W61" s="1"/>
      <c r="X61" s="1"/>
      <c r="Y61" s="1"/>
      <c r="Z61" s="1"/>
      <c r="AA61" s="1"/>
    </row>
    <row r="62" spans="1:27" ht="13.2">
      <c r="A62" s="382"/>
      <c r="B62" s="391"/>
      <c r="C62" s="392"/>
      <c r="D62" s="456">
        <f>'2020 Shortlisted Initiatives Co'!C62</f>
        <v>0</v>
      </c>
      <c r="E62" s="1"/>
      <c r="F62" s="1"/>
      <c r="G62" s="1"/>
      <c r="H62" s="1"/>
      <c r="I62" s="1"/>
      <c r="J62" s="1"/>
      <c r="K62" s="1"/>
      <c r="L62" s="1"/>
      <c r="M62" s="1"/>
      <c r="N62" s="1"/>
      <c r="O62" s="1"/>
      <c r="P62" s="1"/>
      <c r="Q62" s="1"/>
      <c r="R62" s="1"/>
      <c r="S62" s="1"/>
      <c r="T62" s="1"/>
      <c r="U62" s="1"/>
      <c r="V62" s="1"/>
      <c r="W62" s="1"/>
      <c r="X62" s="1"/>
      <c r="Y62" s="1"/>
      <c r="Z62" s="1"/>
      <c r="AA62" s="1"/>
    </row>
    <row r="63" spans="1:27" ht="13.2">
      <c r="A63" s="384"/>
      <c r="B63" s="385" t="s">
        <v>49</v>
      </c>
      <c r="C63" s="386" t="s">
        <v>1826</v>
      </c>
      <c r="D63" s="386" t="s">
        <v>1827</v>
      </c>
      <c r="E63" s="1"/>
      <c r="F63" s="1"/>
      <c r="G63" s="1"/>
      <c r="H63" s="1"/>
      <c r="I63" s="1"/>
      <c r="J63" s="1"/>
      <c r="K63" s="1"/>
      <c r="L63" s="1"/>
      <c r="M63" s="1"/>
      <c r="N63" s="1"/>
      <c r="O63" s="1"/>
      <c r="P63" s="1"/>
      <c r="Q63" s="1"/>
      <c r="R63" s="1"/>
      <c r="S63" s="1"/>
      <c r="T63" s="1"/>
      <c r="U63" s="1"/>
      <c r="V63" s="1"/>
      <c r="W63" s="1"/>
      <c r="X63" s="1"/>
      <c r="Y63" s="1"/>
      <c r="Z63" s="1"/>
      <c r="AA63" s="1"/>
    </row>
    <row r="64" spans="1:27" ht="13.8">
      <c r="A64" s="396"/>
      <c r="B64" s="387" t="s">
        <v>134</v>
      </c>
      <c r="C64" s="407">
        <f>COUNTIF('2021 Living Repository without '!$M$6:$M$76,"*Academia*")</f>
        <v>24</v>
      </c>
      <c r="D64" s="388">
        <f>'2020 Shortlisted Initiatives Co'!C64</f>
        <v>18</v>
      </c>
      <c r="E64" s="7"/>
      <c r="F64" s="1"/>
      <c r="G64" s="1"/>
      <c r="H64" s="1"/>
      <c r="I64" s="1"/>
      <c r="J64" s="1"/>
      <c r="K64" s="1"/>
      <c r="L64" s="1"/>
      <c r="M64" s="1"/>
      <c r="N64" s="1"/>
      <c r="O64" s="1"/>
      <c r="P64" s="1"/>
      <c r="Q64" s="1"/>
      <c r="R64" s="1"/>
      <c r="S64" s="1"/>
      <c r="T64" s="1"/>
      <c r="U64" s="1"/>
      <c r="V64" s="1"/>
      <c r="W64" s="1"/>
      <c r="X64" s="1"/>
      <c r="Y64" s="1"/>
      <c r="Z64" s="1"/>
      <c r="AA64" s="1"/>
    </row>
    <row r="65" spans="1:27" ht="13.8">
      <c r="A65" s="396"/>
      <c r="B65" s="387" t="s">
        <v>258</v>
      </c>
      <c r="C65" s="407">
        <f>COUNTIF('2021 Living Repository without '!$M$6:$M$76,"*Government*")</f>
        <v>22</v>
      </c>
      <c r="D65" s="388">
        <f>'2020 Shortlisted Initiatives Co'!C65</f>
        <v>11</v>
      </c>
      <c r="E65" s="7"/>
      <c r="F65" s="1"/>
      <c r="G65" s="1"/>
      <c r="H65" s="1"/>
      <c r="I65" s="1"/>
      <c r="J65" s="1"/>
      <c r="K65" s="1"/>
      <c r="L65" s="1"/>
      <c r="M65" s="1"/>
      <c r="N65" s="1"/>
      <c r="O65" s="1"/>
      <c r="P65" s="1"/>
      <c r="Q65" s="1"/>
      <c r="R65" s="1"/>
      <c r="S65" s="1"/>
      <c r="T65" s="1"/>
      <c r="U65" s="1"/>
      <c r="V65" s="1"/>
      <c r="W65" s="1"/>
      <c r="X65" s="1"/>
      <c r="Y65" s="1"/>
      <c r="Z65" s="1"/>
      <c r="AA65" s="1"/>
    </row>
    <row r="66" spans="1:27" ht="13.8">
      <c r="A66" s="396"/>
      <c r="B66" s="387" t="s">
        <v>261</v>
      </c>
      <c r="C66" s="407">
        <f>COUNTIF('2021 Living Repository without '!$M$6:$M$76,"*Public*")</f>
        <v>24</v>
      </c>
      <c r="D66" s="388">
        <f>'2020 Shortlisted Initiatives Co'!C66</f>
        <v>9</v>
      </c>
      <c r="E66" s="7"/>
      <c r="F66" s="1"/>
      <c r="G66" s="1"/>
      <c r="H66" s="1"/>
      <c r="I66" s="1"/>
      <c r="J66" s="1"/>
      <c r="K66" s="1"/>
      <c r="L66" s="1"/>
      <c r="M66" s="1"/>
      <c r="N66" s="1"/>
      <c r="O66" s="1"/>
      <c r="P66" s="1"/>
      <c r="Q66" s="1"/>
      <c r="R66" s="1"/>
      <c r="S66" s="1"/>
      <c r="T66" s="1"/>
      <c r="U66" s="1"/>
      <c r="V66" s="1"/>
      <c r="W66" s="1"/>
      <c r="X66" s="1"/>
      <c r="Y66" s="1"/>
      <c r="Z66" s="1"/>
      <c r="AA66" s="1"/>
    </row>
    <row r="67" spans="1:27" ht="13.8">
      <c r="A67" s="396"/>
      <c r="B67" s="387" t="s">
        <v>623</v>
      </c>
      <c r="C67" s="407">
        <f>COUNTIF('2021 Living Repository without '!$M$6:$M$76,"*Business*")</f>
        <v>12</v>
      </c>
      <c r="D67" s="388">
        <f>'2020 Shortlisted Initiatives Co'!C67</f>
        <v>9</v>
      </c>
      <c r="E67" s="7"/>
      <c r="F67" s="1"/>
      <c r="G67" s="1"/>
      <c r="H67" s="1"/>
      <c r="I67" s="1"/>
      <c r="J67" s="1"/>
      <c r="K67" s="1"/>
      <c r="L67" s="1"/>
      <c r="M67" s="1"/>
      <c r="N67" s="1"/>
      <c r="O67" s="1"/>
      <c r="P67" s="1"/>
      <c r="Q67" s="1"/>
      <c r="R67" s="1"/>
      <c r="S67" s="1"/>
      <c r="T67" s="1"/>
      <c r="U67" s="1"/>
      <c r="V67" s="1"/>
      <c r="W67" s="1"/>
      <c r="X67" s="1"/>
      <c r="Y67" s="1"/>
      <c r="Z67" s="1"/>
      <c r="AA67" s="1"/>
    </row>
    <row r="68" spans="1:27" ht="13.2">
      <c r="A68" s="382"/>
      <c r="B68" s="408"/>
      <c r="C68" s="409"/>
      <c r="D68" s="456">
        <f>'2020 Shortlisted Initiatives Co'!C68</f>
        <v>0</v>
      </c>
      <c r="E68" s="1"/>
      <c r="F68" s="1"/>
      <c r="G68" s="1"/>
      <c r="H68" s="1"/>
      <c r="I68" s="1"/>
      <c r="J68" s="1"/>
      <c r="K68" s="1"/>
      <c r="L68" s="1"/>
      <c r="M68" s="1"/>
      <c r="N68" s="1"/>
      <c r="O68" s="1"/>
      <c r="P68" s="1"/>
      <c r="Q68" s="1"/>
      <c r="R68" s="1"/>
      <c r="S68" s="1"/>
      <c r="T68" s="1"/>
      <c r="U68" s="1"/>
      <c r="V68" s="1"/>
      <c r="W68" s="1"/>
      <c r="X68" s="1"/>
      <c r="Y68" s="1"/>
      <c r="Z68" s="1"/>
      <c r="AA68" s="1"/>
    </row>
    <row r="69" spans="1:27" ht="13.2">
      <c r="A69" s="382"/>
      <c r="B69" s="385" t="s">
        <v>44</v>
      </c>
      <c r="C69" s="386" t="s">
        <v>1826</v>
      </c>
      <c r="D69" s="386" t="s">
        <v>1827</v>
      </c>
      <c r="E69" s="1"/>
      <c r="F69" s="1"/>
      <c r="G69" s="1"/>
      <c r="H69" s="1"/>
      <c r="I69" s="1"/>
      <c r="J69" s="1"/>
      <c r="K69" s="1"/>
      <c r="L69" s="1"/>
      <c r="M69" s="1"/>
      <c r="N69" s="1"/>
      <c r="O69" s="1"/>
      <c r="P69" s="1"/>
      <c r="Q69" s="1"/>
      <c r="R69" s="1"/>
      <c r="S69" s="1"/>
      <c r="T69" s="1"/>
      <c r="U69" s="1"/>
      <c r="V69" s="1"/>
      <c r="W69" s="1"/>
      <c r="X69" s="1"/>
      <c r="Y69" s="1"/>
      <c r="Z69" s="1"/>
      <c r="AA69" s="1"/>
    </row>
    <row r="70" spans="1:27" ht="13.8">
      <c r="A70" s="382"/>
      <c r="B70" s="387" t="s">
        <v>199</v>
      </c>
      <c r="C70" s="407">
        <f>COUNTIF('2021 Living Repository without '!$H6:$H$76,B70)</f>
        <v>9</v>
      </c>
      <c r="D70" s="388">
        <f>'2020 Shortlisted Initiatives Co'!C70</f>
        <v>9</v>
      </c>
      <c r="E70" s="7"/>
      <c r="F70" s="1"/>
      <c r="G70" s="1"/>
      <c r="H70" s="1"/>
      <c r="I70" s="1"/>
      <c r="J70" s="1"/>
      <c r="K70" s="1"/>
      <c r="L70" s="1"/>
      <c r="M70" s="1"/>
      <c r="N70" s="1"/>
      <c r="O70" s="1"/>
      <c r="P70" s="1"/>
      <c r="Q70" s="1"/>
      <c r="R70" s="1"/>
      <c r="S70" s="1"/>
      <c r="T70" s="1"/>
      <c r="U70" s="1"/>
      <c r="V70" s="1"/>
      <c r="W70" s="1"/>
      <c r="X70" s="1"/>
      <c r="Y70" s="1"/>
      <c r="Z70" s="1"/>
      <c r="AA70" s="1"/>
    </row>
    <row r="71" spans="1:27" ht="13.8">
      <c r="A71" s="382"/>
      <c r="B71" s="387" t="s">
        <v>133</v>
      </c>
      <c r="C71" s="407">
        <f>COUNTIF('2021 Living Repository without '!$H6:$H$76,B71)</f>
        <v>17</v>
      </c>
      <c r="D71" s="388">
        <f>'2020 Shortlisted Initiatives Co'!C71</f>
        <v>9</v>
      </c>
      <c r="E71" s="7"/>
      <c r="F71" s="1"/>
      <c r="G71" s="1"/>
      <c r="H71" s="1"/>
      <c r="I71" s="1"/>
      <c r="J71" s="1"/>
      <c r="K71" s="1"/>
      <c r="L71" s="1"/>
      <c r="M71" s="1"/>
      <c r="N71" s="1"/>
      <c r="O71" s="1"/>
      <c r="P71" s="1"/>
      <c r="Q71" s="1"/>
      <c r="R71" s="1"/>
      <c r="S71" s="1"/>
      <c r="T71" s="1"/>
      <c r="U71" s="1"/>
      <c r="V71" s="1"/>
      <c r="W71" s="1"/>
      <c r="X71" s="1"/>
      <c r="Y71" s="1"/>
      <c r="Z71" s="1"/>
      <c r="AA71" s="1"/>
    </row>
    <row r="72" spans="1:27" ht="13.8">
      <c r="A72" s="382"/>
      <c r="B72" s="387" t="s">
        <v>176</v>
      </c>
      <c r="C72" s="407">
        <f>COUNTIF('2021 Living Repository without '!$H6:$H$76,B72)</f>
        <v>39</v>
      </c>
      <c r="D72" s="388">
        <f>'2020 Shortlisted Initiatives Co'!C72</f>
        <v>18</v>
      </c>
      <c r="E72" s="7"/>
      <c r="F72" s="1"/>
      <c r="G72" s="1"/>
      <c r="H72" s="1"/>
      <c r="I72" s="1"/>
      <c r="J72" s="1"/>
      <c r="K72" s="1"/>
      <c r="L72" s="1"/>
      <c r="M72" s="1"/>
      <c r="N72" s="1"/>
      <c r="O72" s="1"/>
      <c r="P72" s="1"/>
      <c r="Q72" s="1"/>
      <c r="R72" s="1"/>
      <c r="S72" s="1"/>
      <c r="T72" s="1"/>
      <c r="U72" s="1"/>
      <c r="V72" s="1"/>
      <c r="W72" s="1"/>
      <c r="X72" s="1"/>
      <c r="Y72" s="1"/>
      <c r="Z72" s="1"/>
      <c r="AA72" s="1"/>
    </row>
    <row r="73" spans="1:27" ht="13.2">
      <c r="A73" s="382"/>
      <c r="B73" s="382"/>
      <c r="C73" s="409"/>
      <c r="D73" s="409"/>
      <c r="E73" s="1"/>
      <c r="F73" s="1"/>
      <c r="G73" s="1"/>
      <c r="H73" s="1"/>
      <c r="I73" s="1"/>
      <c r="J73" s="1"/>
      <c r="K73" s="1"/>
      <c r="L73" s="1"/>
      <c r="M73" s="1"/>
      <c r="N73" s="1"/>
      <c r="O73" s="1"/>
      <c r="P73" s="1"/>
      <c r="Q73" s="1"/>
      <c r="R73" s="1"/>
      <c r="S73" s="1"/>
      <c r="T73" s="1"/>
      <c r="U73" s="1"/>
      <c r="V73" s="1"/>
      <c r="W73" s="1"/>
      <c r="X73" s="1"/>
      <c r="Y73" s="1"/>
      <c r="Z73" s="1"/>
      <c r="AA73" s="1"/>
    </row>
    <row r="74" spans="1:27" ht="13.2">
      <c r="A74" s="382"/>
      <c r="B74" s="382"/>
      <c r="C74" s="1"/>
      <c r="D74" s="1"/>
      <c r="E74" s="1"/>
      <c r="F74" s="1"/>
      <c r="G74" s="1"/>
      <c r="H74" s="1"/>
      <c r="I74" s="1"/>
      <c r="J74" s="1"/>
      <c r="K74" s="1"/>
      <c r="L74" s="1"/>
      <c r="M74" s="1"/>
      <c r="N74" s="1"/>
      <c r="O74" s="1"/>
      <c r="P74" s="1"/>
      <c r="Q74" s="1"/>
      <c r="R74" s="1"/>
      <c r="S74" s="1"/>
      <c r="T74" s="1"/>
      <c r="U74" s="1"/>
      <c r="V74" s="1"/>
      <c r="W74" s="1"/>
      <c r="X74" s="1"/>
      <c r="Y74" s="1"/>
      <c r="Z74" s="1"/>
      <c r="AA74" s="1"/>
    </row>
    <row r="75" spans="1:27" ht="13.2">
      <c r="A75" s="382"/>
      <c r="B75" s="382"/>
      <c r="C75" s="1"/>
      <c r="D75" s="1"/>
      <c r="E75" s="1"/>
      <c r="F75" s="1"/>
      <c r="G75" s="1"/>
      <c r="H75" s="1"/>
      <c r="I75" s="1"/>
      <c r="J75" s="1"/>
      <c r="K75" s="1"/>
      <c r="L75" s="1"/>
      <c r="M75" s="1"/>
      <c r="N75" s="1"/>
      <c r="O75" s="1"/>
      <c r="P75" s="1"/>
      <c r="Q75" s="1"/>
      <c r="R75" s="1"/>
      <c r="S75" s="1"/>
      <c r="T75" s="1"/>
      <c r="U75" s="1"/>
      <c r="V75" s="1"/>
      <c r="W75" s="1"/>
      <c r="X75" s="1"/>
      <c r="Y75" s="1"/>
      <c r="Z75" s="1"/>
      <c r="AA75" s="1"/>
    </row>
    <row r="76" spans="1:27" ht="13.2">
      <c r="A76" s="382"/>
      <c r="B76" s="382"/>
      <c r="C76" s="1"/>
      <c r="D76" s="1"/>
      <c r="E76" s="1"/>
      <c r="F76" s="1"/>
      <c r="G76" s="1"/>
      <c r="H76" s="1"/>
      <c r="I76" s="1"/>
      <c r="J76" s="1"/>
      <c r="K76" s="1"/>
      <c r="L76" s="1"/>
      <c r="M76" s="1"/>
      <c r="N76" s="1"/>
      <c r="O76" s="1"/>
      <c r="P76" s="1"/>
      <c r="Q76" s="1"/>
      <c r="R76" s="1"/>
      <c r="S76" s="1"/>
      <c r="T76" s="1"/>
      <c r="U76" s="1"/>
      <c r="V76" s="1"/>
      <c r="W76" s="1"/>
      <c r="X76" s="1"/>
      <c r="Y76" s="1"/>
      <c r="Z76" s="1"/>
      <c r="AA76" s="1"/>
    </row>
    <row r="77" spans="1:27" ht="13.2">
      <c r="A77" s="382"/>
      <c r="B77" s="382"/>
      <c r="C77" s="1"/>
      <c r="D77" s="1"/>
      <c r="E77" s="1"/>
      <c r="F77" s="1"/>
      <c r="G77" s="1"/>
      <c r="H77" s="1"/>
      <c r="I77" s="1"/>
      <c r="J77" s="1"/>
      <c r="K77" s="1"/>
      <c r="L77" s="1"/>
      <c r="M77" s="1"/>
      <c r="N77" s="1"/>
      <c r="O77" s="1"/>
      <c r="P77" s="1"/>
      <c r="Q77" s="1"/>
      <c r="R77" s="1"/>
      <c r="S77" s="1"/>
      <c r="T77" s="1"/>
      <c r="U77" s="1"/>
      <c r="V77" s="1"/>
      <c r="W77" s="1"/>
      <c r="X77" s="1"/>
      <c r="Y77" s="1"/>
      <c r="Z77" s="1"/>
      <c r="AA77" s="1"/>
    </row>
    <row r="78" spans="1:27" ht="13.2">
      <c r="A78" s="382"/>
      <c r="B78" s="382"/>
      <c r="C78" s="1"/>
      <c r="D78" s="1"/>
      <c r="E78" s="1"/>
      <c r="F78" s="1"/>
      <c r="G78" s="1"/>
      <c r="H78" s="1"/>
      <c r="I78" s="1"/>
      <c r="J78" s="1"/>
      <c r="K78" s="1"/>
      <c r="L78" s="1"/>
      <c r="M78" s="1"/>
      <c r="N78" s="1"/>
      <c r="O78" s="1"/>
      <c r="P78" s="1"/>
      <c r="Q78" s="1"/>
      <c r="R78" s="1"/>
      <c r="S78" s="1"/>
      <c r="T78" s="1"/>
      <c r="U78" s="1"/>
      <c r="V78" s="1"/>
      <c r="W78" s="1"/>
      <c r="X78" s="1"/>
      <c r="Y78" s="1"/>
      <c r="Z78" s="1"/>
      <c r="AA78" s="1"/>
    </row>
    <row r="79" spans="1:27" ht="13.2">
      <c r="A79" s="382"/>
      <c r="B79" s="382"/>
      <c r="C79" s="1"/>
      <c r="D79" s="1"/>
      <c r="E79" s="1"/>
      <c r="F79" s="1"/>
      <c r="G79" s="1"/>
      <c r="H79" s="1"/>
      <c r="I79" s="1"/>
      <c r="J79" s="1"/>
      <c r="K79" s="1"/>
      <c r="L79" s="1"/>
      <c r="M79" s="1"/>
      <c r="N79" s="1"/>
      <c r="O79" s="1"/>
      <c r="P79" s="1"/>
      <c r="Q79" s="1"/>
      <c r="R79" s="1"/>
      <c r="S79" s="1"/>
      <c r="T79" s="1"/>
      <c r="U79" s="1"/>
      <c r="V79" s="1"/>
      <c r="W79" s="1"/>
      <c r="X79" s="1"/>
      <c r="Y79" s="1"/>
      <c r="Z79" s="1"/>
      <c r="AA79" s="1"/>
    </row>
    <row r="80" spans="1:27" ht="13.2">
      <c r="A80" s="382"/>
      <c r="B80" s="382"/>
      <c r="C80" s="1"/>
      <c r="D80" s="1"/>
      <c r="E80" s="1"/>
      <c r="F80" s="1"/>
      <c r="G80" s="1"/>
      <c r="H80" s="1"/>
      <c r="I80" s="1"/>
      <c r="J80" s="1"/>
      <c r="K80" s="1"/>
      <c r="L80" s="1"/>
      <c r="M80" s="1"/>
      <c r="N80" s="1"/>
      <c r="O80" s="1"/>
      <c r="P80" s="1"/>
      <c r="Q80" s="1"/>
      <c r="R80" s="1"/>
      <c r="S80" s="1"/>
      <c r="T80" s="1"/>
      <c r="U80" s="1"/>
      <c r="V80" s="1"/>
      <c r="W80" s="1"/>
      <c r="X80" s="1"/>
      <c r="Y80" s="1"/>
      <c r="Z80" s="1"/>
      <c r="AA80" s="1"/>
    </row>
    <row r="81" spans="1:27" ht="13.2">
      <c r="A81" s="382"/>
      <c r="B81" s="382"/>
      <c r="C81" s="1"/>
      <c r="D81" s="1"/>
      <c r="E81" s="1"/>
      <c r="F81" s="1"/>
      <c r="G81" s="1"/>
      <c r="H81" s="1"/>
      <c r="I81" s="1"/>
      <c r="J81" s="1"/>
      <c r="K81" s="1"/>
      <c r="L81" s="1"/>
      <c r="M81" s="1"/>
      <c r="N81" s="1"/>
      <c r="O81" s="1"/>
      <c r="P81" s="1"/>
      <c r="Q81" s="1"/>
      <c r="R81" s="1"/>
      <c r="S81" s="1"/>
      <c r="T81" s="1"/>
      <c r="U81" s="1"/>
      <c r="V81" s="1"/>
      <c r="W81" s="1"/>
      <c r="X81" s="1"/>
      <c r="Y81" s="1"/>
      <c r="Z81" s="1"/>
      <c r="AA81" s="1"/>
    </row>
    <row r="82" spans="1:27" ht="13.2">
      <c r="A82" s="382"/>
      <c r="B82" s="382"/>
      <c r="C82" s="1"/>
      <c r="D82" s="1"/>
      <c r="E82" s="1"/>
      <c r="F82" s="1"/>
      <c r="G82" s="1"/>
      <c r="H82" s="1"/>
      <c r="I82" s="1"/>
      <c r="J82" s="1"/>
      <c r="K82" s="1"/>
      <c r="L82" s="1"/>
      <c r="M82" s="1"/>
      <c r="N82" s="1"/>
      <c r="O82" s="1"/>
      <c r="P82" s="1"/>
      <c r="Q82" s="1"/>
      <c r="R82" s="1"/>
      <c r="S82" s="1"/>
      <c r="T82" s="1"/>
      <c r="U82" s="1"/>
      <c r="V82" s="1"/>
      <c r="W82" s="1"/>
      <c r="X82" s="1"/>
      <c r="Y82" s="1"/>
      <c r="Z82" s="1"/>
      <c r="AA82" s="1"/>
    </row>
    <row r="83" spans="1:27" ht="13.2">
      <c r="A83" s="382"/>
      <c r="B83" s="382"/>
      <c r="C83" s="1"/>
      <c r="D83" s="1"/>
      <c r="E83" s="1"/>
      <c r="F83" s="1"/>
      <c r="G83" s="1"/>
      <c r="H83" s="1"/>
      <c r="I83" s="1"/>
      <c r="J83" s="1"/>
      <c r="K83" s="1"/>
      <c r="L83" s="1"/>
      <c r="M83" s="1"/>
      <c r="N83" s="1"/>
      <c r="O83" s="1"/>
      <c r="P83" s="1"/>
      <c r="Q83" s="1"/>
      <c r="R83" s="1"/>
      <c r="S83" s="1"/>
      <c r="T83" s="1"/>
      <c r="U83" s="1"/>
      <c r="V83" s="1"/>
      <c r="W83" s="1"/>
      <c r="X83" s="1"/>
      <c r="Y83" s="1"/>
      <c r="Z83" s="1"/>
      <c r="AA83" s="1"/>
    </row>
    <row r="84" spans="1:27" ht="13.2">
      <c r="A84" s="382"/>
      <c r="B84" s="382"/>
      <c r="C84" s="1"/>
      <c r="D84" s="1"/>
      <c r="E84" s="1"/>
      <c r="F84" s="1"/>
      <c r="G84" s="1"/>
      <c r="H84" s="1"/>
      <c r="I84" s="1"/>
      <c r="J84" s="1"/>
      <c r="K84" s="1"/>
      <c r="L84" s="1"/>
      <c r="M84" s="1"/>
      <c r="N84" s="1"/>
      <c r="O84" s="1"/>
      <c r="P84" s="1"/>
      <c r="Q84" s="1"/>
      <c r="R84" s="1"/>
      <c r="S84" s="1"/>
      <c r="T84" s="1"/>
      <c r="U84" s="1"/>
      <c r="V84" s="1"/>
      <c r="W84" s="1"/>
      <c r="X84" s="1"/>
      <c r="Y84" s="1"/>
      <c r="Z84" s="1"/>
      <c r="AA84" s="1"/>
    </row>
    <row r="85" spans="1:27" ht="13.2">
      <c r="A85" s="382"/>
      <c r="B85" s="382"/>
      <c r="C85" s="1"/>
      <c r="D85" s="1"/>
      <c r="E85" s="1"/>
      <c r="F85" s="1"/>
      <c r="G85" s="1"/>
      <c r="H85" s="1"/>
      <c r="I85" s="1"/>
      <c r="J85" s="1"/>
      <c r="K85" s="1"/>
      <c r="L85" s="1"/>
      <c r="M85" s="1"/>
      <c r="N85" s="1"/>
      <c r="O85" s="1"/>
      <c r="P85" s="1"/>
      <c r="Q85" s="1"/>
      <c r="R85" s="1"/>
      <c r="S85" s="1"/>
      <c r="T85" s="1"/>
      <c r="U85" s="1"/>
      <c r="V85" s="1"/>
      <c r="W85" s="1"/>
      <c r="X85" s="1"/>
      <c r="Y85" s="1"/>
      <c r="Z85" s="1"/>
      <c r="AA85" s="1"/>
    </row>
    <row r="86" spans="1:27" ht="13.2">
      <c r="A86" s="382"/>
      <c r="B86" s="382"/>
      <c r="C86" s="1"/>
      <c r="D86" s="1"/>
      <c r="E86" s="1"/>
      <c r="F86" s="1"/>
      <c r="G86" s="1"/>
      <c r="H86" s="1"/>
      <c r="I86" s="1"/>
      <c r="J86" s="1"/>
      <c r="K86" s="1"/>
      <c r="L86" s="1"/>
      <c r="M86" s="1"/>
      <c r="N86" s="1"/>
      <c r="O86" s="1"/>
      <c r="P86" s="1"/>
      <c r="Q86" s="1"/>
      <c r="R86" s="1"/>
      <c r="S86" s="1"/>
      <c r="T86" s="1"/>
      <c r="U86" s="1"/>
      <c r="V86" s="1"/>
      <c r="W86" s="1"/>
      <c r="X86" s="1"/>
      <c r="Y86" s="1"/>
      <c r="Z86" s="1"/>
      <c r="AA86" s="1"/>
    </row>
    <row r="87" spans="1:27" ht="13.2">
      <c r="A87" s="382"/>
      <c r="B87" s="382"/>
      <c r="C87" s="1"/>
      <c r="D87" s="1"/>
      <c r="E87" s="1"/>
      <c r="F87" s="1"/>
      <c r="G87" s="1"/>
      <c r="H87" s="1"/>
      <c r="I87" s="1"/>
      <c r="J87" s="1"/>
      <c r="K87" s="1"/>
      <c r="L87" s="1"/>
      <c r="M87" s="1"/>
      <c r="N87" s="1"/>
      <c r="O87" s="1"/>
      <c r="P87" s="1"/>
      <c r="Q87" s="1"/>
      <c r="R87" s="1"/>
      <c r="S87" s="1"/>
      <c r="T87" s="1"/>
      <c r="U87" s="1"/>
      <c r="V87" s="1"/>
      <c r="W87" s="1"/>
      <c r="X87" s="1"/>
      <c r="Y87" s="1"/>
      <c r="Z87" s="1"/>
      <c r="AA87" s="1"/>
    </row>
    <row r="88" spans="1:27" ht="13.2">
      <c r="A88" s="382"/>
      <c r="B88" s="382"/>
      <c r="C88" s="1"/>
      <c r="D88" s="1"/>
      <c r="E88" s="1"/>
      <c r="F88" s="1"/>
      <c r="G88" s="1"/>
      <c r="H88" s="1"/>
      <c r="I88" s="1"/>
      <c r="J88" s="1"/>
      <c r="K88" s="1"/>
      <c r="L88" s="1"/>
      <c r="M88" s="1"/>
      <c r="N88" s="1"/>
      <c r="O88" s="1"/>
      <c r="P88" s="1"/>
      <c r="Q88" s="1"/>
      <c r="R88" s="1"/>
      <c r="S88" s="1"/>
      <c r="T88" s="1"/>
      <c r="U88" s="1"/>
      <c r="V88" s="1"/>
      <c r="W88" s="1"/>
      <c r="X88" s="1"/>
      <c r="Y88" s="1"/>
      <c r="Z88" s="1"/>
      <c r="AA88" s="1"/>
    </row>
    <row r="89" spans="1:27" ht="13.2">
      <c r="A89" s="382"/>
      <c r="B89" s="382"/>
      <c r="C89" s="1"/>
      <c r="D89" s="1"/>
      <c r="E89" s="1"/>
      <c r="F89" s="1"/>
      <c r="G89" s="1"/>
      <c r="H89" s="1"/>
      <c r="I89" s="1"/>
      <c r="J89" s="1"/>
      <c r="K89" s="1"/>
      <c r="L89" s="1"/>
      <c r="M89" s="1"/>
      <c r="N89" s="1"/>
      <c r="O89" s="1"/>
      <c r="P89" s="1"/>
      <c r="Q89" s="1"/>
      <c r="R89" s="1"/>
      <c r="S89" s="1"/>
      <c r="T89" s="1"/>
      <c r="U89" s="1"/>
      <c r="V89" s="1"/>
      <c r="W89" s="1"/>
      <c r="X89" s="1"/>
      <c r="Y89" s="1"/>
      <c r="Z89" s="1"/>
      <c r="AA89" s="1"/>
    </row>
    <row r="90" spans="1:27" ht="13.2">
      <c r="A90" s="382"/>
      <c r="B90" s="382"/>
      <c r="C90" s="1"/>
      <c r="D90" s="1"/>
      <c r="E90" s="1"/>
      <c r="F90" s="1"/>
      <c r="G90" s="1"/>
      <c r="H90" s="1"/>
      <c r="I90" s="1"/>
      <c r="J90" s="1"/>
      <c r="K90" s="1"/>
      <c r="L90" s="1"/>
      <c r="M90" s="1"/>
      <c r="N90" s="1"/>
      <c r="O90" s="1"/>
      <c r="P90" s="1"/>
      <c r="Q90" s="1"/>
      <c r="R90" s="1"/>
      <c r="S90" s="1"/>
      <c r="T90" s="1"/>
      <c r="U90" s="1"/>
      <c r="V90" s="1"/>
      <c r="W90" s="1"/>
      <c r="X90" s="1"/>
      <c r="Y90" s="1"/>
      <c r="Z90" s="1"/>
      <c r="AA90" s="1"/>
    </row>
    <row r="91" spans="1:27" ht="13.2">
      <c r="A91" s="382"/>
      <c r="B91" s="382"/>
      <c r="C91" s="1"/>
      <c r="D91" s="1"/>
      <c r="E91" s="1"/>
      <c r="F91" s="1"/>
      <c r="G91" s="1"/>
      <c r="H91" s="1"/>
      <c r="I91" s="1"/>
      <c r="J91" s="1"/>
      <c r="K91" s="1"/>
      <c r="L91" s="1"/>
      <c r="M91" s="1"/>
      <c r="N91" s="1"/>
      <c r="O91" s="1"/>
      <c r="P91" s="1"/>
      <c r="Q91" s="1"/>
      <c r="R91" s="1"/>
      <c r="S91" s="1"/>
      <c r="T91" s="1"/>
      <c r="U91" s="1"/>
      <c r="V91" s="1"/>
      <c r="W91" s="1"/>
      <c r="X91" s="1"/>
      <c r="Y91" s="1"/>
      <c r="Z91" s="1"/>
      <c r="AA91" s="1"/>
    </row>
    <row r="92" spans="1:27" ht="13.2">
      <c r="A92" s="382"/>
      <c r="B92" s="382"/>
      <c r="C92" s="1"/>
      <c r="D92" s="1"/>
      <c r="E92" s="1"/>
      <c r="F92" s="1"/>
      <c r="G92" s="1"/>
      <c r="H92" s="1"/>
      <c r="I92" s="1"/>
      <c r="J92" s="1"/>
      <c r="K92" s="1"/>
      <c r="L92" s="1"/>
      <c r="M92" s="1"/>
      <c r="N92" s="1"/>
      <c r="O92" s="1"/>
      <c r="P92" s="1"/>
      <c r="Q92" s="1"/>
      <c r="R92" s="1"/>
      <c r="S92" s="1"/>
      <c r="T92" s="1"/>
      <c r="U92" s="1"/>
      <c r="V92" s="1"/>
      <c r="W92" s="1"/>
      <c r="X92" s="1"/>
      <c r="Y92" s="1"/>
      <c r="Z92" s="1"/>
      <c r="AA92" s="1"/>
    </row>
    <row r="93" spans="1:27" ht="13.2">
      <c r="A93" s="382"/>
      <c r="B93" s="382"/>
      <c r="C93" s="1"/>
      <c r="D93" s="1"/>
      <c r="E93" s="1"/>
      <c r="F93" s="1"/>
      <c r="G93" s="1"/>
      <c r="H93" s="1"/>
      <c r="I93" s="1"/>
      <c r="J93" s="1"/>
      <c r="K93" s="1"/>
      <c r="L93" s="1"/>
      <c r="M93" s="1"/>
      <c r="N93" s="1"/>
      <c r="O93" s="1"/>
      <c r="P93" s="1"/>
      <c r="Q93" s="1"/>
      <c r="R93" s="1"/>
      <c r="S93" s="1"/>
      <c r="T93" s="1"/>
      <c r="U93" s="1"/>
      <c r="V93" s="1"/>
      <c r="W93" s="1"/>
      <c r="X93" s="1"/>
      <c r="Y93" s="1"/>
      <c r="Z93" s="1"/>
      <c r="AA93" s="1"/>
    </row>
    <row r="94" spans="1:27" ht="13.2">
      <c r="A94" s="382"/>
      <c r="B94" s="382"/>
      <c r="C94" s="1"/>
      <c r="D94" s="1"/>
      <c r="E94" s="1"/>
      <c r="F94" s="1"/>
      <c r="G94" s="1"/>
      <c r="H94" s="1"/>
      <c r="I94" s="1"/>
      <c r="J94" s="1"/>
      <c r="K94" s="1"/>
      <c r="L94" s="1"/>
      <c r="M94" s="1"/>
      <c r="N94" s="1"/>
      <c r="O94" s="1"/>
      <c r="P94" s="1"/>
      <c r="Q94" s="1"/>
      <c r="R94" s="1"/>
      <c r="S94" s="1"/>
      <c r="T94" s="1"/>
      <c r="U94" s="1"/>
      <c r="V94" s="1"/>
      <c r="W94" s="1"/>
      <c r="X94" s="1"/>
      <c r="Y94" s="1"/>
      <c r="Z94" s="1"/>
      <c r="AA94" s="1"/>
    </row>
    <row r="95" spans="1:27" ht="13.2">
      <c r="A95" s="382"/>
      <c r="B95" s="382"/>
      <c r="C95" s="1"/>
      <c r="D95" s="1"/>
      <c r="E95" s="1"/>
      <c r="F95" s="1"/>
      <c r="G95" s="1"/>
      <c r="H95" s="1"/>
      <c r="I95" s="1"/>
      <c r="J95" s="1"/>
      <c r="K95" s="1"/>
      <c r="L95" s="1"/>
      <c r="M95" s="1"/>
      <c r="N95" s="1"/>
      <c r="O95" s="1"/>
      <c r="P95" s="1"/>
      <c r="Q95" s="1"/>
      <c r="R95" s="1"/>
      <c r="S95" s="1"/>
      <c r="T95" s="1"/>
      <c r="U95" s="1"/>
      <c r="V95" s="1"/>
      <c r="W95" s="1"/>
      <c r="X95" s="1"/>
      <c r="Y95" s="1"/>
      <c r="Z95" s="1"/>
      <c r="AA95" s="1"/>
    </row>
    <row r="96" spans="1:27" ht="13.2">
      <c r="A96" s="382"/>
      <c r="B96" s="382"/>
      <c r="C96" s="1"/>
      <c r="D96" s="1"/>
      <c r="E96" s="1"/>
      <c r="F96" s="1"/>
      <c r="G96" s="1"/>
      <c r="H96" s="1"/>
      <c r="I96" s="1"/>
      <c r="J96" s="1"/>
      <c r="K96" s="1"/>
      <c r="L96" s="1"/>
      <c r="M96" s="1"/>
      <c r="N96" s="1"/>
      <c r="O96" s="1"/>
      <c r="P96" s="1"/>
      <c r="Q96" s="1"/>
      <c r="R96" s="1"/>
      <c r="S96" s="1"/>
      <c r="T96" s="1"/>
      <c r="U96" s="1"/>
      <c r="V96" s="1"/>
      <c r="W96" s="1"/>
      <c r="X96" s="1"/>
      <c r="Y96" s="1"/>
      <c r="Z96" s="1"/>
      <c r="AA96" s="1"/>
    </row>
    <row r="97" spans="1:27" ht="13.2">
      <c r="A97" s="382"/>
      <c r="B97" s="382"/>
      <c r="C97" s="1"/>
      <c r="D97" s="1"/>
      <c r="E97" s="1"/>
      <c r="F97" s="1"/>
      <c r="G97" s="1"/>
      <c r="H97" s="1"/>
      <c r="I97" s="1"/>
      <c r="J97" s="1"/>
      <c r="K97" s="1"/>
      <c r="L97" s="1"/>
      <c r="M97" s="1"/>
      <c r="N97" s="1"/>
      <c r="O97" s="1"/>
      <c r="P97" s="1"/>
      <c r="Q97" s="1"/>
      <c r="R97" s="1"/>
      <c r="S97" s="1"/>
      <c r="T97" s="1"/>
      <c r="U97" s="1"/>
      <c r="V97" s="1"/>
      <c r="W97" s="1"/>
      <c r="X97" s="1"/>
      <c r="Y97" s="1"/>
      <c r="Z97" s="1"/>
      <c r="AA97" s="1"/>
    </row>
    <row r="98" spans="1:27" ht="13.2">
      <c r="A98" s="382"/>
      <c r="B98" s="382"/>
      <c r="C98" s="1"/>
      <c r="D98" s="1"/>
      <c r="E98" s="1"/>
      <c r="F98" s="1"/>
      <c r="G98" s="1"/>
      <c r="H98" s="1"/>
      <c r="I98" s="1"/>
      <c r="J98" s="1"/>
      <c r="K98" s="1"/>
      <c r="L98" s="1"/>
      <c r="M98" s="1"/>
      <c r="N98" s="1"/>
      <c r="O98" s="1"/>
      <c r="P98" s="1"/>
      <c r="Q98" s="1"/>
      <c r="R98" s="1"/>
      <c r="S98" s="1"/>
      <c r="T98" s="1"/>
      <c r="U98" s="1"/>
      <c r="V98" s="1"/>
      <c r="W98" s="1"/>
      <c r="X98" s="1"/>
      <c r="Y98" s="1"/>
      <c r="Z98" s="1"/>
      <c r="AA98" s="1"/>
    </row>
    <row r="99" spans="1:27" ht="13.2">
      <c r="A99" s="382"/>
      <c r="B99" s="382"/>
      <c r="C99" s="1"/>
      <c r="D99" s="1"/>
      <c r="E99" s="1"/>
      <c r="F99" s="1"/>
      <c r="G99" s="1"/>
      <c r="H99" s="1"/>
      <c r="I99" s="1"/>
      <c r="J99" s="1"/>
      <c r="K99" s="1"/>
      <c r="L99" s="1"/>
      <c r="M99" s="1"/>
      <c r="N99" s="1"/>
      <c r="O99" s="1"/>
      <c r="P99" s="1"/>
      <c r="Q99" s="1"/>
      <c r="R99" s="1"/>
      <c r="S99" s="1"/>
      <c r="T99" s="1"/>
      <c r="U99" s="1"/>
      <c r="V99" s="1"/>
      <c r="W99" s="1"/>
      <c r="X99" s="1"/>
      <c r="Y99" s="1"/>
      <c r="Z99" s="1"/>
      <c r="AA99" s="1"/>
    </row>
    <row r="100" spans="1:27" ht="13.2">
      <c r="A100" s="382"/>
      <c r="B100" s="382"/>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2">
      <c r="A101" s="382"/>
      <c r="B101" s="382"/>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2">
      <c r="A102" s="382"/>
      <c r="B102" s="382"/>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2">
      <c r="A103" s="382"/>
      <c r="B103" s="382"/>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2">
      <c r="A104" s="382"/>
      <c r="B104" s="382"/>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2">
      <c r="A105" s="382"/>
      <c r="B105" s="382"/>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2">
      <c r="A106" s="382"/>
      <c r="B106" s="382"/>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2">
      <c r="A107" s="382"/>
      <c r="B107" s="382"/>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2">
      <c r="A108" s="382"/>
      <c r="B108" s="382"/>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2">
      <c r="A109" s="382"/>
      <c r="B109" s="382"/>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2">
      <c r="A110" s="382"/>
      <c r="B110" s="382"/>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2">
      <c r="A111" s="382"/>
      <c r="B111" s="382"/>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2">
      <c r="A112" s="382"/>
      <c r="B112" s="382"/>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2">
      <c r="A113" s="382"/>
      <c r="B113" s="382"/>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2">
      <c r="A114" s="382"/>
      <c r="B114" s="382"/>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2">
      <c r="A115" s="382"/>
      <c r="B115" s="382"/>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2">
      <c r="A116" s="382"/>
      <c r="B116" s="382"/>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2">
      <c r="A117" s="382"/>
      <c r="B117" s="382"/>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2">
      <c r="A118" s="382"/>
      <c r="B118" s="382"/>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2">
      <c r="A119" s="382"/>
      <c r="B119" s="382"/>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2">
      <c r="A120" s="382"/>
      <c r="B120" s="382"/>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2">
      <c r="A121" s="382"/>
      <c r="B121" s="382"/>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2">
      <c r="A122" s="382"/>
      <c r="B122" s="382"/>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2">
      <c r="A123" s="382"/>
      <c r="B123" s="382"/>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2">
      <c r="A124" s="382"/>
      <c r="B124" s="382"/>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2">
      <c r="A125" s="382"/>
      <c r="B125" s="382"/>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2">
      <c r="A126" s="382"/>
      <c r="B126" s="382"/>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2">
      <c r="A127" s="382"/>
      <c r="B127" s="382"/>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2">
      <c r="A128" s="382"/>
      <c r="B128" s="382"/>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2">
      <c r="A129" s="382"/>
      <c r="B129" s="382"/>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2">
      <c r="A130" s="382"/>
      <c r="B130" s="382"/>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2">
      <c r="A131" s="382"/>
      <c r="B131" s="382"/>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2">
      <c r="A132" s="382"/>
      <c r="B132" s="382"/>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2">
      <c r="A133" s="382"/>
      <c r="B133" s="382"/>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2">
      <c r="A134" s="382"/>
      <c r="B134" s="382"/>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2">
      <c r="A135" s="382"/>
      <c r="B135" s="382"/>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2">
      <c r="A136" s="382"/>
      <c r="B136" s="382"/>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2">
      <c r="A137" s="382"/>
      <c r="B137" s="382"/>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2">
      <c r="A138" s="382"/>
      <c r="B138" s="382"/>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2">
      <c r="A139" s="382"/>
      <c r="B139" s="382"/>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2">
      <c r="A140" s="382"/>
      <c r="B140" s="382"/>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2">
      <c r="A141" s="382"/>
      <c r="B141" s="382"/>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2">
      <c r="A142" s="382"/>
      <c r="B142" s="382"/>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2">
      <c r="A143" s="382"/>
      <c r="B143" s="382"/>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2">
      <c r="A144" s="382"/>
      <c r="B144" s="382"/>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2">
      <c r="A145" s="382"/>
      <c r="B145" s="382"/>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2">
      <c r="A146" s="382"/>
      <c r="B146" s="382"/>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2">
      <c r="A147" s="382"/>
      <c r="B147" s="382"/>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2">
      <c r="A148" s="382"/>
      <c r="B148" s="382"/>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2">
      <c r="A149" s="382"/>
      <c r="B149" s="382"/>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2">
      <c r="A150" s="382"/>
      <c r="B150" s="382"/>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2">
      <c r="A151" s="382"/>
      <c r="B151" s="382"/>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2">
      <c r="A152" s="382"/>
      <c r="B152" s="382"/>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2">
      <c r="A153" s="382"/>
      <c r="B153" s="382"/>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2">
      <c r="A154" s="382"/>
      <c r="B154" s="382"/>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2">
      <c r="A155" s="382"/>
      <c r="B155" s="382"/>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2">
      <c r="A156" s="382"/>
      <c r="B156" s="382"/>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2">
      <c r="A157" s="382"/>
      <c r="B157" s="382"/>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2">
      <c r="A158" s="382"/>
      <c r="B158" s="382"/>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2">
      <c r="A159" s="382"/>
      <c r="B159" s="382"/>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2">
      <c r="A160" s="382"/>
      <c r="B160" s="382"/>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2">
      <c r="A161" s="382"/>
      <c r="B161" s="382"/>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2">
      <c r="A162" s="382"/>
      <c r="B162" s="382"/>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2">
      <c r="A163" s="382"/>
      <c r="B163" s="382"/>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2">
      <c r="A164" s="382"/>
      <c r="B164" s="382"/>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2">
      <c r="A165" s="382"/>
      <c r="B165" s="382"/>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2">
      <c r="A166" s="382"/>
      <c r="B166" s="382"/>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2">
      <c r="A167" s="382"/>
      <c r="B167" s="382"/>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2">
      <c r="A168" s="382"/>
      <c r="B168" s="382"/>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2">
      <c r="A169" s="382"/>
      <c r="B169" s="382"/>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2">
      <c r="A170" s="382"/>
      <c r="B170" s="382"/>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2">
      <c r="A171" s="382"/>
      <c r="B171" s="382"/>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2">
      <c r="A172" s="382"/>
      <c r="B172" s="382"/>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2">
      <c r="A173" s="382"/>
      <c r="B173" s="382"/>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2">
      <c r="A174" s="382"/>
      <c r="B174" s="382"/>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2">
      <c r="A175" s="382"/>
      <c r="B175" s="382"/>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2">
      <c r="A176" s="382"/>
      <c r="B176" s="382"/>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2">
      <c r="A177" s="382"/>
      <c r="B177" s="382"/>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2">
      <c r="A178" s="382"/>
      <c r="B178" s="382"/>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2">
      <c r="A179" s="382"/>
      <c r="B179" s="382"/>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2">
      <c r="A180" s="382"/>
      <c r="B180" s="382"/>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2">
      <c r="A181" s="382"/>
      <c r="B181" s="382"/>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2">
      <c r="A182" s="382"/>
      <c r="B182" s="382"/>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2">
      <c r="A183" s="382"/>
      <c r="B183" s="382"/>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2">
      <c r="A184" s="382"/>
      <c r="B184" s="382"/>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2">
      <c r="A185" s="382"/>
      <c r="B185" s="382"/>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2">
      <c r="A186" s="382"/>
      <c r="B186" s="382"/>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2">
      <c r="A187" s="382"/>
      <c r="B187" s="382"/>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2">
      <c r="A188" s="382"/>
      <c r="B188" s="382"/>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2">
      <c r="A189" s="382"/>
      <c r="B189" s="382"/>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2">
      <c r="A190" s="382"/>
      <c r="B190" s="382"/>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2">
      <c r="A191" s="382"/>
      <c r="B191" s="382"/>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2">
      <c r="A192" s="382"/>
      <c r="B192" s="382"/>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2">
      <c r="A193" s="382"/>
      <c r="B193" s="382"/>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2">
      <c r="A194" s="382"/>
      <c r="B194" s="382"/>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2">
      <c r="A195" s="382"/>
      <c r="B195" s="382"/>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2">
      <c r="A196" s="382"/>
      <c r="B196" s="382"/>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2">
      <c r="A197" s="382"/>
      <c r="B197" s="382"/>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2">
      <c r="A198" s="382"/>
      <c r="B198" s="382"/>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2">
      <c r="A199" s="382"/>
      <c r="B199" s="382"/>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2">
      <c r="A200" s="382"/>
      <c r="B200" s="382"/>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2">
      <c r="A201" s="382"/>
      <c r="B201" s="382"/>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2">
      <c r="A202" s="382"/>
      <c r="B202" s="382"/>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2">
      <c r="A203" s="382"/>
      <c r="B203" s="382"/>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2">
      <c r="A204" s="382"/>
      <c r="B204" s="382"/>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2">
      <c r="A205" s="382"/>
      <c r="B205" s="382"/>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2">
      <c r="A206" s="382"/>
      <c r="B206" s="382"/>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2">
      <c r="A207" s="382"/>
      <c r="B207" s="382"/>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2">
      <c r="A208" s="382"/>
      <c r="B208" s="382"/>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2">
      <c r="A209" s="382"/>
      <c r="B209" s="382"/>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2">
      <c r="A210" s="382"/>
      <c r="B210" s="382"/>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2">
      <c r="A211" s="382"/>
      <c r="B211" s="382"/>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2">
      <c r="A212" s="382"/>
      <c r="B212" s="382"/>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2">
      <c r="A213" s="382"/>
      <c r="B213" s="382"/>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2">
      <c r="A214" s="382"/>
      <c r="B214" s="382"/>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2">
      <c r="A215" s="382"/>
      <c r="B215" s="382"/>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2">
      <c r="A216" s="382"/>
      <c r="B216" s="382"/>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2">
      <c r="A217" s="382"/>
      <c r="B217" s="382"/>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2">
      <c r="A218" s="382"/>
      <c r="B218" s="382"/>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2">
      <c r="A219" s="382"/>
      <c r="B219" s="382"/>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2">
      <c r="A220" s="382"/>
      <c r="B220" s="382"/>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2">
      <c r="A221" s="382"/>
      <c r="B221" s="382"/>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2">
      <c r="A222" s="382"/>
      <c r="B222" s="382"/>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2">
      <c r="A223" s="382"/>
      <c r="B223" s="382"/>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2">
      <c r="A224" s="382"/>
      <c r="B224" s="382"/>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2">
      <c r="A225" s="382"/>
      <c r="B225" s="382"/>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2">
      <c r="A226" s="382"/>
      <c r="B226" s="382"/>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2">
      <c r="A227" s="382"/>
      <c r="B227" s="382"/>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2">
      <c r="A228" s="382"/>
      <c r="B228" s="382"/>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2">
      <c r="A229" s="382"/>
      <c r="B229" s="382"/>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2">
      <c r="A230" s="382"/>
      <c r="B230" s="382"/>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2">
      <c r="A231" s="382"/>
      <c r="B231" s="382"/>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2">
      <c r="A232" s="382"/>
      <c r="B232" s="382"/>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2">
      <c r="A233" s="382"/>
      <c r="B233" s="382"/>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2">
      <c r="A234" s="382"/>
      <c r="B234" s="382"/>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2">
      <c r="A235" s="382"/>
      <c r="B235" s="382"/>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2">
      <c r="A236" s="382"/>
      <c r="B236" s="382"/>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2">
      <c r="A237" s="382"/>
      <c r="B237" s="382"/>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2">
      <c r="A238" s="382"/>
      <c r="B238" s="382"/>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2">
      <c r="A239" s="382"/>
      <c r="B239" s="382"/>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2">
      <c r="A240" s="382"/>
      <c r="B240" s="382"/>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2">
      <c r="A241" s="382"/>
      <c r="B241" s="382"/>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2">
      <c r="A242" s="382"/>
      <c r="B242" s="382"/>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2">
      <c r="A243" s="382"/>
      <c r="B243" s="382"/>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2">
      <c r="A244" s="382"/>
      <c r="B244" s="382"/>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2">
      <c r="A245" s="382"/>
      <c r="B245" s="382"/>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2">
      <c r="A246" s="382"/>
      <c r="B246" s="382"/>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2">
      <c r="A247" s="382"/>
      <c r="B247" s="382"/>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2">
      <c r="A248" s="382"/>
      <c r="B248" s="382"/>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2">
      <c r="A249" s="382"/>
      <c r="B249" s="382"/>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2">
      <c r="A250" s="382"/>
      <c r="B250" s="382"/>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2">
      <c r="A251" s="382"/>
      <c r="B251" s="382"/>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2">
      <c r="A252" s="382"/>
      <c r="B252" s="382"/>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2">
      <c r="A253" s="382"/>
      <c r="B253" s="382"/>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2">
      <c r="A254" s="382"/>
      <c r="B254" s="382"/>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2">
      <c r="A255" s="382"/>
      <c r="B255" s="382"/>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2">
      <c r="A256" s="382"/>
      <c r="B256" s="382"/>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2">
      <c r="A257" s="382"/>
      <c r="B257" s="382"/>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2">
      <c r="A258" s="382"/>
      <c r="B258" s="382"/>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2">
      <c r="A259" s="382"/>
      <c r="B259" s="382"/>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2">
      <c r="A260" s="382"/>
      <c r="B260" s="382"/>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2">
      <c r="A261" s="382"/>
      <c r="B261" s="382"/>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2">
      <c r="A262" s="382"/>
      <c r="B262" s="382"/>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2">
      <c r="A263" s="382"/>
      <c r="B263" s="382"/>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2">
      <c r="A264" s="382"/>
      <c r="B264" s="382"/>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2">
      <c r="A265" s="382"/>
      <c r="B265" s="382"/>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2">
      <c r="A266" s="382"/>
      <c r="B266" s="382"/>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2">
      <c r="A267" s="382"/>
      <c r="B267" s="382"/>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2">
      <c r="A268" s="382"/>
      <c r="B268" s="382"/>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2">
      <c r="A269" s="382"/>
      <c r="B269" s="382"/>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2">
      <c r="A270" s="382"/>
      <c r="B270" s="382"/>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2">
      <c r="A271" s="382"/>
      <c r="B271" s="382"/>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2">
      <c r="A272" s="382"/>
      <c r="B272" s="382"/>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2">
      <c r="A273" s="382"/>
      <c r="B273" s="382"/>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2">
      <c r="A274" s="382"/>
      <c r="B274" s="382"/>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2">
      <c r="A275" s="382"/>
      <c r="B275" s="382"/>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2">
      <c r="A276" s="382"/>
      <c r="B276" s="382"/>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2">
      <c r="A277" s="382"/>
      <c r="B277" s="382"/>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2">
      <c r="A278" s="382"/>
      <c r="B278" s="382"/>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2">
      <c r="A279" s="382"/>
      <c r="B279" s="382"/>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2">
      <c r="A280" s="382"/>
      <c r="B280" s="382"/>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2">
      <c r="A281" s="382"/>
      <c r="B281" s="382"/>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2">
      <c r="A282" s="382"/>
      <c r="B282" s="382"/>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2">
      <c r="A283" s="382"/>
      <c r="B283" s="382"/>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2">
      <c r="A284" s="382"/>
      <c r="B284" s="382"/>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2">
      <c r="A285" s="382"/>
      <c r="B285" s="382"/>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2">
      <c r="A286" s="382"/>
      <c r="B286" s="382"/>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2">
      <c r="A287" s="382"/>
      <c r="B287" s="382"/>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2">
      <c r="A288" s="382"/>
      <c r="B288" s="382"/>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2">
      <c r="A289" s="382"/>
      <c r="B289" s="382"/>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2">
      <c r="A290" s="382"/>
      <c r="B290" s="382"/>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2">
      <c r="A291" s="382"/>
      <c r="B291" s="382"/>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2">
      <c r="A292" s="382"/>
      <c r="B292" s="382"/>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2">
      <c r="A293" s="382"/>
      <c r="B293" s="382"/>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2">
      <c r="A294" s="382"/>
      <c r="B294" s="382"/>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2">
      <c r="A295" s="382"/>
      <c r="B295" s="382"/>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2">
      <c r="A296" s="382"/>
      <c r="B296" s="382"/>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2">
      <c r="A297" s="382"/>
      <c r="B297" s="382"/>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2">
      <c r="A298" s="382"/>
      <c r="B298" s="382"/>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2">
      <c r="A299" s="382"/>
      <c r="B299" s="382"/>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2">
      <c r="A300" s="382"/>
      <c r="B300" s="382"/>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2">
      <c r="A301" s="382"/>
      <c r="B301" s="382"/>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2">
      <c r="A302" s="382"/>
      <c r="B302" s="382"/>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2">
      <c r="A303" s="382"/>
      <c r="B303" s="382"/>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2">
      <c r="A304" s="382"/>
      <c r="B304" s="382"/>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2">
      <c r="A305" s="382"/>
      <c r="B305" s="382"/>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2">
      <c r="A306" s="382"/>
      <c r="B306" s="382"/>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2">
      <c r="A307" s="382"/>
      <c r="B307" s="382"/>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2">
      <c r="A308" s="382"/>
      <c r="B308" s="382"/>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2">
      <c r="A309" s="382"/>
      <c r="B309" s="382"/>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2">
      <c r="A310" s="382"/>
      <c r="B310" s="382"/>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2">
      <c r="A311" s="382"/>
      <c r="B311" s="382"/>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2">
      <c r="A312" s="382"/>
      <c r="B312" s="382"/>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2">
      <c r="A313" s="382"/>
      <c r="B313" s="382"/>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2">
      <c r="A314" s="382"/>
      <c r="B314" s="382"/>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2">
      <c r="A315" s="382"/>
      <c r="B315" s="382"/>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2">
      <c r="A316" s="382"/>
      <c r="B316" s="382"/>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2">
      <c r="A317" s="382"/>
      <c r="B317" s="382"/>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2">
      <c r="A318" s="382"/>
      <c r="B318" s="382"/>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2">
      <c r="A319" s="382"/>
      <c r="B319" s="382"/>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2">
      <c r="A320" s="382"/>
      <c r="B320" s="382"/>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2">
      <c r="A321" s="382"/>
      <c r="B321" s="382"/>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2">
      <c r="A322" s="382"/>
      <c r="B322" s="382"/>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2">
      <c r="A323" s="382"/>
      <c r="B323" s="382"/>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2">
      <c r="A324" s="382"/>
      <c r="B324" s="382"/>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2">
      <c r="A325" s="382"/>
      <c r="B325" s="382"/>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2">
      <c r="A326" s="382"/>
      <c r="B326" s="382"/>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2">
      <c r="A327" s="382"/>
      <c r="B327" s="382"/>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2">
      <c r="A328" s="382"/>
      <c r="B328" s="382"/>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2">
      <c r="A329" s="382"/>
      <c r="B329" s="382"/>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2">
      <c r="A330" s="382"/>
      <c r="B330" s="382"/>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2">
      <c r="A331" s="382"/>
      <c r="B331" s="382"/>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2">
      <c r="A332" s="382"/>
      <c r="B332" s="382"/>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2">
      <c r="A333" s="382"/>
      <c r="B333" s="382"/>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2">
      <c r="A334" s="382"/>
      <c r="B334" s="382"/>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2">
      <c r="A335" s="382"/>
      <c r="B335" s="382"/>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2">
      <c r="A336" s="382"/>
      <c r="B336" s="382"/>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2">
      <c r="A337" s="382"/>
      <c r="B337" s="382"/>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2">
      <c r="A338" s="382"/>
      <c r="B338" s="382"/>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2">
      <c r="A339" s="382"/>
      <c r="B339" s="382"/>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2">
      <c r="A340" s="382"/>
      <c r="B340" s="382"/>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2">
      <c r="A341" s="382"/>
      <c r="B341" s="382"/>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2">
      <c r="A342" s="382"/>
      <c r="B342" s="382"/>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2">
      <c r="A343" s="382"/>
      <c r="B343" s="382"/>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2">
      <c r="A344" s="382"/>
      <c r="B344" s="382"/>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2">
      <c r="A345" s="382"/>
      <c r="B345" s="382"/>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2">
      <c r="A346" s="382"/>
      <c r="B346" s="382"/>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2">
      <c r="A347" s="382"/>
      <c r="B347" s="382"/>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2">
      <c r="A348" s="382"/>
      <c r="B348" s="382"/>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2">
      <c r="A349" s="382"/>
      <c r="B349" s="382"/>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2">
      <c r="A350" s="382"/>
      <c r="B350" s="382"/>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2">
      <c r="A351" s="382"/>
      <c r="B351" s="382"/>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2">
      <c r="A352" s="382"/>
      <c r="B352" s="382"/>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2">
      <c r="A353" s="382"/>
      <c r="B353" s="382"/>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2">
      <c r="A354" s="382"/>
      <c r="B354" s="382"/>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2">
      <c r="A355" s="382"/>
      <c r="B355" s="382"/>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2">
      <c r="A356" s="382"/>
      <c r="B356" s="382"/>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2">
      <c r="A357" s="382"/>
      <c r="B357" s="382"/>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2">
      <c r="A358" s="382"/>
      <c r="B358" s="382"/>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2">
      <c r="A359" s="382"/>
      <c r="B359" s="382"/>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2">
      <c r="A360" s="382"/>
      <c r="B360" s="382"/>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2">
      <c r="A361" s="382"/>
      <c r="B361" s="382"/>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2">
      <c r="A362" s="382"/>
      <c r="B362" s="382"/>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2">
      <c r="A363" s="382"/>
      <c r="B363" s="382"/>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2">
      <c r="A364" s="382"/>
      <c r="B364" s="382"/>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2">
      <c r="A365" s="382"/>
      <c r="B365" s="382"/>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2">
      <c r="A366" s="382"/>
      <c r="B366" s="382"/>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2">
      <c r="A367" s="382"/>
      <c r="B367" s="382"/>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2">
      <c r="A368" s="382"/>
      <c r="B368" s="382"/>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2">
      <c r="A369" s="382"/>
      <c r="B369" s="382"/>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2">
      <c r="A370" s="382"/>
      <c r="B370" s="382"/>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2">
      <c r="A371" s="382"/>
      <c r="B371" s="382"/>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2">
      <c r="A372" s="382"/>
      <c r="B372" s="382"/>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2">
      <c r="A373" s="382"/>
      <c r="B373" s="382"/>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2">
      <c r="A374" s="382"/>
      <c r="B374" s="382"/>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2">
      <c r="A375" s="382"/>
      <c r="B375" s="382"/>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2">
      <c r="A376" s="382"/>
      <c r="B376" s="382"/>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2">
      <c r="A377" s="382"/>
      <c r="B377" s="382"/>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2">
      <c r="A378" s="382"/>
      <c r="B378" s="382"/>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2">
      <c r="A379" s="382"/>
      <c r="B379" s="382"/>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2">
      <c r="A380" s="382"/>
      <c r="B380" s="382"/>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2">
      <c r="A381" s="382"/>
      <c r="B381" s="382"/>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2">
      <c r="A382" s="382"/>
      <c r="B382" s="382"/>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2">
      <c r="A383" s="382"/>
      <c r="B383" s="382"/>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2">
      <c r="A384" s="382"/>
      <c r="B384" s="382"/>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2">
      <c r="A385" s="382"/>
      <c r="B385" s="382"/>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2">
      <c r="A386" s="382"/>
      <c r="B386" s="382"/>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2">
      <c r="A387" s="382"/>
      <c r="B387" s="382"/>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2">
      <c r="A388" s="382"/>
      <c r="B388" s="382"/>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2">
      <c r="A389" s="382"/>
      <c r="B389" s="382"/>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2">
      <c r="A390" s="382"/>
      <c r="B390" s="382"/>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2">
      <c r="A391" s="382"/>
      <c r="B391" s="382"/>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2">
      <c r="A392" s="382"/>
      <c r="B392" s="382"/>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2">
      <c r="A393" s="382"/>
      <c r="B393" s="382"/>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2">
      <c r="A394" s="382"/>
      <c r="B394" s="382"/>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2">
      <c r="A395" s="382"/>
      <c r="B395" s="382"/>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2">
      <c r="A396" s="382"/>
      <c r="B396" s="382"/>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2">
      <c r="A397" s="382"/>
      <c r="B397" s="382"/>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2">
      <c r="A398" s="382"/>
      <c r="B398" s="382"/>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2">
      <c r="A399" s="382"/>
      <c r="B399" s="382"/>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2">
      <c r="A400" s="382"/>
      <c r="B400" s="382"/>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2">
      <c r="A401" s="382"/>
      <c r="B401" s="382"/>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2">
      <c r="A402" s="382"/>
      <c r="B402" s="382"/>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2">
      <c r="A403" s="382"/>
      <c r="B403" s="382"/>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2">
      <c r="A404" s="382"/>
      <c r="B404" s="382"/>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2">
      <c r="A405" s="382"/>
      <c r="B405" s="382"/>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2">
      <c r="A406" s="382"/>
      <c r="B406" s="382"/>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2">
      <c r="A407" s="382"/>
      <c r="B407" s="382"/>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2">
      <c r="A408" s="382"/>
      <c r="B408" s="382"/>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2">
      <c r="A409" s="382"/>
      <c r="B409" s="382"/>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2">
      <c r="A410" s="382"/>
      <c r="B410" s="382"/>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2">
      <c r="A411" s="382"/>
      <c r="B411" s="382"/>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2">
      <c r="A412" s="382"/>
      <c r="B412" s="382"/>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2">
      <c r="A413" s="382"/>
      <c r="B413" s="382"/>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2">
      <c r="A414" s="382"/>
      <c r="B414" s="382"/>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2">
      <c r="A415" s="382"/>
      <c r="B415" s="382"/>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2">
      <c r="A416" s="382"/>
      <c r="B416" s="382"/>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2">
      <c r="A417" s="382"/>
      <c r="B417" s="382"/>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2">
      <c r="A418" s="382"/>
      <c r="B418" s="382"/>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2">
      <c r="A419" s="382"/>
      <c r="B419" s="382"/>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2">
      <c r="A420" s="382"/>
      <c r="B420" s="382"/>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2">
      <c r="A421" s="382"/>
      <c r="B421" s="382"/>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2">
      <c r="A422" s="382"/>
      <c r="B422" s="382"/>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2">
      <c r="A423" s="382"/>
      <c r="B423" s="382"/>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2">
      <c r="A424" s="382"/>
      <c r="B424" s="382"/>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2">
      <c r="A425" s="382"/>
      <c r="B425" s="382"/>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2">
      <c r="A426" s="382"/>
      <c r="B426" s="382"/>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2">
      <c r="A427" s="382"/>
      <c r="B427" s="382"/>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2">
      <c r="A428" s="382"/>
      <c r="B428" s="382"/>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2">
      <c r="A429" s="382"/>
      <c r="B429" s="382"/>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2">
      <c r="A430" s="382"/>
      <c r="B430" s="382"/>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2">
      <c r="A431" s="382"/>
      <c r="B431" s="382"/>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2">
      <c r="A432" s="382"/>
      <c r="B432" s="382"/>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2">
      <c r="A433" s="382"/>
      <c r="B433" s="382"/>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2">
      <c r="A434" s="382"/>
      <c r="B434" s="382"/>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2">
      <c r="A435" s="382"/>
      <c r="B435" s="382"/>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2">
      <c r="A436" s="382"/>
      <c r="B436" s="382"/>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2">
      <c r="A437" s="382"/>
      <c r="B437" s="382"/>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2">
      <c r="A438" s="382"/>
      <c r="B438" s="382"/>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2">
      <c r="A439" s="382"/>
      <c r="B439" s="382"/>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2">
      <c r="A440" s="382"/>
      <c r="B440" s="382"/>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2">
      <c r="A441" s="382"/>
      <c r="B441" s="382"/>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2">
      <c r="A442" s="382"/>
      <c r="B442" s="382"/>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2">
      <c r="A443" s="382"/>
      <c r="B443" s="382"/>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2">
      <c r="A444" s="382"/>
      <c r="B444" s="382"/>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2">
      <c r="A445" s="382"/>
      <c r="B445" s="382"/>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2">
      <c r="A446" s="382"/>
      <c r="B446" s="382"/>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2">
      <c r="A447" s="382"/>
      <c r="B447" s="382"/>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2">
      <c r="A448" s="382"/>
      <c r="B448" s="382"/>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2">
      <c r="A449" s="382"/>
      <c r="B449" s="382"/>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2">
      <c r="A450" s="382"/>
      <c r="B450" s="382"/>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2">
      <c r="A451" s="382"/>
      <c r="B451" s="382"/>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2">
      <c r="A452" s="382"/>
      <c r="B452" s="382"/>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2">
      <c r="A453" s="382"/>
      <c r="B453" s="382"/>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2">
      <c r="A454" s="382"/>
      <c r="B454" s="382"/>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2">
      <c r="A455" s="382"/>
      <c r="B455" s="382"/>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2">
      <c r="A456" s="382"/>
      <c r="B456" s="382"/>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2">
      <c r="A457" s="382"/>
      <c r="B457" s="382"/>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2">
      <c r="A458" s="382"/>
      <c r="B458" s="382"/>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2">
      <c r="A459" s="382"/>
      <c r="B459" s="382"/>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2">
      <c r="A460" s="382"/>
      <c r="B460" s="382"/>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2">
      <c r="A461" s="382"/>
      <c r="B461" s="382"/>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2">
      <c r="A462" s="382"/>
      <c r="B462" s="382"/>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2">
      <c r="A463" s="382"/>
      <c r="B463" s="382"/>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2">
      <c r="A464" s="382"/>
      <c r="B464" s="382"/>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2">
      <c r="A465" s="382"/>
      <c r="B465" s="382"/>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2">
      <c r="A466" s="382"/>
      <c r="B466" s="382"/>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2">
      <c r="A467" s="382"/>
      <c r="B467" s="382"/>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2">
      <c r="A468" s="382"/>
      <c r="B468" s="382"/>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2">
      <c r="A469" s="382"/>
      <c r="B469" s="382"/>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2">
      <c r="A470" s="382"/>
      <c r="B470" s="382"/>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2">
      <c r="A471" s="382"/>
      <c r="B471" s="382"/>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2">
      <c r="A472" s="382"/>
      <c r="B472" s="382"/>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2">
      <c r="A473" s="382"/>
      <c r="B473" s="382"/>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2">
      <c r="A474" s="382"/>
      <c r="B474" s="382"/>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2">
      <c r="A475" s="382"/>
      <c r="B475" s="382"/>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2">
      <c r="A476" s="382"/>
      <c r="B476" s="382"/>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2">
      <c r="A477" s="382"/>
      <c r="B477" s="382"/>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2">
      <c r="A478" s="382"/>
      <c r="B478" s="382"/>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2">
      <c r="A479" s="382"/>
      <c r="B479" s="382"/>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2">
      <c r="A480" s="382"/>
      <c r="B480" s="382"/>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2">
      <c r="A481" s="382"/>
      <c r="B481" s="382"/>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2">
      <c r="A482" s="382"/>
      <c r="B482" s="382"/>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2">
      <c r="A483" s="382"/>
      <c r="B483" s="382"/>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2">
      <c r="A484" s="382"/>
      <c r="B484" s="382"/>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2">
      <c r="A485" s="382"/>
      <c r="B485" s="382"/>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2">
      <c r="A486" s="382"/>
      <c r="B486" s="382"/>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2">
      <c r="A487" s="382"/>
      <c r="B487" s="382"/>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2">
      <c r="A488" s="382"/>
      <c r="B488" s="382"/>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2">
      <c r="A489" s="382"/>
      <c r="B489" s="382"/>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2">
      <c r="A490" s="382"/>
      <c r="B490" s="382"/>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2">
      <c r="A491" s="382"/>
      <c r="B491" s="382"/>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2">
      <c r="A492" s="382"/>
      <c r="B492" s="382"/>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2">
      <c r="A493" s="382"/>
      <c r="B493" s="382"/>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2">
      <c r="A494" s="382"/>
      <c r="B494" s="382"/>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2">
      <c r="A495" s="382"/>
      <c r="B495" s="382"/>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2">
      <c r="A496" s="382"/>
      <c r="B496" s="382"/>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2">
      <c r="A497" s="382"/>
      <c r="B497" s="382"/>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2">
      <c r="A498" s="382"/>
      <c r="B498" s="382"/>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2">
      <c r="A499" s="382"/>
      <c r="B499" s="382"/>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2">
      <c r="A500" s="382"/>
      <c r="B500" s="382"/>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2">
      <c r="A501" s="382"/>
      <c r="B501" s="382"/>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2">
      <c r="A502" s="382"/>
      <c r="B502" s="382"/>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2">
      <c r="A503" s="382"/>
      <c r="B503" s="382"/>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2">
      <c r="A504" s="382"/>
      <c r="B504" s="382"/>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2">
      <c r="A505" s="382"/>
      <c r="B505" s="382"/>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2">
      <c r="A506" s="382"/>
      <c r="B506" s="382"/>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2">
      <c r="A507" s="382"/>
      <c r="B507" s="382"/>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2">
      <c r="A508" s="382"/>
      <c r="B508" s="382"/>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2">
      <c r="A509" s="382"/>
      <c r="B509" s="382"/>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2">
      <c r="A510" s="382"/>
      <c r="B510" s="382"/>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2">
      <c r="A511" s="382"/>
      <c r="B511" s="382"/>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2">
      <c r="A512" s="382"/>
      <c r="B512" s="382"/>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2">
      <c r="A513" s="382"/>
      <c r="B513" s="382"/>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2">
      <c r="A514" s="382"/>
      <c r="B514" s="382"/>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2">
      <c r="A515" s="382"/>
      <c r="B515" s="382"/>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2">
      <c r="A516" s="382"/>
      <c r="B516" s="382"/>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2">
      <c r="A517" s="382"/>
      <c r="B517" s="382"/>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2">
      <c r="A518" s="382"/>
      <c r="B518" s="382"/>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2">
      <c r="A519" s="382"/>
      <c r="B519" s="382"/>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2">
      <c r="A520" s="382"/>
      <c r="B520" s="382"/>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2">
      <c r="A521" s="382"/>
      <c r="B521" s="382"/>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2">
      <c r="A522" s="382"/>
      <c r="B522" s="382"/>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2">
      <c r="A523" s="382"/>
      <c r="B523" s="382"/>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2">
      <c r="A524" s="382"/>
      <c r="B524" s="382"/>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2">
      <c r="A525" s="382"/>
      <c r="B525" s="382"/>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2">
      <c r="A526" s="382"/>
      <c r="B526" s="382"/>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2">
      <c r="A527" s="382"/>
      <c r="B527" s="382"/>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2">
      <c r="A528" s="382"/>
      <c r="B528" s="382"/>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2">
      <c r="A529" s="382"/>
      <c r="B529" s="382"/>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2">
      <c r="A530" s="382"/>
      <c r="B530" s="382"/>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2">
      <c r="A531" s="382"/>
      <c r="B531" s="382"/>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2">
      <c r="A532" s="382"/>
      <c r="B532" s="382"/>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2">
      <c r="A533" s="382"/>
      <c r="B533" s="382"/>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2">
      <c r="A534" s="382"/>
      <c r="B534" s="382"/>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2">
      <c r="A535" s="382"/>
      <c r="B535" s="382"/>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2">
      <c r="A536" s="382"/>
      <c r="B536" s="382"/>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2">
      <c r="A537" s="382"/>
      <c r="B537" s="382"/>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2">
      <c r="A538" s="382"/>
      <c r="B538" s="382"/>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2">
      <c r="A539" s="382"/>
      <c r="B539" s="382"/>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2">
      <c r="A540" s="382"/>
      <c r="B540" s="382"/>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2">
      <c r="A541" s="382"/>
      <c r="B541" s="382"/>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2">
      <c r="A542" s="382"/>
      <c r="B542" s="382"/>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2">
      <c r="A543" s="382"/>
      <c r="B543" s="382"/>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2">
      <c r="A544" s="382"/>
      <c r="B544" s="382"/>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2">
      <c r="A545" s="382"/>
      <c r="B545" s="382"/>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2">
      <c r="A546" s="382"/>
      <c r="B546" s="382"/>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2">
      <c r="A547" s="382"/>
      <c r="B547" s="382"/>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2">
      <c r="A548" s="382"/>
      <c r="B548" s="382"/>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2">
      <c r="A549" s="382"/>
      <c r="B549" s="382"/>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2">
      <c r="A550" s="382"/>
      <c r="B550" s="382"/>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2">
      <c r="A551" s="382"/>
      <c r="B551" s="382"/>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2">
      <c r="A552" s="382"/>
      <c r="B552" s="382"/>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2">
      <c r="A553" s="382"/>
      <c r="B553" s="382"/>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2">
      <c r="A554" s="382"/>
      <c r="B554" s="382"/>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2">
      <c r="A555" s="382"/>
      <c r="B555" s="382"/>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2">
      <c r="A556" s="382"/>
      <c r="B556" s="382"/>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2">
      <c r="A557" s="382"/>
      <c r="B557" s="382"/>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2">
      <c r="A558" s="382"/>
      <c r="B558" s="382"/>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2">
      <c r="A559" s="382"/>
      <c r="B559" s="382"/>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2">
      <c r="A560" s="382"/>
      <c r="B560" s="382"/>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2">
      <c r="A561" s="382"/>
      <c r="B561" s="382"/>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2">
      <c r="A562" s="382"/>
      <c r="B562" s="382"/>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2">
      <c r="A563" s="382"/>
      <c r="B563" s="382"/>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2">
      <c r="A564" s="382"/>
      <c r="B564" s="382"/>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2">
      <c r="A565" s="382"/>
      <c r="B565" s="382"/>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2">
      <c r="A566" s="382"/>
      <c r="B566" s="382"/>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2">
      <c r="A567" s="382"/>
      <c r="B567" s="382"/>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2">
      <c r="A568" s="382"/>
      <c r="B568" s="382"/>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2">
      <c r="A569" s="382"/>
      <c r="B569" s="382"/>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2">
      <c r="A570" s="382"/>
      <c r="B570" s="382"/>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2">
      <c r="A571" s="382"/>
      <c r="B571" s="382"/>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2">
      <c r="A572" s="382"/>
      <c r="B572" s="382"/>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2">
      <c r="A573" s="382"/>
      <c r="B573" s="382"/>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2">
      <c r="A574" s="382"/>
      <c r="B574" s="382"/>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2">
      <c r="A575" s="382"/>
      <c r="B575" s="382"/>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2">
      <c r="A576" s="382"/>
      <c r="B576" s="382"/>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2">
      <c r="A577" s="382"/>
      <c r="B577" s="382"/>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2">
      <c r="A578" s="382"/>
      <c r="B578" s="382"/>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2">
      <c r="A579" s="382"/>
      <c r="B579" s="382"/>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2">
      <c r="A580" s="382"/>
      <c r="B580" s="382"/>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2">
      <c r="A581" s="382"/>
      <c r="B581" s="382"/>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2">
      <c r="A582" s="382"/>
      <c r="B582" s="382"/>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2">
      <c r="A583" s="382"/>
      <c r="B583" s="382"/>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2">
      <c r="A584" s="382"/>
      <c r="B584" s="382"/>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2">
      <c r="A585" s="382"/>
      <c r="B585" s="382"/>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2">
      <c r="A586" s="382"/>
      <c r="B586" s="382"/>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2">
      <c r="A587" s="382"/>
      <c r="B587" s="382"/>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2">
      <c r="A588" s="382"/>
      <c r="B588" s="382"/>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2">
      <c r="A589" s="382"/>
      <c r="B589" s="382"/>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2">
      <c r="A590" s="382"/>
      <c r="B590" s="382"/>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2">
      <c r="A591" s="382"/>
      <c r="B591" s="382"/>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2">
      <c r="A592" s="382"/>
      <c r="B592" s="382"/>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2">
      <c r="A593" s="382"/>
      <c r="B593" s="382"/>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2">
      <c r="A594" s="382"/>
      <c r="B594" s="382"/>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2">
      <c r="A595" s="382"/>
      <c r="B595" s="382"/>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2">
      <c r="A596" s="382"/>
      <c r="B596" s="382"/>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2">
      <c r="A597" s="382"/>
      <c r="B597" s="382"/>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2">
      <c r="A598" s="382"/>
      <c r="B598" s="382"/>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2">
      <c r="A599" s="382"/>
      <c r="B599" s="382"/>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2">
      <c r="A600" s="382"/>
      <c r="B600" s="382"/>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2">
      <c r="A601" s="382"/>
      <c r="B601" s="382"/>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2">
      <c r="A602" s="382"/>
      <c r="B602" s="382"/>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2">
      <c r="A603" s="382"/>
      <c r="B603" s="382"/>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2">
      <c r="A604" s="382"/>
      <c r="B604" s="382"/>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2">
      <c r="A605" s="382"/>
      <c r="B605" s="382"/>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2">
      <c r="A606" s="382"/>
      <c r="B606" s="382"/>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2">
      <c r="A607" s="382"/>
      <c r="B607" s="382"/>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2">
      <c r="A608" s="382"/>
      <c r="B608" s="382"/>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2">
      <c r="A609" s="382"/>
      <c r="B609" s="382"/>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2">
      <c r="A610" s="382"/>
      <c r="B610" s="382"/>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2">
      <c r="A611" s="382"/>
      <c r="B611" s="382"/>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2">
      <c r="A612" s="382"/>
      <c r="B612" s="382"/>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2">
      <c r="A613" s="382"/>
      <c r="B613" s="382"/>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2">
      <c r="A614" s="382"/>
      <c r="B614" s="382"/>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2">
      <c r="A615" s="382"/>
      <c r="B615" s="382"/>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2">
      <c r="A616" s="382"/>
      <c r="B616" s="382"/>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2">
      <c r="A617" s="382"/>
      <c r="B617" s="382"/>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2">
      <c r="A618" s="382"/>
      <c r="B618" s="382"/>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2">
      <c r="A619" s="382"/>
      <c r="B619" s="382"/>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2">
      <c r="A620" s="382"/>
      <c r="B620" s="382"/>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2">
      <c r="A621" s="382"/>
      <c r="B621" s="382"/>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2">
      <c r="A622" s="382"/>
      <c r="B622" s="382"/>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2">
      <c r="A623" s="382"/>
      <c r="B623" s="382"/>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2">
      <c r="A624" s="382"/>
      <c r="B624" s="382"/>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2">
      <c r="A625" s="382"/>
      <c r="B625" s="382"/>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2">
      <c r="A626" s="382"/>
      <c r="B626" s="382"/>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2">
      <c r="A627" s="382"/>
      <c r="B627" s="382"/>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2">
      <c r="A628" s="382"/>
      <c r="B628" s="382"/>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2">
      <c r="A629" s="382"/>
      <c r="B629" s="382"/>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2">
      <c r="A630" s="382"/>
      <c r="B630" s="382"/>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2">
      <c r="A631" s="382"/>
      <c r="B631" s="382"/>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2">
      <c r="A632" s="382"/>
      <c r="B632" s="382"/>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2">
      <c r="A633" s="382"/>
      <c r="B633" s="382"/>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2">
      <c r="A634" s="382"/>
      <c r="B634" s="382"/>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2">
      <c r="A635" s="382"/>
      <c r="B635" s="382"/>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2">
      <c r="A636" s="382"/>
      <c r="B636" s="382"/>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2">
      <c r="A637" s="382"/>
      <c r="B637" s="382"/>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2">
      <c r="A638" s="382"/>
      <c r="B638" s="382"/>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2">
      <c r="A639" s="382"/>
      <c r="B639" s="382"/>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2">
      <c r="A640" s="382"/>
      <c r="B640" s="382"/>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2">
      <c r="A641" s="382"/>
      <c r="B641" s="382"/>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2">
      <c r="A642" s="382"/>
      <c r="B642" s="382"/>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2">
      <c r="A643" s="382"/>
      <c r="B643" s="382"/>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2">
      <c r="A644" s="382"/>
      <c r="B644" s="382"/>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2">
      <c r="A645" s="382"/>
      <c r="B645" s="382"/>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2">
      <c r="A646" s="382"/>
      <c r="B646" s="382"/>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2">
      <c r="A647" s="382"/>
      <c r="B647" s="382"/>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2">
      <c r="A648" s="382"/>
      <c r="B648" s="382"/>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2">
      <c r="A649" s="382"/>
      <c r="B649" s="382"/>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2">
      <c r="A650" s="382"/>
      <c r="B650" s="382"/>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2">
      <c r="A651" s="382"/>
      <c r="B651" s="382"/>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2">
      <c r="A652" s="382"/>
      <c r="B652" s="382"/>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2">
      <c r="A653" s="382"/>
      <c r="B653" s="382"/>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2">
      <c r="A654" s="382"/>
      <c r="B654" s="382"/>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2">
      <c r="A655" s="382"/>
      <c r="B655" s="382"/>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2">
      <c r="A656" s="382"/>
      <c r="B656" s="382"/>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2">
      <c r="A657" s="382"/>
      <c r="B657" s="382"/>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2">
      <c r="A658" s="382"/>
      <c r="B658" s="382"/>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2">
      <c r="A659" s="382"/>
      <c r="B659" s="382"/>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2">
      <c r="A660" s="382"/>
      <c r="B660" s="382"/>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2">
      <c r="A661" s="382"/>
      <c r="B661" s="382"/>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2">
      <c r="A662" s="382"/>
      <c r="B662" s="382"/>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2">
      <c r="A663" s="382"/>
      <c r="B663" s="382"/>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2">
      <c r="A664" s="382"/>
      <c r="B664" s="382"/>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2">
      <c r="A665" s="382"/>
      <c r="B665" s="382"/>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2">
      <c r="A666" s="382"/>
      <c r="B666" s="382"/>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2">
      <c r="A667" s="382"/>
      <c r="B667" s="382"/>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2">
      <c r="A668" s="382"/>
      <c r="B668" s="382"/>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2">
      <c r="A669" s="382"/>
      <c r="B669" s="382"/>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2">
      <c r="A670" s="382"/>
      <c r="B670" s="382"/>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2">
      <c r="A671" s="382"/>
      <c r="B671" s="382"/>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2">
      <c r="A672" s="382"/>
      <c r="B672" s="382"/>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2">
      <c r="A673" s="382"/>
      <c r="B673" s="382"/>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2">
      <c r="A674" s="382"/>
      <c r="B674" s="382"/>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2">
      <c r="A675" s="382"/>
      <c r="B675" s="382"/>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2">
      <c r="A676" s="382"/>
      <c r="B676" s="382"/>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2">
      <c r="A677" s="382"/>
      <c r="B677" s="382"/>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2">
      <c r="A678" s="382"/>
      <c r="B678" s="382"/>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2">
      <c r="A679" s="382"/>
      <c r="B679" s="382"/>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2">
      <c r="A680" s="382"/>
      <c r="B680" s="382"/>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2">
      <c r="A681" s="382"/>
      <c r="B681" s="382"/>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2">
      <c r="A682" s="382"/>
      <c r="B682" s="382"/>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2">
      <c r="A683" s="382"/>
      <c r="B683" s="382"/>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2">
      <c r="A684" s="382"/>
      <c r="B684" s="382"/>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2">
      <c r="A685" s="382"/>
      <c r="B685" s="382"/>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2">
      <c r="A686" s="382"/>
      <c r="B686" s="382"/>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2">
      <c r="A687" s="382"/>
      <c r="B687" s="382"/>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2">
      <c r="A688" s="382"/>
      <c r="B688" s="382"/>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2">
      <c r="A689" s="382"/>
      <c r="B689" s="382"/>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2">
      <c r="A690" s="382"/>
      <c r="B690" s="382"/>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2">
      <c r="A691" s="382"/>
      <c r="B691" s="382"/>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2">
      <c r="A692" s="382"/>
      <c r="B692" s="382"/>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2">
      <c r="A693" s="382"/>
      <c r="B693" s="382"/>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2">
      <c r="A694" s="382"/>
      <c r="B694" s="382"/>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2">
      <c r="A695" s="382"/>
      <c r="B695" s="382"/>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2">
      <c r="A696" s="382"/>
      <c r="B696" s="382"/>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2">
      <c r="A697" s="382"/>
      <c r="B697" s="382"/>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2">
      <c r="A698" s="382"/>
      <c r="B698" s="382"/>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2">
      <c r="A699" s="382"/>
      <c r="B699" s="382"/>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2">
      <c r="A700" s="382"/>
      <c r="B700" s="382"/>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2">
      <c r="A701" s="382"/>
      <c r="B701" s="382"/>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2">
      <c r="A702" s="382"/>
      <c r="B702" s="382"/>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2">
      <c r="A703" s="382"/>
      <c r="B703" s="382"/>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2">
      <c r="A704" s="382"/>
      <c r="B704" s="382"/>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2">
      <c r="A705" s="382"/>
      <c r="B705" s="382"/>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2">
      <c r="A706" s="382"/>
      <c r="B706" s="382"/>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2">
      <c r="A707" s="382"/>
      <c r="B707" s="382"/>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2">
      <c r="A708" s="382"/>
      <c r="B708" s="382"/>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2">
      <c r="A709" s="382"/>
      <c r="B709" s="382"/>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2">
      <c r="A710" s="382"/>
      <c r="B710" s="382"/>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2">
      <c r="A711" s="382"/>
      <c r="B711" s="382"/>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2">
      <c r="A712" s="382"/>
      <c r="B712" s="382"/>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2">
      <c r="A713" s="382"/>
      <c r="B713" s="382"/>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2">
      <c r="A714" s="382"/>
      <c r="B714" s="382"/>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2">
      <c r="A715" s="382"/>
      <c r="B715" s="382"/>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2">
      <c r="A716" s="382"/>
      <c r="B716" s="382"/>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2">
      <c r="A717" s="382"/>
      <c r="B717" s="382"/>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2">
      <c r="A718" s="382"/>
      <c r="B718" s="382"/>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2">
      <c r="A719" s="382"/>
      <c r="B719" s="382"/>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2">
      <c r="A720" s="382"/>
      <c r="B720" s="382"/>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2">
      <c r="A721" s="382"/>
      <c r="B721" s="382"/>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2">
      <c r="A722" s="382"/>
      <c r="B722" s="382"/>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2">
      <c r="A723" s="382"/>
      <c r="B723" s="382"/>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2">
      <c r="A724" s="382"/>
      <c r="B724" s="382"/>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2">
      <c r="A725" s="382"/>
      <c r="B725" s="382"/>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2">
      <c r="A726" s="382"/>
      <c r="B726" s="382"/>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2">
      <c r="A727" s="382"/>
      <c r="B727" s="382"/>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2">
      <c r="A728" s="382"/>
      <c r="B728" s="382"/>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2">
      <c r="A729" s="382"/>
      <c r="B729" s="382"/>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2">
      <c r="A730" s="382"/>
      <c r="B730" s="382"/>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2">
      <c r="A731" s="382"/>
      <c r="B731" s="382"/>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2">
      <c r="A732" s="382"/>
      <c r="B732" s="382"/>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2">
      <c r="A733" s="382"/>
      <c r="B733" s="382"/>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2">
      <c r="A734" s="382"/>
      <c r="B734" s="382"/>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2">
      <c r="A735" s="382"/>
      <c r="B735" s="382"/>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2">
      <c r="A736" s="382"/>
      <c r="B736" s="382"/>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2">
      <c r="A737" s="382"/>
      <c r="B737" s="382"/>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2">
      <c r="A738" s="382"/>
      <c r="B738" s="382"/>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2">
      <c r="A739" s="382"/>
      <c r="B739" s="382"/>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2">
      <c r="A740" s="382"/>
      <c r="B740" s="382"/>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2">
      <c r="A741" s="382"/>
      <c r="B741" s="382"/>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2">
      <c r="A742" s="382"/>
      <c r="B742" s="382"/>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2">
      <c r="A743" s="382"/>
      <c r="B743" s="382"/>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2">
      <c r="A744" s="382"/>
      <c r="B744" s="382"/>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2">
      <c r="A745" s="382"/>
      <c r="B745" s="382"/>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2">
      <c r="A746" s="382"/>
      <c r="B746" s="382"/>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2">
      <c r="A747" s="382"/>
      <c r="B747" s="382"/>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2">
      <c r="A748" s="382"/>
      <c r="B748" s="382"/>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2">
      <c r="A749" s="382"/>
      <c r="B749" s="382"/>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2">
      <c r="A750" s="382"/>
      <c r="B750" s="382"/>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2">
      <c r="A751" s="382"/>
      <c r="B751" s="382"/>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2">
      <c r="A752" s="382"/>
      <c r="B752" s="382"/>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2">
      <c r="A753" s="382"/>
      <c r="B753" s="382"/>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2">
      <c r="A754" s="382"/>
      <c r="B754" s="382"/>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2">
      <c r="A755" s="382"/>
      <c r="B755" s="382"/>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2">
      <c r="A756" s="382"/>
      <c r="B756" s="382"/>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2">
      <c r="A757" s="382"/>
      <c r="B757" s="382"/>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2">
      <c r="A758" s="382"/>
      <c r="B758" s="382"/>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2">
      <c r="A759" s="382"/>
      <c r="B759" s="382"/>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2">
      <c r="A760" s="382"/>
      <c r="B760" s="382"/>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2">
      <c r="A761" s="382"/>
      <c r="B761" s="382"/>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2">
      <c r="A762" s="382"/>
      <c r="B762" s="382"/>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2">
      <c r="A763" s="382"/>
      <c r="B763" s="382"/>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2">
      <c r="A764" s="382"/>
      <c r="B764" s="382"/>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2">
      <c r="A765" s="382"/>
      <c r="B765" s="382"/>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2">
      <c r="A766" s="382"/>
      <c r="B766" s="382"/>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2">
      <c r="A767" s="382"/>
      <c r="B767" s="382"/>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2">
      <c r="A768" s="382"/>
      <c r="B768" s="382"/>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2">
      <c r="A769" s="382"/>
      <c r="B769" s="382"/>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2">
      <c r="A770" s="382"/>
      <c r="B770" s="382"/>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2">
      <c r="A771" s="382"/>
      <c r="B771" s="382"/>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2">
      <c r="A772" s="382"/>
      <c r="B772" s="382"/>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2">
      <c r="A773" s="382"/>
      <c r="B773" s="382"/>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2">
      <c r="A774" s="382"/>
      <c r="B774" s="382"/>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2">
      <c r="A775" s="382"/>
      <c r="B775" s="382"/>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2">
      <c r="A776" s="382"/>
      <c r="B776" s="382"/>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2">
      <c r="A777" s="382"/>
      <c r="B777" s="382"/>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2">
      <c r="A778" s="382"/>
      <c r="B778" s="382"/>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2">
      <c r="A779" s="382"/>
      <c r="B779" s="382"/>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2">
      <c r="A780" s="382"/>
      <c r="B780" s="382"/>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2">
      <c r="A781" s="382"/>
      <c r="B781" s="382"/>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2">
      <c r="A782" s="382"/>
      <c r="B782" s="382"/>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2">
      <c r="A783" s="382"/>
      <c r="B783" s="382"/>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2">
      <c r="A784" s="382"/>
      <c r="B784" s="382"/>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2">
      <c r="A785" s="382"/>
      <c r="B785" s="382"/>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2">
      <c r="A786" s="382"/>
      <c r="B786" s="382"/>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2">
      <c r="A787" s="382"/>
      <c r="B787" s="382"/>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2">
      <c r="A788" s="382"/>
      <c r="B788" s="382"/>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2">
      <c r="A789" s="382"/>
      <c r="B789" s="382"/>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2">
      <c r="A790" s="382"/>
      <c r="B790" s="382"/>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2">
      <c r="A791" s="382"/>
      <c r="B791" s="382"/>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2">
      <c r="A792" s="382"/>
      <c r="B792" s="382"/>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2">
      <c r="A793" s="382"/>
      <c r="B793" s="382"/>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2">
      <c r="A794" s="382"/>
      <c r="B794" s="382"/>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2">
      <c r="A795" s="382"/>
      <c r="B795" s="382"/>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2">
      <c r="A796" s="382"/>
      <c r="B796" s="382"/>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2">
      <c r="A797" s="382"/>
      <c r="B797" s="382"/>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2">
      <c r="A798" s="382"/>
      <c r="B798" s="382"/>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2">
      <c r="A799" s="382"/>
      <c r="B799" s="382"/>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2">
      <c r="A800" s="382"/>
      <c r="B800" s="382"/>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2">
      <c r="A801" s="382"/>
      <c r="B801" s="382"/>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2">
      <c r="A802" s="382"/>
      <c r="B802" s="382"/>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2">
      <c r="A803" s="382"/>
      <c r="B803" s="382"/>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2">
      <c r="A804" s="382"/>
      <c r="B804" s="382"/>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2">
      <c r="A805" s="382"/>
      <c r="B805" s="382"/>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2">
      <c r="A806" s="382"/>
      <c r="B806" s="382"/>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2">
      <c r="A807" s="382"/>
      <c r="B807" s="382"/>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2">
      <c r="A808" s="382"/>
      <c r="B808" s="382"/>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2">
      <c r="A809" s="382"/>
      <c r="B809" s="382"/>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2">
      <c r="A810" s="382"/>
      <c r="B810" s="382"/>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2">
      <c r="A811" s="382"/>
      <c r="B811" s="382"/>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2">
      <c r="A812" s="382"/>
      <c r="B812" s="382"/>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2">
      <c r="A813" s="382"/>
      <c r="B813" s="382"/>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2">
      <c r="A814" s="382"/>
      <c r="B814" s="382"/>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2">
      <c r="A815" s="382"/>
      <c r="B815" s="382"/>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2">
      <c r="A816" s="382"/>
      <c r="B816" s="382"/>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2">
      <c r="A817" s="382"/>
      <c r="B817" s="382"/>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2">
      <c r="A818" s="382"/>
      <c r="B818" s="382"/>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2">
      <c r="A819" s="382"/>
      <c r="B819" s="382"/>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2">
      <c r="A820" s="382"/>
      <c r="B820" s="382"/>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2">
      <c r="A821" s="382"/>
      <c r="B821" s="382"/>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2">
      <c r="A822" s="382"/>
      <c r="B822" s="382"/>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2">
      <c r="A823" s="382"/>
      <c r="B823" s="382"/>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2">
      <c r="A824" s="382"/>
      <c r="B824" s="382"/>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2">
      <c r="A825" s="382"/>
      <c r="B825" s="382"/>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2">
      <c r="A826" s="382"/>
      <c r="B826" s="382"/>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2">
      <c r="A827" s="382"/>
      <c r="B827" s="382"/>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2">
      <c r="A828" s="382"/>
      <c r="B828" s="382"/>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2">
      <c r="A829" s="382"/>
      <c r="B829" s="382"/>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2">
      <c r="A830" s="382"/>
      <c r="B830" s="382"/>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2">
      <c r="A831" s="382"/>
      <c r="B831" s="382"/>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2">
      <c r="A832" s="382"/>
      <c r="B832" s="382"/>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2">
      <c r="A833" s="382"/>
      <c r="B833" s="382"/>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2">
      <c r="A834" s="382"/>
      <c r="B834" s="382"/>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2">
      <c r="A835" s="382"/>
      <c r="B835" s="382"/>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2">
      <c r="A836" s="382"/>
      <c r="B836" s="382"/>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2">
      <c r="A837" s="382"/>
      <c r="B837" s="382"/>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2">
      <c r="A838" s="382"/>
      <c r="B838" s="382"/>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2">
      <c r="A839" s="382"/>
      <c r="B839" s="382"/>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2">
      <c r="A840" s="382"/>
      <c r="B840" s="382"/>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2">
      <c r="A841" s="382"/>
      <c r="B841" s="382"/>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2">
      <c r="A842" s="382"/>
      <c r="B842" s="382"/>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2">
      <c r="A843" s="382"/>
      <c r="B843" s="382"/>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2">
      <c r="A844" s="382"/>
      <c r="B844" s="382"/>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2">
      <c r="A845" s="382"/>
      <c r="B845" s="382"/>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2">
      <c r="A846" s="382"/>
      <c r="B846" s="382"/>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2">
      <c r="A847" s="382"/>
      <c r="B847" s="382"/>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2">
      <c r="A848" s="382"/>
      <c r="B848" s="382"/>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2">
      <c r="A849" s="382"/>
      <c r="B849" s="382"/>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2">
      <c r="A850" s="382"/>
      <c r="B850" s="382"/>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2">
      <c r="A851" s="382"/>
      <c r="B851" s="382"/>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2">
      <c r="A852" s="382"/>
      <c r="B852" s="382"/>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2">
      <c r="A853" s="382"/>
      <c r="B853" s="382"/>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2">
      <c r="A854" s="382"/>
      <c r="B854" s="382"/>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2">
      <c r="A855" s="382"/>
      <c r="B855" s="382"/>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2">
      <c r="A856" s="382"/>
      <c r="B856" s="382"/>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2">
      <c r="A857" s="382"/>
      <c r="B857" s="382"/>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2">
      <c r="A858" s="382"/>
      <c r="B858" s="382"/>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2">
      <c r="A859" s="382"/>
      <c r="B859" s="382"/>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2">
      <c r="A860" s="382"/>
      <c r="B860" s="382"/>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2">
      <c r="A861" s="382"/>
      <c r="B861" s="382"/>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2">
      <c r="A862" s="382"/>
      <c r="B862" s="382"/>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2">
      <c r="A863" s="382"/>
      <c r="B863" s="382"/>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2">
      <c r="A864" s="382"/>
      <c r="B864" s="382"/>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2">
      <c r="A865" s="382"/>
      <c r="B865" s="382"/>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2">
      <c r="A866" s="382"/>
      <c r="B866" s="382"/>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2">
      <c r="A867" s="382"/>
      <c r="B867" s="382"/>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2">
      <c r="A868" s="382"/>
      <c r="B868" s="382"/>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2">
      <c r="A869" s="382"/>
      <c r="B869" s="382"/>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2">
      <c r="A870" s="382"/>
      <c r="B870" s="382"/>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2">
      <c r="A871" s="382"/>
      <c r="B871" s="382"/>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2">
      <c r="A872" s="382"/>
      <c r="B872" s="382"/>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2">
      <c r="A873" s="382"/>
      <c r="B873" s="382"/>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2">
      <c r="A874" s="382"/>
      <c r="B874" s="382"/>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2">
      <c r="A875" s="382"/>
      <c r="B875" s="382"/>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2">
      <c r="A876" s="382"/>
      <c r="B876" s="382"/>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2">
      <c r="A877" s="382"/>
      <c r="B877" s="382"/>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2">
      <c r="A878" s="382"/>
      <c r="B878" s="382"/>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2">
      <c r="A879" s="382"/>
      <c r="B879" s="382"/>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2">
      <c r="A880" s="382"/>
      <c r="B880" s="382"/>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2">
      <c r="A881" s="382"/>
      <c r="B881" s="382"/>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2">
      <c r="A882" s="382"/>
      <c r="B882" s="382"/>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2">
      <c r="A883" s="382"/>
      <c r="B883" s="382"/>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2">
      <c r="A884" s="382"/>
      <c r="B884" s="382"/>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2">
      <c r="A885" s="382"/>
      <c r="B885" s="382"/>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2">
      <c r="A886" s="382"/>
      <c r="B886" s="382"/>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2">
      <c r="A887" s="382"/>
      <c r="B887" s="382"/>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2">
      <c r="A888" s="382"/>
      <c r="B888" s="382"/>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2">
      <c r="A889" s="382"/>
      <c r="B889" s="382"/>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2">
      <c r="A890" s="382"/>
      <c r="B890" s="382"/>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2">
      <c r="A891" s="382"/>
      <c r="B891" s="382"/>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2">
      <c r="A892" s="382"/>
      <c r="B892" s="382"/>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2">
      <c r="A893" s="382"/>
      <c r="B893" s="382"/>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2">
      <c r="A894" s="382"/>
      <c r="B894" s="382"/>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2">
      <c r="A895" s="382"/>
      <c r="B895" s="382"/>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2">
      <c r="A896" s="382"/>
      <c r="B896" s="382"/>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2">
      <c r="A897" s="382"/>
      <c r="B897" s="382"/>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2">
      <c r="A898" s="382"/>
      <c r="B898" s="382"/>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2">
      <c r="A899" s="382"/>
      <c r="B899" s="382"/>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2">
      <c r="A900" s="382"/>
      <c r="B900" s="382"/>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2">
      <c r="A901" s="382"/>
      <c r="B901" s="382"/>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2">
      <c r="A902" s="382"/>
      <c r="B902" s="382"/>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2">
      <c r="A903" s="382"/>
      <c r="B903" s="382"/>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2">
      <c r="A904" s="382"/>
      <c r="B904" s="382"/>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2">
      <c r="A905" s="382"/>
      <c r="B905" s="382"/>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2">
      <c r="A906" s="382"/>
      <c r="B906" s="382"/>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2">
      <c r="A907" s="382"/>
      <c r="B907" s="382"/>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2">
      <c r="A908" s="382"/>
      <c r="B908" s="382"/>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2">
      <c r="A909" s="382"/>
      <c r="B909" s="382"/>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2">
      <c r="A910" s="382"/>
      <c r="B910" s="382"/>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2">
      <c r="A911" s="382"/>
      <c r="B911" s="382"/>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2">
      <c r="A912" s="382"/>
      <c r="B912" s="382"/>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2">
      <c r="A913" s="382"/>
      <c r="B913" s="382"/>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2">
      <c r="A914" s="382"/>
      <c r="B914" s="382"/>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2">
      <c r="A915" s="382"/>
      <c r="B915" s="382"/>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2">
      <c r="A916" s="382"/>
      <c r="B916" s="382"/>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2">
      <c r="A917" s="382"/>
      <c r="B917" s="382"/>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2">
      <c r="A918" s="382"/>
      <c r="B918" s="382"/>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2">
      <c r="A919" s="382"/>
      <c r="B919" s="382"/>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2">
      <c r="A920" s="382"/>
      <c r="B920" s="382"/>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2">
      <c r="A921" s="382"/>
      <c r="B921" s="382"/>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2">
      <c r="A922" s="382"/>
      <c r="B922" s="382"/>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2">
      <c r="A923" s="382"/>
      <c r="B923" s="382"/>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2">
      <c r="A924" s="382"/>
      <c r="B924" s="382"/>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2">
      <c r="A925" s="382"/>
      <c r="B925" s="382"/>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2">
      <c r="A926" s="382"/>
      <c r="B926" s="382"/>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2">
      <c r="A927" s="382"/>
      <c r="B927" s="382"/>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2">
      <c r="A928" s="382"/>
      <c r="B928" s="382"/>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2">
      <c r="A929" s="382"/>
      <c r="B929" s="382"/>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2">
      <c r="A930" s="382"/>
      <c r="B930" s="382"/>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2">
      <c r="A931" s="382"/>
      <c r="B931" s="382"/>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2">
      <c r="A932" s="382"/>
      <c r="B932" s="382"/>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2">
      <c r="A933" s="382"/>
      <c r="B933" s="382"/>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2">
      <c r="A934" s="382"/>
      <c r="B934" s="382"/>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2">
      <c r="A935" s="382"/>
      <c r="B935" s="382"/>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2">
      <c r="A936" s="382"/>
      <c r="B936" s="382"/>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2">
      <c r="A937" s="382"/>
      <c r="B937" s="382"/>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2">
      <c r="A938" s="382"/>
      <c r="B938" s="382"/>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2">
      <c r="A939" s="382"/>
      <c r="B939" s="382"/>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2">
      <c r="A940" s="382"/>
      <c r="B940" s="382"/>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2">
      <c r="A941" s="382"/>
      <c r="B941" s="382"/>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2">
      <c r="A942" s="382"/>
      <c r="B942" s="382"/>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2">
      <c r="A943" s="382"/>
      <c r="B943" s="382"/>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2">
      <c r="A944" s="382"/>
      <c r="B944" s="382"/>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2">
      <c r="A945" s="382"/>
      <c r="B945" s="382"/>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2">
      <c r="A946" s="382"/>
      <c r="B946" s="382"/>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2">
      <c r="A947" s="382"/>
      <c r="B947" s="382"/>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2">
      <c r="A948" s="382"/>
      <c r="B948" s="382"/>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2">
      <c r="A949" s="382"/>
      <c r="B949" s="382"/>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2">
      <c r="A950" s="382"/>
      <c r="B950" s="382"/>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2">
      <c r="A951" s="382"/>
      <c r="B951" s="382"/>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2">
      <c r="A952" s="382"/>
      <c r="B952" s="382"/>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2">
      <c r="A953" s="382"/>
      <c r="B953" s="382"/>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2">
      <c r="A954" s="382"/>
      <c r="B954" s="382"/>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2">
      <c r="A955" s="382"/>
      <c r="B955" s="382"/>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2">
      <c r="A956" s="382"/>
      <c r="B956" s="382"/>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2">
      <c r="A957" s="382"/>
      <c r="B957" s="382"/>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2">
      <c r="A958" s="382"/>
      <c r="B958" s="382"/>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2">
      <c r="A959" s="382"/>
      <c r="B959" s="382"/>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2">
      <c r="A960" s="382"/>
      <c r="B960" s="382"/>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2">
      <c r="A961" s="382"/>
      <c r="B961" s="382"/>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2">
      <c r="A962" s="382"/>
      <c r="B962" s="382"/>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2">
      <c r="A963" s="382"/>
      <c r="B963" s="382"/>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2">
      <c r="A964" s="382"/>
      <c r="B964" s="382"/>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2">
      <c r="A965" s="382"/>
      <c r="B965" s="382"/>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2">
      <c r="A966" s="382"/>
      <c r="B966" s="382"/>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2">
      <c r="A967" s="382"/>
      <c r="B967" s="382"/>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2">
      <c r="A968" s="382"/>
      <c r="B968" s="382"/>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2">
      <c r="A969" s="382"/>
      <c r="B969" s="382"/>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2">
      <c r="A970" s="382"/>
      <c r="B970" s="382"/>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2">
      <c r="A971" s="382"/>
      <c r="B971" s="382"/>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2">
      <c r="A972" s="382"/>
      <c r="B972" s="382"/>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2">
      <c r="A973" s="382"/>
      <c r="B973" s="382"/>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2">
      <c r="A974" s="382"/>
      <c r="B974" s="382"/>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2">
      <c r="A975" s="382"/>
      <c r="B975" s="382"/>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2">
      <c r="A976" s="382"/>
      <c r="B976" s="382"/>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2">
      <c r="A977" s="382"/>
      <c r="B977" s="382"/>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2">
      <c r="A978" s="382"/>
      <c r="B978" s="382"/>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2">
      <c r="A979" s="382"/>
      <c r="B979" s="382"/>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2">
      <c r="A980" s="382"/>
      <c r="B980" s="382"/>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2">
      <c r="A981" s="382"/>
      <c r="B981" s="382"/>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2">
      <c r="A982" s="382"/>
      <c r="B982" s="382"/>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2">
      <c r="A983" s="382"/>
      <c r="B983" s="382"/>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2">
      <c r="A984" s="382"/>
      <c r="B984" s="382"/>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2">
      <c r="A985" s="382"/>
      <c r="B985" s="382"/>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2">
      <c r="A986" s="382"/>
      <c r="B986" s="382"/>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2">
      <c r="A987" s="382"/>
      <c r="B987" s="382"/>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2">
      <c r="A988" s="382"/>
      <c r="B988" s="382"/>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2">
      <c r="A989" s="382"/>
      <c r="B989" s="382"/>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2">
      <c r="A990" s="382"/>
      <c r="B990" s="382"/>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2">
      <c r="A991" s="382"/>
      <c r="B991" s="382"/>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2">
      <c r="A992" s="382"/>
      <c r="B992" s="382"/>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2">
      <c r="A993" s="382"/>
      <c r="B993" s="382"/>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2">
      <c r="A994" s="382"/>
      <c r="B994" s="382"/>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2">
      <c r="A995" s="382"/>
      <c r="B995" s="382"/>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2">
      <c r="A996" s="382"/>
      <c r="B996" s="382"/>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2">
      <c r="A997" s="382"/>
      <c r="B997" s="382"/>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2">
      <c r="A998" s="382"/>
      <c r="B998" s="382"/>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2">
      <c r="A999" s="382"/>
      <c r="B999" s="382"/>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2">
      <c r="A1000" s="382"/>
      <c r="B1000" s="38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2">
      <c r="A1001" s="382"/>
      <c r="B1001" s="382"/>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2">
      <c r="A1002" s="382"/>
      <c r="B1002" s="382"/>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2">
      <c r="A1003" s="382"/>
      <c r="B1003" s="38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2">
      <c r="A1004" s="382"/>
      <c r="B1004" s="38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sheetData>
  <mergeCells count="1">
    <mergeCell ref="A1:H1"/>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A1001"/>
  <sheetViews>
    <sheetView workbookViewId="0"/>
  </sheetViews>
  <sheetFormatPr defaultColWidth="14.44140625" defaultRowHeight="15.75" customHeight="1"/>
  <cols>
    <col min="1" max="1" width="6.44140625" customWidth="1"/>
    <col min="2" max="2" width="22.109375" customWidth="1"/>
    <col min="3" max="4" width="20.44140625" customWidth="1"/>
    <col min="5" max="5" width="19.44140625" customWidth="1"/>
    <col min="6" max="6" width="19.109375" customWidth="1"/>
    <col min="7" max="7" width="29.109375" customWidth="1"/>
  </cols>
  <sheetData>
    <row r="1" spans="1:27" ht="19.5" customHeight="1">
      <c r="A1" s="467" t="s">
        <v>1828</v>
      </c>
      <c r="B1" s="465"/>
      <c r="C1" s="465"/>
      <c r="D1" s="465"/>
      <c r="E1" s="465"/>
      <c r="F1" s="465"/>
      <c r="G1" s="466"/>
      <c r="H1" s="110"/>
      <c r="I1" s="110"/>
      <c r="J1" s="110"/>
      <c r="K1" s="110"/>
      <c r="L1" s="110"/>
      <c r="M1" s="110"/>
      <c r="N1" s="110"/>
      <c r="O1" s="110"/>
      <c r="P1" s="110"/>
      <c r="Q1" s="110"/>
      <c r="R1" s="110"/>
      <c r="S1" s="110"/>
      <c r="T1" s="110"/>
      <c r="U1" s="110"/>
      <c r="V1" s="110"/>
      <c r="W1" s="110"/>
      <c r="X1" s="110"/>
      <c r="Y1" s="110"/>
      <c r="Z1" s="110"/>
      <c r="AA1" s="110"/>
    </row>
    <row r="2" spans="1:27" ht="13.2">
      <c r="A2" s="382"/>
      <c r="B2" s="383"/>
      <c r="C2" s="383"/>
      <c r="D2" s="383"/>
      <c r="E2" s="383"/>
      <c r="F2" s="383"/>
      <c r="G2" s="383"/>
      <c r="H2" s="382"/>
      <c r="I2" s="382"/>
      <c r="J2" s="382"/>
      <c r="K2" s="382"/>
      <c r="L2" s="382"/>
      <c r="M2" s="382"/>
      <c r="N2" s="382"/>
      <c r="O2" s="382"/>
      <c r="P2" s="382"/>
      <c r="Q2" s="382"/>
      <c r="R2" s="382"/>
      <c r="S2" s="382"/>
      <c r="T2" s="382"/>
      <c r="U2" s="382"/>
      <c r="V2" s="382"/>
      <c r="W2" s="382"/>
      <c r="X2" s="382"/>
      <c r="Y2" s="382"/>
      <c r="Z2" s="382"/>
      <c r="AA2" s="382"/>
    </row>
    <row r="3" spans="1:27" ht="13.2">
      <c r="A3" s="395"/>
      <c r="B3" s="458" t="s">
        <v>1324</v>
      </c>
      <c r="C3" s="459" t="s">
        <v>1041</v>
      </c>
      <c r="D3" s="458" t="s">
        <v>44</v>
      </c>
      <c r="E3" s="459" t="s">
        <v>46</v>
      </c>
      <c r="F3" s="459" t="s">
        <v>49</v>
      </c>
      <c r="G3" s="460" t="s">
        <v>50</v>
      </c>
      <c r="H3" s="461"/>
      <c r="I3" s="382"/>
      <c r="J3" s="382"/>
      <c r="K3" s="382"/>
      <c r="L3" s="382"/>
      <c r="M3" s="382"/>
      <c r="N3" s="382"/>
      <c r="O3" s="382"/>
      <c r="P3" s="382"/>
      <c r="Q3" s="382"/>
      <c r="R3" s="382"/>
      <c r="S3" s="382"/>
      <c r="T3" s="382"/>
      <c r="U3" s="382"/>
      <c r="V3" s="382"/>
      <c r="W3" s="382"/>
      <c r="X3" s="382"/>
      <c r="Y3" s="382"/>
      <c r="Z3" s="382"/>
      <c r="AA3" s="382"/>
    </row>
    <row r="4" spans="1:27" ht="13.2">
      <c r="A4" s="395"/>
      <c r="B4" s="387" t="s">
        <v>1050</v>
      </c>
      <c r="C4" s="406" t="s">
        <v>1057</v>
      </c>
      <c r="D4" s="387" t="s">
        <v>199</v>
      </c>
      <c r="E4" s="387" t="s">
        <v>258</v>
      </c>
      <c r="F4" s="406" t="s">
        <v>261</v>
      </c>
      <c r="G4" s="406" t="s">
        <v>1829</v>
      </c>
      <c r="H4" s="461"/>
      <c r="I4" s="382"/>
      <c r="J4" s="382"/>
      <c r="K4" s="382"/>
      <c r="L4" s="382"/>
      <c r="M4" s="382"/>
      <c r="N4" s="382"/>
      <c r="O4" s="382"/>
      <c r="P4" s="382"/>
      <c r="Q4" s="382"/>
      <c r="R4" s="382"/>
      <c r="S4" s="382"/>
      <c r="T4" s="382"/>
      <c r="U4" s="382"/>
      <c r="V4" s="382"/>
      <c r="W4" s="382"/>
      <c r="X4" s="382"/>
      <c r="Y4" s="382"/>
      <c r="Z4" s="382"/>
      <c r="AA4" s="382"/>
    </row>
    <row r="5" spans="1:27" ht="39.6">
      <c r="A5" s="395"/>
      <c r="B5" s="387" t="s">
        <v>1056</v>
      </c>
      <c r="C5" s="406" t="s">
        <v>1051</v>
      </c>
      <c r="D5" s="387" t="s">
        <v>133</v>
      </c>
      <c r="E5" s="406" t="s">
        <v>343</v>
      </c>
      <c r="F5" s="406" t="s">
        <v>1830</v>
      </c>
      <c r="G5" s="406" t="s">
        <v>280</v>
      </c>
      <c r="H5" s="461"/>
      <c r="I5" s="382"/>
      <c r="J5" s="382"/>
      <c r="K5" s="382"/>
      <c r="L5" s="382"/>
      <c r="M5" s="382"/>
      <c r="N5" s="382"/>
      <c r="O5" s="382"/>
      <c r="P5" s="382"/>
      <c r="Q5" s="382"/>
      <c r="R5" s="382"/>
      <c r="S5" s="382"/>
      <c r="T5" s="382"/>
      <c r="U5" s="382"/>
      <c r="V5" s="382"/>
      <c r="W5" s="382"/>
      <c r="X5" s="382"/>
      <c r="Y5" s="382"/>
      <c r="Z5" s="382"/>
      <c r="AA5" s="382"/>
    </row>
    <row r="6" spans="1:27" ht="26.4">
      <c r="A6" s="395"/>
      <c r="B6" s="387" t="s">
        <v>1042</v>
      </c>
      <c r="C6" s="406" t="s">
        <v>1043</v>
      </c>
      <c r="D6" s="387" t="s">
        <v>176</v>
      </c>
      <c r="E6" s="406" t="s">
        <v>189</v>
      </c>
      <c r="F6" s="406" t="s">
        <v>1831</v>
      </c>
      <c r="G6" s="387" t="s">
        <v>138</v>
      </c>
      <c r="H6" s="461"/>
      <c r="I6" s="382"/>
      <c r="J6" s="382"/>
      <c r="K6" s="382"/>
      <c r="L6" s="382"/>
      <c r="M6" s="382"/>
      <c r="N6" s="382"/>
      <c r="O6" s="382"/>
      <c r="P6" s="382"/>
      <c r="Q6" s="382"/>
      <c r="R6" s="382"/>
      <c r="S6" s="382"/>
      <c r="T6" s="382"/>
      <c r="U6" s="382"/>
      <c r="V6" s="382"/>
      <c r="W6" s="382"/>
      <c r="X6" s="382"/>
      <c r="Y6" s="382"/>
      <c r="Z6" s="382"/>
      <c r="AA6" s="382"/>
    </row>
    <row r="7" spans="1:27" ht="39.6">
      <c r="A7" s="395"/>
      <c r="B7" s="387" t="s">
        <v>1093</v>
      </c>
      <c r="C7" s="406" t="s">
        <v>1092</v>
      </c>
      <c r="D7" s="406"/>
      <c r="E7" s="406" t="s">
        <v>134</v>
      </c>
      <c r="F7" s="387" t="s">
        <v>623</v>
      </c>
      <c r="G7" s="387" t="s">
        <v>747</v>
      </c>
      <c r="H7" s="461"/>
      <c r="I7" s="382"/>
      <c r="J7" s="382"/>
      <c r="K7" s="382"/>
      <c r="L7" s="382"/>
      <c r="M7" s="382"/>
      <c r="N7" s="382"/>
      <c r="O7" s="382"/>
      <c r="P7" s="382"/>
      <c r="Q7" s="382"/>
      <c r="R7" s="382"/>
      <c r="S7" s="382"/>
      <c r="T7" s="382"/>
      <c r="U7" s="382"/>
      <c r="V7" s="382"/>
      <c r="W7" s="382"/>
      <c r="X7" s="382"/>
      <c r="Y7" s="382"/>
      <c r="Z7" s="382"/>
      <c r="AA7" s="382"/>
    </row>
    <row r="8" spans="1:27" ht="13.2">
      <c r="A8" s="395"/>
      <c r="B8" s="394"/>
      <c r="C8" s="406" t="s">
        <v>1089</v>
      </c>
      <c r="D8" s="406"/>
      <c r="E8" s="406" t="s">
        <v>320</v>
      </c>
      <c r="F8" s="394"/>
      <c r="G8" s="406" t="s">
        <v>1832</v>
      </c>
      <c r="H8" s="461"/>
      <c r="I8" s="382"/>
      <c r="J8" s="382"/>
      <c r="K8" s="382"/>
      <c r="L8" s="382"/>
      <c r="M8" s="382"/>
      <c r="N8" s="382"/>
      <c r="O8" s="382"/>
      <c r="P8" s="382"/>
      <c r="Q8" s="382"/>
      <c r="R8" s="382"/>
      <c r="S8" s="382"/>
      <c r="T8" s="382"/>
      <c r="U8" s="382"/>
      <c r="V8" s="382"/>
      <c r="W8" s="382"/>
      <c r="X8" s="382"/>
      <c r="Y8" s="382"/>
      <c r="Z8" s="382"/>
      <c r="AA8" s="382"/>
    </row>
    <row r="9" spans="1:27" ht="26.4">
      <c r="A9" s="395"/>
      <c r="B9" s="394"/>
      <c r="C9" s="394"/>
      <c r="D9" s="394"/>
      <c r="E9" s="387" t="s">
        <v>880</v>
      </c>
      <c r="F9" s="394"/>
      <c r="G9" s="387" t="s">
        <v>136</v>
      </c>
      <c r="H9" s="461"/>
      <c r="I9" s="382"/>
      <c r="J9" s="382"/>
      <c r="K9" s="382"/>
      <c r="L9" s="382"/>
      <c r="M9" s="382"/>
      <c r="N9" s="382"/>
      <c r="O9" s="382"/>
      <c r="P9" s="382"/>
      <c r="Q9" s="382"/>
      <c r="R9" s="382"/>
      <c r="S9" s="382"/>
      <c r="T9" s="382"/>
      <c r="U9" s="382"/>
      <c r="V9" s="382"/>
      <c r="W9" s="382"/>
      <c r="X9" s="382"/>
      <c r="Y9" s="382"/>
      <c r="Z9" s="382"/>
      <c r="AA9" s="382"/>
    </row>
    <row r="10" spans="1:27" ht="13.2">
      <c r="A10" s="382"/>
      <c r="B10" s="408"/>
      <c r="C10" s="408"/>
      <c r="D10" s="408"/>
      <c r="E10" s="408"/>
      <c r="F10" s="408"/>
      <c r="G10" s="408"/>
      <c r="H10" s="382"/>
      <c r="I10" s="382"/>
      <c r="J10" s="382"/>
      <c r="K10" s="382"/>
      <c r="L10" s="382"/>
      <c r="M10" s="382"/>
      <c r="N10" s="382"/>
      <c r="O10" s="382"/>
      <c r="P10" s="382"/>
      <c r="Q10" s="382"/>
      <c r="R10" s="382"/>
      <c r="S10" s="382"/>
      <c r="T10" s="382"/>
      <c r="U10" s="382"/>
      <c r="V10" s="382"/>
      <c r="W10" s="382"/>
      <c r="X10" s="382"/>
      <c r="Y10" s="382"/>
      <c r="Z10" s="382"/>
      <c r="AA10" s="382"/>
    </row>
    <row r="11" spans="1:27" ht="13.2">
      <c r="A11" s="382"/>
      <c r="B11" s="382"/>
      <c r="C11" s="382"/>
      <c r="D11" s="382"/>
      <c r="E11" s="382"/>
      <c r="F11" s="382"/>
      <c r="G11" s="382"/>
      <c r="H11" s="382"/>
      <c r="I11" s="382"/>
      <c r="J11" s="382"/>
      <c r="K11" s="382"/>
      <c r="L11" s="382"/>
      <c r="M11" s="382"/>
      <c r="N11" s="382"/>
      <c r="O11" s="382"/>
      <c r="P11" s="382"/>
      <c r="Q11" s="382"/>
      <c r="R11" s="382"/>
      <c r="S11" s="382"/>
      <c r="T11" s="382"/>
      <c r="U11" s="382"/>
      <c r="V11" s="382"/>
      <c r="W11" s="382"/>
      <c r="X11" s="382"/>
      <c r="Y11" s="382"/>
      <c r="Z11" s="382"/>
      <c r="AA11" s="382"/>
    </row>
    <row r="12" spans="1:27" ht="13.2">
      <c r="A12" s="382"/>
      <c r="B12" s="382"/>
      <c r="C12" s="382"/>
      <c r="D12" s="382"/>
      <c r="E12" s="382"/>
      <c r="F12" s="382"/>
      <c r="G12" s="382"/>
      <c r="H12" s="382"/>
      <c r="I12" s="382"/>
      <c r="J12" s="382"/>
      <c r="K12" s="382"/>
      <c r="L12" s="382"/>
      <c r="M12" s="382"/>
      <c r="N12" s="382"/>
      <c r="O12" s="382"/>
      <c r="P12" s="382"/>
      <c r="Q12" s="382"/>
      <c r="R12" s="382"/>
      <c r="S12" s="382"/>
      <c r="T12" s="382"/>
      <c r="U12" s="382"/>
      <c r="V12" s="382"/>
      <c r="W12" s="382"/>
      <c r="X12" s="382"/>
      <c r="Y12" s="382"/>
      <c r="Z12" s="382"/>
      <c r="AA12" s="382"/>
    </row>
    <row r="13" spans="1:27" ht="13.2">
      <c r="A13" s="382"/>
      <c r="B13" s="382"/>
      <c r="C13" s="382"/>
      <c r="D13" s="382"/>
      <c r="E13" s="382"/>
      <c r="F13" s="382"/>
      <c r="G13" s="382"/>
      <c r="H13" s="382"/>
      <c r="I13" s="382"/>
      <c r="J13" s="382"/>
      <c r="K13" s="382"/>
      <c r="L13" s="382"/>
      <c r="M13" s="382"/>
      <c r="N13" s="382"/>
      <c r="O13" s="382"/>
      <c r="P13" s="382"/>
      <c r="Q13" s="382"/>
      <c r="R13" s="382"/>
      <c r="S13" s="382"/>
      <c r="T13" s="382"/>
      <c r="U13" s="382"/>
      <c r="V13" s="382"/>
      <c r="W13" s="382"/>
      <c r="X13" s="382"/>
      <c r="Y13" s="382"/>
      <c r="Z13" s="382"/>
      <c r="AA13" s="382"/>
    </row>
    <row r="14" spans="1:27" ht="13.2">
      <c r="A14" s="382"/>
      <c r="B14" s="382"/>
      <c r="C14" s="382"/>
      <c r="D14" s="382"/>
      <c r="E14" s="382"/>
      <c r="F14" s="382"/>
      <c r="G14" s="382"/>
      <c r="H14" s="382"/>
      <c r="I14" s="382"/>
      <c r="J14" s="382"/>
      <c r="K14" s="382"/>
      <c r="L14" s="382"/>
      <c r="M14" s="382"/>
      <c r="N14" s="382"/>
      <c r="O14" s="382"/>
      <c r="P14" s="382"/>
      <c r="Q14" s="382"/>
      <c r="R14" s="382"/>
      <c r="S14" s="382"/>
      <c r="T14" s="382"/>
      <c r="U14" s="382"/>
      <c r="V14" s="382"/>
      <c r="W14" s="382"/>
      <c r="X14" s="382"/>
      <c r="Y14" s="382"/>
      <c r="Z14" s="382"/>
      <c r="AA14" s="382"/>
    </row>
    <row r="15" spans="1:27" ht="13.2">
      <c r="A15" s="382"/>
      <c r="B15" s="382"/>
      <c r="C15" s="382"/>
      <c r="D15" s="382"/>
      <c r="E15" s="382"/>
      <c r="F15" s="382"/>
      <c r="G15" s="382"/>
      <c r="H15" s="382"/>
      <c r="I15" s="382"/>
      <c r="J15" s="382"/>
      <c r="K15" s="382"/>
      <c r="L15" s="382"/>
      <c r="M15" s="382"/>
      <c r="N15" s="382"/>
      <c r="O15" s="382"/>
      <c r="P15" s="382"/>
      <c r="Q15" s="382"/>
      <c r="R15" s="382"/>
      <c r="S15" s="382"/>
      <c r="T15" s="382"/>
      <c r="U15" s="382"/>
      <c r="V15" s="382"/>
      <c r="W15" s="382"/>
      <c r="X15" s="382"/>
      <c r="Y15" s="382"/>
      <c r="Z15" s="382"/>
      <c r="AA15" s="382"/>
    </row>
    <row r="16" spans="1:27" ht="13.2">
      <c r="A16" s="382"/>
      <c r="B16" s="382"/>
      <c r="C16" s="382"/>
      <c r="D16" s="382"/>
      <c r="E16" s="382"/>
      <c r="F16" s="382"/>
      <c r="G16" s="382"/>
      <c r="H16" s="382"/>
      <c r="I16" s="382"/>
      <c r="J16" s="382"/>
      <c r="K16" s="382"/>
      <c r="L16" s="382"/>
      <c r="M16" s="382"/>
      <c r="N16" s="382"/>
      <c r="O16" s="382"/>
      <c r="P16" s="382"/>
      <c r="Q16" s="382"/>
      <c r="R16" s="382"/>
      <c r="S16" s="382"/>
      <c r="T16" s="382"/>
      <c r="U16" s="382"/>
      <c r="V16" s="382"/>
      <c r="W16" s="382"/>
      <c r="X16" s="382"/>
      <c r="Y16" s="382"/>
      <c r="Z16" s="382"/>
      <c r="AA16" s="382"/>
    </row>
    <row r="17" spans="1:27" ht="13.2">
      <c r="A17" s="382"/>
      <c r="B17" s="382"/>
      <c r="C17" s="382"/>
      <c r="D17" s="382"/>
      <c r="E17" s="382"/>
      <c r="F17" s="382"/>
      <c r="G17" s="382"/>
      <c r="H17" s="382"/>
      <c r="I17" s="382"/>
      <c r="J17" s="382"/>
      <c r="K17" s="382"/>
      <c r="L17" s="382"/>
      <c r="M17" s="382"/>
      <c r="N17" s="382"/>
      <c r="O17" s="382"/>
      <c r="P17" s="382"/>
      <c r="Q17" s="382"/>
      <c r="R17" s="382"/>
      <c r="S17" s="382"/>
      <c r="T17" s="382"/>
      <c r="U17" s="382"/>
      <c r="V17" s="382"/>
      <c r="W17" s="382"/>
      <c r="X17" s="382"/>
      <c r="Y17" s="382"/>
      <c r="Z17" s="382"/>
      <c r="AA17" s="382"/>
    </row>
    <row r="18" spans="1:27" ht="13.2">
      <c r="A18" s="382"/>
      <c r="B18" s="382"/>
      <c r="C18" s="382"/>
      <c r="D18" s="382"/>
      <c r="E18" s="382"/>
      <c r="F18" s="382"/>
      <c r="G18" s="382"/>
      <c r="H18" s="382"/>
      <c r="I18" s="382"/>
      <c r="J18" s="382"/>
      <c r="K18" s="382"/>
      <c r="L18" s="382"/>
      <c r="M18" s="382"/>
      <c r="N18" s="382"/>
      <c r="O18" s="382"/>
      <c r="P18" s="382"/>
      <c r="Q18" s="382"/>
      <c r="R18" s="382"/>
      <c r="S18" s="382"/>
      <c r="T18" s="382"/>
      <c r="U18" s="382"/>
      <c r="V18" s="382"/>
      <c r="W18" s="382"/>
      <c r="X18" s="382"/>
      <c r="Y18" s="382"/>
      <c r="Z18" s="382"/>
      <c r="AA18" s="382"/>
    </row>
    <row r="19" spans="1:27" ht="13.2">
      <c r="A19" s="382"/>
      <c r="B19" s="382"/>
      <c r="C19" s="382"/>
      <c r="D19" s="382"/>
      <c r="E19" s="382"/>
      <c r="F19" s="382"/>
      <c r="G19" s="382"/>
      <c r="H19" s="382"/>
      <c r="I19" s="382"/>
      <c r="J19" s="382"/>
      <c r="K19" s="382"/>
      <c r="L19" s="382"/>
      <c r="M19" s="382"/>
      <c r="N19" s="382"/>
      <c r="O19" s="382"/>
      <c r="P19" s="382"/>
      <c r="Q19" s="382"/>
      <c r="R19" s="382"/>
      <c r="S19" s="382"/>
      <c r="T19" s="382"/>
      <c r="U19" s="382"/>
      <c r="V19" s="382"/>
      <c r="W19" s="382"/>
      <c r="X19" s="382"/>
      <c r="Y19" s="382"/>
      <c r="Z19" s="382"/>
      <c r="AA19" s="382"/>
    </row>
    <row r="20" spans="1:27" ht="13.2">
      <c r="A20" s="382"/>
      <c r="B20" s="382"/>
      <c r="C20" s="382"/>
      <c r="D20" s="382"/>
      <c r="E20" s="382"/>
      <c r="F20" s="382"/>
      <c r="G20" s="382"/>
      <c r="H20" s="382"/>
      <c r="I20" s="382"/>
      <c r="J20" s="382"/>
      <c r="K20" s="382"/>
      <c r="L20" s="382"/>
      <c r="M20" s="382"/>
      <c r="N20" s="382"/>
      <c r="O20" s="382"/>
      <c r="P20" s="382"/>
      <c r="Q20" s="382"/>
      <c r="R20" s="382"/>
      <c r="S20" s="382"/>
      <c r="T20" s="382"/>
      <c r="U20" s="382"/>
      <c r="V20" s="382"/>
      <c r="W20" s="382"/>
      <c r="X20" s="382"/>
      <c r="Y20" s="382"/>
      <c r="Z20" s="382"/>
      <c r="AA20" s="382"/>
    </row>
    <row r="21" spans="1:27" ht="13.2">
      <c r="A21" s="382"/>
      <c r="B21" s="382"/>
      <c r="C21" s="382"/>
      <c r="D21" s="382"/>
      <c r="E21" s="382"/>
      <c r="F21" s="382"/>
      <c r="G21" s="382"/>
      <c r="H21" s="382"/>
      <c r="I21" s="382"/>
      <c r="J21" s="382"/>
      <c r="K21" s="382"/>
      <c r="L21" s="382"/>
      <c r="M21" s="382"/>
      <c r="N21" s="382"/>
      <c r="O21" s="382"/>
      <c r="P21" s="382"/>
      <c r="Q21" s="382"/>
      <c r="R21" s="382"/>
      <c r="S21" s="382"/>
      <c r="T21" s="382"/>
      <c r="U21" s="382"/>
      <c r="V21" s="382"/>
      <c r="W21" s="382"/>
      <c r="X21" s="382"/>
      <c r="Y21" s="382"/>
      <c r="Z21" s="382"/>
      <c r="AA21" s="382"/>
    </row>
    <row r="22" spans="1:27" ht="13.2">
      <c r="A22" s="382"/>
      <c r="B22" s="382"/>
      <c r="C22" s="382"/>
      <c r="D22" s="382"/>
      <c r="E22" s="382"/>
      <c r="F22" s="382"/>
      <c r="G22" s="382"/>
      <c r="H22" s="382"/>
      <c r="I22" s="382"/>
      <c r="J22" s="382"/>
      <c r="K22" s="382"/>
      <c r="L22" s="382"/>
      <c r="M22" s="382"/>
      <c r="N22" s="382"/>
      <c r="O22" s="382"/>
      <c r="P22" s="382"/>
      <c r="Q22" s="382"/>
      <c r="R22" s="382"/>
      <c r="S22" s="382"/>
      <c r="T22" s="382"/>
      <c r="U22" s="382"/>
      <c r="V22" s="382"/>
      <c r="W22" s="382"/>
      <c r="X22" s="382"/>
      <c r="Y22" s="382"/>
      <c r="Z22" s="382"/>
      <c r="AA22" s="382"/>
    </row>
    <row r="23" spans="1:27" ht="13.2">
      <c r="A23" s="382"/>
      <c r="B23" s="382"/>
      <c r="C23" s="382"/>
      <c r="D23" s="382"/>
      <c r="E23" s="382"/>
      <c r="F23" s="382"/>
      <c r="G23" s="382"/>
      <c r="H23" s="382"/>
      <c r="I23" s="382"/>
      <c r="J23" s="382"/>
      <c r="K23" s="382"/>
      <c r="L23" s="382"/>
      <c r="M23" s="382"/>
      <c r="N23" s="382"/>
      <c r="O23" s="382"/>
      <c r="P23" s="382"/>
      <c r="Q23" s="382"/>
      <c r="R23" s="382"/>
      <c r="S23" s="382"/>
      <c r="T23" s="382"/>
      <c r="U23" s="382"/>
      <c r="V23" s="382"/>
      <c r="W23" s="382"/>
      <c r="X23" s="382"/>
      <c r="Y23" s="382"/>
      <c r="Z23" s="382"/>
      <c r="AA23" s="382"/>
    </row>
    <row r="24" spans="1:27" ht="13.2">
      <c r="A24" s="382"/>
      <c r="B24" s="382"/>
      <c r="C24" s="382"/>
      <c r="D24" s="382"/>
      <c r="E24" s="382"/>
      <c r="F24" s="382"/>
      <c r="G24" s="382"/>
      <c r="H24" s="382"/>
      <c r="I24" s="382"/>
      <c r="J24" s="382"/>
      <c r="K24" s="382"/>
      <c r="L24" s="382"/>
      <c r="M24" s="382"/>
      <c r="N24" s="382"/>
      <c r="O24" s="382"/>
      <c r="P24" s="382"/>
      <c r="Q24" s="382"/>
      <c r="R24" s="382"/>
      <c r="S24" s="382"/>
      <c r="T24" s="382"/>
      <c r="U24" s="382"/>
      <c r="V24" s="382"/>
      <c r="W24" s="382"/>
      <c r="X24" s="382"/>
      <c r="Y24" s="382"/>
      <c r="Z24" s="382"/>
      <c r="AA24" s="382"/>
    </row>
    <row r="25" spans="1:27" ht="13.2">
      <c r="A25" s="382"/>
      <c r="B25" s="382"/>
      <c r="C25" s="382"/>
      <c r="D25" s="382"/>
      <c r="E25" s="382"/>
      <c r="F25" s="382"/>
      <c r="G25" s="382"/>
      <c r="H25" s="382"/>
      <c r="I25" s="382"/>
      <c r="J25" s="382"/>
      <c r="K25" s="382"/>
      <c r="L25" s="382"/>
      <c r="M25" s="382"/>
      <c r="N25" s="382"/>
      <c r="O25" s="382"/>
      <c r="P25" s="382"/>
      <c r="Q25" s="382"/>
      <c r="R25" s="382"/>
      <c r="S25" s="382"/>
      <c r="T25" s="382"/>
      <c r="U25" s="382"/>
      <c r="V25" s="382"/>
      <c r="W25" s="382"/>
      <c r="X25" s="382"/>
      <c r="Y25" s="382"/>
      <c r="Z25" s="382"/>
      <c r="AA25" s="382"/>
    </row>
    <row r="26" spans="1:27" ht="13.2">
      <c r="A26" s="382"/>
      <c r="B26" s="382"/>
      <c r="C26" s="382"/>
      <c r="D26" s="382"/>
      <c r="E26" s="382"/>
      <c r="F26" s="382"/>
      <c r="G26" s="382"/>
      <c r="H26" s="382"/>
      <c r="I26" s="382"/>
      <c r="J26" s="382"/>
      <c r="K26" s="382"/>
      <c r="L26" s="382"/>
      <c r="M26" s="382"/>
      <c r="N26" s="382"/>
      <c r="O26" s="382"/>
      <c r="P26" s="382"/>
      <c r="Q26" s="382"/>
      <c r="R26" s="382"/>
      <c r="S26" s="382"/>
      <c r="T26" s="382"/>
      <c r="U26" s="382"/>
      <c r="V26" s="382"/>
      <c r="W26" s="382"/>
      <c r="X26" s="382"/>
      <c r="Y26" s="382"/>
      <c r="Z26" s="382"/>
      <c r="AA26" s="382"/>
    </row>
    <row r="27" spans="1:27" ht="13.2">
      <c r="A27" s="382"/>
      <c r="B27" s="382"/>
      <c r="C27" s="382"/>
      <c r="D27" s="382"/>
      <c r="E27" s="382"/>
      <c r="F27" s="382"/>
      <c r="G27" s="382"/>
      <c r="H27" s="382"/>
      <c r="I27" s="382"/>
      <c r="J27" s="382"/>
      <c r="K27" s="382"/>
      <c r="L27" s="382"/>
      <c r="M27" s="382"/>
      <c r="N27" s="382"/>
      <c r="O27" s="382"/>
      <c r="P27" s="382"/>
      <c r="Q27" s="382"/>
      <c r="R27" s="382"/>
      <c r="S27" s="382"/>
      <c r="T27" s="382"/>
      <c r="U27" s="382"/>
      <c r="V27" s="382"/>
      <c r="W27" s="382"/>
      <c r="X27" s="382"/>
      <c r="Y27" s="382"/>
      <c r="Z27" s="382"/>
      <c r="AA27" s="382"/>
    </row>
    <row r="28" spans="1:27" ht="13.2">
      <c r="A28" s="382"/>
      <c r="B28" s="382"/>
      <c r="C28" s="382"/>
      <c r="D28" s="382"/>
      <c r="E28" s="382"/>
      <c r="F28" s="382"/>
      <c r="G28" s="382"/>
      <c r="H28" s="382"/>
      <c r="I28" s="382"/>
      <c r="J28" s="382"/>
      <c r="K28" s="382"/>
      <c r="L28" s="382"/>
      <c r="M28" s="382"/>
      <c r="N28" s="382"/>
      <c r="O28" s="382"/>
      <c r="P28" s="382"/>
      <c r="Q28" s="382"/>
      <c r="R28" s="382"/>
      <c r="S28" s="382"/>
      <c r="T28" s="382"/>
      <c r="U28" s="382"/>
      <c r="V28" s="382"/>
      <c r="W28" s="382"/>
      <c r="X28" s="382"/>
      <c r="Y28" s="382"/>
      <c r="Z28" s="382"/>
      <c r="AA28" s="382"/>
    </row>
    <row r="29" spans="1:27" ht="13.2">
      <c r="A29" s="382"/>
      <c r="B29" s="382"/>
      <c r="C29" s="382"/>
      <c r="D29" s="382"/>
      <c r="E29" s="382"/>
      <c r="F29" s="382"/>
      <c r="G29" s="382"/>
      <c r="H29" s="382"/>
      <c r="I29" s="382"/>
      <c r="J29" s="382"/>
      <c r="K29" s="382"/>
      <c r="L29" s="382"/>
      <c r="M29" s="382"/>
      <c r="N29" s="382"/>
      <c r="O29" s="382"/>
      <c r="P29" s="382"/>
      <c r="Q29" s="382"/>
      <c r="R29" s="382"/>
      <c r="S29" s="382"/>
      <c r="T29" s="382"/>
      <c r="U29" s="382"/>
      <c r="V29" s="382"/>
      <c r="W29" s="382"/>
      <c r="X29" s="382"/>
      <c r="Y29" s="382"/>
      <c r="Z29" s="382"/>
      <c r="AA29" s="382"/>
    </row>
    <row r="30" spans="1:27" ht="13.2">
      <c r="A30" s="382"/>
      <c r="B30" s="382"/>
      <c r="C30" s="382"/>
      <c r="D30" s="382"/>
      <c r="E30" s="382"/>
      <c r="F30" s="382"/>
      <c r="G30" s="382"/>
      <c r="H30" s="382"/>
      <c r="I30" s="382"/>
      <c r="J30" s="382"/>
      <c r="K30" s="382"/>
      <c r="L30" s="382"/>
      <c r="M30" s="382"/>
      <c r="N30" s="382"/>
      <c r="O30" s="382"/>
      <c r="P30" s="382"/>
      <c r="Q30" s="382"/>
      <c r="R30" s="382"/>
      <c r="S30" s="382"/>
      <c r="T30" s="382"/>
      <c r="U30" s="382"/>
      <c r="V30" s="382"/>
      <c r="W30" s="382"/>
      <c r="X30" s="382"/>
      <c r="Y30" s="382"/>
      <c r="Z30" s="382"/>
      <c r="AA30" s="382"/>
    </row>
    <row r="31" spans="1:27" ht="13.2">
      <c r="A31" s="382"/>
      <c r="B31" s="382"/>
      <c r="C31" s="382"/>
      <c r="D31" s="382"/>
      <c r="E31" s="382"/>
      <c r="F31" s="382"/>
      <c r="G31" s="382"/>
      <c r="H31" s="382"/>
      <c r="I31" s="382"/>
      <c r="J31" s="382"/>
      <c r="K31" s="382"/>
      <c r="L31" s="382"/>
      <c r="M31" s="382"/>
      <c r="N31" s="382"/>
      <c r="O31" s="382"/>
      <c r="P31" s="382"/>
      <c r="Q31" s="382"/>
      <c r="R31" s="382"/>
      <c r="S31" s="382"/>
      <c r="T31" s="382"/>
      <c r="U31" s="382"/>
      <c r="V31" s="382"/>
      <c r="W31" s="382"/>
      <c r="X31" s="382"/>
      <c r="Y31" s="382"/>
      <c r="Z31" s="382"/>
      <c r="AA31" s="382"/>
    </row>
    <row r="32" spans="1:27" ht="13.2">
      <c r="A32" s="382"/>
      <c r="B32" s="382"/>
      <c r="C32" s="382"/>
      <c r="D32" s="382"/>
      <c r="E32" s="382"/>
      <c r="F32" s="382"/>
      <c r="G32" s="382"/>
      <c r="H32" s="382"/>
      <c r="I32" s="382"/>
      <c r="J32" s="382"/>
      <c r="K32" s="382"/>
      <c r="L32" s="382"/>
      <c r="M32" s="382"/>
      <c r="N32" s="382"/>
      <c r="O32" s="382"/>
      <c r="P32" s="382"/>
      <c r="Q32" s="382"/>
      <c r="R32" s="382"/>
      <c r="S32" s="382"/>
      <c r="T32" s="382"/>
      <c r="U32" s="382"/>
      <c r="V32" s="382"/>
      <c r="W32" s="382"/>
      <c r="X32" s="382"/>
      <c r="Y32" s="382"/>
      <c r="Z32" s="382"/>
      <c r="AA32" s="382"/>
    </row>
    <row r="33" spans="1:27" ht="13.2">
      <c r="A33" s="382"/>
      <c r="B33" s="382"/>
      <c r="C33" s="382"/>
      <c r="D33" s="382"/>
      <c r="E33" s="382"/>
      <c r="F33" s="382"/>
      <c r="G33" s="382"/>
      <c r="H33" s="382"/>
      <c r="I33" s="382"/>
      <c r="J33" s="382"/>
      <c r="K33" s="382"/>
      <c r="L33" s="382"/>
      <c r="M33" s="382"/>
      <c r="N33" s="382"/>
      <c r="O33" s="382"/>
      <c r="P33" s="382"/>
      <c r="Q33" s="382"/>
      <c r="R33" s="382"/>
      <c r="S33" s="382"/>
      <c r="T33" s="382"/>
      <c r="U33" s="382"/>
      <c r="V33" s="382"/>
      <c r="W33" s="382"/>
      <c r="X33" s="382"/>
      <c r="Y33" s="382"/>
      <c r="Z33" s="382"/>
      <c r="AA33" s="382"/>
    </row>
    <row r="34" spans="1:27" ht="13.2">
      <c r="A34" s="382"/>
      <c r="B34" s="382"/>
      <c r="C34" s="382"/>
      <c r="D34" s="382"/>
      <c r="E34" s="382"/>
      <c r="F34" s="382"/>
      <c r="G34" s="382"/>
      <c r="H34" s="382"/>
      <c r="I34" s="382"/>
      <c r="J34" s="382"/>
      <c r="K34" s="382"/>
      <c r="L34" s="382"/>
      <c r="M34" s="382"/>
      <c r="N34" s="382"/>
      <c r="O34" s="382"/>
      <c r="P34" s="382"/>
      <c r="Q34" s="382"/>
      <c r="R34" s="382"/>
      <c r="S34" s="382"/>
      <c r="T34" s="382"/>
      <c r="U34" s="382"/>
      <c r="V34" s="382"/>
      <c r="W34" s="382"/>
      <c r="X34" s="382"/>
      <c r="Y34" s="382"/>
      <c r="Z34" s="382"/>
      <c r="AA34" s="382"/>
    </row>
    <row r="35" spans="1:27" ht="13.2">
      <c r="A35" s="382"/>
      <c r="B35" s="382"/>
      <c r="C35" s="382"/>
      <c r="D35" s="382"/>
      <c r="E35" s="382"/>
      <c r="F35" s="382"/>
      <c r="G35" s="382"/>
      <c r="H35" s="382"/>
      <c r="I35" s="382"/>
      <c r="J35" s="382"/>
      <c r="K35" s="382"/>
      <c r="L35" s="382"/>
      <c r="M35" s="382"/>
      <c r="N35" s="382"/>
      <c r="O35" s="382"/>
      <c r="P35" s="382"/>
      <c r="Q35" s="382"/>
      <c r="R35" s="382"/>
      <c r="S35" s="382"/>
      <c r="T35" s="382"/>
      <c r="U35" s="382"/>
      <c r="V35" s="382"/>
      <c r="W35" s="382"/>
      <c r="X35" s="382"/>
      <c r="Y35" s="382"/>
      <c r="Z35" s="382"/>
      <c r="AA35" s="382"/>
    </row>
    <row r="36" spans="1:27" ht="13.2">
      <c r="A36" s="382"/>
      <c r="B36" s="382"/>
      <c r="C36" s="382"/>
      <c r="D36" s="382"/>
      <c r="E36" s="382"/>
      <c r="F36" s="382"/>
      <c r="G36" s="382"/>
      <c r="H36" s="382"/>
      <c r="I36" s="382"/>
      <c r="J36" s="382"/>
      <c r="K36" s="382"/>
      <c r="L36" s="382"/>
      <c r="M36" s="382"/>
      <c r="N36" s="382"/>
      <c r="O36" s="382"/>
      <c r="P36" s="382"/>
      <c r="Q36" s="382"/>
      <c r="R36" s="382"/>
      <c r="S36" s="382"/>
      <c r="T36" s="382"/>
      <c r="U36" s="382"/>
      <c r="V36" s="382"/>
      <c r="W36" s="382"/>
      <c r="X36" s="382"/>
      <c r="Y36" s="382"/>
      <c r="Z36" s="382"/>
      <c r="AA36" s="382"/>
    </row>
    <row r="37" spans="1:27" ht="13.2">
      <c r="A37" s="382"/>
      <c r="B37" s="382"/>
      <c r="C37" s="382"/>
      <c r="D37" s="382"/>
      <c r="E37" s="382"/>
      <c r="F37" s="382"/>
      <c r="G37" s="382"/>
      <c r="H37" s="382"/>
      <c r="I37" s="382"/>
      <c r="J37" s="382"/>
      <c r="K37" s="382"/>
      <c r="L37" s="382"/>
      <c r="M37" s="382"/>
      <c r="N37" s="382"/>
      <c r="O37" s="382"/>
      <c r="P37" s="382"/>
      <c r="Q37" s="382"/>
      <c r="R37" s="382"/>
      <c r="S37" s="382"/>
      <c r="T37" s="382"/>
      <c r="U37" s="382"/>
      <c r="V37" s="382"/>
      <c r="W37" s="382"/>
      <c r="X37" s="382"/>
      <c r="Y37" s="382"/>
      <c r="Z37" s="382"/>
      <c r="AA37" s="382"/>
    </row>
    <row r="38" spans="1:27" ht="13.2">
      <c r="A38" s="382"/>
      <c r="B38" s="382"/>
      <c r="C38" s="382"/>
      <c r="D38" s="382"/>
      <c r="E38" s="382"/>
      <c r="F38" s="382"/>
      <c r="G38" s="382"/>
      <c r="H38" s="382"/>
      <c r="I38" s="382"/>
      <c r="J38" s="382"/>
      <c r="K38" s="382"/>
      <c r="L38" s="382"/>
      <c r="M38" s="382"/>
      <c r="N38" s="382"/>
      <c r="O38" s="382"/>
      <c r="P38" s="382"/>
      <c r="Q38" s="382"/>
      <c r="R38" s="382"/>
      <c r="S38" s="382"/>
      <c r="T38" s="382"/>
      <c r="U38" s="382"/>
      <c r="V38" s="382"/>
      <c r="W38" s="382"/>
      <c r="X38" s="382"/>
      <c r="Y38" s="382"/>
      <c r="Z38" s="382"/>
      <c r="AA38" s="382"/>
    </row>
    <row r="39" spans="1:27" ht="13.2">
      <c r="A39" s="382"/>
      <c r="B39" s="382"/>
      <c r="C39" s="382"/>
      <c r="D39" s="382"/>
      <c r="E39" s="382"/>
      <c r="F39" s="382"/>
      <c r="G39" s="382"/>
      <c r="H39" s="382"/>
      <c r="I39" s="382"/>
      <c r="J39" s="382"/>
      <c r="K39" s="382"/>
      <c r="L39" s="382"/>
      <c r="M39" s="382"/>
      <c r="N39" s="382"/>
      <c r="O39" s="382"/>
      <c r="P39" s="382"/>
      <c r="Q39" s="382"/>
      <c r="R39" s="382"/>
      <c r="S39" s="382"/>
      <c r="T39" s="382"/>
      <c r="U39" s="382"/>
      <c r="V39" s="382"/>
      <c r="W39" s="382"/>
      <c r="X39" s="382"/>
      <c r="Y39" s="382"/>
      <c r="Z39" s="382"/>
      <c r="AA39" s="382"/>
    </row>
    <row r="40" spans="1:27" ht="13.2">
      <c r="A40" s="382"/>
      <c r="B40" s="382"/>
      <c r="C40" s="382"/>
      <c r="D40" s="382"/>
      <c r="E40" s="382"/>
      <c r="F40" s="382"/>
      <c r="G40" s="382"/>
      <c r="H40" s="382"/>
      <c r="I40" s="382"/>
      <c r="J40" s="382"/>
      <c r="K40" s="382"/>
      <c r="L40" s="382"/>
      <c r="M40" s="382"/>
      <c r="N40" s="382"/>
      <c r="O40" s="382"/>
      <c r="P40" s="382"/>
      <c r="Q40" s="382"/>
      <c r="R40" s="382"/>
      <c r="S40" s="382"/>
      <c r="T40" s="382"/>
      <c r="U40" s="382"/>
      <c r="V40" s="382"/>
      <c r="W40" s="382"/>
      <c r="X40" s="382"/>
      <c r="Y40" s="382"/>
      <c r="Z40" s="382"/>
      <c r="AA40" s="382"/>
    </row>
    <row r="41" spans="1:27" ht="13.2">
      <c r="A41" s="382"/>
      <c r="B41" s="382"/>
      <c r="C41" s="382"/>
      <c r="D41" s="382"/>
      <c r="E41" s="382"/>
      <c r="F41" s="382"/>
      <c r="G41" s="382"/>
      <c r="H41" s="382"/>
      <c r="I41" s="382"/>
      <c r="J41" s="382"/>
      <c r="K41" s="382"/>
      <c r="L41" s="382"/>
      <c r="M41" s="382"/>
      <c r="N41" s="382"/>
      <c r="O41" s="382"/>
      <c r="P41" s="382"/>
      <c r="Q41" s="382"/>
      <c r="R41" s="382"/>
      <c r="S41" s="382"/>
      <c r="T41" s="382"/>
      <c r="U41" s="382"/>
      <c r="V41" s="382"/>
      <c r="W41" s="382"/>
      <c r="X41" s="382"/>
      <c r="Y41" s="382"/>
      <c r="Z41" s="382"/>
      <c r="AA41" s="382"/>
    </row>
    <row r="42" spans="1:27" ht="13.2">
      <c r="A42" s="382"/>
      <c r="B42" s="382"/>
      <c r="C42" s="382"/>
      <c r="D42" s="382"/>
      <c r="E42" s="382"/>
      <c r="F42" s="382"/>
      <c r="G42" s="382"/>
      <c r="H42" s="382"/>
      <c r="I42" s="382"/>
      <c r="J42" s="382"/>
      <c r="K42" s="382"/>
      <c r="L42" s="382"/>
      <c r="M42" s="382"/>
      <c r="N42" s="382"/>
      <c r="O42" s="382"/>
      <c r="P42" s="382"/>
      <c r="Q42" s="382"/>
      <c r="R42" s="382"/>
      <c r="S42" s="382"/>
      <c r="T42" s="382"/>
      <c r="U42" s="382"/>
      <c r="V42" s="382"/>
      <c r="W42" s="382"/>
      <c r="X42" s="382"/>
      <c r="Y42" s="382"/>
      <c r="Z42" s="382"/>
      <c r="AA42" s="382"/>
    </row>
    <row r="43" spans="1:27" ht="13.2">
      <c r="A43" s="382"/>
      <c r="B43" s="382"/>
      <c r="C43" s="382"/>
      <c r="D43" s="382"/>
      <c r="E43" s="382"/>
      <c r="F43" s="382"/>
      <c r="G43" s="382"/>
      <c r="H43" s="382"/>
      <c r="I43" s="382"/>
      <c r="J43" s="382"/>
      <c r="K43" s="382"/>
      <c r="L43" s="382"/>
      <c r="M43" s="382"/>
      <c r="N43" s="382"/>
      <c r="O43" s="382"/>
      <c r="P43" s="382"/>
      <c r="Q43" s="382"/>
      <c r="R43" s="382"/>
      <c r="S43" s="382"/>
      <c r="T43" s="382"/>
      <c r="U43" s="382"/>
      <c r="V43" s="382"/>
      <c r="W43" s="382"/>
      <c r="X43" s="382"/>
      <c r="Y43" s="382"/>
      <c r="Z43" s="382"/>
      <c r="AA43" s="382"/>
    </row>
    <row r="44" spans="1:27" ht="13.2">
      <c r="A44" s="382"/>
      <c r="B44" s="382"/>
      <c r="C44" s="382"/>
      <c r="D44" s="382"/>
      <c r="E44" s="382"/>
      <c r="F44" s="382"/>
      <c r="G44" s="382"/>
      <c r="H44" s="382"/>
      <c r="I44" s="382"/>
      <c r="J44" s="382"/>
      <c r="K44" s="382"/>
      <c r="L44" s="382"/>
      <c r="M44" s="382"/>
      <c r="N44" s="382"/>
      <c r="O44" s="382"/>
      <c r="P44" s="382"/>
      <c r="Q44" s="382"/>
      <c r="R44" s="382"/>
      <c r="S44" s="382"/>
      <c r="T44" s="382"/>
      <c r="U44" s="382"/>
      <c r="V44" s="382"/>
      <c r="W44" s="382"/>
      <c r="X44" s="382"/>
      <c r="Y44" s="382"/>
      <c r="Z44" s="382"/>
      <c r="AA44" s="382"/>
    </row>
    <row r="45" spans="1:27" ht="13.2">
      <c r="A45" s="382"/>
      <c r="B45" s="382"/>
      <c r="C45" s="382"/>
      <c r="D45" s="382"/>
      <c r="E45" s="382"/>
      <c r="F45" s="382"/>
      <c r="G45" s="382"/>
      <c r="H45" s="382"/>
      <c r="I45" s="382"/>
      <c r="J45" s="382"/>
      <c r="K45" s="382"/>
      <c r="L45" s="382"/>
      <c r="M45" s="382"/>
      <c r="N45" s="382"/>
      <c r="O45" s="382"/>
      <c r="P45" s="382"/>
      <c r="Q45" s="382"/>
      <c r="R45" s="382"/>
      <c r="S45" s="382"/>
      <c r="T45" s="382"/>
      <c r="U45" s="382"/>
      <c r="V45" s="382"/>
      <c r="W45" s="382"/>
      <c r="X45" s="382"/>
      <c r="Y45" s="382"/>
      <c r="Z45" s="382"/>
      <c r="AA45" s="382"/>
    </row>
    <row r="46" spans="1:27" ht="13.2">
      <c r="A46" s="382"/>
      <c r="B46" s="382"/>
      <c r="C46" s="382"/>
      <c r="D46" s="382"/>
      <c r="E46" s="382"/>
      <c r="F46" s="382"/>
      <c r="G46" s="382"/>
      <c r="H46" s="382"/>
      <c r="I46" s="382"/>
      <c r="J46" s="382"/>
      <c r="K46" s="382"/>
      <c r="L46" s="382"/>
      <c r="M46" s="382"/>
      <c r="N46" s="382"/>
      <c r="O46" s="382"/>
      <c r="P46" s="382"/>
      <c r="Q46" s="382"/>
      <c r="R46" s="382"/>
      <c r="S46" s="382"/>
      <c r="T46" s="382"/>
      <c r="U46" s="382"/>
      <c r="V46" s="382"/>
      <c r="W46" s="382"/>
      <c r="X46" s="382"/>
      <c r="Y46" s="382"/>
      <c r="Z46" s="382"/>
      <c r="AA46" s="382"/>
    </row>
    <row r="47" spans="1:27" ht="13.2">
      <c r="A47" s="382"/>
      <c r="B47" s="382"/>
      <c r="C47" s="382"/>
      <c r="D47" s="382"/>
      <c r="E47" s="382"/>
      <c r="F47" s="382"/>
      <c r="G47" s="382"/>
      <c r="H47" s="382"/>
      <c r="I47" s="382"/>
      <c r="J47" s="382"/>
      <c r="K47" s="382"/>
      <c r="L47" s="382"/>
      <c r="M47" s="382"/>
      <c r="N47" s="382"/>
      <c r="O47" s="382"/>
      <c r="P47" s="382"/>
      <c r="Q47" s="382"/>
      <c r="R47" s="382"/>
      <c r="S47" s="382"/>
      <c r="T47" s="382"/>
      <c r="U47" s="382"/>
      <c r="V47" s="382"/>
      <c r="W47" s="382"/>
      <c r="X47" s="382"/>
      <c r="Y47" s="382"/>
      <c r="Z47" s="382"/>
      <c r="AA47" s="382"/>
    </row>
    <row r="48" spans="1:27" ht="13.2">
      <c r="A48" s="382"/>
      <c r="B48" s="382"/>
      <c r="C48" s="382"/>
      <c r="D48" s="382"/>
      <c r="E48" s="382"/>
      <c r="F48" s="382"/>
      <c r="G48" s="382"/>
      <c r="H48" s="382"/>
      <c r="I48" s="382"/>
      <c r="J48" s="382"/>
      <c r="K48" s="382"/>
      <c r="L48" s="382"/>
      <c r="M48" s="382"/>
      <c r="N48" s="382"/>
      <c r="O48" s="382"/>
      <c r="P48" s="382"/>
      <c r="Q48" s="382"/>
      <c r="R48" s="382"/>
      <c r="S48" s="382"/>
      <c r="T48" s="382"/>
      <c r="U48" s="382"/>
      <c r="V48" s="382"/>
      <c r="W48" s="382"/>
      <c r="X48" s="382"/>
      <c r="Y48" s="382"/>
      <c r="Z48" s="382"/>
      <c r="AA48" s="382"/>
    </row>
    <row r="49" spans="1:27" ht="13.2">
      <c r="A49" s="382"/>
      <c r="B49" s="382"/>
      <c r="C49" s="382"/>
      <c r="D49" s="382"/>
      <c r="E49" s="382"/>
      <c r="F49" s="382"/>
      <c r="G49" s="382"/>
      <c r="H49" s="382"/>
      <c r="I49" s="382"/>
      <c r="J49" s="382"/>
      <c r="K49" s="382"/>
      <c r="L49" s="382"/>
      <c r="M49" s="382"/>
      <c r="N49" s="382"/>
      <c r="O49" s="382"/>
      <c r="P49" s="382"/>
      <c r="Q49" s="382"/>
      <c r="R49" s="382"/>
      <c r="S49" s="382"/>
      <c r="T49" s="382"/>
      <c r="U49" s="382"/>
      <c r="V49" s="382"/>
      <c r="W49" s="382"/>
      <c r="X49" s="382"/>
      <c r="Y49" s="382"/>
      <c r="Z49" s="382"/>
      <c r="AA49" s="382"/>
    </row>
    <row r="50" spans="1:27" ht="13.2">
      <c r="A50" s="382"/>
      <c r="B50" s="382"/>
      <c r="C50" s="382"/>
      <c r="D50" s="382"/>
      <c r="E50" s="382"/>
      <c r="F50" s="382"/>
      <c r="G50" s="382"/>
      <c r="H50" s="382"/>
      <c r="I50" s="382"/>
      <c r="J50" s="382"/>
      <c r="K50" s="382"/>
      <c r="L50" s="382"/>
      <c r="M50" s="382"/>
      <c r="N50" s="382"/>
      <c r="O50" s="382"/>
      <c r="P50" s="382"/>
      <c r="Q50" s="382"/>
      <c r="R50" s="382"/>
      <c r="S50" s="382"/>
      <c r="T50" s="382"/>
      <c r="U50" s="382"/>
      <c r="V50" s="382"/>
      <c r="W50" s="382"/>
      <c r="X50" s="382"/>
      <c r="Y50" s="382"/>
      <c r="Z50" s="382"/>
      <c r="AA50" s="382"/>
    </row>
    <row r="51" spans="1:27" ht="13.2">
      <c r="A51" s="382"/>
      <c r="B51" s="382"/>
      <c r="C51" s="382"/>
      <c r="D51" s="382"/>
      <c r="E51" s="382"/>
      <c r="F51" s="382"/>
      <c r="G51" s="382"/>
      <c r="H51" s="382"/>
      <c r="I51" s="382"/>
      <c r="J51" s="382"/>
      <c r="K51" s="382"/>
      <c r="L51" s="382"/>
      <c r="M51" s="382"/>
      <c r="N51" s="382"/>
      <c r="O51" s="382"/>
      <c r="P51" s="382"/>
      <c r="Q51" s="382"/>
      <c r="R51" s="382"/>
      <c r="S51" s="382"/>
      <c r="T51" s="382"/>
      <c r="U51" s="382"/>
      <c r="V51" s="382"/>
      <c r="W51" s="382"/>
      <c r="X51" s="382"/>
      <c r="Y51" s="382"/>
      <c r="Z51" s="382"/>
      <c r="AA51" s="382"/>
    </row>
    <row r="52" spans="1:27" ht="13.2">
      <c r="A52" s="382"/>
      <c r="B52" s="382"/>
      <c r="C52" s="382"/>
      <c r="D52" s="382"/>
      <c r="E52" s="382"/>
      <c r="F52" s="382"/>
      <c r="G52" s="382"/>
      <c r="H52" s="382"/>
      <c r="I52" s="382"/>
      <c r="J52" s="382"/>
      <c r="K52" s="382"/>
      <c r="L52" s="382"/>
      <c r="M52" s="382"/>
      <c r="N52" s="382"/>
      <c r="O52" s="382"/>
      <c r="P52" s="382"/>
      <c r="Q52" s="382"/>
      <c r="R52" s="382"/>
      <c r="S52" s="382"/>
      <c r="T52" s="382"/>
      <c r="U52" s="382"/>
      <c r="V52" s="382"/>
      <c r="W52" s="382"/>
      <c r="X52" s="382"/>
      <c r="Y52" s="382"/>
      <c r="Z52" s="382"/>
      <c r="AA52" s="382"/>
    </row>
    <row r="53" spans="1:27" ht="13.2">
      <c r="A53" s="382"/>
      <c r="B53" s="382"/>
      <c r="C53" s="382"/>
      <c r="D53" s="382"/>
      <c r="E53" s="382"/>
      <c r="F53" s="382"/>
      <c r="G53" s="382"/>
      <c r="H53" s="382"/>
      <c r="I53" s="382"/>
      <c r="J53" s="382"/>
      <c r="K53" s="382"/>
      <c r="L53" s="382"/>
      <c r="M53" s="382"/>
      <c r="N53" s="382"/>
      <c r="O53" s="382"/>
      <c r="P53" s="382"/>
      <c r="Q53" s="382"/>
      <c r="R53" s="382"/>
      <c r="S53" s="382"/>
      <c r="T53" s="382"/>
      <c r="U53" s="382"/>
      <c r="V53" s="382"/>
      <c r="W53" s="382"/>
      <c r="X53" s="382"/>
      <c r="Y53" s="382"/>
      <c r="Z53" s="382"/>
      <c r="AA53" s="382"/>
    </row>
    <row r="54" spans="1:27" ht="13.2">
      <c r="A54" s="382"/>
      <c r="B54" s="382"/>
      <c r="C54" s="382"/>
      <c r="D54" s="382"/>
      <c r="E54" s="382"/>
      <c r="F54" s="382"/>
      <c r="G54" s="382"/>
      <c r="H54" s="382"/>
      <c r="I54" s="382"/>
      <c r="J54" s="382"/>
      <c r="K54" s="382"/>
      <c r="L54" s="382"/>
      <c r="M54" s="382"/>
      <c r="N54" s="382"/>
      <c r="O54" s="382"/>
      <c r="P54" s="382"/>
      <c r="Q54" s="382"/>
      <c r="R54" s="382"/>
      <c r="S54" s="382"/>
      <c r="T54" s="382"/>
      <c r="U54" s="382"/>
      <c r="V54" s="382"/>
      <c r="W54" s="382"/>
      <c r="X54" s="382"/>
      <c r="Y54" s="382"/>
      <c r="Z54" s="382"/>
      <c r="AA54" s="382"/>
    </row>
    <row r="55" spans="1:27" ht="13.2">
      <c r="A55" s="382"/>
      <c r="B55" s="382"/>
      <c r="C55" s="382"/>
      <c r="D55" s="382"/>
      <c r="E55" s="382"/>
      <c r="F55" s="382"/>
      <c r="G55" s="382"/>
      <c r="H55" s="382"/>
      <c r="I55" s="382"/>
      <c r="J55" s="382"/>
      <c r="K55" s="382"/>
      <c r="L55" s="382"/>
      <c r="M55" s="382"/>
      <c r="N55" s="382"/>
      <c r="O55" s="382"/>
      <c r="P55" s="382"/>
      <c r="Q55" s="382"/>
      <c r="R55" s="382"/>
      <c r="S55" s="382"/>
      <c r="T55" s="382"/>
      <c r="U55" s="382"/>
      <c r="V55" s="382"/>
      <c r="W55" s="382"/>
      <c r="X55" s="382"/>
      <c r="Y55" s="382"/>
      <c r="Z55" s="382"/>
      <c r="AA55" s="382"/>
    </row>
    <row r="56" spans="1:27" ht="13.2">
      <c r="A56" s="382"/>
      <c r="B56" s="382"/>
      <c r="C56" s="382"/>
      <c r="D56" s="382"/>
      <c r="E56" s="382"/>
      <c r="F56" s="382"/>
      <c r="G56" s="382"/>
      <c r="H56" s="382"/>
      <c r="I56" s="382"/>
      <c r="J56" s="382"/>
      <c r="K56" s="382"/>
      <c r="L56" s="382"/>
      <c r="M56" s="382"/>
      <c r="N56" s="382"/>
      <c r="O56" s="382"/>
      <c r="P56" s="382"/>
      <c r="Q56" s="382"/>
      <c r="R56" s="382"/>
      <c r="S56" s="382"/>
      <c r="T56" s="382"/>
      <c r="U56" s="382"/>
      <c r="V56" s="382"/>
      <c r="W56" s="382"/>
      <c r="X56" s="382"/>
      <c r="Y56" s="382"/>
      <c r="Z56" s="382"/>
      <c r="AA56" s="382"/>
    </row>
    <row r="57" spans="1:27" ht="13.2">
      <c r="A57" s="382"/>
      <c r="B57" s="382"/>
      <c r="C57" s="382"/>
      <c r="D57" s="382"/>
      <c r="E57" s="382"/>
      <c r="F57" s="382"/>
      <c r="G57" s="382"/>
      <c r="H57" s="382"/>
      <c r="I57" s="382"/>
      <c r="J57" s="382"/>
      <c r="K57" s="382"/>
      <c r="L57" s="382"/>
      <c r="M57" s="382"/>
      <c r="N57" s="382"/>
      <c r="O57" s="382"/>
      <c r="P57" s="382"/>
      <c r="Q57" s="382"/>
      <c r="R57" s="382"/>
      <c r="S57" s="382"/>
      <c r="T57" s="382"/>
      <c r="U57" s="382"/>
      <c r="V57" s="382"/>
      <c r="W57" s="382"/>
      <c r="X57" s="382"/>
      <c r="Y57" s="382"/>
      <c r="Z57" s="382"/>
      <c r="AA57" s="382"/>
    </row>
    <row r="58" spans="1:27" ht="13.2">
      <c r="A58" s="382"/>
      <c r="B58" s="382"/>
      <c r="C58" s="382"/>
      <c r="D58" s="382"/>
      <c r="E58" s="382"/>
      <c r="F58" s="382"/>
      <c r="G58" s="382"/>
      <c r="H58" s="382"/>
      <c r="I58" s="382"/>
      <c r="J58" s="382"/>
      <c r="K58" s="382"/>
      <c r="L58" s="382"/>
      <c r="M58" s="382"/>
      <c r="N58" s="382"/>
      <c r="O58" s="382"/>
      <c r="P58" s="382"/>
      <c r="Q58" s="382"/>
      <c r="R58" s="382"/>
      <c r="S58" s="382"/>
      <c r="T58" s="382"/>
      <c r="U58" s="382"/>
      <c r="V58" s="382"/>
      <c r="W58" s="382"/>
      <c r="X58" s="382"/>
      <c r="Y58" s="382"/>
      <c r="Z58" s="382"/>
      <c r="AA58" s="382"/>
    </row>
    <row r="59" spans="1:27" ht="13.2">
      <c r="A59" s="382"/>
      <c r="B59" s="382"/>
      <c r="C59" s="382"/>
      <c r="D59" s="382"/>
      <c r="E59" s="382"/>
      <c r="F59" s="382"/>
      <c r="G59" s="382"/>
      <c r="H59" s="382"/>
      <c r="I59" s="382"/>
      <c r="J59" s="382"/>
      <c r="K59" s="382"/>
      <c r="L59" s="382"/>
      <c r="M59" s="382"/>
      <c r="N59" s="382"/>
      <c r="O59" s="382"/>
      <c r="P59" s="382"/>
      <c r="Q59" s="382"/>
      <c r="R59" s="382"/>
      <c r="S59" s="382"/>
      <c r="T59" s="382"/>
      <c r="U59" s="382"/>
      <c r="V59" s="382"/>
      <c r="W59" s="382"/>
      <c r="X59" s="382"/>
      <c r="Y59" s="382"/>
      <c r="Z59" s="382"/>
      <c r="AA59" s="382"/>
    </row>
    <row r="60" spans="1:27" ht="13.2">
      <c r="A60" s="382"/>
      <c r="B60" s="382"/>
      <c r="C60" s="382"/>
      <c r="D60" s="382"/>
      <c r="E60" s="382"/>
      <c r="F60" s="382"/>
      <c r="G60" s="382"/>
      <c r="H60" s="382"/>
      <c r="I60" s="382"/>
      <c r="J60" s="382"/>
      <c r="K60" s="382"/>
      <c r="L60" s="382"/>
      <c r="M60" s="382"/>
      <c r="N60" s="382"/>
      <c r="O60" s="382"/>
      <c r="P60" s="382"/>
      <c r="Q60" s="382"/>
      <c r="R60" s="382"/>
      <c r="S60" s="382"/>
      <c r="T60" s="382"/>
      <c r="U60" s="382"/>
      <c r="V60" s="382"/>
      <c r="W60" s="382"/>
      <c r="X60" s="382"/>
      <c r="Y60" s="382"/>
      <c r="Z60" s="382"/>
      <c r="AA60" s="382"/>
    </row>
    <row r="61" spans="1:27" ht="13.2">
      <c r="A61" s="382"/>
      <c r="B61" s="382"/>
      <c r="C61" s="382"/>
      <c r="D61" s="382"/>
      <c r="E61" s="382"/>
      <c r="F61" s="382"/>
      <c r="G61" s="382"/>
      <c r="H61" s="382"/>
      <c r="I61" s="382"/>
      <c r="J61" s="382"/>
      <c r="K61" s="382"/>
      <c r="L61" s="382"/>
      <c r="M61" s="382"/>
      <c r="N61" s="382"/>
      <c r="O61" s="382"/>
      <c r="P61" s="382"/>
      <c r="Q61" s="382"/>
      <c r="R61" s="382"/>
      <c r="S61" s="382"/>
      <c r="T61" s="382"/>
      <c r="U61" s="382"/>
      <c r="V61" s="382"/>
      <c r="W61" s="382"/>
      <c r="X61" s="382"/>
      <c r="Y61" s="382"/>
      <c r="Z61" s="382"/>
      <c r="AA61" s="382"/>
    </row>
    <row r="62" spans="1:27" ht="13.2">
      <c r="A62" s="382"/>
      <c r="B62" s="382"/>
      <c r="C62" s="382"/>
      <c r="D62" s="382"/>
      <c r="E62" s="382"/>
      <c r="F62" s="382"/>
      <c r="G62" s="382"/>
      <c r="H62" s="382"/>
      <c r="I62" s="382"/>
      <c r="J62" s="382"/>
      <c r="K62" s="382"/>
      <c r="L62" s="382"/>
      <c r="M62" s="382"/>
      <c r="N62" s="382"/>
      <c r="O62" s="382"/>
      <c r="P62" s="382"/>
      <c r="Q62" s="382"/>
      <c r="R62" s="382"/>
      <c r="S62" s="382"/>
      <c r="T62" s="382"/>
      <c r="U62" s="382"/>
      <c r="V62" s="382"/>
      <c r="W62" s="382"/>
      <c r="X62" s="382"/>
      <c r="Y62" s="382"/>
      <c r="Z62" s="382"/>
      <c r="AA62" s="382"/>
    </row>
    <row r="63" spans="1:27" ht="13.2">
      <c r="A63" s="382"/>
      <c r="B63" s="382"/>
      <c r="C63" s="382"/>
      <c r="D63" s="382"/>
      <c r="E63" s="382"/>
      <c r="F63" s="382"/>
      <c r="G63" s="382"/>
      <c r="H63" s="382"/>
      <c r="I63" s="382"/>
      <c r="J63" s="382"/>
      <c r="K63" s="382"/>
      <c r="L63" s="382"/>
      <c r="M63" s="382"/>
      <c r="N63" s="382"/>
      <c r="O63" s="382"/>
      <c r="P63" s="382"/>
      <c r="Q63" s="382"/>
      <c r="R63" s="382"/>
      <c r="S63" s="382"/>
      <c r="T63" s="382"/>
      <c r="U63" s="382"/>
      <c r="V63" s="382"/>
      <c r="W63" s="382"/>
      <c r="X63" s="382"/>
      <c r="Y63" s="382"/>
      <c r="Z63" s="382"/>
      <c r="AA63" s="382"/>
    </row>
    <row r="64" spans="1:27" ht="13.2">
      <c r="A64" s="382"/>
      <c r="B64" s="382"/>
      <c r="C64" s="382"/>
      <c r="D64" s="382"/>
      <c r="E64" s="382"/>
      <c r="F64" s="382"/>
      <c r="G64" s="382"/>
      <c r="H64" s="382"/>
      <c r="I64" s="382"/>
      <c r="J64" s="382"/>
      <c r="K64" s="382"/>
      <c r="L64" s="382"/>
      <c r="M64" s="382"/>
      <c r="N64" s="382"/>
      <c r="O64" s="382"/>
      <c r="P64" s="382"/>
      <c r="Q64" s="382"/>
      <c r="R64" s="382"/>
      <c r="S64" s="382"/>
      <c r="T64" s="382"/>
      <c r="U64" s="382"/>
      <c r="V64" s="382"/>
      <c r="W64" s="382"/>
      <c r="X64" s="382"/>
      <c r="Y64" s="382"/>
      <c r="Z64" s="382"/>
      <c r="AA64" s="382"/>
    </row>
    <row r="65" spans="1:27" ht="13.2">
      <c r="A65" s="382"/>
      <c r="B65" s="382"/>
      <c r="C65" s="382"/>
      <c r="D65" s="382"/>
      <c r="E65" s="382"/>
      <c r="F65" s="382"/>
      <c r="G65" s="382"/>
      <c r="H65" s="382"/>
      <c r="I65" s="382"/>
      <c r="J65" s="382"/>
      <c r="K65" s="382"/>
      <c r="L65" s="382"/>
      <c r="M65" s="382"/>
      <c r="N65" s="382"/>
      <c r="O65" s="382"/>
      <c r="P65" s="382"/>
      <c r="Q65" s="382"/>
      <c r="R65" s="382"/>
      <c r="S65" s="382"/>
      <c r="T65" s="382"/>
      <c r="U65" s="382"/>
      <c r="V65" s="382"/>
      <c r="W65" s="382"/>
      <c r="X65" s="382"/>
      <c r="Y65" s="382"/>
      <c r="Z65" s="382"/>
      <c r="AA65" s="382"/>
    </row>
    <row r="66" spans="1:27" ht="13.2">
      <c r="A66" s="382"/>
      <c r="B66" s="382"/>
      <c r="C66" s="382"/>
      <c r="D66" s="382"/>
      <c r="E66" s="382"/>
      <c r="F66" s="382"/>
      <c r="G66" s="382"/>
      <c r="H66" s="382"/>
      <c r="I66" s="382"/>
      <c r="J66" s="382"/>
      <c r="K66" s="382"/>
      <c r="L66" s="382"/>
      <c r="M66" s="382"/>
      <c r="N66" s="382"/>
      <c r="O66" s="382"/>
      <c r="P66" s="382"/>
      <c r="Q66" s="382"/>
      <c r="R66" s="382"/>
      <c r="S66" s="382"/>
      <c r="T66" s="382"/>
      <c r="U66" s="382"/>
      <c r="V66" s="382"/>
      <c r="W66" s="382"/>
      <c r="X66" s="382"/>
      <c r="Y66" s="382"/>
      <c r="Z66" s="382"/>
      <c r="AA66" s="382"/>
    </row>
    <row r="67" spans="1:27" ht="13.2">
      <c r="A67" s="382"/>
      <c r="B67" s="382"/>
      <c r="C67" s="382"/>
      <c r="D67" s="382"/>
      <c r="E67" s="382"/>
      <c r="F67" s="382"/>
      <c r="G67" s="382"/>
      <c r="H67" s="382"/>
      <c r="I67" s="382"/>
      <c r="J67" s="382"/>
      <c r="K67" s="382"/>
      <c r="L67" s="382"/>
      <c r="M67" s="382"/>
      <c r="N67" s="382"/>
      <c r="O67" s="382"/>
      <c r="P67" s="382"/>
      <c r="Q67" s="382"/>
      <c r="R67" s="382"/>
      <c r="S67" s="382"/>
      <c r="T67" s="382"/>
      <c r="U67" s="382"/>
      <c r="V67" s="382"/>
      <c r="W67" s="382"/>
      <c r="X67" s="382"/>
      <c r="Y67" s="382"/>
      <c r="Z67" s="382"/>
      <c r="AA67" s="382"/>
    </row>
    <row r="68" spans="1:27" ht="13.2">
      <c r="A68" s="382"/>
      <c r="B68" s="382"/>
      <c r="C68" s="382"/>
      <c r="D68" s="382"/>
      <c r="E68" s="382"/>
      <c r="F68" s="382"/>
      <c r="G68" s="382"/>
      <c r="H68" s="382"/>
      <c r="I68" s="382"/>
      <c r="J68" s="382"/>
      <c r="K68" s="382"/>
      <c r="L68" s="382"/>
      <c r="M68" s="382"/>
      <c r="N68" s="382"/>
      <c r="O68" s="382"/>
      <c r="P68" s="382"/>
      <c r="Q68" s="382"/>
      <c r="R68" s="382"/>
      <c r="S68" s="382"/>
      <c r="T68" s="382"/>
      <c r="U68" s="382"/>
      <c r="V68" s="382"/>
      <c r="W68" s="382"/>
      <c r="X68" s="382"/>
      <c r="Y68" s="382"/>
      <c r="Z68" s="382"/>
      <c r="AA68" s="382"/>
    </row>
    <row r="69" spans="1:27" ht="13.2">
      <c r="A69" s="382"/>
      <c r="B69" s="382"/>
      <c r="C69" s="382"/>
      <c r="D69" s="382"/>
      <c r="E69" s="382"/>
      <c r="F69" s="382"/>
      <c r="G69" s="382"/>
      <c r="H69" s="382"/>
      <c r="I69" s="382"/>
      <c r="J69" s="382"/>
      <c r="K69" s="382"/>
      <c r="L69" s="382"/>
      <c r="M69" s="382"/>
      <c r="N69" s="382"/>
      <c r="O69" s="382"/>
      <c r="P69" s="382"/>
      <c r="Q69" s="382"/>
      <c r="R69" s="382"/>
      <c r="S69" s="382"/>
      <c r="T69" s="382"/>
      <c r="U69" s="382"/>
      <c r="V69" s="382"/>
      <c r="W69" s="382"/>
      <c r="X69" s="382"/>
      <c r="Y69" s="382"/>
      <c r="Z69" s="382"/>
      <c r="AA69" s="382"/>
    </row>
    <row r="70" spans="1:27" ht="13.2">
      <c r="A70" s="382"/>
      <c r="B70" s="382"/>
      <c r="C70" s="382"/>
      <c r="D70" s="382"/>
      <c r="E70" s="382"/>
      <c r="F70" s="382"/>
      <c r="G70" s="382"/>
      <c r="H70" s="382"/>
      <c r="I70" s="382"/>
      <c r="J70" s="382"/>
      <c r="K70" s="382"/>
      <c r="L70" s="382"/>
      <c r="M70" s="382"/>
      <c r="N70" s="382"/>
      <c r="O70" s="382"/>
      <c r="P70" s="382"/>
      <c r="Q70" s="382"/>
      <c r="R70" s="382"/>
      <c r="S70" s="382"/>
      <c r="T70" s="382"/>
      <c r="U70" s="382"/>
      <c r="V70" s="382"/>
      <c r="W70" s="382"/>
      <c r="X70" s="382"/>
      <c r="Y70" s="382"/>
      <c r="Z70" s="382"/>
      <c r="AA70" s="382"/>
    </row>
    <row r="71" spans="1:27" ht="13.2">
      <c r="A71" s="382"/>
      <c r="B71" s="382"/>
      <c r="C71" s="382"/>
      <c r="D71" s="382"/>
      <c r="E71" s="382"/>
      <c r="F71" s="382"/>
      <c r="G71" s="382"/>
      <c r="H71" s="382"/>
      <c r="I71" s="382"/>
      <c r="J71" s="382"/>
      <c r="K71" s="382"/>
      <c r="L71" s="382"/>
      <c r="M71" s="382"/>
      <c r="N71" s="382"/>
      <c r="O71" s="382"/>
      <c r="P71" s="382"/>
      <c r="Q71" s="382"/>
      <c r="R71" s="382"/>
      <c r="S71" s="382"/>
      <c r="T71" s="382"/>
      <c r="U71" s="382"/>
      <c r="V71" s="382"/>
      <c r="W71" s="382"/>
      <c r="X71" s="382"/>
      <c r="Y71" s="382"/>
      <c r="Z71" s="382"/>
      <c r="AA71" s="382"/>
    </row>
    <row r="72" spans="1:27" ht="13.2">
      <c r="A72" s="382"/>
      <c r="B72" s="382"/>
      <c r="C72" s="382"/>
      <c r="D72" s="382"/>
      <c r="E72" s="382"/>
      <c r="F72" s="382"/>
      <c r="G72" s="382"/>
      <c r="H72" s="382"/>
      <c r="I72" s="382"/>
      <c r="J72" s="382"/>
      <c r="K72" s="382"/>
      <c r="L72" s="382"/>
      <c r="M72" s="382"/>
      <c r="N72" s="382"/>
      <c r="O72" s="382"/>
      <c r="P72" s="382"/>
      <c r="Q72" s="382"/>
      <c r="R72" s="382"/>
      <c r="S72" s="382"/>
      <c r="T72" s="382"/>
      <c r="U72" s="382"/>
      <c r="V72" s="382"/>
      <c r="W72" s="382"/>
      <c r="X72" s="382"/>
      <c r="Y72" s="382"/>
      <c r="Z72" s="382"/>
      <c r="AA72" s="382"/>
    </row>
    <row r="73" spans="1:27" ht="13.2">
      <c r="A73" s="382"/>
      <c r="B73" s="382"/>
      <c r="C73" s="382"/>
      <c r="D73" s="382"/>
      <c r="E73" s="382"/>
      <c r="F73" s="382"/>
      <c r="G73" s="382"/>
      <c r="H73" s="382"/>
      <c r="I73" s="382"/>
      <c r="J73" s="382"/>
      <c r="K73" s="382"/>
      <c r="L73" s="382"/>
      <c r="M73" s="382"/>
      <c r="N73" s="382"/>
      <c r="O73" s="382"/>
      <c r="P73" s="382"/>
      <c r="Q73" s="382"/>
      <c r="R73" s="382"/>
      <c r="S73" s="382"/>
      <c r="T73" s="382"/>
      <c r="U73" s="382"/>
      <c r="V73" s="382"/>
      <c r="W73" s="382"/>
      <c r="X73" s="382"/>
      <c r="Y73" s="382"/>
      <c r="Z73" s="382"/>
      <c r="AA73" s="382"/>
    </row>
    <row r="74" spans="1:27" ht="13.2">
      <c r="A74" s="382"/>
      <c r="B74" s="382"/>
      <c r="C74" s="382"/>
      <c r="D74" s="382"/>
      <c r="E74" s="382"/>
      <c r="F74" s="382"/>
      <c r="G74" s="382"/>
      <c r="H74" s="382"/>
      <c r="I74" s="382"/>
      <c r="J74" s="382"/>
      <c r="K74" s="382"/>
      <c r="L74" s="382"/>
      <c r="M74" s="382"/>
      <c r="N74" s="382"/>
      <c r="O74" s="382"/>
      <c r="P74" s="382"/>
      <c r="Q74" s="382"/>
      <c r="R74" s="382"/>
      <c r="S74" s="382"/>
      <c r="T74" s="382"/>
      <c r="U74" s="382"/>
      <c r="V74" s="382"/>
      <c r="W74" s="382"/>
      <c r="X74" s="382"/>
      <c r="Y74" s="382"/>
      <c r="Z74" s="382"/>
      <c r="AA74" s="382"/>
    </row>
    <row r="75" spans="1:27" ht="13.2">
      <c r="A75" s="382"/>
      <c r="B75" s="382"/>
      <c r="C75" s="382"/>
      <c r="D75" s="382"/>
      <c r="E75" s="382"/>
      <c r="F75" s="382"/>
      <c r="G75" s="382"/>
      <c r="H75" s="382"/>
      <c r="I75" s="382"/>
      <c r="J75" s="382"/>
      <c r="K75" s="382"/>
      <c r="L75" s="382"/>
      <c r="M75" s="382"/>
      <c r="N75" s="382"/>
      <c r="O75" s="382"/>
      <c r="P75" s="382"/>
      <c r="Q75" s="382"/>
      <c r="R75" s="382"/>
      <c r="S75" s="382"/>
      <c r="T75" s="382"/>
      <c r="U75" s="382"/>
      <c r="V75" s="382"/>
      <c r="W75" s="382"/>
      <c r="X75" s="382"/>
      <c r="Y75" s="382"/>
      <c r="Z75" s="382"/>
      <c r="AA75" s="382"/>
    </row>
    <row r="76" spans="1:27" ht="13.2">
      <c r="A76" s="382"/>
      <c r="B76" s="382"/>
      <c r="C76" s="382"/>
      <c r="D76" s="382"/>
      <c r="E76" s="382"/>
      <c r="F76" s="382"/>
      <c r="G76" s="382"/>
      <c r="H76" s="382"/>
      <c r="I76" s="382"/>
      <c r="J76" s="382"/>
      <c r="K76" s="382"/>
      <c r="L76" s="382"/>
      <c r="M76" s="382"/>
      <c r="N76" s="382"/>
      <c r="O76" s="382"/>
      <c r="P76" s="382"/>
      <c r="Q76" s="382"/>
      <c r="R76" s="382"/>
      <c r="S76" s="382"/>
      <c r="T76" s="382"/>
      <c r="U76" s="382"/>
      <c r="V76" s="382"/>
      <c r="W76" s="382"/>
      <c r="X76" s="382"/>
      <c r="Y76" s="382"/>
      <c r="Z76" s="382"/>
      <c r="AA76" s="382"/>
    </row>
    <row r="77" spans="1:27" ht="13.2">
      <c r="A77" s="382"/>
      <c r="B77" s="382"/>
      <c r="C77" s="382"/>
      <c r="D77" s="382"/>
      <c r="E77" s="382"/>
      <c r="F77" s="382"/>
      <c r="G77" s="382"/>
      <c r="H77" s="382"/>
      <c r="I77" s="382"/>
      <c r="J77" s="382"/>
      <c r="K77" s="382"/>
      <c r="L77" s="382"/>
      <c r="M77" s="382"/>
      <c r="N77" s="382"/>
      <c r="O77" s="382"/>
      <c r="P77" s="382"/>
      <c r="Q77" s="382"/>
      <c r="R77" s="382"/>
      <c r="S77" s="382"/>
      <c r="T77" s="382"/>
      <c r="U77" s="382"/>
      <c r="V77" s="382"/>
      <c r="W77" s="382"/>
      <c r="X77" s="382"/>
      <c r="Y77" s="382"/>
      <c r="Z77" s="382"/>
      <c r="AA77" s="382"/>
    </row>
    <row r="78" spans="1:27" ht="13.2">
      <c r="A78" s="382"/>
      <c r="B78" s="382"/>
      <c r="C78" s="382"/>
      <c r="D78" s="382"/>
      <c r="E78" s="382"/>
      <c r="F78" s="382"/>
      <c r="G78" s="382"/>
      <c r="H78" s="382"/>
      <c r="I78" s="382"/>
      <c r="J78" s="382"/>
      <c r="K78" s="382"/>
      <c r="L78" s="382"/>
      <c r="M78" s="382"/>
      <c r="N78" s="382"/>
      <c r="O78" s="382"/>
      <c r="P78" s="382"/>
      <c r="Q78" s="382"/>
      <c r="R78" s="382"/>
      <c r="S78" s="382"/>
      <c r="T78" s="382"/>
      <c r="U78" s="382"/>
      <c r="V78" s="382"/>
      <c r="W78" s="382"/>
      <c r="X78" s="382"/>
      <c r="Y78" s="382"/>
      <c r="Z78" s="382"/>
      <c r="AA78" s="382"/>
    </row>
    <row r="79" spans="1:27" ht="13.2">
      <c r="A79" s="382"/>
      <c r="B79" s="382"/>
      <c r="C79" s="382"/>
      <c r="D79" s="382"/>
      <c r="E79" s="382"/>
      <c r="F79" s="382"/>
      <c r="G79" s="382"/>
      <c r="H79" s="382"/>
      <c r="I79" s="382"/>
      <c r="J79" s="382"/>
      <c r="K79" s="382"/>
      <c r="L79" s="382"/>
      <c r="M79" s="382"/>
      <c r="N79" s="382"/>
      <c r="O79" s="382"/>
      <c r="P79" s="382"/>
      <c r="Q79" s="382"/>
      <c r="R79" s="382"/>
      <c r="S79" s="382"/>
      <c r="T79" s="382"/>
      <c r="U79" s="382"/>
      <c r="V79" s="382"/>
      <c r="W79" s="382"/>
      <c r="X79" s="382"/>
      <c r="Y79" s="382"/>
      <c r="Z79" s="382"/>
      <c r="AA79" s="382"/>
    </row>
    <row r="80" spans="1:27" ht="13.2">
      <c r="A80" s="382"/>
      <c r="B80" s="382"/>
      <c r="C80" s="382"/>
      <c r="D80" s="382"/>
      <c r="E80" s="382"/>
      <c r="F80" s="382"/>
      <c r="G80" s="382"/>
      <c r="H80" s="382"/>
      <c r="I80" s="382"/>
      <c r="J80" s="382"/>
      <c r="K80" s="382"/>
      <c r="L80" s="382"/>
      <c r="M80" s="382"/>
      <c r="N80" s="382"/>
      <c r="O80" s="382"/>
      <c r="P80" s="382"/>
      <c r="Q80" s="382"/>
      <c r="R80" s="382"/>
      <c r="S80" s="382"/>
      <c r="T80" s="382"/>
      <c r="U80" s="382"/>
      <c r="V80" s="382"/>
      <c r="W80" s="382"/>
      <c r="X80" s="382"/>
      <c r="Y80" s="382"/>
      <c r="Z80" s="382"/>
      <c r="AA80" s="382"/>
    </row>
    <row r="81" spans="1:27" ht="13.2">
      <c r="A81" s="382"/>
      <c r="B81" s="382"/>
      <c r="C81" s="382"/>
      <c r="D81" s="382"/>
      <c r="E81" s="382"/>
      <c r="F81" s="382"/>
      <c r="G81" s="382"/>
      <c r="H81" s="382"/>
      <c r="I81" s="382"/>
      <c r="J81" s="382"/>
      <c r="K81" s="382"/>
      <c r="L81" s="382"/>
      <c r="M81" s="382"/>
      <c r="N81" s="382"/>
      <c r="O81" s="382"/>
      <c r="P81" s="382"/>
      <c r="Q81" s="382"/>
      <c r="R81" s="382"/>
      <c r="S81" s="382"/>
      <c r="T81" s="382"/>
      <c r="U81" s="382"/>
      <c r="V81" s="382"/>
      <c r="W81" s="382"/>
      <c r="X81" s="382"/>
      <c r="Y81" s="382"/>
      <c r="Z81" s="382"/>
      <c r="AA81" s="382"/>
    </row>
    <row r="82" spans="1:27" ht="13.2">
      <c r="A82" s="382"/>
      <c r="B82" s="382"/>
      <c r="C82" s="382"/>
      <c r="D82" s="382"/>
      <c r="E82" s="382"/>
      <c r="F82" s="382"/>
      <c r="G82" s="382"/>
      <c r="H82" s="382"/>
      <c r="I82" s="382"/>
      <c r="J82" s="382"/>
      <c r="K82" s="382"/>
      <c r="L82" s="382"/>
      <c r="M82" s="382"/>
      <c r="N82" s="382"/>
      <c r="O82" s="382"/>
      <c r="P82" s="382"/>
      <c r="Q82" s="382"/>
      <c r="R82" s="382"/>
      <c r="S82" s="382"/>
      <c r="T82" s="382"/>
      <c r="U82" s="382"/>
      <c r="V82" s="382"/>
      <c r="W82" s="382"/>
      <c r="X82" s="382"/>
      <c r="Y82" s="382"/>
      <c r="Z82" s="382"/>
      <c r="AA82" s="382"/>
    </row>
    <row r="83" spans="1:27" ht="13.2">
      <c r="A83" s="382"/>
      <c r="B83" s="382"/>
      <c r="C83" s="382"/>
      <c r="D83" s="382"/>
      <c r="E83" s="382"/>
      <c r="F83" s="382"/>
      <c r="G83" s="382"/>
      <c r="H83" s="382"/>
      <c r="I83" s="382"/>
      <c r="J83" s="382"/>
      <c r="K83" s="382"/>
      <c r="L83" s="382"/>
      <c r="M83" s="382"/>
      <c r="N83" s="382"/>
      <c r="O83" s="382"/>
      <c r="P83" s="382"/>
      <c r="Q83" s="382"/>
      <c r="R83" s="382"/>
      <c r="S83" s="382"/>
      <c r="T83" s="382"/>
      <c r="U83" s="382"/>
      <c r="V83" s="382"/>
      <c r="W83" s="382"/>
      <c r="X83" s="382"/>
      <c r="Y83" s="382"/>
      <c r="Z83" s="382"/>
      <c r="AA83" s="382"/>
    </row>
    <row r="84" spans="1:27" ht="13.2">
      <c r="A84" s="382"/>
      <c r="B84" s="382"/>
      <c r="C84" s="382"/>
      <c r="D84" s="382"/>
      <c r="E84" s="382"/>
      <c r="F84" s="382"/>
      <c r="G84" s="382"/>
      <c r="H84" s="382"/>
      <c r="I84" s="382"/>
      <c r="J84" s="382"/>
      <c r="K84" s="382"/>
      <c r="L84" s="382"/>
      <c r="M84" s="382"/>
      <c r="N84" s="382"/>
      <c r="O84" s="382"/>
      <c r="P84" s="382"/>
      <c r="Q84" s="382"/>
      <c r="R84" s="382"/>
      <c r="S84" s="382"/>
      <c r="T84" s="382"/>
      <c r="U84" s="382"/>
      <c r="V84" s="382"/>
      <c r="W84" s="382"/>
      <c r="X84" s="382"/>
      <c r="Y84" s="382"/>
      <c r="Z84" s="382"/>
      <c r="AA84" s="382"/>
    </row>
    <row r="85" spans="1:27" ht="13.2">
      <c r="A85" s="382"/>
      <c r="B85" s="382"/>
      <c r="C85" s="382"/>
      <c r="D85" s="382"/>
      <c r="E85" s="382"/>
      <c r="F85" s="382"/>
      <c r="G85" s="382"/>
      <c r="H85" s="382"/>
      <c r="I85" s="382"/>
      <c r="J85" s="382"/>
      <c r="K85" s="382"/>
      <c r="L85" s="382"/>
      <c r="M85" s="382"/>
      <c r="N85" s="382"/>
      <c r="O85" s="382"/>
      <c r="P85" s="382"/>
      <c r="Q85" s="382"/>
      <c r="R85" s="382"/>
      <c r="S85" s="382"/>
      <c r="T85" s="382"/>
      <c r="U85" s="382"/>
      <c r="V85" s="382"/>
      <c r="W85" s="382"/>
      <c r="X85" s="382"/>
      <c r="Y85" s="382"/>
      <c r="Z85" s="382"/>
      <c r="AA85" s="382"/>
    </row>
    <row r="86" spans="1:27" ht="13.2">
      <c r="A86" s="382"/>
      <c r="B86" s="382"/>
      <c r="C86" s="382"/>
      <c r="D86" s="382"/>
      <c r="E86" s="382"/>
      <c r="F86" s="382"/>
      <c r="G86" s="382"/>
      <c r="H86" s="382"/>
      <c r="I86" s="382"/>
      <c r="J86" s="382"/>
      <c r="K86" s="382"/>
      <c r="L86" s="382"/>
      <c r="M86" s="382"/>
      <c r="N86" s="382"/>
      <c r="O86" s="382"/>
      <c r="P86" s="382"/>
      <c r="Q86" s="382"/>
      <c r="R86" s="382"/>
      <c r="S86" s="382"/>
      <c r="T86" s="382"/>
      <c r="U86" s="382"/>
      <c r="V86" s="382"/>
      <c r="W86" s="382"/>
      <c r="X86" s="382"/>
      <c r="Y86" s="382"/>
      <c r="Z86" s="382"/>
      <c r="AA86" s="382"/>
    </row>
    <row r="87" spans="1:27" ht="13.2">
      <c r="A87" s="382"/>
      <c r="B87" s="382"/>
      <c r="C87" s="382"/>
      <c r="D87" s="382"/>
      <c r="E87" s="382"/>
      <c r="F87" s="382"/>
      <c r="G87" s="382"/>
      <c r="H87" s="382"/>
      <c r="I87" s="382"/>
      <c r="J87" s="382"/>
      <c r="K87" s="382"/>
      <c r="L87" s="382"/>
      <c r="M87" s="382"/>
      <c r="N87" s="382"/>
      <c r="O87" s="382"/>
      <c r="P87" s="382"/>
      <c r="Q87" s="382"/>
      <c r="R87" s="382"/>
      <c r="S87" s="382"/>
      <c r="T87" s="382"/>
      <c r="U87" s="382"/>
      <c r="V87" s="382"/>
      <c r="W87" s="382"/>
      <c r="X87" s="382"/>
      <c r="Y87" s="382"/>
      <c r="Z87" s="382"/>
      <c r="AA87" s="382"/>
    </row>
    <row r="88" spans="1:27" ht="13.2">
      <c r="A88" s="382"/>
      <c r="B88" s="382"/>
      <c r="C88" s="382"/>
      <c r="D88" s="382"/>
      <c r="E88" s="382"/>
      <c r="F88" s="382"/>
      <c r="G88" s="382"/>
      <c r="H88" s="382"/>
      <c r="I88" s="382"/>
      <c r="J88" s="382"/>
      <c r="K88" s="382"/>
      <c r="L88" s="382"/>
      <c r="M88" s="382"/>
      <c r="N88" s="382"/>
      <c r="O88" s="382"/>
      <c r="P88" s="382"/>
      <c r="Q88" s="382"/>
      <c r="R88" s="382"/>
      <c r="S88" s="382"/>
      <c r="T88" s="382"/>
      <c r="U88" s="382"/>
      <c r="V88" s="382"/>
      <c r="W88" s="382"/>
      <c r="X88" s="382"/>
      <c r="Y88" s="382"/>
      <c r="Z88" s="382"/>
      <c r="AA88" s="382"/>
    </row>
    <row r="89" spans="1:27" ht="13.2">
      <c r="A89" s="382"/>
      <c r="B89" s="382"/>
      <c r="C89" s="382"/>
      <c r="D89" s="382"/>
      <c r="E89" s="382"/>
      <c r="F89" s="382"/>
      <c r="G89" s="382"/>
      <c r="H89" s="382"/>
      <c r="I89" s="382"/>
      <c r="J89" s="382"/>
      <c r="K89" s="382"/>
      <c r="L89" s="382"/>
      <c r="M89" s="382"/>
      <c r="N89" s="382"/>
      <c r="O89" s="382"/>
      <c r="P89" s="382"/>
      <c r="Q89" s="382"/>
      <c r="R89" s="382"/>
      <c r="S89" s="382"/>
      <c r="T89" s="382"/>
      <c r="U89" s="382"/>
      <c r="V89" s="382"/>
      <c r="W89" s="382"/>
      <c r="X89" s="382"/>
      <c r="Y89" s="382"/>
      <c r="Z89" s="382"/>
      <c r="AA89" s="382"/>
    </row>
    <row r="90" spans="1:27" ht="13.2">
      <c r="A90" s="382"/>
      <c r="B90" s="382"/>
      <c r="C90" s="382"/>
      <c r="D90" s="382"/>
      <c r="E90" s="382"/>
      <c r="F90" s="382"/>
      <c r="G90" s="382"/>
      <c r="H90" s="382"/>
      <c r="I90" s="382"/>
      <c r="J90" s="382"/>
      <c r="K90" s="382"/>
      <c r="L90" s="382"/>
      <c r="M90" s="382"/>
      <c r="N90" s="382"/>
      <c r="O90" s="382"/>
      <c r="P90" s="382"/>
      <c r="Q90" s="382"/>
      <c r="R90" s="382"/>
      <c r="S90" s="382"/>
      <c r="T90" s="382"/>
      <c r="U90" s="382"/>
      <c r="V90" s="382"/>
      <c r="W90" s="382"/>
      <c r="X90" s="382"/>
      <c r="Y90" s="382"/>
      <c r="Z90" s="382"/>
      <c r="AA90" s="382"/>
    </row>
    <row r="91" spans="1:27" ht="13.2">
      <c r="A91" s="382"/>
      <c r="B91" s="382"/>
      <c r="C91" s="382"/>
      <c r="D91" s="382"/>
      <c r="E91" s="382"/>
      <c r="F91" s="382"/>
      <c r="G91" s="382"/>
      <c r="H91" s="382"/>
      <c r="I91" s="382"/>
      <c r="J91" s="382"/>
      <c r="K91" s="382"/>
      <c r="L91" s="382"/>
      <c r="M91" s="382"/>
      <c r="N91" s="382"/>
      <c r="O91" s="382"/>
      <c r="P91" s="382"/>
      <c r="Q91" s="382"/>
      <c r="R91" s="382"/>
      <c r="S91" s="382"/>
      <c r="T91" s="382"/>
      <c r="U91" s="382"/>
      <c r="V91" s="382"/>
      <c r="W91" s="382"/>
      <c r="X91" s="382"/>
      <c r="Y91" s="382"/>
      <c r="Z91" s="382"/>
      <c r="AA91" s="382"/>
    </row>
    <row r="92" spans="1:27" ht="13.2">
      <c r="A92" s="382"/>
      <c r="B92" s="382"/>
      <c r="C92" s="382"/>
      <c r="D92" s="382"/>
      <c r="E92" s="382"/>
      <c r="F92" s="382"/>
      <c r="G92" s="382"/>
      <c r="H92" s="382"/>
      <c r="I92" s="382"/>
      <c r="J92" s="382"/>
      <c r="K92" s="382"/>
      <c r="L92" s="382"/>
      <c r="M92" s="382"/>
      <c r="N92" s="382"/>
      <c r="O92" s="382"/>
      <c r="P92" s="382"/>
      <c r="Q92" s="382"/>
      <c r="R92" s="382"/>
      <c r="S92" s="382"/>
      <c r="T92" s="382"/>
      <c r="U92" s="382"/>
      <c r="V92" s="382"/>
      <c r="W92" s="382"/>
      <c r="X92" s="382"/>
      <c r="Y92" s="382"/>
      <c r="Z92" s="382"/>
      <c r="AA92" s="382"/>
    </row>
    <row r="93" spans="1:27" ht="13.2">
      <c r="A93" s="382"/>
      <c r="B93" s="382"/>
      <c r="C93" s="382"/>
      <c r="D93" s="382"/>
      <c r="E93" s="382"/>
      <c r="F93" s="382"/>
      <c r="G93" s="382"/>
      <c r="H93" s="382"/>
      <c r="I93" s="382"/>
      <c r="J93" s="382"/>
      <c r="K93" s="382"/>
      <c r="L93" s="382"/>
      <c r="M93" s="382"/>
      <c r="N93" s="382"/>
      <c r="O93" s="382"/>
      <c r="P93" s="382"/>
      <c r="Q93" s="382"/>
      <c r="R93" s="382"/>
      <c r="S93" s="382"/>
      <c r="T93" s="382"/>
      <c r="U93" s="382"/>
      <c r="V93" s="382"/>
      <c r="W93" s="382"/>
      <c r="X93" s="382"/>
      <c r="Y93" s="382"/>
      <c r="Z93" s="382"/>
      <c r="AA93" s="382"/>
    </row>
    <row r="94" spans="1:27" ht="13.2">
      <c r="A94" s="382"/>
      <c r="B94" s="382"/>
      <c r="C94" s="382"/>
      <c r="D94" s="382"/>
      <c r="E94" s="382"/>
      <c r="F94" s="382"/>
      <c r="G94" s="382"/>
      <c r="H94" s="382"/>
      <c r="I94" s="382"/>
      <c r="J94" s="382"/>
      <c r="K94" s="382"/>
      <c r="L94" s="382"/>
      <c r="M94" s="382"/>
      <c r="N94" s="382"/>
      <c r="O94" s="382"/>
      <c r="P94" s="382"/>
      <c r="Q94" s="382"/>
      <c r="R94" s="382"/>
      <c r="S94" s="382"/>
      <c r="T94" s="382"/>
      <c r="U94" s="382"/>
      <c r="V94" s="382"/>
      <c r="W94" s="382"/>
      <c r="X94" s="382"/>
      <c r="Y94" s="382"/>
      <c r="Z94" s="382"/>
      <c r="AA94" s="382"/>
    </row>
    <row r="95" spans="1:27" ht="13.2">
      <c r="A95" s="382"/>
      <c r="B95" s="382"/>
      <c r="C95" s="382"/>
      <c r="D95" s="382"/>
      <c r="E95" s="382"/>
      <c r="F95" s="382"/>
      <c r="G95" s="382"/>
      <c r="H95" s="382"/>
      <c r="I95" s="382"/>
      <c r="J95" s="382"/>
      <c r="K95" s="382"/>
      <c r="L95" s="382"/>
      <c r="M95" s="382"/>
      <c r="N95" s="382"/>
      <c r="O95" s="382"/>
      <c r="P95" s="382"/>
      <c r="Q95" s="382"/>
      <c r="R95" s="382"/>
      <c r="S95" s="382"/>
      <c r="T95" s="382"/>
      <c r="U95" s="382"/>
      <c r="V95" s="382"/>
      <c r="W95" s="382"/>
      <c r="X95" s="382"/>
      <c r="Y95" s="382"/>
      <c r="Z95" s="382"/>
      <c r="AA95" s="382"/>
    </row>
    <row r="96" spans="1:27" ht="13.2">
      <c r="A96" s="382"/>
      <c r="B96" s="382"/>
      <c r="C96" s="382"/>
      <c r="D96" s="382"/>
      <c r="E96" s="382"/>
      <c r="F96" s="382"/>
      <c r="G96" s="382"/>
      <c r="H96" s="382"/>
      <c r="I96" s="382"/>
      <c r="J96" s="382"/>
      <c r="K96" s="382"/>
      <c r="L96" s="382"/>
      <c r="M96" s="382"/>
      <c r="N96" s="382"/>
      <c r="O96" s="382"/>
      <c r="P96" s="382"/>
      <c r="Q96" s="382"/>
      <c r="R96" s="382"/>
      <c r="S96" s="382"/>
      <c r="T96" s="382"/>
      <c r="U96" s="382"/>
      <c r="V96" s="382"/>
      <c r="W96" s="382"/>
      <c r="X96" s="382"/>
      <c r="Y96" s="382"/>
      <c r="Z96" s="382"/>
      <c r="AA96" s="382"/>
    </row>
    <row r="97" spans="1:27" ht="13.2">
      <c r="A97" s="382"/>
      <c r="B97" s="382"/>
      <c r="C97" s="382"/>
      <c r="D97" s="382"/>
      <c r="E97" s="382"/>
      <c r="F97" s="382"/>
      <c r="G97" s="382"/>
      <c r="H97" s="382"/>
      <c r="I97" s="382"/>
      <c r="J97" s="382"/>
      <c r="K97" s="382"/>
      <c r="L97" s="382"/>
      <c r="M97" s="382"/>
      <c r="N97" s="382"/>
      <c r="O97" s="382"/>
      <c r="P97" s="382"/>
      <c r="Q97" s="382"/>
      <c r="R97" s="382"/>
      <c r="S97" s="382"/>
      <c r="T97" s="382"/>
      <c r="U97" s="382"/>
      <c r="V97" s="382"/>
      <c r="W97" s="382"/>
      <c r="X97" s="382"/>
      <c r="Y97" s="382"/>
      <c r="Z97" s="382"/>
      <c r="AA97" s="382"/>
    </row>
    <row r="98" spans="1:27" ht="13.2">
      <c r="A98" s="382"/>
      <c r="B98" s="382"/>
      <c r="C98" s="382"/>
      <c r="D98" s="382"/>
      <c r="E98" s="382"/>
      <c r="F98" s="382"/>
      <c r="G98" s="382"/>
      <c r="H98" s="382"/>
      <c r="I98" s="382"/>
      <c r="J98" s="382"/>
      <c r="K98" s="382"/>
      <c r="L98" s="382"/>
      <c r="M98" s="382"/>
      <c r="N98" s="382"/>
      <c r="O98" s="382"/>
      <c r="P98" s="382"/>
      <c r="Q98" s="382"/>
      <c r="R98" s="382"/>
      <c r="S98" s="382"/>
      <c r="T98" s="382"/>
      <c r="U98" s="382"/>
      <c r="V98" s="382"/>
      <c r="W98" s="382"/>
      <c r="X98" s="382"/>
      <c r="Y98" s="382"/>
      <c r="Z98" s="382"/>
      <c r="AA98" s="382"/>
    </row>
    <row r="99" spans="1:27" ht="13.2">
      <c r="A99" s="382"/>
      <c r="B99" s="382"/>
      <c r="C99" s="382"/>
      <c r="D99" s="382"/>
      <c r="E99" s="382"/>
      <c r="F99" s="382"/>
      <c r="G99" s="382"/>
      <c r="H99" s="382"/>
      <c r="I99" s="382"/>
      <c r="J99" s="382"/>
      <c r="K99" s="382"/>
      <c r="L99" s="382"/>
      <c r="M99" s="382"/>
      <c r="N99" s="382"/>
      <c r="O99" s="382"/>
      <c r="P99" s="382"/>
      <c r="Q99" s="382"/>
      <c r="R99" s="382"/>
      <c r="S99" s="382"/>
      <c r="T99" s="382"/>
      <c r="U99" s="382"/>
      <c r="V99" s="382"/>
      <c r="W99" s="382"/>
      <c r="X99" s="382"/>
      <c r="Y99" s="382"/>
      <c r="Z99" s="382"/>
      <c r="AA99" s="382"/>
    </row>
    <row r="100" spans="1:27" ht="13.2">
      <c r="A100" s="382"/>
      <c r="B100" s="382"/>
      <c r="C100" s="382"/>
      <c r="D100" s="382"/>
      <c r="E100" s="382"/>
      <c r="F100" s="382"/>
      <c r="G100" s="382"/>
      <c r="H100" s="382"/>
      <c r="I100" s="382"/>
      <c r="J100" s="382"/>
      <c r="K100" s="382"/>
      <c r="L100" s="382"/>
      <c r="M100" s="382"/>
      <c r="N100" s="382"/>
      <c r="O100" s="382"/>
      <c r="P100" s="382"/>
      <c r="Q100" s="382"/>
      <c r="R100" s="382"/>
      <c r="S100" s="382"/>
      <c r="T100" s="382"/>
      <c r="U100" s="382"/>
      <c r="V100" s="382"/>
      <c r="W100" s="382"/>
      <c r="X100" s="382"/>
      <c r="Y100" s="382"/>
      <c r="Z100" s="382"/>
      <c r="AA100" s="382"/>
    </row>
    <row r="101" spans="1:27" ht="13.2">
      <c r="A101" s="382"/>
      <c r="B101" s="382"/>
      <c r="C101" s="382"/>
      <c r="D101" s="382"/>
      <c r="E101" s="382"/>
      <c r="F101" s="382"/>
      <c r="G101" s="382"/>
      <c r="H101" s="382"/>
      <c r="I101" s="382"/>
      <c r="J101" s="382"/>
      <c r="K101" s="382"/>
      <c r="L101" s="382"/>
      <c r="M101" s="382"/>
      <c r="N101" s="382"/>
      <c r="O101" s="382"/>
      <c r="P101" s="382"/>
      <c r="Q101" s="382"/>
      <c r="R101" s="382"/>
      <c r="S101" s="382"/>
      <c r="T101" s="382"/>
      <c r="U101" s="382"/>
      <c r="V101" s="382"/>
      <c r="W101" s="382"/>
      <c r="X101" s="382"/>
      <c r="Y101" s="382"/>
      <c r="Z101" s="382"/>
      <c r="AA101" s="382"/>
    </row>
    <row r="102" spans="1:27" ht="13.2">
      <c r="A102" s="382"/>
      <c r="B102" s="382"/>
      <c r="C102" s="382"/>
      <c r="D102" s="382"/>
      <c r="E102" s="382"/>
      <c r="F102" s="382"/>
      <c r="G102" s="382"/>
      <c r="H102" s="382"/>
      <c r="I102" s="382"/>
      <c r="J102" s="382"/>
      <c r="K102" s="382"/>
      <c r="L102" s="382"/>
      <c r="M102" s="382"/>
      <c r="N102" s="382"/>
      <c r="O102" s="382"/>
      <c r="P102" s="382"/>
      <c r="Q102" s="382"/>
      <c r="R102" s="382"/>
      <c r="S102" s="382"/>
      <c r="T102" s="382"/>
      <c r="U102" s="382"/>
      <c r="V102" s="382"/>
      <c r="W102" s="382"/>
      <c r="X102" s="382"/>
      <c r="Y102" s="382"/>
      <c r="Z102" s="382"/>
      <c r="AA102" s="382"/>
    </row>
    <row r="103" spans="1:27" ht="13.2">
      <c r="A103" s="382"/>
      <c r="B103" s="382"/>
      <c r="C103" s="382"/>
      <c r="D103" s="382"/>
      <c r="E103" s="382"/>
      <c r="F103" s="382"/>
      <c r="G103" s="382"/>
      <c r="H103" s="382"/>
      <c r="I103" s="382"/>
      <c r="J103" s="382"/>
      <c r="K103" s="382"/>
      <c r="L103" s="382"/>
      <c r="M103" s="382"/>
      <c r="N103" s="382"/>
      <c r="O103" s="382"/>
      <c r="P103" s="382"/>
      <c r="Q103" s="382"/>
      <c r="R103" s="382"/>
      <c r="S103" s="382"/>
      <c r="T103" s="382"/>
      <c r="U103" s="382"/>
      <c r="V103" s="382"/>
      <c r="W103" s="382"/>
      <c r="X103" s="382"/>
      <c r="Y103" s="382"/>
      <c r="Z103" s="382"/>
      <c r="AA103" s="382"/>
    </row>
    <row r="104" spans="1:27" ht="13.2">
      <c r="A104" s="382"/>
      <c r="B104" s="382"/>
      <c r="C104" s="382"/>
      <c r="D104" s="382"/>
      <c r="E104" s="382"/>
      <c r="F104" s="382"/>
      <c r="G104" s="382"/>
      <c r="H104" s="382"/>
      <c r="I104" s="382"/>
      <c r="J104" s="382"/>
      <c r="K104" s="382"/>
      <c r="L104" s="382"/>
      <c r="M104" s="382"/>
      <c r="N104" s="382"/>
      <c r="O104" s="382"/>
      <c r="P104" s="382"/>
      <c r="Q104" s="382"/>
      <c r="R104" s="382"/>
      <c r="S104" s="382"/>
      <c r="T104" s="382"/>
      <c r="U104" s="382"/>
      <c r="V104" s="382"/>
      <c r="W104" s="382"/>
      <c r="X104" s="382"/>
      <c r="Y104" s="382"/>
      <c r="Z104" s="382"/>
      <c r="AA104" s="382"/>
    </row>
    <row r="105" spans="1:27" ht="13.2">
      <c r="A105" s="382"/>
      <c r="B105" s="382"/>
      <c r="C105" s="382"/>
      <c r="D105" s="382"/>
      <c r="E105" s="382"/>
      <c r="F105" s="382"/>
      <c r="G105" s="382"/>
      <c r="H105" s="382"/>
      <c r="I105" s="382"/>
      <c r="J105" s="382"/>
      <c r="K105" s="382"/>
      <c r="L105" s="382"/>
      <c r="M105" s="382"/>
      <c r="N105" s="382"/>
      <c r="O105" s="382"/>
      <c r="P105" s="382"/>
      <c r="Q105" s="382"/>
      <c r="R105" s="382"/>
      <c r="S105" s="382"/>
      <c r="T105" s="382"/>
      <c r="U105" s="382"/>
      <c r="V105" s="382"/>
      <c r="W105" s="382"/>
      <c r="X105" s="382"/>
      <c r="Y105" s="382"/>
      <c r="Z105" s="382"/>
      <c r="AA105" s="382"/>
    </row>
    <row r="106" spans="1:27" ht="13.2">
      <c r="A106" s="382"/>
      <c r="B106" s="382"/>
      <c r="C106" s="382"/>
      <c r="D106" s="382"/>
      <c r="E106" s="382"/>
      <c r="F106" s="382"/>
      <c r="G106" s="382"/>
      <c r="H106" s="382"/>
      <c r="I106" s="382"/>
      <c r="J106" s="382"/>
      <c r="K106" s="382"/>
      <c r="L106" s="382"/>
      <c r="M106" s="382"/>
      <c r="N106" s="382"/>
      <c r="O106" s="382"/>
      <c r="P106" s="382"/>
      <c r="Q106" s="382"/>
      <c r="R106" s="382"/>
      <c r="S106" s="382"/>
      <c r="T106" s="382"/>
      <c r="U106" s="382"/>
      <c r="V106" s="382"/>
      <c r="W106" s="382"/>
      <c r="X106" s="382"/>
      <c r="Y106" s="382"/>
      <c r="Z106" s="382"/>
      <c r="AA106" s="382"/>
    </row>
    <row r="107" spans="1:27" ht="13.2">
      <c r="A107" s="382"/>
      <c r="B107" s="382"/>
      <c r="C107" s="382"/>
      <c r="D107" s="382"/>
      <c r="E107" s="382"/>
      <c r="F107" s="382"/>
      <c r="G107" s="382"/>
      <c r="H107" s="382"/>
      <c r="I107" s="382"/>
      <c r="J107" s="382"/>
      <c r="K107" s="382"/>
      <c r="L107" s="382"/>
      <c r="M107" s="382"/>
      <c r="N107" s="382"/>
      <c r="O107" s="382"/>
      <c r="P107" s="382"/>
      <c r="Q107" s="382"/>
      <c r="R107" s="382"/>
      <c r="S107" s="382"/>
      <c r="T107" s="382"/>
      <c r="U107" s="382"/>
      <c r="V107" s="382"/>
      <c r="W107" s="382"/>
      <c r="X107" s="382"/>
      <c r="Y107" s="382"/>
      <c r="Z107" s="382"/>
      <c r="AA107" s="382"/>
    </row>
    <row r="108" spans="1:27" ht="13.2">
      <c r="A108" s="382"/>
      <c r="B108" s="382"/>
      <c r="C108" s="382"/>
      <c r="D108" s="382"/>
      <c r="E108" s="382"/>
      <c r="F108" s="382"/>
      <c r="G108" s="382"/>
      <c r="H108" s="382"/>
      <c r="I108" s="382"/>
      <c r="J108" s="382"/>
      <c r="K108" s="382"/>
      <c r="L108" s="382"/>
      <c r="M108" s="382"/>
      <c r="N108" s="382"/>
      <c r="O108" s="382"/>
      <c r="P108" s="382"/>
      <c r="Q108" s="382"/>
      <c r="R108" s="382"/>
      <c r="S108" s="382"/>
      <c r="T108" s="382"/>
      <c r="U108" s="382"/>
      <c r="V108" s="382"/>
      <c r="W108" s="382"/>
      <c r="X108" s="382"/>
      <c r="Y108" s="382"/>
      <c r="Z108" s="382"/>
      <c r="AA108" s="382"/>
    </row>
    <row r="109" spans="1:27" ht="13.2">
      <c r="A109" s="382"/>
      <c r="B109" s="382"/>
      <c r="C109" s="382"/>
      <c r="D109" s="382"/>
      <c r="E109" s="382"/>
      <c r="F109" s="382"/>
      <c r="G109" s="382"/>
      <c r="H109" s="382"/>
      <c r="I109" s="382"/>
      <c r="J109" s="382"/>
      <c r="K109" s="382"/>
      <c r="L109" s="382"/>
      <c r="M109" s="382"/>
      <c r="N109" s="382"/>
      <c r="O109" s="382"/>
      <c r="P109" s="382"/>
      <c r="Q109" s="382"/>
      <c r="R109" s="382"/>
      <c r="S109" s="382"/>
      <c r="T109" s="382"/>
      <c r="U109" s="382"/>
      <c r="V109" s="382"/>
      <c r="W109" s="382"/>
      <c r="X109" s="382"/>
      <c r="Y109" s="382"/>
      <c r="Z109" s="382"/>
      <c r="AA109" s="382"/>
    </row>
    <row r="110" spans="1:27" ht="13.2">
      <c r="A110" s="382"/>
      <c r="B110" s="382"/>
      <c r="C110" s="382"/>
      <c r="D110" s="382"/>
      <c r="E110" s="382"/>
      <c r="F110" s="382"/>
      <c r="G110" s="382"/>
      <c r="H110" s="382"/>
      <c r="I110" s="382"/>
      <c r="J110" s="382"/>
      <c r="K110" s="382"/>
      <c r="L110" s="382"/>
      <c r="M110" s="382"/>
      <c r="N110" s="382"/>
      <c r="O110" s="382"/>
      <c r="P110" s="382"/>
      <c r="Q110" s="382"/>
      <c r="R110" s="382"/>
      <c r="S110" s="382"/>
      <c r="T110" s="382"/>
      <c r="U110" s="382"/>
      <c r="V110" s="382"/>
      <c r="W110" s="382"/>
      <c r="X110" s="382"/>
      <c r="Y110" s="382"/>
      <c r="Z110" s="382"/>
      <c r="AA110" s="382"/>
    </row>
    <row r="111" spans="1:27" ht="13.2">
      <c r="A111" s="382"/>
      <c r="B111" s="382"/>
      <c r="C111" s="382"/>
      <c r="D111" s="382"/>
      <c r="E111" s="382"/>
      <c r="F111" s="382"/>
      <c r="G111" s="382"/>
      <c r="H111" s="382"/>
      <c r="I111" s="382"/>
      <c r="J111" s="382"/>
      <c r="K111" s="382"/>
      <c r="L111" s="382"/>
      <c r="M111" s="382"/>
      <c r="N111" s="382"/>
      <c r="O111" s="382"/>
      <c r="P111" s="382"/>
      <c r="Q111" s="382"/>
      <c r="R111" s="382"/>
      <c r="S111" s="382"/>
      <c r="T111" s="382"/>
      <c r="U111" s="382"/>
      <c r="V111" s="382"/>
      <c r="W111" s="382"/>
      <c r="X111" s="382"/>
      <c r="Y111" s="382"/>
      <c r="Z111" s="382"/>
      <c r="AA111" s="382"/>
    </row>
    <row r="112" spans="1:27" ht="13.2">
      <c r="A112" s="382"/>
      <c r="B112" s="382"/>
      <c r="C112" s="382"/>
      <c r="D112" s="382"/>
      <c r="E112" s="382"/>
      <c r="F112" s="382"/>
      <c r="G112" s="382"/>
      <c r="H112" s="382"/>
      <c r="I112" s="382"/>
      <c r="J112" s="382"/>
      <c r="K112" s="382"/>
      <c r="L112" s="382"/>
      <c r="M112" s="382"/>
      <c r="N112" s="382"/>
      <c r="O112" s="382"/>
      <c r="P112" s="382"/>
      <c r="Q112" s="382"/>
      <c r="R112" s="382"/>
      <c r="S112" s="382"/>
      <c r="T112" s="382"/>
      <c r="U112" s="382"/>
      <c r="V112" s="382"/>
      <c r="W112" s="382"/>
      <c r="X112" s="382"/>
      <c r="Y112" s="382"/>
      <c r="Z112" s="382"/>
      <c r="AA112" s="382"/>
    </row>
    <row r="113" spans="1:27" ht="13.2">
      <c r="A113" s="382"/>
      <c r="B113" s="382"/>
      <c r="C113" s="382"/>
      <c r="D113" s="382"/>
      <c r="E113" s="382"/>
      <c r="F113" s="382"/>
      <c r="G113" s="382"/>
      <c r="H113" s="382"/>
      <c r="I113" s="382"/>
      <c r="J113" s="382"/>
      <c r="K113" s="382"/>
      <c r="L113" s="382"/>
      <c r="M113" s="382"/>
      <c r="N113" s="382"/>
      <c r="O113" s="382"/>
      <c r="P113" s="382"/>
      <c r="Q113" s="382"/>
      <c r="R113" s="382"/>
      <c r="S113" s="382"/>
      <c r="T113" s="382"/>
      <c r="U113" s="382"/>
      <c r="V113" s="382"/>
      <c r="W113" s="382"/>
      <c r="X113" s="382"/>
      <c r="Y113" s="382"/>
      <c r="Z113" s="382"/>
      <c r="AA113" s="382"/>
    </row>
    <row r="114" spans="1:27" ht="13.2">
      <c r="A114" s="382"/>
      <c r="B114" s="382"/>
      <c r="C114" s="382"/>
      <c r="D114" s="382"/>
      <c r="E114" s="382"/>
      <c r="F114" s="382"/>
      <c r="G114" s="382"/>
      <c r="H114" s="382"/>
      <c r="I114" s="382"/>
      <c r="J114" s="382"/>
      <c r="K114" s="382"/>
      <c r="L114" s="382"/>
      <c r="M114" s="382"/>
      <c r="N114" s="382"/>
      <c r="O114" s="382"/>
      <c r="P114" s="382"/>
      <c r="Q114" s="382"/>
      <c r="R114" s="382"/>
      <c r="S114" s="382"/>
      <c r="T114" s="382"/>
      <c r="U114" s="382"/>
      <c r="V114" s="382"/>
      <c r="W114" s="382"/>
      <c r="X114" s="382"/>
      <c r="Y114" s="382"/>
      <c r="Z114" s="382"/>
      <c r="AA114" s="382"/>
    </row>
    <row r="115" spans="1:27" ht="13.2">
      <c r="A115" s="382"/>
      <c r="B115" s="382"/>
      <c r="C115" s="382"/>
      <c r="D115" s="382"/>
      <c r="E115" s="382"/>
      <c r="F115" s="382"/>
      <c r="G115" s="382"/>
      <c r="H115" s="382"/>
      <c r="I115" s="382"/>
      <c r="J115" s="382"/>
      <c r="K115" s="382"/>
      <c r="L115" s="382"/>
      <c r="M115" s="382"/>
      <c r="N115" s="382"/>
      <c r="O115" s="382"/>
      <c r="P115" s="382"/>
      <c r="Q115" s="382"/>
      <c r="R115" s="382"/>
      <c r="S115" s="382"/>
      <c r="T115" s="382"/>
      <c r="U115" s="382"/>
      <c r="V115" s="382"/>
      <c r="W115" s="382"/>
      <c r="X115" s="382"/>
      <c r="Y115" s="382"/>
      <c r="Z115" s="382"/>
      <c r="AA115" s="382"/>
    </row>
    <row r="116" spans="1:27" ht="13.2">
      <c r="A116" s="382"/>
      <c r="B116" s="382"/>
      <c r="C116" s="382"/>
      <c r="D116" s="382"/>
      <c r="E116" s="382"/>
      <c r="F116" s="382"/>
      <c r="G116" s="382"/>
      <c r="H116" s="382"/>
      <c r="I116" s="382"/>
      <c r="J116" s="382"/>
      <c r="K116" s="382"/>
      <c r="L116" s="382"/>
      <c r="M116" s="382"/>
      <c r="N116" s="382"/>
      <c r="O116" s="382"/>
      <c r="P116" s="382"/>
      <c r="Q116" s="382"/>
      <c r="R116" s="382"/>
      <c r="S116" s="382"/>
      <c r="T116" s="382"/>
      <c r="U116" s="382"/>
      <c r="V116" s="382"/>
      <c r="W116" s="382"/>
      <c r="X116" s="382"/>
      <c r="Y116" s="382"/>
      <c r="Z116" s="382"/>
      <c r="AA116" s="382"/>
    </row>
    <row r="117" spans="1:27" ht="13.2">
      <c r="A117" s="382"/>
      <c r="B117" s="382"/>
      <c r="C117" s="382"/>
      <c r="D117" s="382"/>
      <c r="E117" s="382"/>
      <c r="F117" s="382"/>
      <c r="G117" s="382"/>
      <c r="H117" s="382"/>
      <c r="I117" s="382"/>
      <c r="J117" s="382"/>
      <c r="K117" s="382"/>
      <c r="L117" s="382"/>
      <c r="M117" s="382"/>
      <c r="N117" s="382"/>
      <c r="O117" s="382"/>
      <c r="P117" s="382"/>
      <c r="Q117" s="382"/>
      <c r="R117" s="382"/>
      <c r="S117" s="382"/>
      <c r="T117" s="382"/>
      <c r="U117" s="382"/>
      <c r="V117" s="382"/>
      <c r="W117" s="382"/>
      <c r="X117" s="382"/>
      <c r="Y117" s="382"/>
      <c r="Z117" s="382"/>
      <c r="AA117" s="382"/>
    </row>
    <row r="118" spans="1:27" ht="13.2">
      <c r="A118" s="382"/>
      <c r="B118" s="382"/>
      <c r="C118" s="382"/>
      <c r="D118" s="382"/>
      <c r="E118" s="382"/>
      <c r="F118" s="382"/>
      <c r="G118" s="382"/>
      <c r="H118" s="382"/>
      <c r="I118" s="382"/>
      <c r="J118" s="382"/>
      <c r="K118" s="382"/>
      <c r="L118" s="382"/>
      <c r="M118" s="382"/>
      <c r="N118" s="382"/>
      <c r="O118" s="382"/>
      <c r="P118" s="382"/>
      <c r="Q118" s="382"/>
      <c r="R118" s="382"/>
      <c r="S118" s="382"/>
      <c r="T118" s="382"/>
      <c r="U118" s="382"/>
      <c r="V118" s="382"/>
      <c r="W118" s="382"/>
      <c r="X118" s="382"/>
      <c r="Y118" s="382"/>
      <c r="Z118" s="382"/>
      <c r="AA118" s="382"/>
    </row>
    <row r="119" spans="1:27" ht="13.2">
      <c r="A119" s="382"/>
      <c r="B119" s="382"/>
      <c r="C119" s="382"/>
      <c r="D119" s="382"/>
      <c r="E119" s="382"/>
      <c r="F119" s="382"/>
      <c r="G119" s="382"/>
      <c r="H119" s="382"/>
      <c r="I119" s="382"/>
      <c r="J119" s="382"/>
      <c r="K119" s="382"/>
      <c r="L119" s="382"/>
      <c r="M119" s="382"/>
      <c r="N119" s="382"/>
      <c r="O119" s="382"/>
      <c r="P119" s="382"/>
      <c r="Q119" s="382"/>
      <c r="R119" s="382"/>
      <c r="S119" s="382"/>
      <c r="T119" s="382"/>
      <c r="U119" s="382"/>
      <c r="V119" s="382"/>
      <c r="W119" s="382"/>
      <c r="X119" s="382"/>
      <c r="Y119" s="382"/>
      <c r="Z119" s="382"/>
      <c r="AA119" s="382"/>
    </row>
    <row r="120" spans="1:27" ht="13.2">
      <c r="A120" s="382"/>
      <c r="B120" s="382"/>
      <c r="C120" s="382"/>
      <c r="D120" s="382"/>
      <c r="E120" s="382"/>
      <c r="F120" s="382"/>
      <c r="G120" s="382"/>
      <c r="H120" s="382"/>
      <c r="I120" s="382"/>
      <c r="J120" s="382"/>
      <c r="K120" s="382"/>
      <c r="L120" s="382"/>
      <c r="M120" s="382"/>
      <c r="N120" s="382"/>
      <c r="O120" s="382"/>
      <c r="P120" s="382"/>
      <c r="Q120" s="382"/>
      <c r="R120" s="382"/>
      <c r="S120" s="382"/>
      <c r="T120" s="382"/>
      <c r="U120" s="382"/>
      <c r="V120" s="382"/>
      <c r="W120" s="382"/>
      <c r="X120" s="382"/>
      <c r="Y120" s="382"/>
      <c r="Z120" s="382"/>
      <c r="AA120" s="382"/>
    </row>
    <row r="121" spans="1:27" ht="13.2">
      <c r="A121" s="382"/>
      <c r="B121" s="382"/>
      <c r="C121" s="382"/>
      <c r="D121" s="382"/>
      <c r="E121" s="382"/>
      <c r="F121" s="382"/>
      <c r="G121" s="382"/>
      <c r="H121" s="382"/>
      <c r="I121" s="382"/>
      <c r="J121" s="382"/>
      <c r="K121" s="382"/>
      <c r="L121" s="382"/>
      <c r="M121" s="382"/>
      <c r="N121" s="382"/>
      <c r="O121" s="382"/>
      <c r="P121" s="382"/>
      <c r="Q121" s="382"/>
      <c r="R121" s="382"/>
      <c r="S121" s="382"/>
      <c r="T121" s="382"/>
      <c r="U121" s="382"/>
      <c r="V121" s="382"/>
      <c r="W121" s="382"/>
      <c r="X121" s="382"/>
      <c r="Y121" s="382"/>
      <c r="Z121" s="382"/>
      <c r="AA121" s="382"/>
    </row>
    <row r="122" spans="1:27" ht="13.2">
      <c r="A122" s="382"/>
      <c r="B122" s="382"/>
      <c r="C122" s="382"/>
      <c r="D122" s="382"/>
      <c r="E122" s="382"/>
      <c r="F122" s="382"/>
      <c r="G122" s="382"/>
      <c r="H122" s="382"/>
      <c r="I122" s="382"/>
      <c r="J122" s="382"/>
      <c r="K122" s="382"/>
      <c r="L122" s="382"/>
      <c r="M122" s="382"/>
      <c r="N122" s="382"/>
      <c r="O122" s="382"/>
      <c r="P122" s="382"/>
      <c r="Q122" s="382"/>
      <c r="R122" s="382"/>
      <c r="S122" s="382"/>
      <c r="T122" s="382"/>
      <c r="U122" s="382"/>
      <c r="V122" s="382"/>
      <c r="W122" s="382"/>
      <c r="X122" s="382"/>
      <c r="Y122" s="382"/>
      <c r="Z122" s="382"/>
      <c r="AA122" s="382"/>
    </row>
    <row r="123" spans="1:27" ht="13.2">
      <c r="A123" s="382"/>
      <c r="B123" s="382"/>
      <c r="C123" s="382"/>
      <c r="D123" s="382"/>
      <c r="E123" s="382"/>
      <c r="F123" s="382"/>
      <c r="G123" s="382"/>
      <c r="H123" s="382"/>
      <c r="I123" s="382"/>
      <c r="J123" s="382"/>
      <c r="K123" s="382"/>
      <c r="L123" s="382"/>
      <c r="M123" s="382"/>
      <c r="N123" s="382"/>
      <c r="O123" s="382"/>
      <c r="P123" s="382"/>
      <c r="Q123" s="382"/>
      <c r="R123" s="382"/>
      <c r="S123" s="382"/>
      <c r="T123" s="382"/>
      <c r="U123" s="382"/>
      <c r="V123" s="382"/>
      <c r="W123" s="382"/>
      <c r="X123" s="382"/>
      <c r="Y123" s="382"/>
      <c r="Z123" s="382"/>
      <c r="AA123" s="382"/>
    </row>
    <row r="124" spans="1:27" ht="13.2">
      <c r="A124" s="382"/>
      <c r="B124" s="382"/>
      <c r="C124" s="382"/>
      <c r="D124" s="382"/>
      <c r="E124" s="382"/>
      <c r="F124" s="382"/>
      <c r="G124" s="382"/>
      <c r="H124" s="382"/>
      <c r="I124" s="382"/>
      <c r="J124" s="382"/>
      <c r="K124" s="382"/>
      <c r="L124" s="382"/>
      <c r="M124" s="382"/>
      <c r="N124" s="382"/>
      <c r="O124" s="382"/>
      <c r="P124" s="382"/>
      <c r="Q124" s="382"/>
      <c r="R124" s="382"/>
      <c r="S124" s="382"/>
      <c r="T124" s="382"/>
      <c r="U124" s="382"/>
      <c r="V124" s="382"/>
      <c r="W124" s="382"/>
      <c r="X124" s="382"/>
      <c r="Y124" s="382"/>
      <c r="Z124" s="382"/>
      <c r="AA124" s="382"/>
    </row>
    <row r="125" spans="1:27" ht="13.2">
      <c r="A125" s="382"/>
      <c r="B125" s="382"/>
      <c r="C125" s="382"/>
      <c r="D125" s="382"/>
      <c r="E125" s="382"/>
      <c r="F125" s="382"/>
      <c r="G125" s="382"/>
      <c r="H125" s="382"/>
      <c r="I125" s="382"/>
      <c r="J125" s="382"/>
      <c r="K125" s="382"/>
      <c r="L125" s="382"/>
      <c r="M125" s="382"/>
      <c r="N125" s="382"/>
      <c r="O125" s="382"/>
      <c r="P125" s="382"/>
      <c r="Q125" s="382"/>
      <c r="R125" s="382"/>
      <c r="S125" s="382"/>
      <c r="T125" s="382"/>
      <c r="U125" s="382"/>
      <c r="V125" s="382"/>
      <c r="W125" s="382"/>
      <c r="X125" s="382"/>
      <c r="Y125" s="382"/>
      <c r="Z125" s="382"/>
      <c r="AA125" s="382"/>
    </row>
    <row r="126" spans="1:27" ht="13.2">
      <c r="A126" s="382"/>
      <c r="B126" s="382"/>
      <c r="C126" s="382"/>
      <c r="D126" s="382"/>
      <c r="E126" s="382"/>
      <c r="F126" s="382"/>
      <c r="G126" s="382"/>
      <c r="H126" s="382"/>
      <c r="I126" s="382"/>
      <c r="J126" s="382"/>
      <c r="K126" s="382"/>
      <c r="L126" s="382"/>
      <c r="M126" s="382"/>
      <c r="N126" s="382"/>
      <c r="O126" s="382"/>
      <c r="P126" s="382"/>
      <c r="Q126" s="382"/>
      <c r="R126" s="382"/>
      <c r="S126" s="382"/>
      <c r="T126" s="382"/>
      <c r="U126" s="382"/>
      <c r="V126" s="382"/>
      <c r="W126" s="382"/>
      <c r="X126" s="382"/>
      <c r="Y126" s="382"/>
      <c r="Z126" s="382"/>
      <c r="AA126" s="382"/>
    </row>
    <row r="127" spans="1:27" ht="13.2">
      <c r="A127" s="382"/>
      <c r="B127" s="382"/>
      <c r="C127" s="382"/>
      <c r="D127" s="382"/>
      <c r="E127" s="382"/>
      <c r="F127" s="382"/>
      <c r="G127" s="382"/>
      <c r="H127" s="382"/>
      <c r="I127" s="382"/>
      <c r="J127" s="382"/>
      <c r="K127" s="382"/>
      <c r="L127" s="382"/>
      <c r="M127" s="382"/>
      <c r="N127" s="382"/>
      <c r="O127" s="382"/>
      <c r="P127" s="382"/>
      <c r="Q127" s="382"/>
      <c r="R127" s="382"/>
      <c r="S127" s="382"/>
      <c r="T127" s="382"/>
      <c r="U127" s="382"/>
      <c r="V127" s="382"/>
      <c r="W127" s="382"/>
      <c r="X127" s="382"/>
      <c r="Y127" s="382"/>
      <c r="Z127" s="382"/>
      <c r="AA127" s="382"/>
    </row>
    <row r="128" spans="1:27" ht="13.2">
      <c r="A128" s="382"/>
      <c r="B128" s="382"/>
      <c r="C128" s="382"/>
      <c r="D128" s="382"/>
      <c r="E128" s="382"/>
      <c r="F128" s="382"/>
      <c r="G128" s="382"/>
      <c r="H128" s="382"/>
      <c r="I128" s="382"/>
      <c r="J128" s="382"/>
      <c r="K128" s="382"/>
      <c r="L128" s="382"/>
      <c r="M128" s="382"/>
      <c r="N128" s="382"/>
      <c r="O128" s="382"/>
      <c r="P128" s="382"/>
      <c r="Q128" s="382"/>
      <c r="R128" s="382"/>
      <c r="S128" s="382"/>
      <c r="T128" s="382"/>
      <c r="U128" s="382"/>
      <c r="V128" s="382"/>
      <c r="W128" s="382"/>
      <c r="X128" s="382"/>
      <c r="Y128" s="382"/>
      <c r="Z128" s="382"/>
      <c r="AA128" s="382"/>
    </row>
    <row r="129" spans="1:27" ht="13.2">
      <c r="A129" s="382"/>
      <c r="B129" s="382"/>
      <c r="C129" s="382"/>
      <c r="D129" s="382"/>
      <c r="E129" s="382"/>
      <c r="F129" s="382"/>
      <c r="G129" s="382"/>
      <c r="H129" s="382"/>
      <c r="I129" s="382"/>
      <c r="J129" s="382"/>
      <c r="K129" s="382"/>
      <c r="L129" s="382"/>
      <c r="M129" s="382"/>
      <c r="N129" s="382"/>
      <c r="O129" s="382"/>
      <c r="P129" s="382"/>
      <c r="Q129" s="382"/>
      <c r="R129" s="382"/>
      <c r="S129" s="382"/>
      <c r="T129" s="382"/>
      <c r="U129" s="382"/>
      <c r="V129" s="382"/>
      <c r="W129" s="382"/>
      <c r="X129" s="382"/>
      <c r="Y129" s="382"/>
      <c r="Z129" s="382"/>
      <c r="AA129" s="382"/>
    </row>
    <row r="130" spans="1:27" ht="13.2">
      <c r="A130" s="382"/>
      <c r="B130" s="382"/>
      <c r="C130" s="382"/>
      <c r="D130" s="382"/>
      <c r="E130" s="382"/>
      <c r="F130" s="382"/>
      <c r="G130" s="382"/>
      <c r="H130" s="382"/>
      <c r="I130" s="382"/>
      <c r="J130" s="382"/>
      <c r="K130" s="382"/>
      <c r="L130" s="382"/>
      <c r="M130" s="382"/>
      <c r="N130" s="382"/>
      <c r="O130" s="382"/>
      <c r="P130" s="382"/>
      <c r="Q130" s="382"/>
      <c r="R130" s="382"/>
      <c r="S130" s="382"/>
      <c r="T130" s="382"/>
      <c r="U130" s="382"/>
      <c r="V130" s="382"/>
      <c r="W130" s="382"/>
      <c r="X130" s="382"/>
      <c r="Y130" s="382"/>
      <c r="Z130" s="382"/>
      <c r="AA130" s="382"/>
    </row>
    <row r="131" spans="1:27" ht="13.2">
      <c r="A131" s="382"/>
      <c r="B131" s="382"/>
      <c r="C131" s="382"/>
      <c r="D131" s="382"/>
      <c r="E131" s="382"/>
      <c r="F131" s="382"/>
      <c r="G131" s="382"/>
      <c r="H131" s="382"/>
      <c r="I131" s="382"/>
      <c r="J131" s="382"/>
      <c r="K131" s="382"/>
      <c r="L131" s="382"/>
      <c r="M131" s="382"/>
      <c r="N131" s="382"/>
      <c r="O131" s="382"/>
      <c r="P131" s="382"/>
      <c r="Q131" s="382"/>
      <c r="R131" s="382"/>
      <c r="S131" s="382"/>
      <c r="T131" s="382"/>
      <c r="U131" s="382"/>
      <c r="V131" s="382"/>
      <c r="W131" s="382"/>
      <c r="X131" s="382"/>
      <c r="Y131" s="382"/>
      <c r="Z131" s="382"/>
      <c r="AA131" s="382"/>
    </row>
    <row r="132" spans="1:27" ht="13.2">
      <c r="A132" s="382"/>
      <c r="B132" s="382"/>
      <c r="C132" s="382"/>
      <c r="D132" s="382"/>
      <c r="E132" s="382"/>
      <c r="F132" s="382"/>
      <c r="G132" s="382"/>
      <c r="H132" s="382"/>
      <c r="I132" s="382"/>
      <c r="J132" s="382"/>
      <c r="K132" s="382"/>
      <c r="L132" s="382"/>
      <c r="M132" s="382"/>
      <c r="N132" s="382"/>
      <c r="O132" s="382"/>
      <c r="P132" s="382"/>
      <c r="Q132" s="382"/>
      <c r="R132" s="382"/>
      <c r="S132" s="382"/>
      <c r="T132" s="382"/>
      <c r="U132" s="382"/>
      <c r="V132" s="382"/>
      <c r="W132" s="382"/>
      <c r="X132" s="382"/>
      <c r="Y132" s="382"/>
      <c r="Z132" s="382"/>
      <c r="AA132" s="382"/>
    </row>
    <row r="133" spans="1:27" ht="13.2">
      <c r="A133" s="382"/>
      <c r="B133" s="382"/>
      <c r="C133" s="382"/>
      <c r="D133" s="382"/>
      <c r="E133" s="382"/>
      <c r="F133" s="382"/>
      <c r="G133" s="382"/>
      <c r="H133" s="382"/>
      <c r="I133" s="382"/>
      <c r="J133" s="382"/>
      <c r="K133" s="382"/>
      <c r="L133" s="382"/>
      <c r="M133" s="382"/>
      <c r="N133" s="382"/>
      <c r="O133" s="382"/>
      <c r="P133" s="382"/>
      <c r="Q133" s="382"/>
      <c r="R133" s="382"/>
      <c r="S133" s="382"/>
      <c r="T133" s="382"/>
      <c r="U133" s="382"/>
      <c r="V133" s="382"/>
      <c r="W133" s="382"/>
      <c r="X133" s="382"/>
      <c r="Y133" s="382"/>
      <c r="Z133" s="382"/>
      <c r="AA133" s="382"/>
    </row>
    <row r="134" spans="1:27" ht="13.2">
      <c r="A134" s="382"/>
      <c r="B134" s="382"/>
      <c r="C134" s="382"/>
      <c r="D134" s="382"/>
      <c r="E134" s="382"/>
      <c r="F134" s="382"/>
      <c r="G134" s="382"/>
      <c r="H134" s="382"/>
      <c r="I134" s="382"/>
      <c r="J134" s="382"/>
      <c r="K134" s="382"/>
      <c r="L134" s="382"/>
      <c r="M134" s="382"/>
      <c r="N134" s="382"/>
      <c r="O134" s="382"/>
      <c r="P134" s="382"/>
      <c r="Q134" s="382"/>
      <c r="R134" s="382"/>
      <c r="S134" s="382"/>
      <c r="T134" s="382"/>
      <c r="U134" s="382"/>
      <c r="V134" s="382"/>
      <c r="W134" s="382"/>
      <c r="X134" s="382"/>
      <c r="Y134" s="382"/>
      <c r="Z134" s="382"/>
      <c r="AA134" s="382"/>
    </row>
    <row r="135" spans="1:27" ht="13.2">
      <c r="A135" s="382"/>
      <c r="B135" s="382"/>
      <c r="C135" s="382"/>
      <c r="D135" s="382"/>
      <c r="E135" s="382"/>
      <c r="F135" s="382"/>
      <c r="G135" s="382"/>
      <c r="H135" s="382"/>
      <c r="I135" s="382"/>
      <c r="J135" s="382"/>
      <c r="K135" s="382"/>
      <c r="L135" s="382"/>
      <c r="M135" s="382"/>
      <c r="N135" s="382"/>
      <c r="O135" s="382"/>
      <c r="P135" s="382"/>
      <c r="Q135" s="382"/>
      <c r="R135" s="382"/>
      <c r="S135" s="382"/>
      <c r="T135" s="382"/>
      <c r="U135" s="382"/>
      <c r="V135" s="382"/>
      <c r="W135" s="382"/>
      <c r="X135" s="382"/>
      <c r="Y135" s="382"/>
      <c r="Z135" s="382"/>
      <c r="AA135" s="382"/>
    </row>
    <row r="136" spans="1:27" ht="13.2">
      <c r="A136" s="382"/>
      <c r="B136" s="382"/>
      <c r="C136" s="382"/>
      <c r="D136" s="382"/>
      <c r="E136" s="382"/>
      <c r="F136" s="382"/>
      <c r="G136" s="382"/>
      <c r="H136" s="382"/>
      <c r="I136" s="382"/>
      <c r="J136" s="382"/>
      <c r="K136" s="382"/>
      <c r="L136" s="382"/>
      <c r="M136" s="382"/>
      <c r="N136" s="382"/>
      <c r="O136" s="382"/>
      <c r="P136" s="382"/>
      <c r="Q136" s="382"/>
      <c r="R136" s="382"/>
      <c r="S136" s="382"/>
      <c r="T136" s="382"/>
      <c r="U136" s="382"/>
      <c r="V136" s="382"/>
      <c r="W136" s="382"/>
      <c r="X136" s="382"/>
      <c r="Y136" s="382"/>
      <c r="Z136" s="382"/>
      <c r="AA136" s="382"/>
    </row>
    <row r="137" spans="1:27" ht="13.2">
      <c r="A137" s="382"/>
      <c r="B137" s="382"/>
      <c r="C137" s="382"/>
      <c r="D137" s="382"/>
      <c r="E137" s="382"/>
      <c r="F137" s="382"/>
      <c r="G137" s="382"/>
      <c r="H137" s="382"/>
      <c r="I137" s="382"/>
      <c r="J137" s="382"/>
      <c r="K137" s="382"/>
      <c r="L137" s="382"/>
      <c r="M137" s="382"/>
      <c r="N137" s="382"/>
      <c r="O137" s="382"/>
      <c r="P137" s="382"/>
      <c r="Q137" s="382"/>
      <c r="R137" s="382"/>
      <c r="S137" s="382"/>
      <c r="T137" s="382"/>
      <c r="U137" s="382"/>
      <c r="V137" s="382"/>
      <c r="W137" s="382"/>
      <c r="X137" s="382"/>
      <c r="Y137" s="382"/>
      <c r="Z137" s="382"/>
      <c r="AA137" s="382"/>
    </row>
    <row r="138" spans="1:27" ht="13.2">
      <c r="A138" s="382"/>
      <c r="B138" s="382"/>
      <c r="C138" s="382"/>
      <c r="D138" s="382"/>
      <c r="E138" s="382"/>
      <c r="F138" s="382"/>
      <c r="G138" s="382"/>
      <c r="H138" s="382"/>
      <c r="I138" s="382"/>
      <c r="J138" s="382"/>
      <c r="K138" s="382"/>
      <c r="L138" s="382"/>
      <c r="M138" s="382"/>
      <c r="N138" s="382"/>
      <c r="O138" s="382"/>
      <c r="P138" s="382"/>
      <c r="Q138" s="382"/>
      <c r="R138" s="382"/>
      <c r="S138" s="382"/>
      <c r="T138" s="382"/>
      <c r="U138" s="382"/>
      <c r="V138" s="382"/>
      <c r="W138" s="382"/>
      <c r="X138" s="382"/>
      <c r="Y138" s="382"/>
      <c r="Z138" s="382"/>
      <c r="AA138" s="382"/>
    </row>
    <row r="139" spans="1:27" ht="13.2">
      <c r="A139" s="382"/>
      <c r="B139" s="382"/>
      <c r="C139" s="382"/>
      <c r="D139" s="382"/>
      <c r="E139" s="382"/>
      <c r="F139" s="382"/>
      <c r="G139" s="382"/>
      <c r="H139" s="382"/>
      <c r="I139" s="382"/>
      <c r="J139" s="382"/>
      <c r="K139" s="382"/>
      <c r="L139" s="382"/>
      <c r="M139" s="382"/>
      <c r="N139" s="382"/>
      <c r="O139" s="382"/>
      <c r="P139" s="382"/>
      <c r="Q139" s="382"/>
      <c r="R139" s="382"/>
      <c r="S139" s="382"/>
      <c r="T139" s="382"/>
      <c r="U139" s="382"/>
      <c r="V139" s="382"/>
      <c r="W139" s="382"/>
      <c r="X139" s="382"/>
      <c r="Y139" s="382"/>
      <c r="Z139" s="382"/>
      <c r="AA139" s="382"/>
    </row>
    <row r="140" spans="1:27" ht="13.2">
      <c r="A140" s="382"/>
      <c r="B140" s="382"/>
      <c r="C140" s="382"/>
      <c r="D140" s="382"/>
      <c r="E140" s="382"/>
      <c r="F140" s="382"/>
      <c r="G140" s="382"/>
      <c r="H140" s="382"/>
      <c r="I140" s="382"/>
      <c r="J140" s="382"/>
      <c r="K140" s="382"/>
      <c r="L140" s="382"/>
      <c r="M140" s="382"/>
      <c r="N140" s="382"/>
      <c r="O140" s="382"/>
      <c r="P140" s="382"/>
      <c r="Q140" s="382"/>
      <c r="R140" s="382"/>
      <c r="S140" s="382"/>
      <c r="T140" s="382"/>
      <c r="U140" s="382"/>
      <c r="V140" s="382"/>
      <c r="W140" s="382"/>
      <c r="X140" s="382"/>
      <c r="Y140" s="382"/>
      <c r="Z140" s="382"/>
      <c r="AA140" s="382"/>
    </row>
    <row r="141" spans="1:27" ht="13.2">
      <c r="A141" s="382"/>
      <c r="B141" s="382"/>
      <c r="C141" s="382"/>
      <c r="D141" s="382"/>
      <c r="E141" s="382"/>
      <c r="F141" s="382"/>
      <c r="G141" s="382"/>
      <c r="H141" s="382"/>
      <c r="I141" s="382"/>
      <c r="J141" s="382"/>
      <c r="K141" s="382"/>
      <c r="L141" s="382"/>
      <c r="M141" s="382"/>
      <c r="N141" s="382"/>
      <c r="O141" s="382"/>
      <c r="P141" s="382"/>
      <c r="Q141" s="382"/>
      <c r="R141" s="382"/>
      <c r="S141" s="382"/>
      <c r="T141" s="382"/>
      <c r="U141" s="382"/>
      <c r="V141" s="382"/>
      <c r="W141" s="382"/>
      <c r="X141" s="382"/>
      <c r="Y141" s="382"/>
      <c r="Z141" s="382"/>
      <c r="AA141" s="382"/>
    </row>
    <row r="142" spans="1:27" ht="13.2">
      <c r="A142" s="382"/>
      <c r="B142" s="382"/>
      <c r="C142" s="382"/>
      <c r="D142" s="382"/>
      <c r="E142" s="382"/>
      <c r="F142" s="382"/>
      <c r="G142" s="382"/>
      <c r="H142" s="382"/>
      <c r="I142" s="382"/>
      <c r="J142" s="382"/>
      <c r="K142" s="382"/>
      <c r="L142" s="382"/>
      <c r="M142" s="382"/>
      <c r="N142" s="382"/>
      <c r="O142" s="382"/>
      <c r="P142" s="382"/>
      <c r="Q142" s="382"/>
      <c r="R142" s="382"/>
      <c r="S142" s="382"/>
      <c r="T142" s="382"/>
      <c r="U142" s="382"/>
      <c r="V142" s="382"/>
      <c r="W142" s="382"/>
      <c r="X142" s="382"/>
      <c r="Y142" s="382"/>
      <c r="Z142" s="382"/>
      <c r="AA142" s="382"/>
    </row>
    <row r="143" spans="1:27" ht="13.2">
      <c r="A143" s="382"/>
      <c r="B143" s="382"/>
      <c r="C143" s="382"/>
      <c r="D143" s="382"/>
      <c r="E143" s="382"/>
      <c r="F143" s="382"/>
      <c r="G143" s="382"/>
      <c r="H143" s="382"/>
      <c r="I143" s="382"/>
      <c r="J143" s="382"/>
      <c r="K143" s="382"/>
      <c r="L143" s="382"/>
      <c r="M143" s="382"/>
      <c r="N143" s="382"/>
      <c r="O143" s="382"/>
      <c r="P143" s="382"/>
      <c r="Q143" s="382"/>
      <c r="R143" s="382"/>
      <c r="S143" s="382"/>
      <c r="T143" s="382"/>
      <c r="U143" s="382"/>
      <c r="V143" s="382"/>
      <c r="W143" s="382"/>
      <c r="X143" s="382"/>
      <c r="Y143" s="382"/>
      <c r="Z143" s="382"/>
      <c r="AA143" s="382"/>
    </row>
    <row r="144" spans="1:27" ht="13.2">
      <c r="A144" s="382"/>
      <c r="B144" s="382"/>
      <c r="C144" s="382"/>
      <c r="D144" s="382"/>
      <c r="E144" s="382"/>
      <c r="F144" s="382"/>
      <c r="G144" s="382"/>
      <c r="H144" s="382"/>
      <c r="I144" s="382"/>
      <c r="J144" s="382"/>
      <c r="K144" s="382"/>
      <c r="L144" s="382"/>
      <c r="M144" s="382"/>
      <c r="N144" s="382"/>
      <c r="O144" s="382"/>
      <c r="P144" s="382"/>
      <c r="Q144" s="382"/>
      <c r="R144" s="382"/>
      <c r="S144" s="382"/>
      <c r="T144" s="382"/>
      <c r="U144" s="382"/>
      <c r="V144" s="382"/>
      <c r="W144" s="382"/>
      <c r="X144" s="382"/>
      <c r="Y144" s="382"/>
      <c r="Z144" s="382"/>
      <c r="AA144" s="382"/>
    </row>
    <row r="145" spans="1:27" ht="13.2">
      <c r="A145" s="382"/>
      <c r="B145" s="382"/>
      <c r="C145" s="382"/>
      <c r="D145" s="382"/>
      <c r="E145" s="382"/>
      <c r="F145" s="382"/>
      <c r="G145" s="382"/>
      <c r="H145" s="382"/>
      <c r="I145" s="382"/>
      <c r="J145" s="382"/>
      <c r="K145" s="382"/>
      <c r="L145" s="382"/>
      <c r="M145" s="382"/>
      <c r="N145" s="382"/>
      <c r="O145" s="382"/>
      <c r="P145" s="382"/>
      <c r="Q145" s="382"/>
      <c r="R145" s="382"/>
      <c r="S145" s="382"/>
      <c r="T145" s="382"/>
      <c r="U145" s="382"/>
      <c r="V145" s="382"/>
      <c r="W145" s="382"/>
      <c r="X145" s="382"/>
      <c r="Y145" s="382"/>
      <c r="Z145" s="382"/>
      <c r="AA145" s="382"/>
    </row>
    <row r="146" spans="1:27" ht="13.2">
      <c r="A146" s="382"/>
      <c r="B146" s="382"/>
      <c r="C146" s="382"/>
      <c r="D146" s="382"/>
      <c r="E146" s="382"/>
      <c r="F146" s="382"/>
      <c r="G146" s="382"/>
      <c r="H146" s="382"/>
      <c r="I146" s="382"/>
      <c r="J146" s="382"/>
      <c r="K146" s="382"/>
      <c r="L146" s="382"/>
      <c r="M146" s="382"/>
      <c r="N146" s="382"/>
      <c r="O146" s="382"/>
      <c r="P146" s="382"/>
      <c r="Q146" s="382"/>
      <c r="R146" s="382"/>
      <c r="S146" s="382"/>
      <c r="T146" s="382"/>
      <c r="U146" s="382"/>
      <c r="V146" s="382"/>
      <c r="W146" s="382"/>
      <c r="X146" s="382"/>
      <c r="Y146" s="382"/>
      <c r="Z146" s="382"/>
      <c r="AA146" s="382"/>
    </row>
    <row r="147" spans="1:27" ht="13.2">
      <c r="A147" s="382"/>
      <c r="B147" s="382"/>
      <c r="C147" s="382"/>
      <c r="D147" s="382"/>
      <c r="E147" s="382"/>
      <c r="F147" s="382"/>
      <c r="G147" s="382"/>
      <c r="H147" s="382"/>
      <c r="I147" s="382"/>
      <c r="J147" s="382"/>
      <c r="K147" s="382"/>
      <c r="L147" s="382"/>
      <c r="M147" s="382"/>
      <c r="N147" s="382"/>
      <c r="O147" s="382"/>
      <c r="P147" s="382"/>
      <c r="Q147" s="382"/>
      <c r="R147" s="382"/>
      <c r="S147" s="382"/>
      <c r="T147" s="382"/>
      <c r="U147" s="382"/>
      <c r="V147" s="382"/>
      <c r="W147" s="382"/>
      <c r="X147" s="382"/>
      <c r="Y147" s="382"/>
      <c r="Z147" s="382"/>
      <c r="AA147" s="382"/>
    </row>
    <row r="148" spans="1:27" ht="13.2">
      <c r="A148" s="382"/>
      <c r="B148" s="382"/>
      <c r="C148" s="382"/>
      <c r="D148" s="382"/>
      <c r="E148" s="382"/>
      <c r="F148" s="382"/>
      <c r="G148" s="382"/>
      <c r="H148" s="382"/>
      <c r="I148" s="382"/>
      <c r="J148" s="382"/>
      <c r="K148" s="382"/>
      <c r="L148" s="382"/>
      <c r="M148" s="382"/>
      <c r="N148" s="382"/>
      <c r="O148" s="382"/>
      <c r="P148" s="382"/>
      <c r="Q148" s="382"/>
      <c r="R148" s="382"/>
      <c r="S148" s="382"/>
      <c r="T148" s="382"/>
      <c r="U148" s="382"/>
      <c r="V148" s="382"/>
      <c r="W148" s="382"/>
      <c r="X148" s="382"/>
      <c r="Y148" s="382"/>
      <c r="Z148" s="382"/>
      <c r="AA148" s="382"/>
    </row>
    <row r="149" spans="1:27" ht="13.2">
      <c r="A149" s="382"/>
      <c r="B149" s="382"/>
      <c r="C149" s="382"/>
      <c r="D149" s="382"/>
      <c r="E149" s="382"/>
      <c r="F149" s="382"/>
      <c r="G149" s="382"/>
      <c r="H149" s="382"/>
      <c r="I149" s="382"/>
      <c r="J149" s="382"/>
      <c r="K149" s="382"/>
      <c r="L149" s="382"/>
      <c r="M149" s="382"/>
      <c r="N149" s="382"/>
      <c r="O149" s="382"/>
      <c r="P149" s="382"/>
      <c r="Q149" s="382"/>
      <c r="R149" s="382"/>
      <c r="S149" s="382"/>
      <c r="T149" s="382"/>
      <c r="U149" s="382"/>
      <c r="V149" s="382"/>
      <c r="W149" s="382"/>
      <c r="X149" s="382"/>
      <c r="Y149" s="382"/>
      <c r="Z149" s="382"/>
      <c r="AA149" s="382"/>
    </row>
    <row r="150" spans="1:27" ht="13.2">
      <c r="A150" s="382"/>
      <c r="B150" s="382"/>
      <c r="C150" s="382"/>
      <c r="D150" s="382"/>
      <c r="E150" s="382"/>
      <c r="F150" s="382"/>
      <c r="G150" s="382"/>
      <c r="H150" s="382"/>
      <c r="I150" s="382"/>
      <c r="J150" s="382"/>
      <c r="K150" s="382"/>
      <c r="L150" s="382"/>
      <c r="M150" s="382"/>
      <c r="N150" s="382"/>
      <c r="O150" s="382"/>
      <c r="P150" s="382"/>
      <c r="Q150" s="382"/>
      <c r="R150" s="382"/>
      <c r="S150" s="382"/>
      <c r="T150" s="382"/>
      <c r="U150" s="382"/>
      <c r="V150" s="382"/>
      <c r="W150" s="382"/>
      <c r="X150" s="382"/>
      <c r="Y150" s="382"/>
      <c r="Z150" s="382"/>
      <c r="AA150" s="382"/>
    </row>
    <row r="151" spans="1:27" ht="13.2">
      <c r="A151" s="382"/>
      <c r="B151" s="382"/>
      <c r="C151" s="382"/>
      <c r="D151" s="382"/>
      <c r="E151" s="382"/>
      <c r="F151" s="382"/>
      <c r="G151" s="382"/>
      <c r="H151" s="382"/>
      <c r="I151" s="382"/>
      <c r="J151" s="382"/>
      <c r="K151" s="382"/>
      <c r="L151" s="382"/>
      <c r="M151" s="382"/>
      <c r="N151" s="382"/>
      <c r="O151" s="382"/>
      <c r="P151" s="382"/>
      <c r="Q151" s="382"/>
      <c r="R151" s="382"/>
      <c r="S151" s="382"/>
      <c r="T151" s="382"/>
      <c r="U151" s="382"/>
      <c r="V151" s="382"/>
      <c r="W151" s="382"/>
      <c r="X151" s="382"/>
      <c r="Y151" s="382"/>
      <c r="Z151" s="382"/>
      <c r="AA151" s="382"/>
    </row>
    <row r="152" spans="1:27" ht="13.2">
      <c r="A152" s="382"/>
      <c r="B152" s="382"/>
      <c r="C152" s="382"/>
      <c r="D152" s="382"/>
      <c r="E152" s="382"/>
      <c r="F152" s="382"/>
      <c r="G152" s="382"/>
      <c r="H152" s="382"/>
      <c r="I152" s="382"/>
      <c r="J152" s="382"/>
      <c r="K152" s="382"/>
      <c r="L152" s="382"/>
      <c r="M152" s="382"/>
      <c r="N152" s="382"/>
      <c r="O152" s="382"/>
      <c r="P152" s="382"/>
      <c r="Q152" s="382"/>
      <c r="R152" s="382"/>
      <c r="S152" s="382"/>
      <c r="T152" s="382"/>
      <c r="U152" s="382"/>
      <c r="V152" s="382"/>
      <c r="W152" s="382"/>
      <c r="X152" s="382"/>
      <c r="Y152" s="382"/>
      <c r="Z152" s="382"/>
      <c r="AA152" s="382"/>
    </row>
    <row r="153" spans="1:27" ht="13.2">
      <c r="A153" s="382"/>
      <c r="B153" s="382"/>
      <c r="C153" s="382"/>
      <c r="D153" s="382"/>
      <c r="E153" s="382"/>
      <c r="F153" s="382"/>
      <c r="G153" s="382"/>
      <c r="H153" s="382"/>
      <c r="I153" s="382"/>
      <c r="J153" s="382"/>
      <c r="K153" s="382"/>
      <c r="L153" s="382"/>
      <c r="M153" s="382"/>
      <c r="N153" s="382"/>
      <c r="O153" s="382"/>
      <c r="P153" s="382"/>
      <c r="Q153" s="382"/>
      <c r="R153" s="382"/>
      <c r="S153" s="382"/>
      <c r="T153" s="382"/>
      <c r="U153" s="382"/>
      <c r="V153" s="382"/>
      <c r="W153" s="382"/>
      <c r="X153" s="382"/>
      <c r="Y153" s="382"/>
      <c r="Z153" s="382"/>
      <c r="AA153" s="382"/>
    </row>
    <row r="154" spans="1:27" ht="13.2">
      <c r="A154" s="382"/>
      <c r="B154" s="382"/>
      <c r="C154" s="382"/>
      <c r="D154" s="382"/>
      <c r="E154" s="382"/>
      <c r="F154" s="382"/>
      <c r="G154" s="382"/>
      <c r="H154" s="382"/>
      <c r="I154" s="382"/>
      <c r="J154" s="382"/>
      <c r="K154" s="382"/>
      <c r="L154" s="382"/>
      <c r="M154" s="382"/>
      <c r="N154" s="382"/>
      <c r="O154" s="382"/>
      <c r="P154" s="382"/>
      <c r="Q154" s="382"/>
      <c r="R154" s="382"/>
      <c r="S154" s="382"/>
      <c r="T154" s="382"/>
      <c r="U154" s="382"/>
      <c r="V154" s="382"/>
      <c r="W154" s="382"/>
      <c r="X154" s="382"/>
      <c r="Y154" s="382"/>
      <c r="Z154" s="382"/>
      <c r="AA154" s="382"/>
    </row>
    <row r="155" spans="1:27" ht="13.2">
      <c r="A155" s="382"/>
      <c r="B155" s="382"/>
      <c r="C155" s="382"/>
      <c r="D155" s="382"/>
      <c r="E155" s="382"/>
      <c r="F155" s="382"/>
      <c r="G155" s="382"/>
      <c r="H155" s="382"/>
      <c r="I155" s="382"/>
      <c r="J155" s="382"/>
      <c r="K155" s="382"/>
      <c r="L155" s="382"/>
      <c r="M155" s="382"/>
      <c r="N155" s="382"/>
      <c r="O155" s="382"/>
      <c r="P155" s="382"/>
      <c r="Q155" s="382"/>
      <c r="R155" s="382"/>
      <c r="S155" s="382"/>
      <c r="T155" s="382"/>
      <c r="U155" s="382"/>
      <c r="V155" s="382"/>
      <c r="W155" s="382"/>
      <c r="X155" s="382"/>
      <c r="Y155" s="382"/>
      <c r="Z155" s="382"/>
      <c r="AA155" s="382"/>
    </row>
    <row r="156" spans="1:27" ht="13.2">
      <c r="A156" s="382"/>
      <c r="B156" s="382"/>
      <c r="C156" s="382"/>
      <c r="D156" s="382"/>
      <c r="E156" s="382"/>
      <c r="F156" s="382"/>
      <c r="G156" s="382"/>
      <c r="H156" s="382"/>
      <c r="I156" s="382"/>
      <c r="J156" s="382"/>
      <c r="K156" s="382"/>
      <c r="L156" s="382"/>
      <c r="M156" s="382"/>
      <c r="N156" s="382"/>
      <c r="O156" s="382"/>
      <c r="P156" s="382"/>
      <c r="Q156" s="382"/>
      <c r="R156" s="382"/>
      <c r="S156" s="382"/>
      <c r="T156" s="382"/>
      <c r="U156" s="382"/>
      <c r="V156" s="382"/>
      <c r="W156" s="382"/>
      <c r="X156" s="382"/>
      <c r="Y156" s="382"/>
      <c r="Z156" s="382"/>
      <c r="AA156" s="382"/>
    </row>
    <row r="157" spans="1:27" ht="13.2">
      <c r="A157" s="382"/>
      <c r="B157" s="382"/>
      <c r="C157" s="382"/>
      <c r="D157" s="382"/>
      <c r="E157" s="382"/>
      <c r="F157" s="382"/>
      <c r="G157" s="382"/>
      <c r="H157" s="382"/>
      <c r="I157" s="382"/>
      <c r="J157" s="382"/>
      <c r="K157" s="382"/>
      <c r="L157" s="382"/>
      <c r="M157" s="382"/>
      <c r="N157" s="382"/>
      <c r="O157" s="382"/>
      <c r="P157" s="382"/>
      <c r="Q157" s="382"/>
      <c r="R157" s="382"/>
      <c r="S157" s="382"/>
      <c r="T157" s="382"/>
      <c r="U157" s="382"/>
      <c r="V157" s="382"/>
      <c r="W157" s="382"/>
      <c r="X157" s="382"/>
      <c r="Y157" s="382"/>
      <c r="Z157" s="382"/>
      <c r="AA157" s="382"/>
    </row>
    <row r="158" spans="1:27" ht="13.2">
      <c r="A158" s="382"/>
      <c r="B158" s="382"/>
      <c r="C158" s="382"/>
      <c r="D158" s="382"/>
      <c r="E158" s="382"/>
      <c r="F158" s="382"/>
      <c r="G158" s="382"/>
      <c r="H158" s="382"/>
      <c r="I158" s="382"/>
      <c r="J158" s="382"/>
      <c r="K158" s="382"/>
      <c r="L158" s="382"/>
      <c r="M158" s="382"/>
      <c r="N158" s="382"/>
      <c r="O158" s="382"/>
      <c r="P158" s="382"/>
      <c r="Q158" s="382"/>
      <c r="R158" s="382"/>
      <c r="S158" s="382"/>
      <c r="T158" s="382"/>
      <c r="U158" s="382"/>
      <c r="V158" s="382"/>
      <c r="W158" s="382"/>
      <c r="X158" s="382"/>
      <c r="Y158" s="382"/>
      <c r="Z158" s="382"/>
      <c r="AA158" s="382"/>
    </row>
    <row r="159" spans="1:27" ht="13.2">
      <c r="A159" s="382"/>
      <c r="B159" s="382"/>
      <c r="C159" s="382"/>
      <c r="D159" s="382"/>
      <c r="E159" s="382"/>
      <c r="F159" s="382"/>
      <c r="G159" s="382"/>
      <c r="H159" s="382"/>
      <c r="I159" s="382"/>
      <c r="J159" s="382"/>
      <c r="K159" s="382"/>
      <c r="L159" s="382"/>
      <c r="M159" s="382"/>
      <c r="N159" s="382"/>
      <c r="O159" s="382"/>
      <c r="P159" s="382"/>
      <c r="Q159" s="382"/>
      <c r="R159" s="382"/>
      <c r="S159" s="382"/>
      <c r="T159" s="382"/>
      <c r="U159" s="382"/>
      <c r="V159" s="382"/>
      <c r="W159" s="382"/>
      <c r="X159" s="382"/>
      <c r="Y159" s="382"/>
      <c r="Z159" s="382"/>
      <c r="AA159" s="382"/>
    </row>
    <row r="160" spans="1:27" ht="13.2">
      <c r="A160" s="382"/>
      <c r="B160" s="382"/>
      <c r="C160" s="382"/>
      <c r="D160" s="382"/>
      <c r="E160" s="382"/>
      <c r="F160" s="382"/>
      <c r="G160" s="382"/>
      <c r="H160" s="382"/>
      <c r="I160" s="382"/>
      <c r="J160" s="382"/>
      <c r="K160" s="382"/>
      <c r="L160" s="382"/>
      <c r="M160" s="382"/>
      <c r="N160" s="382"/>
      <c r="O160" s="382"/>
      <c r="P160" s="382"/>
      <c r="Q160" s="382"/>
      <c r="R160" s="382"/>
      <c r="S160" s="382"/>
      <c r="T160" s="382"/>
      <c r="U160" s="382"/>
      <c r="V160" s="382"/>
      <c r="W160" s="382"/>
      <c r="X160" s="382"/>
      <c r="Y160" s="382"/>
      <c r="Z160" s="382"/>
      <c r="AA160" s="382"/>
    </row>
    <row r="161" spans="1:27" ht="13.2">
      <c r="A161" s="382"/>
      <c r="B161" s="382"/>
      <c r="C161" s="382"/>
      <c r="D161" s="382"/>
      <c r="E161" s="382"/>
      <c r="F161" s="382"/>
      <c r="G161" s="382"/>
      <c r="H161" s="382"/>
      <c r="I161" s="382"/>
      <c r="J161" s="382"/>
      <c r="K161" s="382"/>
      <c r="L161" s="382"/>
      <c r="M161" s="382"/>
      <c r="N161" s="382"/>
      <c r="O161" s="382"/>
      <c r="P161" s="382"/>
      <c r="Q161" s="382"/>
      <c r="R161" s="382"/>
      <c r="S161" s="382"/>
      <c r="T161" s="382"/>
      <c r="U161" s="382"/>
      <c r="V161" s="382"/>
      <c r="W161" s="382"/>
      <c r="X161" s="382"/>
      <c r="Y161" s="382"/>
      <c r="Z161" s="382"/>
      <c r="AA161" s="382"/>
    </row>
    <row r="162" spans="1:27" ht="13.2">
      <c r="A162" s="382"/>
      <c r="B162" s="382"/>
      <c r="C162" s="382"/>
      <c r="D162" s="382"/>
      <c r="E162" s="382"/>
      <c r="F162" s="382"/>
      <c r="G162" s="382"/>
      <c r="H162" s="382"/>
      <c r="I162" s="382"/>
      <c r="J162" s="382"/>
      <c r="K162" s="382"/>
      <c r="L162" s="382"/>
      <c r="M162" s="382"/>
      <c r="N162" s="382"/>
      <c r="O162" s="382"/>
      <c r="P162" s="382"/>
      <c r="Q162" s="382"/>
      <c r="R162" s="382"/>
      <c r="S162" s="382"/>
      <c r="T162" s="382"/>
      <c r="U162" s="382"/>
      <c r="V162" s="382"/>
      <c r="W162" s="382"/>
      <c r="X162" s="382"/>
      <c r="Y162" s="382"/>
      <c r="Z162" s="382"/>
      <c r="AA162" s="382"/>
    </row>
    <row r="163" spans="1:27" ht="13.2">
      <c r="A163" s="382"/>
      <c r="B163" s="382"/>
      <c r="C163" s="382"/>
      <c r="D163" s="382"/>
      <c r="E163" s="382"/>
      <c r="F163" s="382"/>
      <c r="G163" s="382"/>
      <c r="H163" s="382"/>
      <c r="I163" s="382"/>
      <c r="J163" s="382"/>
      <c r="K163" s="382"/>
      <c r="L163" s="382"/>
      <c r="M163" s="382"/>
      <c r="N163" s="382"/>
      <c r="O163" s="382"/>
      <c r="P163" s="382"/>
      <c r="Q163" s="382"/>
      <c r="R163" s="382"/>
      <c r="S163" s="382"/>
      <c r="T163" s="382"/>
      <c r="U163" s="382"/>
      <c r="V163" s="382"/>
      <c r="W163" s="382"/>
      <c r="X163" s="382"/>
      <c r="Y163" s="382"/>
      <c r="Z163" s="382"/>
      <c r="AA163" s="382"/>
    </row>
    <row r="164" spans="1:27" ht="13.2">
      <c r="A164" s="382"/>
      <c r="B164" s="382"/>
      <c r="C164" s="382"/>
      <c r="D164" s="382"/>
      <c r="E164" s="382"/>
      <c r="F164" s="382"/>
      <c r="G164" s="382"/>
      <c r="H164" s="382"/>
      <c r="I164" s="382"/>
      <c r="J164" s="382"/>
      <c r="K164" s="382"/>
      <c r="L164" s="382"/>
      <c r="M164" s="382"/>
      <c r="N164" s="382"/>
      <c r="O164" s="382"/>
      <c r="P164" s="382"/>
      <c r="Q164" s="382"/>
      <c r="R164" s="382"/>
      <c r="S164" s="382"/>
      <c r="T164" s="382"/>
      <c r="U164" s="382"/>
      <c r="V164" s="382"/>
      <c r="W164" s="382"/>
      <c r="X164" s="382"/>
      <c r="Y164" s="382"/>
      <c r="Z164" s="382"/>
      <c r="AA164" s="382"/>
    </row>
    <row r="165" spans="1:27" ht="13.2">
      <c r="A165" s="382"/>
      <c r="B165" s="382"/>
      <c r="C165" s="382"/>
      <c r="D165" s="382"/>
      <c r="E165" s="382"/>
      <c r="F165" s="382"/>
      <c r="G165" s="382"/>
      <c r="H165" s="382"/>
      <c r="I165" s="382"/>
      <c r="J165" s="382"/>
      <c r="K165" s="382"/>
      <c r="L165" s="382"/>
      <c r="M165" s="382"/>
      <c r="N165" s="382"/>
      <c r="O165" s="382"/>
      <c r="P165" s="382"/>
      <c r="Q165" s="382"/>
      <c r="R165" s="382"/>
      <c r="S165" s="382"/>
      <c r="T165" s="382"/>
      <c r="U165" s="382"/>
      <c r="V165" s="382"/>
      <c r="W165" s="382"/>
      <c r="X165" s="382"/>
      <c r="Y165" s="382"/>
      <c r="Z165" s="382"/>
      <c r="AA165" s="382"/>
    </row>
    <row r="166" spans="1:27" ht="13.2">
      <c r="A166" s="382"/>
      <c r="B166" s="382"/>
      <c r="C166" s="382"/>
      <c r="D166" s="382"/>
      <c r="E166" s="382"/>
      <c r="F166" s="382"/>
      <c r="G166" s="382"/>
      <c r="H166" s="382"/>
      <c r="I166" s="382"/>
      <c r="J166" s="382"/>
      <c r="K166" s="382"/>
      <c r="L166" s="382"/>
      <c r="M166" s="382"/>
      <c r="N166" s="382"/>
      <c r="O166" s="382"/>
      <c r="P166" s="382"/>
      <c r="Q166" s="382"/>
      <c r="R166" s="382"/>
      <c r="S166" s="382"/>
      <c r="T166" s="382"/>
      <c r="U166" s="382"/>
      <c r="V166" s="382"/>
      <c r="W166" s="382"/>
      <c r="X166" s="382"/>
      <c r="Y166" s="382"/>
      <c r="Z166" s="382"/>
      <c r="AA166" s="382"/>
    </row>
    <row r="167" spans="1:27" ht="13.2">
      <c r="A167" s="382"/>
      <c r="B167" s="382"/>
      <c r="C167" s="382"/>
      <c r="D167" s="382"/>
      <c r="E167" s="382"/>
      <c r="F167" s="382"/>
      <c r="G167" s="382"/>
      <c r="H167" s="382"/>
      <c r="I167" s="382"/>
      <c r="J167" s="382"/>
      <c r="K167" s="382"/>
      <c r="L167" s="382"/>
      <c r="M167" s="382"/>
      <c r="N167" s="382"/>
      <c r="O167" s="382"/>
      <c r="P167" s="382"/>
      <c r="Q167" s="382"/>
      <c r="R167" s="382"/>
      <c r="S167" s="382"/>
      <c r="T167" s="382"/>
      <c r="U167" s="382"/>
      <c r="V167" s="382"/>
      <c r="W167" s="382"/>
      <c r="X167" s="382"/>
      <c r="Y167" s="382"/>
      <c r="Z167" s="382"/>
      <c r="AA167" s="382"/>
    </row>
    <row r="168" spans="1:27" ht="13.2">
      <c r="A168" s="382"/>
      <c r="B168" s="382"/>
      <c r="C168" s="382"/>
      <c r="D168" s="382"/>
      <c r="E168" s="382"/>
      <c r="F168" s="382"/>
      <c r="G168" s="382"/>
      <c r="H168" s="382"/>
      <c r="I168" s="382"/>
      <c r="J168" s="382"/>
      <c r="K168" s="382"/>
      <c r="L168" s="382"/>
      <c r="M168" s="382"/>
      <c r="N168" s="382"/>
      <c r="O168" s="382"/>
      <c r="P168" s="382"/>
      <c r="Q168" s="382"/>
      <c r="R168" s="382"/>
      <c r="S168" s="382"/>
      <c r="T168" s="382"/>
      <c r="U168" s="382"/>
      <c r="V168" s="382"/>
      <c r="W168" s="382"/>
      <c r="X168" s="382"/>
      <c r="Y168" s="382"/>
      <c r="Z168" s="382"/>
      <c r="AA168" s="382"/>
    </row>
    <row r="169" spans="1:27" ht="13.2">
      <c r="A169" s="382"/>
      <c r="B169" s="382"/>
      <c r="C169" s="382"/>
      <c r="D169" s="382"/>
      <c r="E169" s="382"/>
      <c r="F169" s="382"/>
      <c r="G169" s="382"/>
      <c r="H169" s="382"/>
      <c r="I169" s="382"/>
      <c r="J169" s="382"/>
      <c r="K169" s="382"/>
      <c r="L169" s="382"/>
      <c r="M169" s="382"/>
      <c r="N169" s="382"/>
      <c r="O169" s="382"/>
      <c r="P169" s="382"/>
      <c r="Q169" s="382"/>
      <c r="R169" s="382"/>
      <c r="S169" s="382"/>
      <c r="T169" s="382"/>
      <c r="U169" s="382"/>
      <c r="V169" s="382"/>
      <c r="W169" s="382"/>
      <c r="X169" s="382"/>
      <c r="Y169" s="382"/>
      <c r="Z169" s="382"/>
      <c r="AA169" s="382"/>
    </row>
    <row r="170" spans="1:27" ht="13.2">
      <c r="A170" s="382"/>
      <c r="B170" s="382"/>
      <c r="C170" s="382"/>
      <c r="D170" s="382"/>
      <c r="E170" s="382"/>
      <c r="F170" s="382"/>
      <c r="G170" s="382"/>
      <c r="H170" s="382"/>
      <c r="I170" s="382"/>
      <c r="J170" s="382"/>
      <c r="K170" s="382"/>
      <c r="L170" s="382"/>
      <c r="M170" s="382"/>
      <c r="N170" s="382"/>
      <c r="O170" s="382"/>
      <c r="P170" s="382"/>
      <c r="Q170" s="382"/>
      <c r="R170" s="382"/>
      <c r="S170" s="382"/>
      <c r="T170" s="382"/>
      <c r="U170" s="382"/>
      <c r="V170" s="382"/>
      <c r="W170" s="382"/>
      <c r="X170" s="382"/>
      <c r="Y170" s="382"/>
      <c r="Z170" s="382"/>
      <c r="AA170" s="382"/>
    </row>
    <row r="171" spans="1:27" ht="13.2">
      <c r="A171" s="382"/>
      <c r="B171" s="382"/>
      <c r="C171" s="382"/>
      <c r="D171" s="382"/>
      <c r="E171" s="382"/>
      <c r="F171" s="382"/>
      <c r="G171" s="382"/>
      <c r="H171" s="382"/>
      <c r="I171" s="382"/>
      <c r="J171" s="382"/>
      <c r="K171" s="382"/>
      <c r="L171" s="382"/>
      <c r="M171" s="382"/>
      <c r="N171" s="382"/>
      <c r="O171" s="382"/>
      <c r="P171" s="382"/>
      <c r="Q171" s="382"/>
      <c r="R171" s="382"/>
      <c r="S171" s="382"/>
      <c r="T171" s="382"/>
      <c r="U171" s="382"/>
      <c r="V171" s="382"/>
      <c r="W171" s="382"/>
      <c r="X171" s="382"/>
      <c r="Y171" s="382"/>
      <c r="Z171" s="382"/>
      <c r="AA171" s="382"/>
    </row>
    <row r="172" spans="1:27" ht="13.2">
      <c r="A172" s="382"/>
      <c r="B172" s="382"/>
      <c r="C172" s="382"/>
      <c r="D172" s="382"/>
      <c r="E172" s="382"/>
      <c r="F172" s="382"/>
      <c r="G172" s="382"/>
      <c r="H172" s="382"/>
      <c r="I172" s="382"/>
      <c r="J172" s="382"/>
      <c r="K172" s="382"/>
      <c r="L172" s="382"/>
      <c r="M172" s="382"/>
      <c r="N172" s="382"/>
      <c r="O172" s="382"/>
      <c r="P172" s="382"/>
      <c r="Q172" s="382"/>
      <c r="R172" s="382"/>
      <c r="S172" s="382"/>
      <c r="T172" s="382"/>
      <c r="U172" s="382"/>
      <c r="V172" s="382"/>
      <c r="W172" s="382"/>
      <c r="X172" s="382"/>
      <c r="Y172" s="382"/>
      <c r="Z172" s="382"/>
      <c r="AA172" s="382"/>
    </row>
    <row r="173" spans="1:27" ht="13.2">
      <c r="A173" s="382"/>
      <c r="B173" s="382"/>
      <c r="C173" s="382"/>
      <c r="D173" s="382"/>
      <c r="E173" s="382"/>
      <c r="F173" s="382"/>
      <c r="G173" s="382"/>
      <c r="H173" s="382"/>
      <c r="I173" s="382"/>
      <c r="J173" s="382"/>
      <c r="K173" s="382"/>
      <c r="L173" s="382"/>
      <c r="M173" s="382"/>
      <c r="N173" s="382"/>
      <c r="O173" s="382"/>
      <c r="P173" s="382"/>
      <c r="Q173" s="382"/>
      <c r="R173" s="382"/>
      <c r="S173" s="382"/>
      <c r="T173" s="382"/>
      <c r="U173" s="382"/>
      <c r="V173" s="382"/>
      <c r="W173" s="382"/>
      <c r="X173" s="382"/>
      <c r="Y173" s="382"/>
      <c r="Z173" s="382"/>
      <c r="AA173" s="382"/>
    </row>
    <row r="174" spans="1:27" ht="13.2">
      <c r="A174" s="382"/>
      <c r="B174" s="382"/>
      <c r="C174" s="382"/>
      <c r="D174" s="382"/>
      <c r="E174" s="382"/>
      <c r="F174" s="382"/>
      <c r="G174" s="382"/>
      <c r="H174" s="382"/>
      <c r="I174" s="382"/>
      <c r="J174" s="382"/>
      <c r="K174" s="382"/>
      <c r="L174" s="382"/>
      <c r="M174" s="382"/>
      <c r="N174" s="382"/>
      <c r="O174" s="382"/>
      <c r="P174" s="382"/>
      <c r="Q174" s="382"/>
      <c r="R174" s="382"/>
      <c r="S174" s="382"/>
      <c r="T174" s="382"/>
      <c r="U174" s="382"/>
      <c r="V174" s="382"/>
      <c r="W174" s="382"/>
      <c r="X174" s="382"/>
      <c r="Y174" s="382"/>
      <c r="Z174" s="382"/>
      <c r="AA174" s="382"/>
    </row>
    <row r="175" spans="1:27" ht="13.2">
      <c r="A175" s="382"/>
      <c r="B175" s="382"/>
      <c r="C175" s="382"/>
      <c r="D175" s="382"/>
      <c r="E175" s="382"/>
      <c r="F175" s="382"/>
      <c r="G175" s="382"/>
      <c r="H175" s="382"/>
      <c r="I175" s="382"/>
      <c r="J175" s="382"/>
      <c r="K175" s="382"/>
      <c r="L175" s="382"/>
      <c r="M175" s="382"/>
      <c r="N175" s="382"/>
      <c r="O175" s="382"/>
      <c r="P175" s="382"/>
      <c r="Q175" s="382"/>
      <c r="R175" s="382"/>
      <c r="S175" s="382"/>
      <c r="T175" s="382"/>
      <c r="U175" s="382"/>
      <c r="V175" s="382"/>
      <c r="W175" s="382"/>
      <c r="X175" s="382"/>
      <c r="Y175" s="382"/>
      <c r="Z175" s="382"/>
      <c r="AA175" s="382"/>
    </row>
    <row r="176" spans="1:27" ht="13.2">
      <c r="A176" s="382"/>
      <c r="B176" s="382"/>
      <c r="C176" s="382"/>
      <c r="D176" s="382"/>
      <c r="E176" s="382"/>
      <c r="F176" s="382"/>
      <c r="G176" s="382"/>
      <c r="H176" s="382"/>
      <c r="I176" s="382"/>
      <c r="J176" s="382"/>
      <c r="K176" s="382"/>
      <c r="L176" s="382"/>
      <c r="M176" s="382"/>
      <c r="N176" s="382"/>
      <c r="O176" s="382"/>
      <c r="P176" s="382"/>
      <c r="Q176" s="382"/>
      <c r="R176" s="382"/>
      <c r="S176" s="382"/>
      <c r="T176" s="382"/>
      <c r="U176" s="382"/>
      <c r="V176" s="382"/>
      <c r="W176" s="382"/>
      <c r="X176" s="382"/>
      <c r="Y176" s="382"/>
      <c r="Z176" s="382"/>
      <c r="AA176" s="382"/>
    </row>
    <row r="177" spans="1:27" ht="13.2">
      <c r="A177" s="382"/>
      <c r="B177" s="382"/>
      <c r="C177" s="382"/>
      <c r="D177" s="382"/>
      <c r="E177" s="382"/>
      <c r="F177" s="382"/>
      <c r="G177" s="382"/>
      <c r="H177" s="382"/>
      <c r="I177" s="382"/>
      <c r="J177" s="382"/>
      <c r="K177" s="382"/>
      <c r="L177" s="382"/>
      <c r="M177" s="382"/>
      <c r="N177" s="382"/>
      <c r="O177" s="382"/>
      <c r="P177" s="382"/>
      <c r="Q177" s="382"/>
      <c r="R177" s="382"/>
      <c r="S177" s="382"/>
      <c r="T177" s="382"/>
      <c r="U177" s="382"/>
      <c r="V177" s="382"/>
      <c r="W177" s="382"/>
      <c r="X177" s="382"/>
      <c r="Y177" s="382"/>
      <c r="Z177" s="382"/>
      <c r="AA177" s="382"/>
    </row>
    <row r="178" spans="1:27" ht="13.2">
      <c r="A178" s="382"/>
      <c r="B178" s="382"/>
      <c r="C178" s="382"/>
      <c r="D178" s="382"/>
      <c r="E178" s="382"/>
      <c r="F178" s="382"/>
      <c r="G178" s="382"/>
      <c r="H178" s="382"/>
      <c r="I178" s="382"/>
      <c r="J178" s="382"/>
      <c r="K178" s="382"/>
      <c r="L178" s="382"/>
      <c r="M178" s="382"/>
      <c r="N178" s="382"/>
      <c r="O178" s="382"/>
      <c r="P178" s="382"/>
      <c r="Q178" s="382"/>
      <c r="R178" s="382"/>
      <c r="S178" s="382"/>
      <c r="T178" s="382"/>
      <c r="U178" s="382"/>
      <c r="V178" s="382"/>
      <c r="W178" s="382"/>
      <c r="X178" s="382"/>
      <c r="Y178" s="382"/>
      <c r="Z178" s="382"/>
      <c r="AA178" s="382"/>
    </row>
    <row r="179" spans="1:27" ht="13.2">
      <c r="A179" s="382"/>
      <c r="B179" s="382"/>
      <c r="C179" s="382"/>
      <c r="D179" s="382"/>
      <c r="E179" s="382"/>
      <c r="F179" s="382"/>
      <c r="G179" s="382"/>
      <c r="H179" s="382"/>
      <c r="I179" s="382"/>
      <c r="J179" s="382"/>
      <c r="K179" s="382"/>
      <c r="L179" s="382"/>
      <c r="M179" s="382"/>
      <c r="N179" s="382"/>
      <c r="O179" s="382"/>
      <c r="P179" s="382"/>
      <c r="Q179" s="382"/>
      <c r="R179" s="382"/>
      <c r="S179" s="382"/>
      <c r="T179" s="382"/>
      <c r="U179" s="382"/>
      <c r="V179" s="382"/>
      <c r="W179" s="382"/>
      <c r="X179" s="382"/>
      <c r="Y179" s="382"/>
      <c r="Z179" s="382"/>
      <c r="AA179" s="382"/>
    </row>
    <row r="180" spans="1:27" ht="13.2">
      <c r="A180" s="382"/>
      <c r="B180" s="382"/>
      <c r="C180" s="382"/>
      <c r="D180" s="382"/>
      <c r="E180" s="382"/>
      <c r="F180" s="382"/>
      <c r="G180" s="382"/>
      <c r="H180" s="382"/>
      <c r="I180" s="382"/>
      <c r="J180" s="382"/>
      <c r="K180" s="382"/>
      <c r="L180" s="382"/>
      <c r="M180" s="382"/>
      <c r="N180" s="382"/>
      <c r="O180" s="382"/>
      <c r="P180" s="382"/>
      <c r="Q180" s="382"/>
      <c r="R180" s="382"/>
      <c r="S180" s="382"/>
      <c r="T180" s="382"/>
      <c r="U180" s="382"/>
      <c r="V180" s="382"/>
      <c r="W180" s="382"/>
      <c r="X180" s="382"/>
      <c r="Y180" s="382"/>
      <c r="Z180" s="382"/>
      <c r="AA180" s="382"/>
    </row>
    <row r="181" spans="1:27" ht="13.2">
      <c r="A181" s="382"/>
      <c r="B181" s="382"/>
      <c r="C181" s="382"/>
      <c r="D181" s="382"/>
      <c r="E181" s="382"/>
      <c r="F181" s="382"/>
      <c r="G181" s="382"/>
      <c r="H181" s="382"/>
      <c r="I181" s="382"/>
      <c r="J181" s="382"/>
      <c r="K181" s="382"/>
      <c r="L181" s="382"/>
      <c r="M181" s="382"/>
      <c r="N181" s="382"/>
      <c r="O181" s="382"/>
      <c r="P181" s="382"/>
      <c r="Q181" s="382"/>
      <c r="R181" s="382"/>
      <c r="S181" s="382"/>
      <c r="T181" s="382"/>
      <c r="U181" s="382"/>
      <c r="V181" s="382"/>
      <c r="W181" s="382"/>
      <c r="X181" s="382"/>
      <c r="Y181" s="382"/>
      <c r="Z181" s="382"/>
      <c r="AA181" s="382"/>
    </row>
    <row r="182" spans="1:27" ht="13.2">
      <c r="A182" s="382"/>
      <c r="B182" s="382"/>
      <c r="C182" s="382"/>
      <c r="D182" s="382"/>
      <c r="E182" s="382"/>
      <c r="F182" s="382"/>
      <c r="G182" s="382"/>
      <c r="H182" s="382"/>
      <c r="I182" s="382"/>
      <c r="J182" s="382"/>
      <c r="K182" s="382"/>
      <c r="L182" s="382"/>
      <c r="M182" s="382"/>
      <c r="N182" s="382"/>
      <c r="O182" s="382"/>
      <c r="P182" s="382"/>
      <c r="Q182" s="382"/>
      <c r="R182" s="382"/>
      <c r="S182" s="382"/>
      <c r="T182" s="382"/>
      <c r="U182" s="382"/>
      <c r="V182" s="382"/>
      <c r="W182" s="382"/>
      <c r="X182" s="382"/>
      <c r="Y182" s="382"/>
      <c r="Z182" s="382"/>
      <c r="AA182" s="382"/>
    </row>
    <row r="183" spans="1:27" ht="13.2">
      <c r="A183" s="382"/>
      <c r="B183" s="382"/>
      <c r="C183" s="382"/>
      <c r="D183" s="382"/>
      <c r="E183" s="382"/>
      <c r="F183" s="382"/>
      <c r="G183" s="382"/>
      <c r="H183" s="382"/>
      <c r="I183" s="382"/>
      <c r="J183" s="382"/>
      <c r="K183" s="382"/>
      <c r="L183" s="382"/>
      <c r="M183" s="382"/>
      <c r="N183" s="382"/>
      <c r="O183" s="382"/>
      <c r="P183" s="382"/>
      <c r="Q183" s="382"/>
      <c r="R183" s="382"/>
      <c r="S183" s="382"/>
      <c r="T183" s="382"/>
      <c r="U183" s="382"/>
      <c r="V183" s="382"/>
      <c r="W183" s="382"/>
      <c r="X183" s="382"/>
      <c r="Y183" s="382"/>
      <c r="Z183" s="382"/>
      <c r="AA183" s="382"/>
    </row>
    <row r="184" spans="1:27" ht="13.2">
      <c r="A184" s="382"/>
      <c r="B184" s="382"/>
      <c r="C184" s="382"/>
      <c r="D184" s="382"/>
      <c r="E184" s="382"/>
      <c r="F184" s="382"/>
      <c r="G184" s="382"/>
      <c r="H184" s="382"/>
      <c r="I184" s="382"/>
      <c r="J184" s="382"/>
      <c r="K184" s="382"/>
      <c r="L184" s="382"/>
      <c r="M184" s="382"/>
      <c r="N184" s="382"/>
      <c r="O184" s="382"/>
      <c r="P184" s="382"/>
      <c r="Q184" s="382"/>
      <c r="R184" s="382"/>
      <c r="S184" s="382"/>
      <c r="T184" s="382"/>
      <c r="U184" s="382"/>
      <c r="V184" s="382"/>
      <c r="W184" s="382"/>
      <c r="X184" s="382"/>
      <c r="Y184" s="382"/>
      <c r="Z184" s="382"/>
      <c r="AA184" s="382"/>
    </row>
    <row r="185" spans="1:27" ht="13.2">
      <c r="A185" s="382"/>
      <c r="B185" s="382"/>
      <c r="C185" s="382"/>
      <c r="D185" s="382"/>
      <c r="E185" s="382"/>
      <c r="F185" s="382"/>
      <c r="G185" s="382"/>
      <c r="H185" s="382"/>
      <c r="I185" s="382"/>
      <c r="J185" s="382"/>
      <c r="K185" s="382"/>
      <c r="L185" s="382"/>
      <c r="M185" s="382"/>
      <c r="N185" s="382"/>
      <c r="O185" s="382"/>
      <c r="P185" s="382"/>
      <c r="Q185" s="382"/>
      <c r="R185" s="382"/>
      <c r="S185" s="382"/>
      <c r="T185" s="382"/>
      <c r="U185" s="382"/>
      <c r="V185" s="382"/>
      <c r="W185" s="382"/>
      <c r="X185" s="382"/>
      <c r="Y185" s="382"/>
      <c r="Z185" s="382"/>
      <c r="AA185" s="382"/>
    </row>
    <row r="186" spans="1:27" ht="13.2">
      <c r="A186" s="382"/>
      <c r="B186" s="382"/>
      <c r="C186" s="382"/>
      <c r="D186" s="382"/>
      <c r="E186" s="382"/>
      <c r="F186" s="382"/>
      <c r="G186" s="382"/>
      <c r="H186" s="382"/>
      <c r="I186" s="382"/>
      <c r="J186" s="382"/>
      <c r="K186" s="382"/>
      <c r="L186" s="382"/>
      <c r="M186" s="382"/>
      <c r="N186" s="382"/>
      <c r="O186" s="382"/>
      <c r="P186" s="382"/>
      <c r="Q186" s="382"/>
      <c r="R186" s="382"/>
      <c r="S186" s="382"/>
      <c r="T186" s="382"/>
      <c r="U186" s="382"/>
      <c r="V186" s="382"/>
      <c r="W186" s="382"/>
      <c r="X186" s="382"/>
      <c r="Y186" s="382"/>
      <c r="Z186" s="382"/>
      <c r="AA186" s="382"/>
    </row>
    <row r="187" spans="1:27" ht="13.2">
      <c r="A187" s="382"/>
      <c r="B187" s="382"/>
      <c r="C187" s="382"/>
      <c r="D187" s="382"/>
      <c r="E187" s="382"/>
      <c r="F187" s="382"/>
      <c r="G187" s="382"/>
      <c r="H187" s="382"/>
      <c r="I187" s="382"/>
      <c r="J187" s="382"/>
      <c r="K187" s="382"/>
      <c r="L187" s="382"/>
      <c r="M187" s="382"/>
      <c r="N187" s="382"/>
      <c r="O187" s="382"/>
      <c r="P187" s="382"/>
      <c r="Q187" s="382"/>
      <c r="R187" s="382"/>
      <c r="S187" s="382"/>
      <c r="T187" s="382"/>
      <c r="U187" s="382"/>
      <c r="V187" s="382"/>
      <c r="W187" s="382"/>
      <c r="X187" s="382"/>
      <c r="Y187" s="382"/>
      <c r="Z187" s="382"/>
      <c r="AA187" s="382"/>
    </row>
    <row r="188" spans="1:27" ht="13.2">
      <c r="A188" s="382"/>
      <c r="B188" s="382"/>
      <c r="C188" s="382"/>
      <c r="D188" s="382"/>
      <c r="E188" s="382"/>
      <c r="F188" s="382"/>
      <c r="G188" s="382"/>
      <c r="H188" s="382"/>
      <c r="I188" s="382"/>
      <c r="J188" s="382"/>
      <c r="K188" s="382"/>
      <c r="L188" s="382"/>
      <c r="M188" s="382"/>
      <c r="N188" s="382"/>
      <c r="O188" s="382"/>
      <c r="P188" s="382"/>
      <c r="Q188" s="382"/>
      <c r="R188" s="382"/>
      <c r="S188" s="382"/>
      <c r="T188" s="382"/>
      <c r="U188" s="382"/>
      <c r="V188" s="382"/>
      <c r="W188" s="382"/>
      <c r="X188" s="382"/>
      <c r="Y188" s="382"/>
      <c r="Z188" s="382"/>
      <c r="AA188" s="382"/>
    </row>
    <row r="189" spans="1:27" ht="13.2">
      <c r="A189" s="382"/>
      <c r="B189" s="382"/>
      <c r="C189" s="382"/>
      <c r="D189" s="382"/>
      <c r="E189" s="382"/>
      <c r="F189" s="382"/>
      <c r="G189" s="382"/>
      <c r="H189" s="382"/>
      <c r="I189" s="382"/>
      <c r="J189" s="382"/>
      <c r="K189" s="382"/>
      <c r="L189" s="382"/>
      <c r="M189" s="382"/>
      <c r="N189" s="382"/>
      <c r="O189" s="382"/>
      <c r="P189" s="382"/>
      <c r="Q189" s="382"/>
      <c r="R189" s="382"/>
      <c r="S189" s="382"/>
      <c r="T189" s="382"/>
      <c r="U189" s="382"/>
      <c r="V189" s="382"/>
      <c r="W189" s="382"/>
      <c r="X189" s="382"/>
      <c r="Y189" s="382"/>
      <c r="Z189" s="382"/>
      <c r="AA189" s="382"/>
    </row>
    <row r="190" spans="1:27" ht="13.2">
      <c r="A190" s="382"/>
      <c r="B190" s="382"/>
      <c r="C190" s="382"/>
      <c r="D190" s="382"/>
      <c r="E190" s="382"/>
      <c r="F190" s="382"/>
      <c r="G190" s="382"/>
      <c r="H190" s="382"/>
      <c r="I190" s="382"/>
      <c r="J190" s="382"/>
      <c r="K190" s="382"/>
      <c r="L190" s="382"/>
      <c r="M190" s="382"/>
      <c r="N190" s="382"/>
      <c r="O190" s="382"/>
      <c r="P190" s="382"/>
      <c r="Q190" s="382"/>
      <c r="R190" s="382"/>
      <c r="S190" s="382"/>
      <c r="T190" s="382"/>
      <c r="U190" s="382"/>
      <c r="V190" s="382"/>
      <c r="W190" s="382"/>
      <c r="X190" s="382"/>
      <c r="Y190" s="382"/>
      <c r="Z190" s="382"/>
      <c r="AA190" s="382"/>
    </row>
    <row r="191" spans="1:27" ht="13.2">
      <c r="A191" s="382"/>
      <c r="B191" s="382"/>
      <c r="C191" s="382"/>
      <c r="D191" s="382"/>
      <c r="E191" s="382"/>
      <c r="F191" s="382"/>
      <c r="G191" s="382"/>
      <c r="H191" s="382"/>
      <c r="I191" s="382"/>
      <c r="J191" s="382"/>
      <c r="K191" s="382"/>
      <c r="L191" s="382"/>
      <c r="M191" s="382"/>
      <c r="N191" s="382"/>
      <c r="O191" s="382"/>
      <c r="P191" s="382"/>
      <c r="Q191" s="382"/>
      <c r="R191" s="382"/>
      <c r="S191" s="382"/>
      <c r="T191" s="382"/>
      <c r="U191" s="382"/>
      <c r="V191" s="382"/>
      <c r="W191" s="382"/>
      <c r="X191" s="382"/>
      <c r="Y191" s="382"/>
      <c r="Z191" s="382"/>
      <c r="AA191" s="382"/>
    </row>
    <row r="192" spans="1:27" ht="13.2">
      <c r="A192" s="382"/>
      <c r="B192" s="382"/>
      <c r="C192" s="382"/>
      <c r="D192" s="382"/>
      <c r="E192" s="382"/>
      <c r="F192" s="382"/>
      <c r="G192" s="382"/>
      <c r="H192" s="382"/>
      <c r="I192" s="382"/>
      <c r="J192" s="382"/>
      <c r="K192" s="382"/>
      <c r="L192" s="382"/>
      <c r="M192" s="382"/>
      <c r="N192" s="382"/>
      <c r="O192" s="382"/>
      <c r="P192" s="382"/>
      <c r="Q192" s="382"/>
      <c r="R192" s="382"/>
      <c r="S192" s="382"/>
      <c r="T192" s="382"/>
      <c r="U192" s="382"/>
      <c r="V192" s="382"/>
      <c r="W192" s="382"/>
      <c r="X192" s="382"/>
      <c r="Y192" s="382"/>
      <c r="Z192" s="382"/>
      <c r="AA192" s="382"/>
    </row>
    <row r="193" spans="1:27" ht="13.2">
      <c r="A193" s="382"/>
      <c r="B193" s="382"/>
      <c r="C193" s="382"/>
      <c r="D193" s="382"/>
      <c r="E193" s="382"/>
      <c r="F193" s="382"/>
      <c r="G193" s="382"/>
      <c r="H193" s="382"/>
      <c r="I193" s="382"/>
      <c r="J193" s="382"/>
      <c r="K193" s="382"/>
      <c r="L193" s="382"/>
      <c r="M193" s="382"/>
      <c r="N193" s="382"/>
      <c r="O193" s="382"/>
      <c r="P193" s="382"/>
      <c r="Q193" s="382"/>
      <c r="R193" s="382"/>
      <c r="S193" s="382"/>
      <c r="T193" s="382"/>
      <c r="U193" s="382"/>
      <c r="V193" s="382"/>
      <c r="W193" s="382"/>
      <c r="X193" s="382"/>
      <c r="Y193" s="382"/>
      <c r="Z193" s="382"/>
      <c r="AA193" s="382"/>
    </row>
    <row r="194" spans="1:27" ht="13.2">
      <c r="A194" s="382"/>
      <c r="B194" s="382"/>
      <c r="C194" s="382"/>
      <c r="D194" s="382"/>
      <c r="E194" s="382"/>
      <c r="F194" s="382"/>
      <c r="G194" s="382"/>
      <c r="H194" s="382"/>
      <c r="I194" s="382"/>
      <c r="J194" s="382"/>
      <c r="K194" s="382"/>
      <c r="L194" s="382"/>
      <c r="M194" s="382"/>
      <c r="N194" s="382"/>
      <c r="O194" s="382"/>
      <c r="P194" s="382"/>
      <c r="Q194" s="382"/>
      <c r="R194" s="382"/>
      <c r="S194" s="382"/>
      <c r="T194" s="382"/>
      <c r="U194" s="382"/>
      <c r="V194" s="382"/>
      <c r="W194" s="382"/>
      <c r="X194" s="382"/>
      <c r="Y194" s="382"/>
      <c r="Z194" s="382"/>
      <c r="AA194" s="382"/>
    </row>
    <row r="195" spans="1:27" ht="13.2">
      <c r="A195" s="382"/>
      <c r="B195" s="382"/>
      <c r="C195" s="382"/>
      <c r="D195" s="382"/>
      <c r="E195" s="382"/>
      <c r="F195" s="382"/>
      <c r="G195" s="382"/>
      <c r="H195" s="382"/>
      <c r="I195" s="382"/>
      <c r="J195" s="382"/>
      <c r="K195" s="382"/>
      <c r="L195" s="382"/>
      <c r="M195" s="382"/>
      <c r="N195" s="382"/>
      <c r="O195" s="382"/>
      <c r="P195" s="382"/>
      <c r="Q195" s="382"/>
      <c r="R195" s="382"/>
      <c r="S195" s="382"/>
      <c r="T195" s="382"/>
      <c r="U195" s="382"/>
      <c r="V195" s="382"/>
      <c r="W195" s="382"/>
      <c r="X195" s="382"/>
      <c r="Y195" s="382"/>
      <c r="Z195" s="382"/>
      <c r="AA195" s="382"/>
    </row>
    <row r="196" spans="1:27" ht="13.2">
      <c r="A196" s="382"/>
      <c r="B196" s="382"/>
      <c r="C196" s="382"/>
      <c r="D196" s="382"/>
      <c r="E196" s="382"/>
      <c r="F196" s="382"/>
      <c r="G196" s="382"/>
      <c r="H196" s="382"/>
      <c r="I196" s="382"/>
      <c r="J196" s="382"/>
      <c r="K196" s="382"/>
      <c r="L196" s="382"/>
      <c r="M196" s="382"/>
      <c r="N196" s="382"/>
      <c r="O196" s="382"/>
      <c r="P196" s="382"/>
      <c r="Q196" s="382"/>
      <c r="R196" s="382"/>
      <c r="S196" s="382"/>
      <c r="T196" s="382"/>
      <c r="U196" s="382"/>
      <c r="V196" s="382"/>
      <c r="W196" s="382"/>
      <c r="X196" s="382"/>
      <c r="Y196" s="382"/>
      <c r="Z196" s="382"/>
      <c r="AA196" s="382"/>
    </row>
    <row r="197" spans="1:27" ht="13.2">
      <c r="A197" s="382"/>
      <c r="B197" s="382"/>
      <c r="C197" s="382"/>
      <c r="D197" s="382"/>
      <c r="E197" s="382"/>
      <c r="F197" s="382"/>
      <c r="G197" s="382"/>
      <c r="H197" s="382"/>
      <c r="I197" s="382"/>
      <c r="J197" s="382"/>
      <c r="K197" s="382"/>
      <c r="L197" s="382"/>
      <c r="M197" s="382"/>
      <c r="N197" s="382"/>
      <c r="O197" s="382"/>
      <c r="P197" s="382"/>
      <c r="Q197" s="382"/>
      <c r="R197" s="382"/>
      <c r="S197" s="382"/>
      <c r="T197" s="382"/>
      <c r="U197" s="382"/>
      <c r="V197" s="382"/>
      <c r="W197" s="382"/>
      <c r="X197" s="382"/>
      <c r="Y197" s="382"/>
      <c r="Z197" s="382"/>
      <c r="AA197" s="382"/>
    </row>
    <row r="198" spans="1:27" ht="13.2">
      <c r="A198" s="382"/>
      <c r="B198" s="382"/>
      <c r="C198" s="382"/>
      <c r="D198" s="382"/>
      <c r="E198" s="382"/>
      <c r="F198" s="382"/>
      <c r="G198" s="382"/>
      <c r="H198" s="382"/>
      <c r="I198" s="382"/>
      <c r="J198" s="382"/>
      <c r="K198" s="382"/>
      <c r="L198" s="382"/>
      <c r="M198" s="382"/>
      <c r="N198" s="382"/>
      <c r="O198" s="382"/>
      <c r="P198" s="382"/>
      <c r="Q198" s="382"/>
      <c r="R198" s="382"/>
      <c r="S198" s="382"/>
      <c r="T198" s="382"/>
      <c r="U198" s="382"/>
      <c r="V198" s="382"/>
      <c r="W198" s="382"/>
      <c r="X198" s="382"/>
      <c r="Y198" s="382"/>
      <c r="Z198" s="382"/>
      <c r="AA198" s="382"/>
    </row>
    <row r="199" spans="1:27" ht="13.2">
      <c r="A199" s="382"/>
      <c r="B199" s="382"/>
      <c r="C199" s="382"/>
      <c r="D199" s="382"/>
      <c r="E199" s="382"/>
      <c r="F199" s="382"/>
      <c r="G199" s="382"/>
      <c r="H199" s="382"/>
      <c r="I199" s="382"/>
      <c r="J199" s="382"/>
      <c r="K199" s="382"/>
      <c r="L199" s="382"/>
      <c r="M199" s="382"/>
      <c r="N199" s="382"/>
      <c r="O199" s="382"/>
      <c r="P199" s="382"/>
      <c r="Q199" s="382"/>
      <c r="R199" s="382"/>
      <c r="S199" s="382"/>
      <c r="T199" s="382"/>
      <c r="U199" s="382"/>
      <c r="V199" s="382"/>
      <c r="W199" s="382"/>
      <c r="X199" s="382"/>
      <c r="Y199" s="382"/>
      <c r="Z199" s="382"/>
      <c r="AA199" s="382"/>
    </row>
    <row r="200" spans="1:27" ht="13.2">
      <c r="A200" s="382"/>
      <c r="B200" s="382"/>
      <c r="C200" s="382"/>
      <c r="D200" s="382"/>
      <c r="E200" s="382"/>
      <c r="F200" s="382"/>
      <c r="G200" s="382"/>
      <c r="H200" s="382"/>
      <c r="I200" s="382"/>
      <c r="J200" s="382"/>
      <c r="K200" s="382"/>
      <c r="L200" s="382"/>
      <c r="M200" s="382"/>
      <c r="N200" s="382"/>
      <c r="O200" s="382"/>
      <c r="P200" s="382"/>
      <c r="Q200" s="382"/>
      <c r="R200" s="382"/>
      <c r="S200" s="382"/>
      <c r="T200" s="382"/>
      <c r="U200" s="382"/>
      <c r="V200" s="382"/>
      <c r="W200" s="382"/>
      <c r="X200" s="382"/>
      <c r="Y200" s="382"/>
      <c r="Z200" s="382"/>
      <c r="AA200" s="382"/>
    </row>
    <row r="201" spans="1:27" ht="13.2">
      <c r="A201" s="382"/>
      <c r="B201" s="382"/>
      <c r="C201" s="382"/>
      <c r="D201" s="382"/>
      <c r="E201" s="382"/>
      <c r="F201" s="382"/>
      <c r="G201" s="382"/>
      <c r="H201" s="382"/>
      <c r="I201" s="382"/>
      <c r="J201" s="382"/>
      <c r="K201" s="382"/>
      <c r="L201" s="382"/>
      <c r="M201" s="382"/>
      <c r="N201" s="382"/>
      <c r="O201" s="382"/>
      <c r="P201" s="382"/>
      <c r="Q201" s="382"/>
      <c r="R201" s="382"/>
      <c r="S201" s="382"/>
      <c r="T201" s="382"/>
      <c r="U201" s="382"/>
      <c r="V201" s="382"/>
      <c r="W201" s="382"/>
      <c r="X201" s="382"/>
      <c r="Y201" s="382"/>
      <c r="Z201" s="382"/>
      <c r="AA201" s="382"/>
    </row>
    <row r="202" spans="1:27" ht="13.2">
      <c r="A202" s="382"/>
      <c r="B202" s="382"/>
      <c r="C202" s="382"/>
      <c r="D202" s="382"/>
      <c r="E202" s="382"/>
      <c r="F202" s="382"/>
      <c r="G202" s="382"/>
      <c r="H202" s="382"/>
      <c r="I202" s="382"/>
      <c r="J202" s="382"/>
      <c r="K202" s="382"/>
      <c r="L202" s="382"/>
      <c r="M202" s="382"/>
      <c r="N202" s="382"/>
      <c r="O202" s="382"/>
      <c r="P202" s="382"/>
      <c r="Q202" s="382"/>
      <c r="R202" s="382"/>
      <c r="S202" s="382"/>
      <c r="T202" s="382"/>
      <c r="U202" s="382"/>
      <c r="V202" s="382"/>
      <c r="W202" s="382"/>
      <c r="X202" s="382"/>
      <c r="Y202" s="382"/>
      <c r="Z202" s="382"/>
      <c r="AA202" s="382"/>
    </row>
    <row r="203" spans="1:27" ht="13.2">
      <c r="A203" s="382"/>
      <c r="B203" s="382"/>
      <c r="C203" s="382"/>
      <c r="D203" s="382"/>
      <c r="E203" s="382"/>
      <c r="F203" s="382"/>
      <c r="G203" s="382"/>
      <c r="H203" s="382"/>
      <c r="I203" s="382"/>
      <c r="J203" s="382"/>
      <c r="K203" s="382"/>
      <c r="L203" s="382"/>
      <c r="M203" s="382"/>
      <c r="N203" s="382"/>
      <c r="O203" s="382"/>
      <c r="P203" s="382"/>
      <c r="Q203" s="382"/>
      <c r="R203" s="382"/>
      <c r="S203" s="382"/>
      <c r="T203" s="382"/>
      <c r="U203" s="382"/>
      <c r="V203" s="382"/>
      <c r="W203" s="382"/>
      <c r="X203" s="382"/>
      <c r="Y203" s="382"/>
      <c r="Z203" s="382"/>
      <c r="AA203" s="382"/>
    </row>
    <row r="204" spans="1:27" ht="13.2">
      <c r="A204" s="382"/>
      <c r="B204" s="382"/>
      <c r="C204" s="382"/>
      <c r="D204" s="382"/>
      <c r="E204" s="382"/>
      <c r="F204" s="382"/>
      <c r="G204" s="382"/>
      <c r="H204" s="382"/>
      <c r="I204" s="382"/>
      <c r="J204" s="382"/>
      <c r="K204" s="382"/>
      <c r="L204" s="382"/>
      <c r="M204" s="382"/>
      <c r="N204" s="382"/>
      <c r="O204" s="382"/>
      <c r="P204" s="382"/>
      <c r="Q204" s="382"/>
      <c r="R204" s="382"/>
      <c r="S204" s="382"/>
      <c r="T204" s="382"/>
      <c r="U204" s="382"/>
      <c r="V204" s="382"/>
      <c r="W204" s="382"/>
      <c r="X204" s="382"/>
      <c r="Y204" s="382"/>
      <c r="Z204" s="382"/>
      <c r="AA204" s="382"/>
    </row>
    <row r="205" spans="1:27" ht="13.2">
      <c r="A205" s="382"/>
      <c r="B205" s="382"/>
      <c r="C205" s="382"/>
      <c r="D205" s="382"/>
      <c r="E205" s="382"/>
      <c r="F205" s="382"/>
      <c r="G205" s="382"/>
      <c r="H205" s="382"/>
      <c r="I205" s="382"/>
      <c r="J205" s="382"/>
      <c r="K205" s="382"/>
      <c r="L205" s="382"/>
      <c r="M205" s="382"/>
      <c r="N205" s="382"/>
      <c r="O205" s="382"/>
      <c r="P205" s="382"/>
      <c r="Q205" s="382"/>
      <c r="R205" s="382"/>
      <c r="S205" s="382"/>
      <c r="T205" s="382"/>
      <c r="U205" s="382"/>
      <c r="V205" s="382"/>
      <c r="W205" s="382"/>
      <c r="X205" s="382"/>
      <c r="Y205" s="382"/>
      <c r="Z205" s="382"/>
      <c r="AA205" s="382"/>
    </row>
    <row r="206" spans="1:27" ht="13.2">
      <c r="A206" s="382"/>
      <c r="B206" s="382"/>
      <c r="C206" s="382"/>
      <c r="D206" s="382"/>
      <c r="E206" s="382"/>
      <c r="F206" s="382"/>
      <c r="G206" s="382"/>
      <c r="H206" s="382"/>
      <c r="I206" s="382"/>
      <c r="J206" s="382"/>
      <c r="K206" s="382"/>
      <c r="L206" s="382"/>
      <c r="M206" s="382"/>
      <c r="N206" s="382"/>
      <c r="O206" s="382"/>
      <c r="P206" s="382"/>
      <c r="Q206" s="382"/>
      <c r="R206" s="382"/>
      <c r="S206" s="382"/>
      <c r="T206" s="382"/>
      <c r="U206" s="382"/>
      <c r="V206" s="382"/>
      <c r="W206" s="382"/>
      <c r="X206" s="382"/>
      <c r="Y206" s="382"/>
      <c r="Z206" s="382"/>
      <c r="AA206" s="382"/>
    </row>
    <row r="207" spans="1:27" ht="13.2">
      <c r="A207" s="382"/>
      <c r="B207" s="382"/>
      <c r="C207" s="382"/>
      <c r="D207" s="382"/>
      <c r="E207" s="382"/>
      <c r="F207" s="382"/>
      <c r="G207" s="382"/>
      <c r="H207" s="382"/>
      <c r="I207" s="382"/>
      <c r="J207" s="382"/>
      <c r="K207" s="382"/>
      <c r="L207" s="382"/>
      <c r="M207" s="382"/>
      <c r="N207" s="382"/>
      <c r="O207" s="382"/>
      <c r="P207" s="382"/>
      <c r="Q207" s="382"/>
      <c r="R207" s="382"/>
      <c r="S207" s="382"/>
      <c r="T207" s="382"/>
      <c r="U207" s="382"/>
      <c r="V207" s="382"/>
      <c r="W207" s="382"/>
      <c r="X207" s="382"/>
      <c r="Y207" s="382"/>
      <c r="Z207" s="382"/>
      <c r="AA207" s="382"/>
    </row>
    <row r="208" spans="1:27" ht="13.2">
      <c r="A208" s="382"/>
      <c r="B208" s="382"/>
      <c r="C208" s="382"/>
      <c r="D208" s="382"/>
      <c r="E208" s="382"/>
      <c r="F208" s="382"/>
      <c r="G208" s="382"/>
      <c r="H208" s="382"/>
      <c r="I208" s="382"/>
      <c r="J208" s="382"/>
      <c r="K208" s="382"/>
      <c r="L208" s="382"/>
      <c r="M208" s="382"/>
      <c r="N208" s="382"/>
      <c r="O208" s="382"/>
      <c r="P208" s="382"/>
      <c r="Q208" s="382"/>
      <c r="R208" s="382"/>
      <c r="S208" s="382"/>
      <c r="T208" s="382"/>
      <c r="U208" s="382"/>
      <c r="V208" s="382"/>
      <c r="W208" s="382"/>
      <c r="X208" s="382"/>
      <c r="Y208" s="382"/>
      <c r="Z208" s="382"/>
      <c r="AA208" s="382"/>
    </row>
    <row r="209" spans="1:27" ht="13.2">
      <c r="A209" s="382"/>
      <c r="B209" s="382"/>
      <c r="C209" s="382"/>
      <c r="D209" s="382"/>
      <c r="E209" s="382"/>
      <c r="F209" s="382"/>
      <c r="G209" s="382"/>
      <c r="H209" s="382"/>
      <c r="I209" s="382"/>
      <c r="J209" s="382"/>
      <c r="K209" s="382"/>
      <c r="L209" s="382"/>
      <c r="M209" s="382"/>
      <c r="N209" s="382"/>
      <c r="O209" s="382"/>
      <c r="P209" s="382"/>
      <c r="Q209" s="382"/>
      <c r="R209" s="382"/>
      <c r="S209" s="382"/>
      <c r="T209" s="382"/>
      <c r="U209" s="382"/>
      <c r="V209" s="382"/>
      <c r="W209" s="382"/>
      <c r="X209" s="382"/>
      <c r="Y209" s="382"/>
      <c r="Z209" s="382"/>
      <c r="AA209" s="382"/>
    </row>
    <row r="210" spans="1:27" ht="13.2">
      <c r="A210" s="382"/>
      <c r="B210" s="382"/>
      <c r="C210" s="382"/>
      <c r="D210" s="382"/>
      <c r="E210" s="382"/>
      <c r="F210" s="382"/>
      <c r="G210" s="382"/>
      <c r="H210" s="382"/>
      <c r="I210" s="382"/>
      <c r="J210" s="382"/>
      <c r="K210" s="382"/>
      <c r="L210" s="382"/>
      <c r="M210" s="382"/>
      <c r="N210" s="382"/>
      <c r="O210" s="382"/>
      <c r="P210" s="382"/>
      <c r="Q210" s="382"/>
      <c r="R210" s="382"/>
      <c r="S210" s="382"/>
      <c r="T210" s="382"/>
      <c r="U210" s="382"/>
      <c r="V210" s="382"/>
      <c r="W210" s="382"/>
      <c r="X210" s="382"/>
      <c r="Y210" s="382"/>
      <c r="Z210" s="382"/>
      <c r="AA210" s="382"/>
    </row>
    <row r="211" spans="1:27" ht="13.2">
      <c r="A211" s="382"/>
      <c r="B211" s="382"/>
      <c r="C211" s="382"/>
      <c r="D211" s="382"/>
      <c r="E211" s="382"/>
      <c r="F211" s="382"/>
      <c r="G211" s="382"/>
      <c r="H211" s="382"/>
      <c r="I211" s="382"/>
      <c r="J211" s="382"/>
      <c r="K211" s="382"/>
      <c r="L211" s="382"/>
      <c r="M211" s="382"/>
      <c r="N211" s="382"/>
      <c r="O211" s="382"/>
      <c r="P211" s="382"/>
      <c r="Q211" s="382"/>
      <c r="R211" s="382"/>
      <c r="S211" s="382"/>
      <c r="T211" s="382"/>
      <c r="U211" s="382"/>
      <c r="V211" s="382"/>
      <c r="W211" s="382"/>
      <c r="X211" s="382"/>
      <c r="Y211" s="382"/>
      <c r="Z211" s="382"/>
      <c r="AA211" s="382"/>
    </row>
    <row r="212" spans="1:27" ht="13.2">
      <c r="A212" s="382"/>
      <c r="B212" s="382"/>
      <c r="C212" s="382"/>
      <c r="D212" s="382"/>
      <c r="E212" s="382"/>
      <c r="F212" s="382"/>
      <c r="G212" s="382"/>
      <c r="H212" s="382"/>
      <c r="I212" s="382"/>
      <c r="J212" s="382"/>
      <c r="K212" s="382"/>
      <c r="L212" s="382"/>
      <c r="M212" s="382"/>
      <c r="N212" s="382"/>
      <c r="O212" s="382"/>
      <c r="P212" s="382"/>
      <c r="Q212" s="382"/>
      <c r="R212" s="382"/>
      <c r="S212" s="382"/>
      <c r="T212" s="382"/>
      <c r="U212" s="382"/>
      <c r="V212" s="382"/>
      <c r="W212" s="382"/>
      <c r="X212" s="382"/>
      <c r="Y212" s="382"/>
      <c r="Z212" s="382"/>
      <c r="AA212" s="382"/>
    </row>
    <row r="213" spans="1:27" ht="13.2">
      <c r="A213" s="382"/>
      <c r="B213" s="382"/>
      <c r="C213" s="382"/>
      <c r="D213" s="382"/>
      <c r="E213" s="382"/>
      <c r="F213" s="382"/>
      <c r="G213" s="382"/>
      <c r="H213" s="382"/>
      <c r="I213" s="382"/>
      <c r="J213" s="382"/>
      <c r="K213" s="382"/>
      <c r="L213" s="382"/>
      <c r="M213" s="382"/>
      <c r="N213" s="382"/>
      <c r="O213" s="382"/>
      <c r="P213" s="382"/>
      <c r="Q213" s="382"/>
      <c r="R213" s="382"/>
      <c r="S213" s="382"/>
      <c r="T213" s="382"/>
      <c r="U213" s="382"/>
      <c r="V213" s="382"/>
      <c r="W213" s="382"/>
      <c r="X213" s="382"/>
      <c r="Y213" s="382"/>
      <c r="Z213" s="382"/>
      <c r="AA213" s="382"/>
    </row>
    <row r="214" spans="1:27" ht="13.2">
      <c r="A214" s="382"/>
      <c r="B214" s="382"/>
      <c r="C214" s="382"/>
      <c r="D214" s="382"/>
      <c r="E214" s="382"/>
      <c r="F214" s="382"/>
      <c r="G214" s="382"/>
      <c r="H214" s="382"/>
      <c r="I214" s="382"/>
      <c r="J214" s="382"/>
      <c r="K214" s="382"/>
      <c r="L214" s="382"/>
      <c r="M214" s="382"/>
      <c r="N214" s="382"/>
      <c r="O214" s="382"/>
      <c r="P214" s="382"/>
      <c r="Q214" s="382"/>
      <c r="R214" s="382"/>
      <c r="S214" s="382"/>
      <c r="T214" s="382"/>
      <c r="U214" s="382"/>
      <c r="V214" s="382"/>
      <c r="W214" s="382"/>
      <c r="X214" s="382"/>
      <c r="Y214" s="382"/>
      <c r="Z214" s="382"/>
      <c r="AA214" s="382"/>
    </row>
    <row r="215" spans="1:27" ht="13.2">
      <c r="A215" s="382"/>
      <c r="B215" s="382"/>
      <c r="C215" s="382"/>
      <c r="D215" s="382"/>
      <c r="E215" s="382"/>
      <c r="F215" s="382"/>
      <c r="G215" s="382"/>
      <c r="H215" s="382"/>
      <c r="I215" s="382"/>
      <c r="J215" s="382"/>
      <c r="K215" s="382"/>
      <c r="L215" s="382"/>
      <c r="M215" s="382"/>
      <c r="N215" s="382"/>
      <c r="O215" s="382"/>
      <c r="P215" s="382"/>
      <c r="Q215" s="382"/>
      <c r="R215" s="382"/>
      <c r="S215" s="382"/>
      <c r="T215" s="382"/>
      <c r="U215" s="382"/>
      <c r="V215" s="382"/>
      <c r="W215" s="382"/>
      <c r="X215" s="382"/>
      <c r="Y215" s="382"/>
      <c r="Z215" s="382"/>
      <c r="AA215" s="382"/>
    </row>
    <row r="216" spans="1:27" ht="13.2">
      <c r="A216" s="382"/>
      <c r="B216" s="382"/>
      <c r="C216" s="382"/>
      <c r="D216" s="382"/>
      <c r="E216" s="382"/>
      <c r="F216" s="382"/>
      <c r="G216" s="382"/>
      <c r="H216" s="382"/>
      <c r="I216" s="382"/>
      <c r="J216" s="382"/>
      <c r="K216" s="382"/>
      <c r="L216" s="382"/>
      <c r="M216" s="382"/>
      <c r="N216" s="382"/>
      <c r="O216" s="382"/>
      <c r="P216" s="382"/>
      <c r="Q216" s="382"/>
      <c r="R216" s="382"/>
      <c r="S216" s="382"/>
      <c r="T216" s="382"/>
      <c r="U216" s="382"/>
      <c r="V216" s="382"/>
      <c r="W216" s="382"/>
      <c r="X216" s="382"/>
      <c r="Y216" s="382"/>
      <c r="Z216" s="382"/>
      <c r="AA216" s="382"/>
    </row>
    <row r="217" spans="1:27" ht="13.2">
      <c r="A217" s="382"/>
      <c r="B217" s="382"/>
      <c r="C217" s="382"/>
      <c r="D217" s="382"/>
      <c r="E217" s="382"/>
      <c r="F217" s="382"/>
      <c r="G217" s="382"/>
      <c r="H217" s="382"/>
      <c r="I217" s="382"/>
      <c r="J217" s="382"/>
      <c r="K217" s="382"/>
      <c r="L217" s="382"/>
      <c r="M217" s="382"/>
      <c r="N217" s="382"/>
      <c r="O217" s="382"/>
      <c r="P217" s="382"/>
      <c r="Q217" s="382"/>
      <c r="R217" s="382"/>
      <c r="S217" s="382"/>
      <c r="T217" s="382"/>
      <c r="U217" s="382"/>
      <c r="V217" s="382"/>
      <c r="W217" s="382"/>
      <c r="X217" s="382"/>
      <c r="Y217" s="382"/>
      <c r="Z217" s="382"/>
      <c r="AA217" s="382"/>
    </row>
    <row r="218" spans="1:27" ht="13.2">
      <c r="A218" s="382"/>
      <c r="B218" s="382"/>
      <c r="C218" s="382"/>
      <c r="D218" s="382"/>
      <c r="E218" s="382"/>
      <c r="F218" s="382"/>
      <c r="G218" s="382"/>
      <c r="H218" s="382"/>
      <c r="I218" s="382"/>
      <c r="J218" s="382"/>
      <c r="K218" s="382"/>
      <c r="L218" s="382"/>
      <c r="M218" s="382"/>
      <c r="N218" s="382"/>
      <c r="O218" s="382"/>
      <c r="P218" s="382"/>
      <c r="Q218" s="382"/>
      <c r="R218" s="382"/>
      <c r="S218" s="382"/>
      <c r="T218" s="382"/>
      <c r="U218" s="382"/>
      <c r="V218" s="382"/>
      <c r="W218" s="382"/>
      <c r="X218" s="382"/>
      <c r="Y218" s="382"/>
      <c r="Z218" s="382"/>
      <c r="AA218" s="382"/>
    </row>
    <row r="219" spans="1:27" ht="13.2">
      <c r="A219" s="382"/>
      <c r="B219" s="382"/>
      <c r="C219" s="382"/>
      <c r="D219" s="382"/>
      <c r="E219" s="382"/>
      <c r="F219" s="382"/>
      <c r="G219" s="382"/>
      <c r="H219" s="382"/>
      <c r="I219" s="382"/>
      <c r="J219" s="382"/>
      <c r="K219" s="382"/>
      <c r="L219" s="382"/>
      <c r="M219" s="382"/>
      <c r="N219" s="382"/>
      <c r="O219" s="382"/>
      <c r="P219" s="382"/>
      <c r="Q219" s="382"/>
      <c r="R219" s="382"/>
      <c r="S219" s="382"/>
      <c r="T219" s="382"/>
      <c r="U219" s="382"/>
      <c r="V219" s="382"/>
      <c r="W219" s="382"/>
      <c r="X219" s="382"/>
      <c r="Y219" s="382"/>
      <c r="Z219" s="382"/>
      <c r="AA219" s="382"/>
    </row>
    <row r="220" spans="1:27" ht="13.2">
      <c r="A220" s="382"/>
      <c r="B220" s="382"/>
      <c r="C220" s="382"/>
      <c r="D220" s="382"/>
      <c r="E220" s="382"/>
      <c r="F220" s="382"/>
      <c r="G220" s="382"/>
      <c r="H220" s="382"/>
      <c r="I220" s="382"/>
      <c r="J220" s="382"/>
      <c r="K220" s="382"/>
      <c r="L220" s="382"/>
      <c r="M220" s="382"/>
      <c r="N220" s="382"/>
      <c r="O220" s="382"/>
      <c r="P220" s="382"/>
      <c r="Q220" s="382"/>
      <c r="R220" s="382"/>
      <c r="S220" s="382"/>
      <c r="T220" s="382"/>
      <c r="U220" s="382"/>
      <c r="V220" s="382"/>
      <c r="W220" s="382"/>
      <c r="X220" s="382"/>
      <c r="Y220" s="382"/>
      <c r="Z220" s="382"/>
      <c r="AA220" s="382"/>
    </row>
    <row r="221" spans="1:27" ht="13.2">
      <c r="A221" s="382"/>
      <c r="B221" s="382"/>
      <c r="C221" s="382"/>
      <c r="D221" s="382"/>
      <c r="E221" s="382"/>
      <c r="F221" s="382"/>
      <c r="G221" s="382"/>
      <c r="H221" s="382"/>
      <c r="I221" s="382"/>
      <c r="J221" s="382"/>
      <c r="K221" s="382"/>
      <c r="L221" s="382"/>
      <c r="M221" s="382"/>
      <c r="N221" s="382"/>
      <c r="O221" s="382"/>
      <c r="P221" s="382"/>
      <c r="Q221" s="382"/>
      <c r="R221" s="382"/>
      <c r="S221" s="382"/>
      <c r="T221" s="382"/>
      <c r="U221" s="382"/>
      <c r="V221" s="382"/>
      <c r="W221" s="382"/>
      <c r="X221" s="382"/>
      <c r="Y221" s="382"/>
      <c r="Z221" s="382"/>
      <c r="AA221" s="382"/>
    </row>
    <row r="222" spans="1:27" ht="13.2">
      <c r="A222" s="382"/>
      <c r="B222" s="382"/>
      <c r="C222" s="382"/>
      <c r="D222" s="382"/>
      <c r="E222" s="382"/>
      <c r="F222" s="382"/>
      <c r="G222" s="382"/>
      <c r="H222" s="382"/>
      <c r="I222" s="382"/>
      <c r="J222" s="382"/>
      <c r="K222" s="382"/>
      <c r="L222" s="382"/>
      <c r="M222" s="382"/>
      <c r="N222" s="382"/>
      <c r="O222" s="382"/>
      <c r="P222" s="382"/>
      <c r="Q222" s="382"/>
      <c r="R222" s="382"/>
      <c r="S222" s="382"/>
      <c r="T222" s="382"/>
      <c r="U222" s="382"/>
      <c r="V222" s="382"/>
      <c r="W222" s="382"/>
      <c r="X222" s="382"/>
      <c r="Y222" s="382"/>
      <c r="Z222" s="382"/>
      <c r="AA222" s="382"/>
    </row>
    <row r="223" spans="1:27" ht="13.2">
      <c r="A223" s="382"/>
      <c r="B223" s="382"/>
      <c r="C223" s="382"/>
      <c r="D223" s="382"/>
      <c r="E223" s="382"/>
      <c r="F223" s="382"/>
      <c r="G223" s="382"/>
      <c r="H223" s="382"/>
      <c r="I223" s="382"/>
      <c r="J223" s="382"/>
      <c r="K223" s="382"/>
      <c r="L223" s="382"/>
      <c r="M223" s="382"/>
      <c r="N223" s="382"/>
      <c r="O223" s="382"/>
      <c r="P223" s="382"/>
      <c r="Q223" s="382"/>
      <c r="R223" s="382"/>
      <c r="S223" s="382"/>
      <c r="T223" s="382"/>
      <c r="U223" s="382"/>
      <c r="V223" s="382"/>
      <c r="W223" s="382"/>
      <c r="X223" s="382"/>
      <c r="Y223" s="382"/>
      <c r="Z223" s="382"/>
      <c r="AA223" s="382"/>
    </row>
    <row r="224" spans="1:27" ht="13.2">
      <c r="A224" s="382"/>
      <c r="B224" s="382"/>
      <c r="C224" s="382"/>
      <c r="D224" s="382"/>
      <c r="E224" s="382"/>
      <c r="F224" s="382"/>
      <c r="G224" s="382"/>
      <c r="H224" s="382"/>
      <c r="I224" s="382"/>
      <c r="J224" s="382"/>
      <c r="K224" s="382"/>
      <c r="L224" s="382"/>
      <c r="M224" s="382"/>
      <c r="N224" s="382"/>
      <c r="O224" s="382"/>
      <c r="P224" s="382"/>
      <c r="Q224" s="382"/>
      <c r="R224" s="382"/>
      <c r="S224" s="382"/>
      <c r="T224" s="382"/>
      <c r="U224" s="382"/>
      <c r="V224" s="382"/>
      <c r="W224" s="382"/>
      <c r="X224" s="382"/>
      <c r="Y224" s="382"/>
      <c r="Z224" s="382"/>
      <c r="AA224" s="382"/>
    </row>
    <row r="225" spans="1:27" ht="13.2">
      <c r="A225" s="382"/>
      <c r="B225" s="382"/>
      <c r="C225" s="382"/>
      <c r="D225" s="382"/>
      <c r="E225" s="382"/>
      <c r="F225" s="382"/>
      <c r="G225" s="382"/>
      <c r="H225" s="382"/>
      <c r="I225" s="382"/>
      <c r="J225" s="382"/>
      <c r="K225" s="382"/>
      <c r="L225" s="382"/>
      <c r="M225" s="382"/>
      <c r="N225" s="382"/>
      <c r="O225" s="382"/>
      <c r="P225" s="382"/>
      <c r="Q225" s="382"/>
      <c r="R225" s="382"/>
      <c r="S225" s="382"/>
      <c r="T225" s="382"/>
      <c r="U225" s="382"/>
      <c r="V225" s="382"/>
      <c r="W225" s="382"/>
      <c r="X225" s="382"/>
      <c r="Y225" s="382"/>
      <c r="Z225" s="382"/>
      <c r="AA225" s="382"/>
    </row>
    <row r="226" spans="1:27" ht="13.2">
      <c r="A226" s="382"/>
      <c r="B226" s="382"/>
      <c r="C226" s="382"/>
      <c r="D226" s="382"/>
      <c r="E226" s="382"/>
      <c r="F226" s="382"/>
      <c r="G226" s="382"/>
      <c r="H226" s="382"/>
      <c r="I226" s="382"/>
      <c r="J226" s="382"/>
      <c r="K226" s="382"/>
      <c r="L226" s="382"/>
      <c r="M226" s="382"/>
      <c r="N226" s="382"/>
      <c r="O226" s="382"/>
      <c r="P226" s="382"/>
      <c r="Q226" s="382"/>
      <c r="R226" s="382"/>
      <c r="S226" s="382"/>
      <c r="T226" s="382"/>
      <c r="U226" s="382"/>
      <c r="V226" s="382"/>
      <c r="W226" s="382"/>
      <c r="X226" s="382"/>
      <c r="Y226" s="382"/>
      <c r="Z226" s="382"/>
      <c r="AA226" s="382"/>
    </row>
    <row r="227" spans="1:27" ht="13.2">
      <c r="A227" s="382"/>
      <c r="B227" s="382"/>
      <c r="C227" s="382"/>
      <c r="D227" s="382"/>
      <c r="E227" s="382"/>
      <c r="F227" s="382"/>
      <c r="G227" s="382"/>
      <c r="H227" s="382"/>
      <c r="I227" s="382"/>
      <c r="J227" s="382"/>
      <c r="K227" s="382"/>
      <c r="L227" s="382"/>
      <c r="M227" s="382"/>
      <c r="N227" s="382"/>
      <c r="O227" s="382"/>
      <c r="P227" s="382"/>
      <c r="Q227" s="382"/>
      <c r="R227" s="382"/>
      <c r="S227" s="382"/>
      <c r="T227" s="382"/>
      <c r="U227" s="382"/>
      <c r="V227" s="382"/>
      <c r="W227" s="382"/>
      <c r="X227" s="382"/>
      <c r="Y227" s="382"/>
      <c r="Z227" s="382"/>
      <c r="AA227" s="382"/>
    </row>
    <row r="228" spans="1:27" ht="13.2">
      <c r="A228" s="382"/>
      <c r="B228" s="382"/>
      <c r="C228" s="382"/>
      <c r="D228" s="382"/>
      <c r="E228" s="382"/>
      <c r="F228" s="382"/>
      <c r="G228" s="382"/>
      <c r="H228" s="382"/>
      <c r="I228" s="382"/>
      <c r="J228" s="382"/>
      <c r="K228" s="382"/>
      <c r="L228" s="382"/>
      <c r="M228" s="382"/>
      <c r="N228" s="382"/>
      <c r="O228" s="382"/>
      <c r="P228" s="382"/>
      <c r="Q228" s="382"/>
      <c r="R228" s="382"/>
      <c r="S228" s="382"/>
      <c r="T228" s="382"/>
      <c r="U228" s="382"/>
      <c r="V228" s="382"/>
      <c r="W228" s="382"/>
      <c r="X228" s="382"/>
      <c r="Y228" s="382"/>
      <c r="Z228" s="382"/>
      <c r="AA228" s="382"/>
    </row>
    <row r="229" spans="1:27" ht="13.2">
      <c r="A229" s="382"/>
      <c r="B229" s="382"/>
      <c r="C229" s="382"/>
      <c r="D229" s="382"/>
      <c r="E229" s="382"/>
      <c r="F229" s="382"/>
      <c r="G229" s="382"/>
      <c r="H229" s="382"/>
      <c r="I229" s="382"/>
      <c r="J229" s="382"/>
      <c r="K229" s="382"/>
      <c r="L229" s="382"/>
      <c r="M229" s="382"/>
      <c r="N229" s="382"/>
      <c r="O229" s="382"/>
      <c r="P229" s="382"/>
      <c r="Q229" s="382"/>
      <c r="R229" s="382"/>
      <c r="S229" s="382"/>
      <c r="T229" s="382"/>
      <c r="U229" s="382"/>
      <c r="V229" s="382"/>
      <c r="W229" s="382"/>
      <c r="X229" s="382"/>
      <c r="Y229" s="382"/>
      <c r="Z229" s="382"/>
      <c r="AA229" s="382"/>
    </row>
    <row r="230" spans="1:27" ht="13.2">
      <c r="A230" s="382"/>
      <c r="B230" s="382"/>
      <c r="C230" s="382"/>
      <c r="D230" s="382"/>
      <c r="E230" s="382"/>
      <c r="F230" s="382"/>
      <c r="G230" s="382"/>
      <c r="H230" s="382"/>
      <c r="I230" s="382"/>
      <c r="J230" s="382"/>
      <c r="K230" s="382"/>
      <c r="L230" s="382"/>
      <c r="M230" s="382"/>
      <c r="N230" s="382"/>
      <c r="O230" s="382"/>
      <c r="P230" s="382"/>
      <c r="Q230" s="382"/>
      <c r="R230" s="382"/>
      <c r="S230" s="382"/>
      <c r="T230" s="382"/>
      <c r="U230" s="382"/>
      <c r="V230" s="382"/>
      <c r="W230" s="382"/>
      <c r="X230" s="382"/>
      <c r="Y230" s="382"/>
      <c r="Z230" s="382"/>
      <c r="AA230" s="382"/>
    </row>
    <row r="231" spans="1:27" ht="13.2">
      <c r="A231" s="382"/>
      <c r="B231" s="382"/>
      <c r="C231" s="382"/>
      <c r="D231" s="382"/>
      <c r="E231" s="382"/>
      <c r="F231" s="382"/>
      <c r="G231" s="382"/>
      <c r="H231" s="382"/>
      <c r="I231" s="382"/>
      <c r="J231" s="382"/>
      <c r="K231" s="382"/>
      <c r="L231" s="382"/>
      <c r="M231" s="382"/>
      <c r="N231" s="382"/>
      <c r="O231" s="382"/>
      <c r="P231" s="382"/>
      <c r="Q231" s="382"/>
      <c r="R231" s="382"/>
      <c r="S231" s="382"/>
      <c r="T231" s="382"/>
      <c r="U231" s="382"/>
      <c r="V231" s="382"/>
      <c r="W231" s="382"/>
      <c r="X231" s="382"/>
      <c r="Y231" s="382"/>
      <c r="Z231" s="382"/>
      <c r="AA231" s="382"/>
    </row>
    <row r="232" spans="1:27" ht="13.2">
      <c r="A232" s="382"/>
      <c r="B232" s="382"/>
      <c r="C232" s="382"/>
      <c r="D232" s="382"/>
      <c r="E232" s="382"/>
      <c r="F232" s="382"/>
      <c r="G232" s="382"/>
      <c r="H232" s="382"/>
      <c r="I232" s="382"/>
      <c r="J232" s="382"/>
      <c r="K232" s="382"/>
      <c r="L232" s="382"/>
      <c r="M232" s="382"/>
      <c r="N232" s="382"/>
      <c r="O232" s="382"/>
      <c r="P232" s="382"/>
      <c r="Q232" s="382"/>
      <c r="R232" s="382"/>
      <c r="S232" s="382"/>
      <c r="T232" s="382"/>
      <c r="U232" s="382"/>
      <c r="V232" s="382"/>
      <c r="W232" s="382"/>
      <c r="X232" s="382"/>
      <c r="Y232" s="382"/>
      <c r="Z232" s="382"/>
      <c r="AA232" s="382"/>
    </row>
    <row r="233" spans="1:27" ht="13.2">
      <c r="A233" s="382"/>
      <c r="B233" s="382"/>
      <c r="C233" s="382"/>
      <c r="D233" s="382"/>
      <c r="E233" s="382"/>
      <c r="F233" s="382"/>
      <c r="G233" s="382"/>
      <c r="H233" s="382"/>
      <c r="I233" s="382"/>
      <c r="J233" s="382"/>
      <c r="K233" s="382"/>
      <c r="L233" s="382"/>
      <c r="M233" s="382"/>
      <c r="N233" s="382"/>
      <c r="O233" s="382"/>
      <c r="P233" s="382"/>
      <c r="Q233" s="382"/>
      <c r="R233" s="382"/>
      <c r="S233" s="382"/>
      <c r="T233" s="382"/>
      <c r="U233" s="382"/>
      <c r="V233" s="382"/>
      <c r="W233" s="382"/>
      <c r="X233" s="382"/>
      <c r="Y233" s="382"/>
      <c r="Z233" s="382"/>
      <c r="AA233" s="382"/>
    </row>
    <row r="234" spans="1:27" ht="13.2">
      <c r="A234" s="382"/>
      <c r="B234" s="382"/>
      <c r="C234" s="382"/>
      <c r="D234" s="382"/>
      <c r="E234" s="382"/>
      <c r="F234" s="382"/>
      <c r="G234" s="382"/>
      <c r="H234" s="382"/>
      <c r="I234" s="382"/>
      <c r="J234" s="382"/>
      <c r="K234" s="382"/>
      <c r="L234" s="382"/>
      <c r="M234" s="382"/>
      <c r="N234" s="382"/>
      <c r="O234" s="382"/>
      <c r="P234" s="382"/>
      <c r="Q234" s="382"/>
      <c r="R234" s="382"/>
      <c r="S234" s="382"/>
      <c r="T234" s="382"/>
      <c r="U234" s="382"/>
      <c r="V234" s="382"/>
      <c r="W234" s="382"/>
      <c r="X234" s="382"/>
      <c r="Y234" s="382"/>
      <c r="Z234" s="382"/>
      <c r="AA234" s="382"/>
    </row>
    <row r="235" spans="1:27" ht="13.2">
      <c r="A235" s="382"/>
      <c r="B235" s="382"/>
      <c r="C235" s="382"/>
      <c r="D235" s="382"/>
      <c r="E235" s="382"/>
      <c r="F235" s="382"/>
      <c r="G235" s="382"/>
      <c r="H235" s="382"/>
      <c r="I235" s="382"/>
      <c r="J235" s="382"/>
      <c r="K235" s="382"/>
      <c r="L235" s="382"/>
      <c r="M235" s="382"/>
      <c r="N235" s="382"/>
      <c r="O235" s="382"/>
      <c r="P235" s="382"/>
      <c r="Q235" s="382"/>
      <c r="R235" s="382"/>
      <c r="S235" s="382"/>
      <c r="T235" s="382"/>
      <c r="U235" s="382"/>
      <c r="V235" s="382"/>
      <c r="W235" s="382"/>
      <c r="X235" s="382"/>
      <c r="Y235" s="382"/>
      <c r="Z235" s="382"/>
      <c r="AA235" s="382"/>
    </row>
    <row r="236" spans="1:27" ht="13.2">
      <c r="A236" s="382"/>
      <c r="B236" s="382"/>
      <c r="C236" s="382"/>
      <c r="D236" s="382"/>
      <c r="E236" s="382"/>
      <c r="F236" s="382"/>
      <c r="G236" s="382"/>
      <c r="H236" s="382"/>
      <c r="I236" s="382"/>
      <c r="J236" s="382"/>
      <c r="K236" s="382"/>
      <c r="L236" s="382"/>
      <c r="M236" s="382"/>
      <c r="N236" s="382"/>
      <c r="O236" s="382"/>
      <c r="P236" s="382"/>
      <c r="Q236" s="382"/>
      <c r="R236" s="382"/>
      <c r="S236" s="382"/>
      <c r="T236" s="382"/>
      <c r="U236" s="382"/>
      <c r="V236" s="382"/>
      <c r="W236" s="382"/>
      <c r="X236" s="382"/>
      <c r="Y236" s="382"/>
      <c r="Z236" s="382"/>
      <c r="AA236" s="382"/>
    </row>
    <row r="237" spans="1:27" ht="13.2">
      <c r="A237" s="382"/>
      <c r="B237" s="382"/>
      <c r="C237" s="382"/>
      <c r="D237" s="382"/>
      <c r="E237" s="382"/>
      <c r="F237" s="382"/>
      <c r="G237" s="382"/>
      <c r="H237" s="382"/>
      <c r="I237" s="382"/>
      <c r="J237" s="382"/>
      <c r="K237" s="382"/>
      <c r="L237" s="382"/>
      <c r="M237" s="382"/>
      <c r="N237" s="382"/>
      <c r="O237" s="382"/>
      <c r="P237" s="382"/>
      <c r="Q237" s="382"/>
      <c r="R237" s="382"/>
      <c r="S237" s="382"/>
      <c r="T237" s="382"/>
      <c r="U237" s="382"/>
      <c r="V237" s="382"/>
      <c r="W237" s="382"/>
      <c r="X237" s="382"/>
      <c r="Y237" s="382"/>
      <c r="Z237" s="382"/>
      <c r="AA237" s="382"/>
    </row>
    <row r="238" spans="1:27" ht="13.2">
      <c r="A238" s="382"/>
      <c r="B238" s="382"/>
      <c r="C238" s="382"/>
      <c r="D238" s="382"/>
      <c r="E238" s="382"/>
      <c r="F238" s="382"/>
      <c r="G238" s="382"/>
      <c r="H238" s="382"/>
      <c r="I238" s="382"/>
      <c r="J238" s="382"/>
      <c r="K238" s="382"/>
      <c r="L238" s="382"/>
      <c r="M238" s="382"/>
      <c r="N238" s="382"/>
      <c r="O238" s="382"/>
      <c r="P238" s="382"/>
      <c r="Q238" s="382"/>
      <c r="R238" s="382"/>
      <c r="S238" s="382"/>
      <c r="T238" s="382"/>
      <c r="U238" s="382"/>
      <c r="V238" s="382"/>
      <c r="W238" s="382"/>
      <c r="X238" s="382"/>
      <c r="Y238" s="382"/>
      <c r="Z238" s="382"/>
      <c r="AA238" s="382"/>
    </row>
    <row r="239" spans="1:27" ht="13.2">
      <c r="A239" s="382"/>
      <c r="B239" s="382"/>
      <c r="C239" s="382"/>
      <c r="D239" s="382"/>
      <c r="E239" s="382"/>
      <c r="F239" s="382"/>
      <c r="G239" s="382"/>
      <c r="H239" s="382"/>
      <c r="I239" s="382"/>
      <c r="J239" s="382"/>
      <c r="K239" s="382"/>
      <c r="L239" s="382"/>
      <c r="M239" s="382"/>
      <c r="N239" s="382"/>
      <c r="O239" s="382"/>
      <c r="P239" s="382"/>
      <c r="Q239" s="382"/>
      <c r="R239" s="382"/>
      <c r="S239" s="382"/>
      <c r="T239" s="382"/>
      <c r="U239" s="382"/>
      <c r="V239" s="382"/>
      <c r="W239" s="382"/>
      <c r="X239" s="382"/>
      <c r="Y239" s="382"/>
      <c r="Z239" s="382"/>
      <c r="AA239" s="382"/>
    </row>
    <row r="240" spans="1:27" ht="13.2">
      <c r="A240" s="382"/>
      <c r="B240" s="382"/>
      <c r="C240" s="382"/>
      <c r="D240" s="382"/>
      <c r="E240" s="382"/>
      <c r="F240" s="382"/>
      <c r="G240" s="382"/>
      <c r="H240" s="382"/>
      <c r="I240" s="382"/>
      <c r="J240" s="382"/>
      <c r="K240" s="382"/>
      <c r="L240" s="382"/>
      <c r="M240" s="382"/>
      <c r="N240" s="382"/>
      <c r="O240" s="382"/>
      <c r="P240" s="382"/>
      <c r="Q240" s="382"/>
      <c r="R240" s="382"/>
      <c r="S240" s="382"/>
      <c r="T240" s="382"/>
      <c r="U240" s="382"/>
      <c r="V240" s="382"/>
      <c r="W240" s="382"/>
      <c r="X240" s="382"/>
      <c r="Y240" s="382"/>
      <c r="Z240" s="382"/>
      <c r="AA240" s="382"/>
    </row>
    <row r="241" spans="1:27" ht="13.2">
      <c r="A241" s="382"/>
      <c r="B241" s="382"/>
      <c r="C241" s="382"/>
      <c r="D241" s="382"/>
      <c r="E241" s="382"/>
      <c r="F241" s="382"/>
      <c r="G241" s="382"/>
      <c r="H241" s="382"/>
      <c r="I241" s="382"/>
      <c r="J241" s="382"/>
      <c r="K241" s="382"/>
      <c r="L241" s="382"/>
      <c r="M241" s="382"/>
      <c r="N241" s="382"/>
      <c r="O241" s="382"/>
      <c r="P241" s="382"/>
      <c r="Q241" s="382"/>
      <c r="R241" s="382"/>
      <c r="S241" s="382"/>
      <c r="T241" s="382"/>
      <c r="U241" s="382"/>
      <c r="V241" s="382"/>
      <c r="W241" s="382"/>
      <c r="X241" s="382"/>
      <c r="Y241" s="382"/>
      <c r="Z241" s="382"/>
      <c r="AA241" s="382"/>
    </row>
    <row r="242" spans="1:27" ht="13.2">
      <c r="A242" s="382"/>
      <c r="B242" s="382"/>
      <c r="C242" s="382"/>
      <c r="D242" s="382"/>
      <c r="E242" s="382"/>
      <c r="F242" s="382"/>
      <c r="G242" s="382"/>
      <c r="H242" s="382"/>
      <c r="I242" s="382"/>
      <c r="J242" s="382"/>
      <c r="K242" s="382"/>
      <c r="L242" s="382"/>
      <c r="M242" s="382"/>
      <c r="N242" s="382"/>
      <c r="O242" s="382"/>
      <c r="P242" s="382"/>
      <c r="Q242" s="382"/>
      <c r="R242" s="382"/>
      <c r="S242" s="382"/>
      <c r="T242" s="382"/>
      <c r="U242" s="382"/>
      <c r="V242" s="382"/>
      <c r="W242" s="382"/>
      <c r="X242" s="382"/>
      <c r="Y242" s="382"/>
      <c r="Z242" s="382"/>
      <c r="AA242" s="382"/>
    </row>
    <row r="243" spans="1:27" ht="13.2">
      <c r="A243" s="382"/>
      <c r="B243" s="382"/>
      <c r="C243" s="382"/>
      <c r="D243" s="382"/>
      <c r="E243" s="382"/>
      <c r="F243" s="382"/>
      <c r="G243" s="382"/>
      <c r="H243" s="382"/>
      <c r="I243" s="382"/>
      <c r="J243" s="382"/>
      <c r="K243" s="382"/>
      <c r="L243" s="382"/>
      <c r="M243" s="382"/>
      <c r="N243" s="382"/>
      <c r="O243" s="382"/>
      <c r="P243" s="382"/>
      <c r="Q243" s="382"/>
      <c r="R243" s="382"/>
      <c r="S243" s="382"/>
      <c r="T243" s="382"/>
      <c r="U243" s="382"/>
      <c r="V243" s="382"/>
      <c r="W243" s="382"/>
      <c r="X243" s="382"/>
      <c r="Y243" s="382"/>
      <c r="Z243" s="382"/>
      <c r="AA243" s="382"/>
    </row>
    <row r="244" spans="1:27" ht="13.2">
      <c r="A244" s="382"/>
      <c r="B244" s="382"/>
      <c r="C244" s="382"/>
      <c r="D244" s="382"/>
      <c r="E244" s="382"/>
      <c r="F244" s="382"/>
      <c r="G244" s="382"/>
      <c r="H244" s="382"/>
      <c r="I244" s="382"/>
      <c r="J244" s="382"/>
      <c r="K244" s="382"/>
      <c r="L244" s="382"/>
      <c r="M244" s="382"/>
      <c r="N244" s="382"/>
      <c r="O244" s="382"/>
      <c r="P244" s="382"/>
      <c r="Q244" s="382"/>
      <c r="R244" s="382"/>
      <c r="S244" s="382"/>
      <c r="T244" s="382"/>
      <c r="U244" s="382"/>
      <c r="V244" s="382"/>
      <c r="W244" s="382"/>
      <c r="X244" s="382"/>
      <c r="Y244" s="382"/>
      <c r="Z244" s="382"/>
      <c r="AA244" s="382"/>
    </row>
    <row r="245" spans="1:27" ht="13.2">
      <c r="A245" s="382"/>
      <c r="B245" s="382"/>
      <c r="C245" s="382"/>
      <c r="D245" s="382"/>
      <c r="E245" s="382"/>
      <c r="F245" s="382"/>
      <c r="G245" s="382"/>
      <c r="H245" s="382"/>
      <c r="I245" s="382"/>
      <c r="J245" s="382"/>
      <c r="K245" s="382"/>
      <c r="L245" s="382"/>
      <c r="M245" s="382"/>
      <c r="N245" s="382"/>
      <c r="O245" s="382"/>
      <c r="P245" s="382"/>
      <c r="Q245" s="382"/>
      <c r="R245" s="382"/>
      <c r="S245" s="382"/>
      <c r="T245" s="382"/>
      <c r="U245" s="382"/>
      <c r="V245" s="382"/>
      <c r="W245" s="382"/>
      <c r="X245" s="382"/>
      <c r="Y245" s="382"/>
      <c r="Z245" s="382"/>
      <c r="AA245" s="382"/>
    </row>
    <row r="246" spans="1:27" ht="13.2">
      <c r="A246" s="382"/>
      <c r="B246" s="382"/>
      <c r="C246" s="382"/>
      <c r="D246" s="382"/>
      <c r="E246" s="382"/>
      <c r="F246" s="382"/>
      <c r="G246" s="382"/>
      <c r="H246" s="382"/>
      <c r="I246" s="382"/>
      <c r="J246" s="382"/>
      <c r="K246" s="382"/>
      <c r="L246" s="382"/>
      <c r="M246" s="382"/>
      <c r="N246" s="382"/>
      <c r="O246" s="382"/>
      <c r="P246" s="382"/>
      <c r="Q246" s="382"/>
      <c r="R246" s="382"/>
      <c r="S246" s="382"/>
      <c r="T246" s="382"/>
      <c r="U246" s="382"/>
      <c r="V246" s="382"/>
      <c r="W246" s="382"/>
      <c r="X246" s="382"/>
      <c r="Y246" s="382"/>
      <c r="Z246" s="382"/>
      <c r="AA246" s="382"/>
    </row>
    <row r="247" spans="1:27" ht="13.2">
      <c r="A247" s="382"/>
      <c r="B247" s="382"/>
      <c r="C247" s="382"/>
      <c r="D247" s="382"/>
      <c r="E247" s="382"/>
      <c r="F247" s="382"/>
      <c r="G247" s="382"/>
      <c r="H247" s="382"/>
      <c r="I247" s="382"/>
      <c r="J247" s="382"/>
      <c r="K247" s="382"/>
      <c r="L247" s="382"/>
      <c r="M247" s="382"/>
      <c r="N247" s="382"/>
      <c r="O247" s="382"/>
      <c r="P247" s="382"/>
      <c r="Q247" s="382"/>
      <c r="R247" s="382"/>
      <c r="S247" s="382"/>
      <c r="T247" s="382"/>
      <c r="U247" s="382"/>
      <c r="V247" s="382"/>
      <c r="W247" s="382"/>
      <c r="X247" s="382"/>
      <c r="Y247" s="382"/>
      <c r="Z247" s="382"/>
      <c r="AA247" s="382"/>
    </row>
    <row r="248" spans="1:27" ht="13.2">
      <c r="A248" s="382"/>
      <c r="B248" s="382"/>
      <c r="C248" s="382"/>
      <c r="D248" s="382"/>
      <c r="E248" s="382"/>
      <c r="F248" s="382"/>
      <c r="G248" s="382"/>
      <c r="H248" s="382"/>
      <c r="I248" s="382"/>
      <c r="J248" s="382"/>
      <c r="K248" s="382"/>
      <c r="L248" s="382"/>
      <c r="M248" s="382"/>
      <c r="N248" s="382"/>
      <c r="O248" s="382"/>
      <c r="P248" s="382"/>
      <c r="Q248" s="382"/>
      <c r="R248" s="382"/>
      <c r="S248" s="382"/>
      <c r="T248" s="382"/>
      <c r="U248" s="382"/>
      <c r="V248" s="382"/>
      <c r="W248" s="382"/>
      <c r="X248" s="382"/>
      <c r="Y248" s="382"/>
      <c r="Z248" s="382"/>
      <c r="AA248" s="382"/>
    </row>
    <row r="249" spans="1:27" ht="13.2">
      <c r="A249" s="382"/>
      <c r="B249" s="382"/>
      <c r="C249" s="382"/>
      <c r="D249" s="382"/>
      <c r="E249" s="382"/>
      <c r="F249" s="382"/>
      <c r="G249" s="382"/>
      <c r="H249" s="382"/>
      <c r="I249" s="382"/>
      <c r="J249" s="382"/>
      <c r="K249" s="382"/>
      <c r="L249" s="382"/>
      <c r="M249" s="382"/>
      <c r="N249" s="382"/>
      <c r="O249" s="382"/>
      <c r="P249" s="382"/>
      <c r="Q249" s="382"/>
      <c r="R249" s="382"/>
      <c r="S249" s="382"/>
      <c r="T249" s="382"/>
      <c r="U249" s="382"/>
      <c r="V249" s="382"/>
      <c r="W249" s="382"/>
      <c r="X249" s="382"/>
      <c r="Y249" s="382"/>
      <c r="Z249" s="382"/>
      <c r="AA249" s="382"/>
    </row>
    <row r="250" spans="1:27" ht="13.2">
      <c r="A250" s="382"/>
      <c r="B250" s="382"/>
      <c r="C250" s="382"/>
      <c r="D250" s="382"/>
      <c r="E250" s="382"/>
      <c r="F250" s="382"/>
      <c r="G250" s="382"/>
      <c r="H250" s="382"/>
      <c r="I250" s="382"/>
      <c r="J250" s="382"/>
      <c r="K250" s="382"/>
      <c r="L250" s="382"/>
      <c r="M250" s="382"/>
      <c r="N250" s="382"/>
      <c r="O250" s="382"/>
      <c r="P250" s="382"/>
      <c r="Q250" s="382"/>
      <c r="R250" s="382"/>
      <c r="S250" s="382"/>
      <c r="T250" s="382"/>
      <c r="U250" s="382"/>
      <c r="V250" s="382"/>
      <c r="W250" s="382"/>
      <c r="X250" s="382"/>
      <c r="Y250" s="382"/>
      <c r="Z250" s="382"/>
      <c r="AA250" s="382"/>
    </row>
    <row r="251" spans="1:27" ht="13.2">
      <c r="A251" s="382"/>
      <c r="B251" s="382"/>
      <c r="C251" s="382"/>
      <c r="D251" s="382"/>
      <c r="E251" s="382"/>
      <c r="F251" s="382"/>
      <c r="G251" s="382"/>
      <c r="H251" s="382"/>
      <c r="I251" s="382"/>
      <c r="J251" s="382"/>
      <c r="K251" s="382"/>
      <c r="L251" s="382"/>
      <c r="M251" s="382"/>
      <c r="N251" s="382"/>
      <c r="O251" s="382"/>
      <c r="P251" s="382"/>
      <c r="Q251" s="382"/>
      <c r="R251" s="382"/>
      <c r="S251" s="382"/>
      <c r="T251" s="382"/>
      <c r="U251" s="382"/>
      <c r="V251" s="382"/>
      <c r="W251" s="382"/>
      <c r="X251" s="382"/>
      <c r="Y251" s="382"/>
      <c r="Z251" s="382"/>
      <c r="AA251" s="382"/>
    </row>
    <row r="252" spans="1:27" ht="13.2">
      <c r="A252" s="382"/>
      <c r="B252" s="382"/>
      <c r="C252" s="382"/>
      <c r="D252" s="382"/>
      <c r="E252" s="382"/>
      <c r="F252" s="382"/>
      <c r="G252" s="382"/>
      <c r="H252" s="382"/>
      <c r="I252" s="382"/>
      <c r="J252" s="382"/>
      <c r="K252" s="382"/>
      <c r="L252" s="382"/>
      <c r="M252" s="382"/>
      <c r="N252" s="382"/>
      <c r="O252" s="382"/>
      <c r="P252" s="382"/>
      <c r="Q252" s="382"/>
      <c r="R252" s="382"/>
      <c r="S252" s="382"/>
      <c r="T252" s="382"/>
      <c r="U252" s="382"/>
      <c r="V252" s="382"/>
      <c r="W252" s="382"/>
      <c r="X252" s="382"/>
      <c r="Y252" s="382"/>
      <c r="Z252" s="382"/>
      <c r="AA252" s="382"/>
    </row>
    <row r="253" spans="1:27" ht="13.2">
      <c r="A253" s="382"/>
      <c r="B253" s="382"/>
      <c r="C253" s="382"/>
      <c r="D253" s="382"/>
      <c r="E253" s="382"/>
      <c r="F253" s="382"/>
      <c r="G253" s="382"/>
      <c r="H253" s="382"/>
      <c r="I253" s="382"/>
      <c r="J253" s="382"/>
      <c r="K253" s="382"/>
      <c r="L253" s="382"/>
      <c r="M253" s="382"/>
      <c r="N253" s="382"/>
      <c r="O253" s="382"/>
      <c r="P253" s="382"/>
      <c r="Q253" s="382"/>
      <c r="R253" s="382"/>
      <c r="S253" s="382"/>
      <c r="T253" s="382"/>
      <c r="U253" s="382"/>
      <c r="V253" s="382"/>
      <c r="W253" s="382"/>
      <c r="X253" s="382"/>
      <c r="Y253" s="382"/>
      <c r="Z253" s="382"/>
      <c r="AA253" s="382"/>
    </row>
    <row r="254" spans="1:27" ht="13.2">
      <c r="A254" s="382"/>
      <c r="B254" s="382"/>
      <c r="C254" s="382"/>
      <c r="D254" s="382"/>
      <c r="E254" s="382"/>
      <c r="F254" s="382"/>
      <c r="G254" s="382"/>
      <c r="H254" s="382"/>
      <c r="I254" s="382"/>
      <c r="J254" s="382"/>
      <c r="K254" s="382"/>
      <c r="L254" s="382"/>
      <c r="M254" s="382"/>
      <c r="N254" s="382"/>
      <c r="O254" s="382"/>
      <c r="P254" s="382"/>
      <c r="Q254" s="382"/>
      <c r="R254" s="382"/>
      <c r="S254" s="382"/>
      <c r="T254" s="382"/>
      <c r="U254" s="382"/>
      <c r="V254" s="382"/>
      <c r="W254" s="382"/>
      <c r="X254" s="382"/>
      <c r="Y254" s="382"/>
      <c r="Z254" s="382"/>
      <c r="AA254" s="382"/>
    </row>
    <row r="255" spans="1:27" ht="13.2">
      <c r="A255" s="382"/>
      <c r="B255" s="382"/>
      <c r="C255" s="382"/>
      <c r="D255" s="382"/>
      <c r="E255" s="382"/>
      <c r="F255" s="382"/>
      <c r="G255" s="382"/>
      <c r="H255" s="382"/>
      <c r="I255" s="382"/>
      <c r="J255" s="382"/>
      <c r="K255" s="382"/>
      <c r="L255" s="382"/>
      <c r="M255" s="382"/>
      <c r="N255" s="382"/>
      <c r="O255" s="382"/>
      <c r="P255" s="382"/>
      <c r="Q255" s="382"/>
      <c r="R255" s="382"/>
      <c r="S255" s="382"/>
      <c r="T255" s="382"/>
      <c r="U255" s="382"/>
      <c r="V255" s="382"/>
      <c r="W255" s="382"/>
      <c r="X255" s="382"/>
      <c r="Y255" s="382"/>
      <c r="Z255" s="382"/>
      <c r="AA255" s="382"/>
    </row>
    <row r="256" spans="1:27" ht="13.2">
      <c r="A256" s="382"/>
      <c r="B256" s="382"/>
      <c r="C256" s="382"/>
      <c r="D256" s="382"/>
      <c r="E256" s="382"/>
      <c r="F256" s="382"/>
      <c r="G256" s="382"/>
      <c r="H256" s="382"/>
      <c r="I256" s="382"/>
      <c r="J256" s="382"/>
      <c r="K256" s="382"/>
      <c r="L256" s="382"/>
      <c r="M256" s="382"/>
      <c r="N256" s="382"/>
      <c r="O256" s="382"/>
      <c r="P256" s="382"/>
      <c r="Q256" s="382"/>
      <c r="R256" s="382"/>
      <c r="S256" s="382"/>
      <c r="T256" s="382"/>
      <c r="U256" s="382"/>
      <c r="V256" s="382"/>
      <c r="W256" s="382"/>
      <c r="X256" s="382"/>
      <c r="Y256" s="382"/>
      <c r="Z256" s="382"/>
      <c r="AA256" s="382"/>
    </row>
    <row r="257" spans="1:27" ht="13.2">
      <c r="A257" s="382"/>
      <c r="B257" s="382"/>
      <c r="C257" s="382"/>
      <c r="D257" s="382"/>
      <c r="E257" s="382"/>
      <c r="F257" s="382"/>
      <c r="G257" s="382"/>
      <c r="H257" s="382"/>
      <c r="I257" s="382"/>
      <c r="J257" s="382"/>
      <c r="K257" s="382"/>
      <c r="L257" s="382"/>
      <c r="M257" s="382"/>
      <c r="N257" s="382"/>
      <c r="O257" s="382"/>
      <c r="P257" s="382"/>
      <c r="Q257" s="382"/>
      <c r="R257" s="382"/>
      <c r="S257" s="382"/>
      <c r="T257" s="382"/>
      <c r="U257" s="382"/>
      <c r="V257" s="382"/>
      <c r="W257" s="382"/>
      <c r="X257" s="382"/>
      <c r="Y257" s="382"/>
      <c r="Z257" s="382"/>
      <c r="AA257" s="382"/>
    </row>
    <row r="258" spans="1:27" ht="13.2">
      <c r="A258" s="382"/>
      <c r="B258" s="382"/>
      <c r="C258" s="382"/>
      <c r="D258" s="382"/>
      <c r="E258" s="382"/>
      <c r="F258" s="382"/>
      <c r="G258" s="382"/>
      <c r="H258" s="382"/>
      <c r="I258" s="382"/>
      <c r="J258" s="382"/>
      <c r="K258" s="382"/>
      <c r="L258" s="382"/>
      <c r="M258" s="382"/>
      <c r="N258" s="382"/>
      <c r="O258" s="382"/>
      <c r="P258" s="382"/>
      <c r="Q258" s="382"/>
      <c r="R258" s="382"/>
      <c r="S258" s="382"/>
      <c r="T258" s="382"/>
      <c r="U258" s="382"/>
      <c r="V258" s="382"/>
      <c r="W258" s="382"/>
      <c r="X258" s="382"/>
      <c r="Y258" s="382"/>
      <c r="Z258" s="382"/>
      <c r="AA258" s="382"/>
    </row>
    <row r="259" spans="1:27" ht="13.2">
      <c r="A259" s="382"/>
      <c r="B259" s="382"/>
      <c r="C259" s="382"/>
      <c r="D259" s="382"/>
      <c r="E259" s="382"/>
      <c r="F259" s="382"/>
      <c r="G259" s="382"/>
      <c r="H259" s="382"/>
      <c r="I259" s="382"/>
      <c r="J259" s="382"/>
      <c r="K259" s="382"/>
      <c r="L259" s="382"/>
      <c r="M259" s="382"/>
      <c r="N259" s="382"/>
      <c r="O259" s="382"/>
      <c r="P259" s="382"/>
      <c r="Q259" s="382"/>
      <c r="R259" s="382"/>
      <c r="S259" s="382"/>
      <c r="T259" s="382"/>
      <c r="U259" s="382"/>
      <c r="V259" s="382"/>
      <c r="W259" s="382"/>
      <c r="X259" s="382"/>
      <c r="Y259" s="382"/>
      <c r="Z259" s="382"/>
      <c r="AA259" s="382"/>
    </row>
    <row r="260" spans="1:27" ht="13.2">
      <c r="A260" s="382"/>
      <c r="B260" s="382"/>
      <c r="C260" s="382"/>
      <c r="D260" s="382"/>
      <c r="E260" s="382"/>
      <c r="F260" s="382"/>
      <c r="G260" s="382"/>
      <c r="H260" s="382"/>
      <c r="I260" s="382"/>
      <c r="J260" s="382"/>
      <c r="K260" s="382"/>
      <c r="L260" s="382"/>
      <c r="M260" s="382"/>
      <c r="N260" s="382"/>
      <c r="O260" s="382"/>
      <c r="P260" s="382"/>
      <c r="Q260" s="382"/>
      <c r="R260" s="382"/>
      <c r="S260" s="382"/>
      <c r="T260" s="382"/>
      <c r="U260" s="382"/>
      <c r="V260" s="382"/>
      <c r="W260" s="382"/>
      <c r="X260" s="382"/>
      <c r="Y260" s="382"/>
      <c r="Z260" s="382"/>
      <c r="AA260" s="382"/>
    </row>
    <row r="261" spans="1:27" ht="13.2">
      <c r="A261" s="382"/>
      <c r="B261" s="382"/>
      <c r="C261" s="382"/>
      <c r="D261" s="382"/>
      <c r="E261" s="382"/>
      <c r="F261" s="382"/>
      <c r="G261" s="382"/>
      <c r="H261" s="382"/>
      <c r="I261" s="382"/>
      <c r="J261" s="382"/>
      <c r="K261" s="382"/>
      <c r="L261" s="382"/>
      <c r="M261" s="382"/>
      <c r="N261" s="382"/>
      <c r="O261" s="382"/>
      <c r="P261" s="382"/>
      <c r="Q261" s="382"/>
      <c r="R261" s="382"/>
      <c r="S261" s="382"/>
      <c r="T261" s="382"/>
      <c r="U261" s="382"/>
      <c r="V261" s="382"/>
      <c r="W261" s="382"/>
      <c r="X261" s="382"/>
      <c r="Y261" s="382"/>
      <c r="Z261" s="382"/>
      <c r="AA261" s="382"/>
    </row>
    <row r="262" spans="1:27" ht="13.2">
      <c r="A262" s="382"/>
      <c r="B262" s="382"/>
      <c r="C262" s="382"/>
      <c r="D262" s="382"/>
      <c r="E262" s="382"/>
      <c r="F262" s="382"/>
      <c r="G262" s="382"/>
      <c r="H262" s="382"/>
      <c r="I262" s="382"/>
      <c r="J262" s="382"/>
      <c r="K262" s="382"/>
      <c r="L262" s="382"/>
      <c r="M262" s="382"/>
      <c r="N262" s="382"/>
      <c r="O262" s="382"/>
      <c r="P262" s="382"/>
      <c r="Q262" s="382"/>
      <c r="R262" s="382"/>
      <c r="S262" s="382"/>
      <c r="T262" s="382"/>
      <c r="U262" s="382"/>
      <c r="V262" s="382"/>
      <c r="W262" s="382"/>
      <c r="X262" s="382"/>
      <c r="Y262" s="382"/>
      <c r="Z262" s="382"/>
      <c r="AA262" s="382"/>
    </row>
    <row r="263" spans="1:27" ht="13.2">
      <c r="A263" s="382"/>
      <c r="B263" s="382"/>
      <c r="C263" s="382"/>
      <c r="D263" s="382"/>
      <c r="E263" s="382"/>
      <c r="F263" s="382"/>
      <c r="G263" s="382"/>
      <c r="H263" s="382"/>
      <c r="I263" s="382"/>
      <c r="J263" s="382"/>
      <c r="K263" s="382"/>
      <c r="L263" s="382"/>
      <c r="M263" s="382"/>
      <c r="N263" s="382"/>
      <c r="O263" s="382"/>
      <c r="P263" s="382"/>
      <c r="Q263" s="382"/>
      <c r="R263" s="382"/>
      <c r="S263" s="382"/>
      <c r="T263" s="382"/>
      <c r="U263" s="382"/>
      <c r="V263" s="382"/>
      <c r="W263" s="382"/>
      <c r="X263" s="382"/>
      <c r="Y263" s="382"/>
      <c r="Z263" s="382"/>
      <c r="AA263" s="382"/>
    </row>
    <row r="264" spans="1:27" ht="13.2">
      <c r="A264" s="382"/>
      <c r="B264" s="382"/>
      <c r="C264" s="382"/>
      <c r="D264" s="382"/>
      <c r="E264" s="382"/>
      <c r="F264" s="382"/>
      <c r="G264" s="382"/>
      <c r="H264" s="382"/>
      <c r="I264" s="382"/>
      <c r="J264" s="382"/>
      <c r="K264" s="382"/>
      <c r="L264" s="382"/>
      <c r="M264" s="382"/>
      <c r="N264" s="382"/>
      <c r="O264" s="382"/>
      <c r="P264" s="382"/>
      <c r="Q264" s="382"/>
      <c r="R264" s="382"/>
      <c r="S264" s="382"/>
      <c r="T264" s="382"/>
      <c r="U264" s="382"/>
      <c r="V264" s="382"/>
      <c r="W264" s="382"/>
      <c r="X264" s="382"/>
      <c r="Y264" s="382"/>
      <c r="Z264" s="382"/>
      <c r="AA264" s="382"/>
    </row>
    <row r="265" spans="1:27" ht="13.2">
      <c r="A265" s="382"/>
      <c r="B265" s="382"/>
      <c r="C265" s="382"/>
      <c r="D265" s="382"/>
      <c r="E265" s="382"/>
      <c r="F265" s="382"/>
      <c r="G265" s="382"/>
      <c r="H265" s="382"/>
      <c r="I265" s="382"/>
      <c r="J265" s="382"/>
      <c r="K265" s="382"/>
      <c r="L265" s="382"/>
      <c r="M265" s="382"/>
      <c r="N265" s="382"/>
      <c r="O265" s="382"/>
      <c r="P265" s="382"/>
      <c r="Q265" s="382"/>
      <c r="R265" s="382"/>
      <c r="S265" s="382"/>
      <c r="T265" s="382"/>
      <c r="U265" s="382"/>
      <c r="V265" s="382"/>
      <c r="W265" s="382"/>
      <c r="X265" s="382"/>
      <c r="Y265" s="382"/>
      <c r="Z265" s="382"/>
      <c r="AA265" s="382"/>
    </row>
    <row r="266" spans="1:27" ht="13.2">
      <c r="A266" s="382"/>
      <c r="B266" s="382"/>
      <c r="C266" s="382"/>
      <c r="D266" s="382"/>
      <c r="E266" s="382"/>
      <c r="F266" s="382"/>
      <c r="G266" s="382"/>
      <c r="H266" s="382"/>
      <c r="I266" s="382"/>
      <c r="J266" s="382"/>
      <c r="K266" s="382"/>
      <c r="L266" s="382"/>
      <c r="M266" s="382"/>
      <c r="N266" s="382"/>
      <c r="O266" s="382"/>
      <c r="P266" s="382"/>
      <c r="Q266" s="382"/>
      <c r="R266" s="382"/>
      <c r="S266" s="382"/>
      <c r="T266" s="382"/>
      <c r="U266" s="382"/>
      <c r="V266" s="382"/>
      <c r="W266" s="382"/>
      <c r="X266" s="382"/>
      <c r="Y266" s="382"/>
      <c r="Z266" s="382"/>
      <c r="AA266" s="382"/>
    </row>
    <row r="267" spans="1:27" ht="13.2">
      <c r="A267" s="382"/>
      <c r="B267" s="382"/>
      <c r="C267" s="382"/>
      <c r="D267" s="382"/>
      <c r="E267" s="382"/>
      <c r="F267" s="382"/>
      <c r="G267" s="382"/>
      <c r="H267" s="382"/>
      <c r="I267" s="382"/>
      <c r="J267" s="382"/>
      <c r="K267" s="382"/>
      <c r="L267" s="382"/>
      <c r="M267" s="382"/>
      <c r="N267" s="382"/>
      <c r="O267" s="382"/>
      <c r="P267" s="382"/>
      <c r="Q267" s="382"/>
      <c r="R267" s="382"/>
      <c r="S267" s="382"/>
      <c r="T267" s="382"/>
      <c r="U267" s="382"/>
      <c r="V267" s="382"/>
      <c r="W267" s="382"/>
      <c r="X267" s="382"/>
      <c r="Y267" s="382"/>
      <c r="Z267" s="382"/>
      <c r="AA267" s="382"/>
    </row>
    <row r="268" spans="1:27" ht="13.2">
      <c r="A268" s="382"/>
      <c r="B268" s="382"/>
      <c r="C268" s="382"/>
      <c r="D268" s="382"/>
      <c r="E268" s="382"/>
      <c r="F268" s="382"/>
      <c r="G268" s="382"/>
      <c r="H268" s="382"/>
      <c r="I268" s="382"/>
      <c r="J268" s="382"/>
      <c r="K268" s="382"/>
      <c r="L268" s="382"/>
      <c r="M268" s="382"/>
      <c r="N268" s="382"/>
      <c r="O268" s="382"/>
      <c r="P268" s="382"/>
      <c r="Q268" s="382"/>
      <c r="R268" s="382"/>
      <c r="S268" s="382"/>
      <c r="T268" s="382"/>
      <c r="U268" s="382"/>
      <c r="V268" s="382"/>
      <c r="W268" s="382"/>
      <c r="X268" s="382"/>
      <c r="Y268" s="382"/>
      <c r="Z268" s="382"/>
      <c r="AA268" s="382"/>
    </row>
    <row r="269" spans="1:27" ht="13.2">
      <c r="A269" s="382"/>
      <c r="B269" s="382"/>
      <c r="C269" s="382"/>
      <c r="D269" s="382"/>
      <c r="E269" s="382"/>
      <c r="F269" s="382"/>
      <c r="G269" s="382"/>
      <c r="H269" s="382"/>
      <c r="I269" s="382"/>
      <c r="J269" s="382"/>
      <c r="K269" s="382"/>
      <c r="L269" s="382"/>
      <c r="M269" s="382"/>
      <c r="N269" s="382"/>
      <c r="O269" s="382"/>
      <c r="P269" s="382"/>
      <c r="Q269" s="382"/>
      <c r="R269" s="382"/>
      <c r="S269" s="382"/>
      <c r="T269" s="382"/>
      <c r="U269" s="382"/>
      <c r="V269" s="382"/>
      <c r="W269" s="382"/>
      <c r="X269" s="382"/>
      <c r="Y269" s="382"/>
      <c r="Z269" s="382"/>
      <c r="AA269" s="382"/>
    </row>
    <row r="270" spans="1:27" ht="13.2">
      <c r="A270" s="382"/>
      <c r="B270" s="382"/>
      <c r="C270" s="382"/>
      <c r="D270" s="382"/>
      <c r="E270" s="382"/>
      <c r="F270" s="382"/>
      <c r="G270" s="382"/>
      <c r="H270" s="382"/>
      <c r="I270" s="382"/>
      <c r="J270" s="382"/>
      <c r="K270" s="382"/>
      <c r="L270" s="382"/>
      <c r="M270" s="382"/>
      <c r="N270" s="382"/>
      <c r="O270" s="382"/>
      <c r="P270" s="382"/>
      <c r="Q270" s="382"/>
      <c r="R270" s="382"/>
      <c r="S270" s="382"/>
      <c r="T270" s="382"/>
      <c r="U270" s="382"/>
      <c r="V270" s="382"/>
      <c r="W270" s="382"/>
      <c r="X270" s="382"/>
      <c r="Y270" s="382"/>
      <c r="Z270" s="382"/>
      <c r="AA270" s="382"/>
    </row>
    <row r="271" spans="1:27" ht="13.2">
      <c r="A271" s="382"/>
      <c r="B271" s="382"/>
      <c r="C271" s="382"/>
      <c r="D271" s="382"/>
      <c r="E271" s="382"/>
      <c r="F271" s="382"/>
      <c r="G271" s="382"/>
      <c r="H271" s="382"/>
      <c r="I271" s="382"/>
      <c r="J271" s="382"/>
      <c r="K271" s="382"/>
      <c r="L271" s="382"/>
      <c r="M271" s="382"/>
      <c r="N271" s="382"/>
      <c r="O271" s="382"/>
      <c r="P271" s="382"/>
      <c r="Q271" s="382"/>
      <c r="R271" s="382"/>
      <c r="S271" s="382"/>
      <c r="T271" s="382"/>
      <c r="U271" s="382"/>
      <c r="V271" s="382"/>
      <c r="W271" s="382"/>
      <c r="X271" s="382"/>
      <c r="Y271" s="382"/>
      <c r="Z271" s="382"/>
      <c r="AA271" s="382"/>
    </row>
    <row r="272" spans="1:27" ht="13.2">
      <c r="A272" s="382"/>
      <c r="B272" s="382"/>
      <c r="C272" s="382"/>
      <c r="D272" s="382"/>
      <c r="E272" s="382"/>
      <c r="F272" s="382"/>
      <c r="G272" s="382"/>
      <c r="H272" s="382"/>
      <c r="I272" s="382"/>
      <c r="J272" s="382"/>
      <c r="K272" s="382"/>
      <c r="L272" s="382"/>
      <c r="M272" s="382"/>
      <c r="N272" s="382"/>
      <c r="O272" s="382"/>
      <c r="P272" s="382"/>
      <c r="Q272" s="382"/>
      <c r="R272" s="382"/>
      <c r="S272" s="382"/>
      <c r="T272" s="382"/>
      <c r="U272" s="382"/>
      <c r="V272" s="382"/>
      <c r="W272" s="382"/>
      <c r="X272" s="382"/>
      <c r="Y272" s="382"/>
      <c r="Z272" s="382"/>
      <c r="AA272" s="382"/>
    </row>
    <row r="273" spans="1:27" ht="13.2">
      <c r="A273" s="382"/>
      <c r="B273" s="382"/>
      <c r="C273" s="382"/>
      <c r="D273" s="382"/>
      <c r="E273" s="382"/>
      <c r="F273" s="382"/>
      <c r="G273" s="382"/>
      <c r="H273" s="382"/>
      <c r="I273" s="382"/>
      <c r="J273" s="382"/>
      <c r="K273" s="382"/>
      <c r="L273" s="382"/>
      <c r="M273" s="382"/>
      <c r="N273" s="382"/>
      <c r="O273" s="382"/>
      <c r="P273" s="382"/>
      <c r="Q273" s="382"/>
      <c r="R273" s="382"/>
      <c r="S273" s="382"/>
      <c r="T273" s="382"/>
      <c r="U273" s="382"/>
      <c r="V273" s="382"/>
      <c r="W273" s="382"/>
      <c r="X273" s="382"/>
      <c r="Y273" s="382"/>
      <c r="Z273" s="382"/>
      <c r="AA273" s="382"/>
    </row>
    <row r="274" spans="1:27" ht="13.2">
      <c r="A274" s="382"/>
      <c r="B274" s="382"/>
      <c r="C274" s="382"/>
      <c r="D274" s="382"/>
      <c r="E274" s="382"/>
      <c r="F274" s="382"/>
      <c r="G274" s="382"/>
      <c r="H274" s="382"/>
      <c r="I274" s="382"/>
      <c r="J274" s="382"/>
      <c r="K274" s="382"/>
      <c r="L274" s="382"/>
      <c r="M274" s="382"/>
      <c r="N274" s="382"/>
      <c r="O274" s="382"/>
      <c r="P274" s="382"/>
      <c r="Q274" s="382"/>
      <c r="R274" s="382"/>
      <c r="S274" s="382"/>
      <c r="T274" s="382"/>
      <c r="U274" s="382"/>
      <c r="V274" s="382"/>
      <c r="W274" s="382"/>
      <c r="X274" s="382"/>
      <c r="Y274" s="382"/>
      <c r="Z274" s="382"/>
      <c r="AA274" s="382"/>
    </row>
    <row r="275" spans="1:27" ht="13.2">
      <c r="A275" s="382"/>
      <c r="B275" s="382"/>
      <c r="C275" s="382"/>
      <c r="D275" s="382"/>
      <c r="E275" s="382"/>
      <c r="F275" s="382"/>
      <c r="G275" s="382"/>
      <c r="H275" s="382"/>
      <c r="I275" s="382"/>
      <c r="J275" s="382"/>
      <c r="K275" s="382"/>
      <c r="L275" s="382"/>
      <c r="M275" s="382"/>
      <c r="N275" s="382"/>
      <c r="O275" s="382"/>
      <c r="P275" s="382"/>
      <c r="Q275" s="382"/>
      <c r="R275" s="382"/>
      <c r="S275" s="382"/>
      <c r="T275" s="382"/>
      <c r="U275" s="382"/>
      <c r="V275" s="382"/>
      <c r="W275" s="382"/>
      <c r="X275" s="382"/>
      <c r="Y275" s="382"/>
      <c r="Z275" s="382"/>
      <c r="AA275" s="382"/>
    </row>
    <row r="276" spans="1:27" ht="13.2">
      <c r="A276" s="382"/>
      <c r="B276" s="382"/>
      <c r="C276" s="382"/>
      <c r="D276" s="382"/>
      <c r="E276" s="382"/>
      <c r="F276" s="382"/>
      <c r="G276" s="382"/>
      <c r="H276" s="382"/>
      <c r="I276" s="382"/>
      <c r="J276" s="382"/>
      <c r="K276" s="382"/>
      <c r="L276" s="382"/>
      <c r="M276" s="382"/>
      <c r="N276" s="382"/>
      <c r="O276" s="382"/>
      <c r="P276" s="382"/>
      <c r="Q276" s="382"/>
      <c r="R276" s="382"/>
      <c r="S276" s="382"/>
      <c r="T276" s="382"/>
      <c r="U276" s="382"/>
      <c r="V276" s="382"/>
      <c r="W276" s="382"/>
      <c r="X276" s="382"/>
      <c r="Y276" s="382"/>
      <c r="Z276" s="382"/>
      <c r="AA276" s="382"/>
    </row>
    <row r="277" spans="1:27" ht="13.2">
      <c r="A277" s="382"/>
      <c r="B277" s="382"/>
      <c r="C277" s="382"/>
      <c r="D277" s="382"/>
      <c r="E277" s="382"/>
      <c r="F277" s="382"/>
      <c r="G277" s="382"/>
      <c r="H277" s="382"/>
      <c r="I277" s="382"/>
      <c r="J277" s="382"/>
      <c r="K277" s="382"/>
      <c r="L277" s="382"/>
      <c r="M277" s="382"/>
      <c r="N277" s="382"/>
      <c r="O277" s="382"/>
      <c r="P277" s="382"/>
      <c r="Q277" s="382"/>
      <c r="R277" s="382"/>
      <c r="S277" s="382"/>
      <c r="T277" s="382"/>
      <c r="U277" s="382"/>
      <c r="V277" s="382"/>
      <c r="W277" s="382"/>
      <c r="X277" s="382"/>
      <c r="Y277" s="382"/>
      <c r="Z277" s="382"/>
      <c r="AA277" s="382"/>
    </row>
    <row r="278" spans="1:27" ht="13.2">
      <c r="A278" s="382"/>
      <c r="B278" s="382"/>
      <c r="C278" s="382"/>
      <c r="D278" s="382"/>
      <c r="E278" s="382"/>
      <c r="F278" s="382"/>
      <c r="G278" s="382"/>
      <c r="H278" s="382"/>
      <c r="I278" s="382"/>
      <c r="J278" s="382"/>
      <c r="K278" s="382"/>
      <c r="L278" s="382"/>
      <c r="M278" s="382"/>
      <c r="N278" s="382"/>
      <c r="O278" s="382"/>
      <c r="P278" s="382"/>
      <c r="Q278" s="382"/>
      <c r="R278" s="382"/>
      <c r="S278" s="382"/>
      <c r="T278" s="382"/>
      <c r="U278" s="382"/>
      <c r="V278" s="382"/>
      <c r="W278" s="382"/>
      <c r="X278" s="382"/>
      <c r="Y278" s="382"/>
      <c r="Z278" s="382"/>
      <c r="AA278" s="382"/>
    </row>
    <row r="279" spans="1:27" ht="13.2">
      <c r="A279" s="382"/>
      <c r="B279" s="382"/>
      <c r="C279" s="382"/>
      <c r="D279" s="382"/>
      <c r="E279" s="382"/>
      <c r="F279" s="382"/>
      <c r="G279" s="382"/>
      <c r="H279" s="382"/>
      <c r="I279" s="382"/>
      <c r="J279" s="382"/>
      <c r="K279" s="382"/>
      <c r="L279" s="382"/>
      <c r="M279" s="382"/>
      <c r="N279" s="382"/>
      <c r="O279" s="382"/>
      <c r="P279" s="382"/>
      <c r="Q279" s="382"/>
      <c r="R279" s="382"/>
      <c r="S279" s="382"/>
      <c r="T279" s="382"/>
      <c r="U279" s="382"/>
      <c r="V279" s="382"/>
      <c r="W279" s="382"/>
      <c r="X279" s="382"/>
      <c r="Y279" s="382"/>
      <c r="Z279" s="382"/>
      <c r="AA279" s="382"/>
    </row>
    <row r="280" spans="1:27" ht="13.2">
      <c r="A280" s="382"/>
      <c r="B280" s="382"/>
      <c r="C280" s="382"/>
      <c r="D280" s="382"/>
      <c r="E280" s="382"/>
      <c r="F280" s="382"/>
      <c r="G280" s="382"/>
      <c r="H280" s="382"/>
      <c r="I280" s="382"/>
      <c r="J280" s="382"/>
      <c r="K280" s="382"/>
      <c r="L280" s="382"/>
      <c r="M280" s="382"/>
      <c r="N280" s="382"/>
      <c r="O280" s="382"/>
      <c r="P280" s="382"/>
      <c r="Q280" s="382"/>
      <c r="R280" s="382"/>
      <c r="S280" s="382"/>
      <c r="T280" s="382"/>
      <c r="U280" s="382"/>
      <c r="V280" s="382"/>
      <c r="W280" s="382"/>
      <c r="X280" s="382"/>
      <c r="Y280" s="382"/>
      <c r="Z280" s="382"/>
      <c r="AA280" s="382"/>
    </row>
    <row r="281" spans="1:27" ht="13.2">
      <c r="A281" s="382"/>
      <c r="B281" s="382"/>
      <c r="C281" s="382"/>
      <c r="D281" s="382"/>
      <c r="E281" s="382"/>
      <c r="F281" s="382"/>
      <c r="G281" s="382"/>
      <c r="H281" s="382"/>
      <c r="I281" s="382"/>
      <c r="J281" s="382"/>
      <c r="K281" s="382"/>
      <c r="L281" s="382"/>
      <c r="M281" s="382"/>
      <c r="N281" s="382"/>
      <c r="O281" s="382"/>
      <c r="P281" s="382"/>
      <c r="Q281" s="382"/>
      <c r="R281" s="382"/>
      <c r="S281" s="382"/>
      <c r="T281" s="382"/>
      <c r="U281" s="382"/>
      <c r="V281" s="382"/>
      <c r="W281" s="382"/>
      <c r="X281" s="382"/>
      <c r="Y281" s="382"/>
      <c r="Z281" s="382"/>
      <c r="AA281" s="382"/>
    </row>
    <row r="282" spans="1:27" ht="13.2">
      <c r="A282" s="382"/>
      <c r="B282" s="382"/>
      <c r="C282" s="382"/>
      <c r="D282" s="382"/>
      <c r="E282" s="382"/>
      <c r="F282" s="382"/>
      <c r="G282" s="382"/>
      <c r="H282" s="382"/>
      <c r="I282" s="382"/>
      <c r="J282" s="382"/>
      <c r="K282" s="382"/>
      <c r="L282" s="382"/>
      <c r="M282" s="382"/>
      <c r="N282" s="382"/>
      <c r="O282" s="382"/>
      <c r="P282" s="382"/>
      <c r="Q282" s="382"/>
      <c r="R282" s="382"/>
      <c r="S282" s="382"/>
      <c r="T282" s="382"/>
      <c r="U282" s="382"/>
      <c r="V282" s="382"/>
      <c r="W282" s="382"/>
      <c r="X282" s="382"/>
      <c r="Y282" s="382"/>
      <c r="Z282" s="382"/>
      <c r="AA282" s="382"/>
    </row>
    <row r="283" spans="1:27" ht="13.2">
      <c r="A283" s="382"/>
      <c r="B283" s="382"/>
      <c r="C283" s="382"/>
      <c r="D283" s="382"/>
      <c r="E283" s="382"/>
      <c r="F283" s="382"/>
      <c r="G283" s="382"/>
      <c r="H283" s="382"/>
      <c r="I283" s="382"/>
      <c r="J283" s="382"/>
      <c r="K283" s="382"/>
      <c r="L283" s="382"/>
      <c r="M283" s="382"/>
      <c r="N283" s="382"/>
      <c r="O283" s="382"/>
      <c r="P283" s="382"/>
      <c r="Q283" s="382"/>
      <c r="R283" s="382"/>
      <c r="S283" s="382"/>
      <c r="T283" s="382"/>
      <c r="U283" s="382"/>
      <c r="V283" s="382"/>
      <c r="W283" s="382"/>
      <c r="X283" s="382"/>
      <c r="Y283" s="382"/>
      <c r="Z283" s="382"/>
      <c r="AA283" s="382"/>
    </row>
    <row r="284" spans="1:27" ht="13.2">
      <c r="A284" s="382"/>
      <c r="B284" s="382"/>
      <c r="C284" s="382"/>
      <c r="D284" s="382"/>
      <c r="E284" s="382"/>
      <c r="F284" s="382"/>
      <c r="G284" s="382"/>
      <c r="H284" s="382"/>
      <c r="I284" s="382"/>
      <c r="J284" s="382"/>
      <c r="K284" s="382"/>
      <c r="L284" s="382"/>
      <c r="M284" s="382"/>
      <c r="N284" s="382"/>
      <c r="O284" s="382"/>
      <c r="P284" s="382"/>
      <c r="Q284" s="382"/>
      <c r="R284" s="382"/>
      <c r="S284" s="382"/>
      <c r="T284" s="382"/>
      <c r="U284" s="382"/>
      <c r="V284" s="382"/>
      <c r="W284" s="382"/>
      <c r="X284" s="382"/>
      <c r="Y284" s="382"/>
      <c r="Z284" s="382"/>
      <c r="AA284" s="382"/>
    </row>
    <row r="285" spans="1:27" ht="13.2">
      <c r="A285" s="382"/>
      <c r="B285" s="382"/>
      <c r="C285" s="382"/>
      <c r="D285" s="382"/>
      <c r="E285" s="382"/>
      <c r="F285" s="382"/>
      <c r="G285" s="382"/>
      <c r="H285" s="382"/>
      <c r="I285" s="382"/>
      <c r="J285" s="382"/>
      <c r="K285" s="382"/>
      <c r="L285" s="382"/>
      <c r="M285" s="382"/>
      <c r="N285" s="382"/>
      <c r="O285" s="382"/>
      <c r="P285" s="382"/>
      <c r="Q285" s="382"/>
      <c r="R285" s="382"/>
      <c r="S285" s="382"/>
      <c r="T285" s="382"/>
      <c r="U285" s="382"/>
      <c r="V285" s="382"/>
      <c r="W285" s="382"/>
      <c r="X285" s="382"/>
      <c r="Y285" s="382"/>
      <c r="Z285" s="382"/>
      <c r="AA285" s="382"/>
    </row>
    <row r="286" spans="1:27" ht="13.2">
      <c r="A286" s="382"/>
      <c r="B286" s="382"/>
      <c r="C286" s="382"/>
      <c r="D286" s="382"/>
      <c r="E286" s="382"/>
      <c r="F286" s="382"/>
      <c r="G286" s="382"/>
      <c r="H286" s="382"/>
      <c r="I286" s="382"/>
      <c r="J286" s="382"/>
      <c r="K286" s="382"/>
      <c r="L286" s="382"/>
      <c r="M286" s="382"/>
      <c r="N286" s="382"/>
      <c r="O286" s="382"/>
      <c r="P286" s="382"/>
      <c r="Q286" s="382"/>
      <c r="R286" s="382"/>
      <c r="S286" s="382"/>
      <c r="T286" s="382"/>
      <c r="U286" s="382"/>
      <c r="V286" s="382"/>
      <c r="W286" s="382"/>
      <c r="X286" s="382"/>
      <c r="Y286" s="382"/>
      <c r="Z286" s="382"/>
      <c r="AA286" s="382"/>
    </row>
    <row r="287" spans="1:27" ht="13.2">
      <c r="A287" s="382"/>
      <c r="B287" s="382"/>
      <c r="C287" s="382"/>
      <c r="D287" s="382"/>
      <c r="E287" s="382"/>
      <c r="F287" s="382"/>
      <c r="G287" s="382"/>
      <c r="H287" s="382"/>
      <c r="I287" s="382"/>
      <c r="J287" s="382"/>
      <c r="K287" s="382"/>
      <c r="L287" s="382"/>
      <c r="M287" s="382"/>
      <c r="N287" s="382"/>
      <c r="O287" s="382"/>
      <c r="P287" s="382"/>
      <c r="Q287" s="382"/>
      <c r="R287" s="382"/>
      <c r="S287" s="382"/>
      <c r="T287" s="382"/>
      <c r="U287" s="382"/>
      <c r="V287" s="382"/>
      <c r="W287" s="382"/>
      <c r="X287" s="382"/>
      <c r="Y287" s="382"/>
      <c r="Z287" s="382"/>
      <c r="AA287" s="382"/>
    </row>
    <row r="288" spans="1:27" ht="13.2">
      <c r="A288" s="382"/>
      <c r="B288" s="382"/>
      <c r="C288" s="382"/>
      <c r="D288" s="382"/>
      <c r="E288" s="382"/>
      <c r="F288" s="382"/>
      <c r="G288" s="382"/>
      <c r="H288" s="382"/>
      <c r="I288" s="382"/>
      <c r="J288" s="382"/>
      <c r="K288" s="382"/>
      <c r="L288" s="382"/>
      <c r="M288" s="382"/>
      <c r="N288" s="382"/>
      <c r="O288" s="382"/>
      <c r="P288" s="382"/>
      <c r="Q288" s="382"/>
      <c r="R288" s="382"/>
      <c r="S288" s="382"/>
      <c r="T288" s="382"/>
      <c r="U288" s="382"/>
      <c r="V288" s="382"/>
      <c r="W288" s="382"/>
      <c r="X288" s="382"/>
      <c r="Y288" s="382"/>
      <c r="Z288" s="382"/>
      <c r="AA288" s="382"/>
    </row>
    <row r="289" spans="1:27" ht="13.2">
      <c r="A289" s="382"/>
      <c r="B289" s="382"/>
      <c r="C289" s="382"/>
      <c r="D289" s="382"/>
      <c r="E289" s="382"/>
      <c r="F289" s="382"/>
      <c r="G289" s="382"/>
      <c r="H289" s="382"/>
      <c r="I289" s="382"/>
      <c r="J289" s="382"/>
      <c r="K289" s="382"/>
      <c r="L289" s="382"/>
      <c r="M289" s="382"/>
      <c r="N289" s="382"/>
      <c r="O289" s="382"/>
      <c r="P289" s="382"/>
      <c r="Q289" s="382"/>
      <c r="R289" s="382"/>
      <c r="S289" s="382"/>
      <c r="T289" s="382"/>
      <c r="U289" s="382"/>
      <c r="V289" s="382"/>
      <c r="W289" s="382"/>
      <c r="X289" s="382"/>
      <c r="Y289" s="382"/>
      <c r="Z289" s="382"/>
      <c r="AA289" s="382"/>
    </row>
    <row r="290" spans="1:27" ht="13.2">
      <c r="A290" s="382"/>
      <c r="B290" s="382"/>
      <c r="C290" s="382"/>
      <c r="D290" s="382"/>
      <c r="E290" s="382"/>
      <c r="F290" s="382"/>
      <c r="G290" s="382"/>
      <c r="H290" s="382"/>
      <c r="I290" s="382"/>
      <c r="J290" s="382"/>
      <c r="K290" s="382"/>
      <c r="L290" s="382"/>
      <c r="M290" s="382"/>
      <c r="N290" s="382"/>
      <c r="O290" s="382"/>
      <c r="P290" s="382"/>
      <c r="Q290" s="382"/>
      <c r="R290" s="382"/>
      <c r="S290" s="382"/>
      <c r="T290" s="382"/>
      <c r="U290" s="382"/>
      <c r="V290" s="382"/>
      <c r="W290" s="382"/>
      <c r="X290" s="382"/>
      <c r="Y290" s="382"/>
      <c r="Z290" s="382"/>
      <c r="AA290" s="382"/>
    </row>
    <row r="291" spans="1:27" ht="13.2">
      <c r="A291" s="382"/>
      <c r="B291" s="382"/>
      <c r="C291" s="382"/>
      <c r="D291" s="382"/>
      <c r="E291" s="382"/>
      <c r="F291" s="382"/>
      <c r="G291" s="382"/>
      <c r="H291" s="382"/>
      <c r="I291" s="382"/>
      <c r="J291" s="382"/>
      <c r="K291" s="382"/>
      <c r="L291" s="382"/>
      <c r="M291" s="382"/>
      <c r="N291" s="382"/>
      <c r="O291" s="382"/>
      <c r="P291" s="382"/>
      <c r="Q291" s="382"/>
      <c r="R291" s="382"/>
      <c r="S291" s="382"/>
      <c r="T291" s="382"/>
      <c r="U291" s="382"/>
      <c r="V291" s="382"/>
      <c r="W291" s="382"/>
      <c r="X291" s="382"/>
      <c r="Y291" s="382"/>
      <c r="Z291" s="382"/>
      <c r="AA291" s="382"/>
    </row>
    <row r="292" spans="1:27" ht="13.2">
      <c r="A292" s="382"/>
      <c r="B292" s="382"/>
      <c r="C292" s="382"/>
      <c r="D292" s="382"/>
      <c r="E292" s="382"/>
      <c r="F292" s="382"/>
      <c r="G292" s="382"/>
      <c r="H292" s="382"/>
      <c r="I292" s="382"/>
      <c r="J292" s="382"/>
      <c r="K292" s="382"/>
      <c r="L292" s="382"/>
      <c r="M292" s="382"/>
      <c r="N292" s="382"/>
      <c r="O292" s="382"/>
      <c r="P292" s="382"/>
      <c r="Q292" s="382"/>
      <c r="R292" s="382"/>
      <c r="S292" s="382"/>
      <c r="T292" s="382"/>
      <c r="U292" s="382"/>
      <c r="V292" s="382"/>
      <c r="W292" s="382"/>
      <c r="X292" s="382"/>
      <c r="Y292" s="382"/>
      <c r="Z292" s="382"/>
      <c r="AA292" s="382"/>
    </row>
    <row r="293" spans="1:27" ht="13.2">
      <c r="A293" s="382"/>
      <c r="B293" s="382"/>
      <c r="C293" s="382"/>
      <c r="D293" s="382"/>
      <c r="E293" s="382"/>
      <c r="F293" s="382"/>
      <c r="G293" s="382"/>
      <c r="H293" s="382"/>
      <c r="I293" s="382"/>
      <c r="J293" s="382"/>
      <c r="K293" s="382"/>
      <c r="L293" s="382"/>
      <c r="M293" s="382"/>
      <c r="N293" s="382"/>
      <c r="O293" s="382"/>
      <c r="P293" s="382"/>
      <c r="Q293" s="382"/>
      <c r="R293" s="382"/>
      <c r="S293" s="382"/>
      <c r="T293" s="382"/>
      <c r="U293" s="382"/>
      <c r="V293" s="382"/>
      <c r="W293" s="382"/>
      <c r="X293" s="382"/>
      <c r="Y293" s="382"/>
      <c r="Z293" s="382"/>
      <c r="AA293" s="382"/>
    </row>
    <row r="294" spans="1:27" ht="13.2">
      <c r="A294" s="382"/>
      <c r="B294" s="382"/>
      <c r="C294" s="382"/>
      <c r="D294" s="382"/>
      <c r="E294" s="382"/>
      <c r="F294" s="382"/>
      <c r="G294" s="382"/>
      <c r="H294" s="382"/>
      <c r="I294" s="382"/>
      <c r="J294" s="382"/>
      <c r="K294" s="382"/>
      <c r="L294" s="382"/>
      <c r="M294" s="382"/>
      <c r="N294" s="382"/>
      <c r="O294" s="382"/>
      <c r="P294" s="382"/>
      <c r="Q294" s="382"/>
      <c r="R294" s="382"/>
      <c r="S294" s="382"/>
      <c r="T294" s="382"/>
      <c r="U294" s="382"/>
      <c r="V294" s="382"/>
      <c r="W294" s="382"/>
      <c r="X294" s="382"/>
      <c r="Y294" s="382"/>
      <c r="Z294" s="382"/>
      <c r="AA294" s="382"/>
    </row>
    <row r="295" spans="1:27" ht="13.2">
      <c r="A295" s="382"/>
      <c r="B295" s="382"/>
      <c r="C295" s="382"/>
      <c r="D295" s="382"/>
      <c r="E295" s="382"/>
      <c r="F295" s="382"/>
      <c r="G295" s="382"/>
      <c r="H295" s="382"/>
      <c r="I295" s="382"/>
      <c r="J295" s="382"/>
      <c r="K295" s="382"/>
      <c r="L295" s="382"/>
      <c r="M295" s="382"/>
      <c r="N295" s="382"/>
      <c r="O295" s="382"/>
      <c r="P295" s="382"/>
      <c r="Q295" s="382"/>
      <c r="R295" s="382"/>
      <c r="S295" s="382"/>
      <c r="T295" s="382"/>
      <c r="U295" s="382"/>
      <c r="V295" s="382"/>
      <c r="W295" s="382"/>
      <c r="X295" s="382"/>
      <c r="Y295" s="382"/>
      <c r="Z295" s="382"/>
      <c r="AA295" s="382"/>
    </row>
    <row r="296" spans="1:27" ht="13.2">
      <c r="A296" s="382"/>
      <c r="B296" s="382"/>
      <c r="C296" s="382"/>
      <c r="D296" s="382"/>
      <c r="E296" s="382"/>
      <c r="F296" s="382"/>
      <c r="G296" s="382"/>
      <c r="H296" s="382"/>
      <c r="I296" s="382"/>
      <c r="J296" s="382"/>
      <c r="K296" s="382"/>
      <c r="L296" s="382"/>
      <c r="M296" s="382"/>
      <c r="N296" s="382"/>
      <c r="O296" s="382"/>
      <c r="P296" s="382"/>
      <c r="Q296" s="382"/>
      <c r="R296" s="382"/>
      <c r="S296" s="382"/>
      <c r="T296" s="382"/>
      <c r="U296" s="382"/>
      <c r="V296" s="382"/>
      <c r="W296" s="382"/>
      <c r="X296" s="382"/>
      <c r="Y296" s="382"/>
      <c r="Z296" s="382"/>
      <c r="AA296" s="382"/>
    </row>
    <row r="297" spans="1:27" ht="13.2">
      <c r="A297" s="382"/>
      <c r="B297" s="382"/>
      <c r="C297" s="382"/>
      <c r="D297" s="382"/>
      <c r="E297" s="382"/>
      <c r="F297" s="382"/>
      <c r="G297" s="382"/>
      <c r="H297" s="382"/>
      <c r="I297" s="382"/>
      <c r="J297" s="382"/>
      <c r="K297" s="382"/>
      <c r="L297" s="382"/>
      <c r="M297" s="382"/>
      <c r="N297" s="382"/>
      <c r="O297" s="382"/>
      <c r="P297" s="382"/>
      <c r="Q297" s="382"/>
      <c r="R297" s="382"/>
      <c r="S297" s="382"/>
      <c r="T297" s="382"/>
      <c r="U297" s="382"/>
      <c r="V297" s="382"/>
      <c r="W297" s="382"/>
      <c r="X297" s="382"/>
      <c r="Y297" s="382"/>
      <c r="Z297" s="382"/>
      <c r="AA297" s="382"/>
    </row>
    <row r="298" spans="1:27" ht="13.2">
      <c r="A298" s="382"/>
      <c r="B298" s="382"/>
      <c r="C298" s="382"/>
      <c r="D298" s="382"/>
      <c r="E298" s="382"/>
      <c r="F298" s="382"/>
      <c r="G298" s="382"/>
      <c r="H298" s="382"/>
      <c r="I298" s="382"/>
      <c r="J298" s="382"/>
      <c r="K298" s="382"/>
      <c r="L298" s="382"/>
      <c r="M298" s="382"/>
      <c r="N298" s="382"/>
      <c r="O298" s="382"/>
      <c r="P298" s="382"/>
      <c r="Q298" s="382"/>
      <c r="R298" s="382"/>
      <c r="S298" s="382"/>
      <c r="T298" s="382"/>
      <c r="U298" s="382"/>
      <c r="V298" s="382"/>
      <c r="W298" s="382"/>
      <c r="X298" s="382"/>
      <c r="Y298" s="382"/>
      <c r="Z298" s="382"/>
      <c r="AA298" s="382"/>
    </row>
    <row r="299" spans="1:27" ht="13.2">
      <c r="A299" s="382"/>
      <c r="B299" s="382"/>
      <c r="C299" s="382"/>
      <c r="D299" s="382"/>
      <c r="E299" s="382"/>
      <c r="F299" s="382"/>
      <c r="G299" s="382"/>
      <c r="H299" s="382"/>
      <c r="I299" s="382"/>
      <c r="J299" s="382"/>
      <c r="K299" s="382"/>
      <c r="L299" s="382"/>
      <c r="M299" s="382"/>
      <c r="N299" s="382"/>
      <c r="O299" s="382"/>
      <c r="P299" s="382"/>
      <c r="Q299" s="382"/>
      <c r="R299" s="382"/>
      <c r="S299" s="382"/>
      <c r="T299" s="382"/>
      <c r="U299" s="382"/>
      <c r="V299" s="382"/>
      <c r="W299" s="382"/>
      <c r="X299" s="382"/>
      <c r="Y299" s="382"/>
      <c r="Z299" s="382"/>
      <c r="AA299" s="382"/>
    </row>
    <row r="300" spans="1:27" ht="13.2">
      <c r="A300" s="382"/>
      <c r="B300" s="382"/>
      <c r="C300" s="382"/>
      <c r="D300" s="382"/>
      <c r="E300" s="382"/>
      <c r="F300" s="382"/>
      <c r="G300" s="382"/>
      <c r="H300" s="382"/>
      <c r="I300" s="382"/>
      <c r="J300" s="382"/>
      <c r="K300" s="382"/>
      <c r="L300" s="382"/>
      <c r="M300" s="382"/>
      <c r="N300" s="382"/>
      <c r="O300" s="382"/>
      <c r="P300" s="382"/>
      <c r="Q300" s="382"/>
      <c r="R300" s="382"/>
      <c r="S300" s="382"/>
      <c r="T300" s="382"/>
      <c r="U300" s="382"/>
      <c r="V300" s="382"/>
      <c r="W300" s="382"/>
      <c r="X300" s="382"/>
      <c r="Y300" s="382"/>
      <c r="Z300" s="382"/>
      <c r="AA300" s="382"/>
    </row>
    <row r="301" spans="1:27" ht="13.2">
      <c r="A301" s="382"/>
      <c r="B301" s="382"/>
      <c r="C301" s="382"/>
      <c r="D301" s="382"/>
      <c r="E301" s="382"/>
      <c r="F301" s="382"/>
      <c r="G301" s="382"/>
      <c r="H301" s="382"/>
      <c r="I301" s="382"/>
      <c r="J301" s="382"/>
      <c r="K301" s="382"/>
      <c r="L301" s="382"/>
      <c r="M301" s="382"/>
      <c r="N301" s="382"/>
      <c r="O301" s="382"/>
      <c r="P301" s="382"/>
      <c r="Q301" s="382"/>
      <c r="R301" s="382"/>
      <c r="S301" s="382"/>
      <c r="T301" s="382"/>
      <c r="U301" s="382"/>
      <c r="V301" s="382"/>
      <c r="W301" s="382"/>
      <c r="X301" s="382"/>
      <c r="Y301" s="382"/>
      <c r="Z301" s="382"/>
      <c r="AA301" s="382"/>
    </row>
    <row r="302" spans="1:27" ht="13.2">
      <c r="A302" s="382"/>
      <c r="B302" s="382"/>
      <c r="C302" s="382"/>
      <c r="D302" s="382"/>
      <c r="E302" s="382"/>
      <c r="F302" s="382"/>
      <c r="G302" s="382"/>
      <c r="H302" s="382"/>
      <c r="I302" s="382"/>
      <c r="J302" s="382"/>
      <c r="K302" s="382"/>
      <c r="L302" s="382"/>
      <c r="M302" s="382"/>
      <c r="N302" s="382"/>
      <c r="O302" s="382"/>
      <c r="P302" s="382"/>
      <c r="Q302" s="382"/>
      <c r="R302" s="382"/>
      <c r="S302" s="382"/>
      <c r="T302" s="382"/>
      <c r="U302" s="382"/>
      <c r="V302" s="382"/>
      <c r="W302" s="382"/>
      <c r="X302" s="382"/>
      <c r="Y302" s="382"/>
      <c r="Z302" s="382"/>
      <c r="AA302" s="382"/>
    </row>
    <row r="303" spans="1:27" ht="13.2">
      <c r="A303" s="382"/>
      <c r="B303" s="382"/>
      <c r="C303" s="382"/>
      <c r="D303" s="382"/>
      <c r="E303" s="382"/>
      <c r="F303" s="382"/>
      <c r="G303" s="382"/>
      <c r="H303" s="382"/>
      <c r="I303" s="382"/>
      <c r="J303" s="382"/>
      <c r="K303" s="382"/>
      <c r="L303" s="382"/>
      <c r="M303" s="382"/>
      <c r="N303" s="382"/>
      <c r="O303" s="382"/>
      <c r="P303" s="382"/>
      <c r="Q303" s="382"/>
      <c r="R303" s="382"/>
      <c r="S303" s="382"/>
      <c r="T303" s="382"/>
      <c r="U303" s="382"/>
      <c r="V303" s="382"/>
      <c r="W303" s="382"/>
      <c r="X303" s="382"/>
      <c r="Y303" s="382"/>
      <c r="Z303" s="382"/>
      <c r="AA303" s="382"/>
    </row>
    <row r="304" spans="1:27" ht="13.2">
      <c r="A304" s="382"/>
      <c r="B304" s="382"/>
      <c r="C304" s="382"/>
      <c r="D304" s="382"/>
      <c r="E304" s="382"/>
      <c r="F304" s="382"/>
      <c r="G304" s="382"/>
      <c r="H304" s="382"/>
      <c r="I304" s="382"/>
      <c r="J304" s="382"/>
      <c r="K304" s="382"/>
      <c r="L304" s="382"/>
      <c r="M304" s="382"/>
      <c r="N304" s="382"/>
      <c r="O304" s="382"/>
      <c r="P304" s="382"/>
      <c r="Q304" s="382"/>
      <c r="R304" s="382"/>
      <c r="S304" s="382"/>
      <c r="T304" s="382"/>
      <c r="U304" s="382"/>
      <c r="V304" s="382"/>
      <c r="W304" s="382"/>
      <c r="X304" s="382"/>
      <c r="Y304" s="382"/>
      <c r="Z304" s="382"/>
      <c r="AA304" s="382"/>
    </row>
    <row r="305" spans="1:27" ht="13.2">
      <c r="A305" s="382"/>
      <c r="B305" s="382"/>
      <c r="C305" s="382"/>
      <c r="D305" s="382"/>
      <c r="E305" s="382"/>
      <c r="F305" s="382"/>
      <c r="G305" s="382"/>
      <c r="H305" s="382"/>
      <c r="I305" s="382"/>
      <c r="J305" s="382"/>
      <c r="K305" s="382"/>
      <c r="L305" s="382"/>
      <c r="M305" s="382"/>
      <c r="N305" s="382"/>
      <c r="O305" s="382"/>
      <c r="P305" s="382"/>
      <c r="Q305" s="382"/>
      <c r="R305" s="382"/>
      <c r="S305" s="382"/>
      <c r="T305" s="382"/>
      <c r="U305" s="382"/>
      <c r="V305" s="382"/>
      <c r="W305" s="382"/>
      <c r="X305" s="382"/>
      <c r="Y305" s="382"/>
      <c r="Z305" s="382"/>
      <c r="AA305" s="382"/>
    </row>
    <row r="306" spans="1:27" ht="13.2">
      <c r="A306" s="382"/>
      <c r="B306" s="382"/>
      <c r="C306" s="382"/>
      <c r="D306" s="382"/>
      <c r="E306" s="382"/>
      <c r="F306" s="382"/>
      <c r="G306" s="382"/>
      <c r="H306" s="382"/>
      <c r="I306" s="382"/>
      <c r="J306" s="382"/>
      <c r="K306" s="382"/>
      <c r="L306" s="382"/>
      <c r="M306" s="382"/>
      <c r="N306" s="382"/>
      <c r="O306" s="382"/>
      <c r="P306" s="382"/>
      <c r="Q306" s="382"/>
      <c r="R306" s="382"/>
      <c r="S306" s="382"/>
      <c r="T306" s="382"/>
      <c r="U306" s="382"/>
      <c r="V306" s="382"/>
      <c r="W306" s="382"/>
      <c r="X306" s="382"/>
      <c r="Y306" s="382"/>
      <c r="Z306" s="382"/>
      <c r="AA306" s="382"/>
    </row>
    <row r="307" spans="1:27" ht="13.2">
      <c r="A307" s="382"/>
      <c r="B307" s="382"/>
      <c r="C307" s="382"/>
      <c r="D307" s="382"/>
      <c r="E307" s="382"/>
      <c r="F307" s="382"/>
      <c r="G307" s="382"/>
      <c r="H307" s="382"/>
      <c r="I307" s="382"/>
      <c r="J307" s="382"/>
      <c r="K307" s="382"/>
      <c r="L307" s="382"/>
      <c r="M307" s="382"/>
      <c r="N307" s="382"/>
      <c r="O307" s="382"/>
      <c r="P307" s="382"/>
      <c r="Q307" s="382"/>
      <c r="R307" s="382"/>
      <c r="S307" s="382"/>
      <c r="T307" s="382"/>
      <c r="U307" s="382"/>
      <c r="V307" s="382"/>
      <c r="W307" s="382"/>
      <c r="X307" s="382"/>
      <c r="Y307" s="382"/>
      <c r="Z307" s="382"/>
      <c r="AA307" s="382"/>
    </row>
    <row r="308" spans="1:27" ht="13.2">
      <c r="A308" s="382"/>
      <c r="B308" s="382"/>
      <c r="C308" s="382"/>
      <c r="D308" s="382"/>
      <c r="E308" s="382"/>
      <c r="F308" s="382"/>
      <c r="G308" s="382"/>
      <c r="H308" s="382"/>
      <c r="I308" s="382"/>
      <c r="J308" s="382"/>
      <c r="K308" s="382"/>
      <c r="L308" s="382"/>
      <c r="M308" s="382"/>
      <c r="N308" s="382"/>
      <c r="O308" s="382"/>
      <c r="P308" s="382"/>
      <c r="Q308" s="382"/>
      <c r="R308" s="382"/>
      <c r="S308" s="382"/>
      <c r="T308" s="382"/>
      <c r="U308" s="382"/>
      <c r="V308" s="382"/>
      <c r="W308" s="382"/>
      <c r="X308" s="382"/>
      <c r="Y308" s="382"/>
      <c r="Z308" s="382"/>
      <c r="AA308" s="382"/>
    </row>
    <row r="309" spans="1:27" ht="13.2">
      <c r="A309" s="382"/>
      <c r="B309" s="382"/>
      <c r="C309" s="382"/>
      <c r="D309" s="382"/>
      <c r="E309" s="382"/>
      <c r="F309" s="382"/>
      <c r="G309" s="382"/>
      <c r="H309" s="382"/>
      <c r="I309" s="382"/>
      <c r="J309" s="382"/>
      <c r="K309" s="382"/>
      <c r="L309" s="382"/>
      <c r="M309" s="382"/>
      <c r="N309" s="382"/>
      <c r="O309" s="382"/>
      <c r="P309" s="382"/>
      <c r="Q309" s="382"/>
      <c r="R309" s="382"/>
      <c r="S309" s="382"/>
      <c r="T309" s="382"/>
      <c r="U309" s="382"/>
      <c r="V309" s="382"/>
      <c r="W309" s="382"/>
      <c r="X309" s="382"/>
      <c r="Y309" s="382"/>
      <c r="Z309" s="382"/>
      <c r="AA309" s="382"/>
    </row>
    <row r="310" spans="1:27" ht="13.2">
      <c r="A310" s="382"/>
      <c r="B310" s="382"/>
      <c r="C310" s="382"/>
      <c r="D310" s="382"/>
      <c r="E310" s="382"/>
      <c r="F310" s="382"/>
      <c r="G310" s="382"/>
      <c r="H310" s="382"/>
      <c r="I310" s="382"/>
      <c r="J310" s="382"/>
      <c r="K310" s="382"/>
      <c r="L310" s="382"/>
      <c r="M310" s="382"/>
      <c r="N310" s="382"/>
      <c r="O310" s="382"/>
      <c r="P310" s="382"/>
      <c r="Q310" s="382"/>
      <c r="R310" s="382"/>
      <c r="S310" s="382"/>
      <c r="T310" s="382"/>
      <c r="U310" s="382"/>
      <c r="V310" s="382"/>
      <c r="W310" s="382"/>
      <c r="X310" s="382"/>
      <c r="Y310" s="382"/>
      <c r="Z310" s="382"/>
      <c r="AA310" s="382"/>
    </row>
    <row r="311" spans="1:27" ht="13.2">
      <c r="A311" s="382"/>
      <c r="B311" s="382"/>
      <c r="C311" s="382"/>
      <c r="D311" s="382"/>
      <c r="E311" s="382"/>
      <c r="F311" s="382"/>
      <c r="G311" s="382"/>
      <c r="H311" s="382"/>
      <c r="I311" s="382"/>
      <c r="J311" s="382"/>
      <c r="K311" s="382"/>
      <c r="L311" s="382"/>
      <c r="M311" s="382"/>
      <c r="N311" s="382"/>
      <c r="O311" s="382"/>
      <c r="P311" s="382"/>
      <c r="Q311" s="382"/>
      <c r="R311" s="382"/>
      <c r="S311" s="382"/>
      <c r="T311" s="382"/>
      <c r="U311" s="382"/>
      <c r="V311" s="382"/>
      <c r="W311" s="382"/>
      <c r="X311" s="382"/>
      <c r="Y311" s="382"/>
      <c r="Z311" s="382"/>
      <c r="AA311" s="382"/>
    </row>
    <row r="312" spans="1:27" ht="13.2">
      <c r="A312" s="382"/>
      <c r="B312" s="382"/>
      <c r="C312" s="382"/>
      <c r="D312" s="382"/>
      <c r="E312" s="382"/>
      <c r="F312" s="382"/>
      <c r="G312" s="382"/>
      <c r="H312" s="382"/>
      <c r="I312" s="382"/>
      <c r="J312" s="382"/>
      <c r="K312" s="382"/>
      <c r="L312" s="382"/>
      <c r="M312" s="382"/>
      <c r="N312" s="382"/>
      <c r="O312" s="382"/>
      <c r="P312" s="382"/>
      <c r="Q312" s="382"/>
      <c r="R312" s="382"/>
      <c r="S312" s="382"/>
      <c r="T312" s="382"/>
      <c r="U312" s="382"/>
      <c r="V312" s="382"/>
      <c r="W312" s="382"/>
      <c r="X312" s="382"/>
      <c r="Y312" s="382"/>
      <c r="Z312" s="382"/>
      <c r="AA312" s="382"/>
    </row>
    <row r="313" spans="1:27" ht="13.2">
      <c r="A313" s="382"/>
      <c r="B313" s="382"/>
      <c r="C313" s="382"/>
      <c r="D313" s="382"/>
      <c r="E313" s="382"/>
      <c r="F313" s="382"/>
      <c r="G313" s="382"/>
      <c r="H313" s="382"/>
      <c r="I313" s="382"/>
      <c r="J313" s="382"/>
      <c r="K313" s="382"/>
      <c r="L313" s="382"/>
      <c r="M313" s="382"/>
      <c r="N313" s="382"/>
      <c r="O313" s="382"/>
      <c r="P313" s="382"/>
      <c r="Q313" s="382"/>
      <c r="R313" s="382"/>
      <c r="S313" s="382"/>
      <c r="T313" s="382"/>
      <c r="U313" s="382"/>
      <c r="V313" s="382"/>
      <c r="W313" s="382"/>
      <c r="X313" s="382"/>
      <c r="Y313" s="382"/>
      <c r="Z313" s="382"/>
      <c r="AA313" s="382"/>
    </row>
    <row r="314" spans="1:27" ht="13.2">
      <c r="A314" s="382"/>
      <c r="B314" s="382"/>
      <c r="C314" s="382"/>
      <c r="D314" s="382"/>
      <c r="E314" s="382"/>
      <c r="F314" s="382"/>
      <c r="G314" s="382"/>
      <c r="H314" s="382"/>
      <c r="I314" s="382"/>
      <c r="J314" s="382"/>
      <c r="K314" s="382"/>
      <c r="L314" s="382"/>
      <c r="M314" s="382"/>
      <c r="N314" s="382"/>
      <c r="O314" s="382"/>
      <c r="P314" s="382"/>
      <c r="Q314" s="382"/>
      <c r="R314" s="382"/>
      <c r="S314" s="382"/>
      <c r="T314" s="382"/>
      <c r="U314" s="382"/>
      <c r="V314" s="382"/>
      <c r="W314" s="382"/>
      <c r="X314" s="382"/>
      <c r="Y314" s="382"/>
      <c r="Z314" s="382"/>
      <c r="AA314" s="382"/>
    </row>
    <row r="315" spans="1:27" ht="13.2">
      <c r="A315" s="382"/>
      <c r="B315" s="382"/>
      <c r="C315" s="382"/>
      <c r="D315" s="382"/>
      <c r="E315" s="382"/>
      <c r="F315" s="382"/>
      <c r="G315" s="382"/>
      <c r="H315" s="382"/>
      <c r="I315" s="382"/>
      <c r="J315" s="382"/>
      <c r="K315" s="382"/>
      <c r="L315" s="382"/>
      <c r="M315" s="382"/>
      <c r="N315" s="382"/>
      <c r="O315" s="382"/>
      <c r="P315" s="382"/>
      <c r="Q315" s="382"/>
      <c r="R315" s="382"/>
      <c r="S315" s="382"/>
      <c r="T315" s="382"/>
      <c r="U315" s="382"/>
      <c r="V315" s="382"/>
      <c r="W315" s="382"/>
      <c r="X315" s="382"/>
      <c r="Y315" s="382"/>
      <c r="Z315" s="382"/>
      <c r="AA315" s="382"/>
    </row>
    <row r="316" spans="1:27" ht="13.2">
      <c r="A316" s="382"/>
      <c r="B316" s="382"/>
      <c r="C316" s="382"/>
      <c r="D316" s="382"/>
      <c r="E316" s="382"/>
      <c r="F316" s="382"/>
      <c r="G316" s="382"/>
      <c r="H316" s="382"/>
      <c r="I316" s="382"/>
      <c r="J316" s="382"/>
      <c r="K316" s="382"/>
      <c r="L316" s="382"/>
      <c r="M316" s="382"/>
      <c r="N316" s="382"/>
      <c r="O316" s="382"/>
      <c r="P316" s="382"/>
      <c r="Q316" s="382"/>
      <c r="R316" s="382"/>
      <c r="S316" s="382"/>
      <c r="T316" s="382"/>
      <c r="U316" s="382"/>
      <c r="V316" s="382"/>
      <c r="W316" s="382"/>
      <c r="X316" s="382"/>
      <c r="Y316" s="382"/>
      <c r="Z316" s="382"/>
      <c r="AA316" s="382"/>
    </row>
    <row r="317" spans="1:27" ht="13.2">
      <c r="A317" s="382"/>
      <c r="B317" s="382"/>
      <c r="C317" s="382"/>
      <c r="D317" s="382"/>
      <c r="E317" s="382"/>
      <c r="F317" s="382"/>
      <c r="G317" s="382"/>
      <c r="H317" s="382"/>
      <c r="I317" s="382"/>
      <c r="J317" s="382"/>
      <c r="K317" s="382"/>
      <c r="L317" s="382"/>
      <c r="M317" s="382"/>
      <c r="N317" s="382"/>
      <c r="O317" s="382"/>
      <c r="P317" s="382"/>
      <c r="Q317" s="382"/>
      <c r="R317" s="382"/>
      <c r="S317" s="382"/>
      <c r="T317" s="382"/>
      <c r="U317" s="382"/>
      <c r="V317" s="382"/>
      <c r="W317" s="382"/>
      <c r="X317" s="382"/>
      <c r="Y317" s="382"/>
      <c r="Z317" s="382"/>
      <c r="AA317" s="382"/>
    </row>
    <row r="318" spans="1:27" ht="13.2">
      <c r="A318" s="382"/>
      <c r="B318" s="382"/>
      <c r="C318" s="382"/>
      <c r="D318" s="382"/>
      <c r="E318" s="382"/>
      <c r="F318" s="382"/>
      <c r="G318" s="382"/>
      <c r="H318" s="382"/>
      <c r="I318" s="382"/>
      <c r="J318" s="382"/>
      <c r="K318" s="382"/>
      <c r="L318" s="382"/>
      <c r="M318" s="382"/>
      <c r="N318" s="382"/>
      <c r="O318" s="382"/>
      <c r="P318" s="382"/>
      <c r="Q318" s="382"/>
      <c r="R318" s="382"/>
      <c r="S318" s="382"/>
      <c r="T318" s="382"/>
      <c r="U318" s="382"/>
      <c r="V318" s="382"/>
      <c r="W318" s="382"/>
      <c r="X318" s="382"/>
      <c r="Y318" s="382"/>
      <c r="Z318" s="382"/>
      <c r="AA318" s="382"/>
    </row>
    <row r="319" spans="1:27" ht="13.2">
      <c r="A319" s="382"/>
      <c r="B319" s="382"/>
      <c r="C319" s="382"/>
      <c r="D319" s="382"/>
      <c r="E319" s="382"/>
      <c r="F319" s="382"/>
      <c r="G319" s="382"/>
      <c r="H319" s="382"/>
      <c r="I319" s="382"/>
      <c r="J319" s="382"/>
      <c r="K319" s="382"/>
      <c r="L319" s="382"/>
      <c r="M319" s="382"/>
      <c r="N319" s="382"/>
      <c r="O319" s="382"/>
      <c r="P319" s="382"/>
      <c r="Q319" s="382"/>
      <c r="R319" s="382"/>
      <c r="S319" s="382"/>
      <c r="T319" s="382"/>
      <c r="U319" s="382"/>
      <c r="V319" s="382"/>
      <c r="W319" s="382"/>
      <c r="X319" s="382"/>
      <c r="Y319" s="382"/>
      <c r="Z319" s="382"/>
      <c r="AA319" s="382"/>
    </row>
    <row r="320" spans="1:27" ht="13.2">
      <c r="A320" s="382"/>
      <c r="B320" s="382"/>
      <c r="C320" s="382"/>
      <c r="D320" s="382"/>
      <c r="E320" s="382"/>
      <c r="F320" s="382"/>
      <c r="G320" s="382"/>
      <c r="H320" s="382"/>
      <c r="I320" s="382"/>
      <c r="J320" s="382"/>
      <c r="K320" s="382"/>
      <c r="L320" s="382"/>
      <c r="M320" s="382"/>
      <c r="N320" s="382"/>
      <c r="O320" s="382"/>
      <c r="P320" s="382"/>
      <c r="Q320" s="382"/>
      <c r="R320" s="382"/>
      <c r="S320" s="382"/>
      <c r="T320" s="382"/>
      <c r="U320" s="382"/>
      <c r="V320" s="382"/>
      <c r="W320" s="382"/>
      <c r="X320" s="382"/>
      <c r="Y320" s="382"/>
      <c r="Z320" s="382"/>
      <c r="AA320" s="382"/>
    </row>
    <row r="321" spans="1:27" ht="13.2">
      <c r="A321" s="382"/>
      <c r="B321" s="382"/>
      <c r="C321" s="382"/>
      <c r="D321" s="382"/>
      <c r="E321" s="382"/>
      <c r="F321" s="382"/>
      <c r="G321" s="382"/>
      <c r="H321" s="382"/>
      <c r="I321" s="382"/>
      <c r="J321" s="382"/>
      <c r="K321" s="382"/>
      <c r="L321" s="382"/>
      <c r="M321" s="382"/>
      <c r="N321" s="382"/>
      <c r="O321" s="382"/>
      <c r="P321" s="382"/>
      <c r="Q321" s="382"/>
      <c r="R321" s="382"/>
      <c r="S321" s="382"/>
      <c r="T321" s="382"/>
      <c r="U321" s="382"/>
      <c r="V321" s="382"/>
      <c r="W321" s="382"/>
      <c r="X321" s="382"/>
      <c r="Y321" s="382"/>
      <c r="Z321" s="382"/>
      <c r="AA321" s="382"/>
    </row>
    <row r="322" spans="1:27" ht="13.2">
      <c r="A322" s="382"/>
      <c r="B322" s="382"/>
      <c r="C322" s="382"/>
      <c r="D322" s="382"/>
      <c r="E322" s="382"/>
      <c r="F322" s="382"/>
      <c r="G322" s="382"/>
      <c r="H322" s="382"/>
      <c r="I322" s="382"/>
      <c r="J322" s="382"/>
      <c r="K322" s="382"/>
      <c r="L322" s="382"/>
      <c r="M322" s="382"/>
      <c r="N322" s="382"/>
      <c r="O322" s="382"/>
      <c r="P322" s="382"/>
      <c r="Q322" s="382"/>
      <c r="R322" s="382"/>
      <c r="S322" s="382"/>
      <c r="T322" s="382"/>
      <c r="U322" s="382"/>
      <c r="V322" s="382"/>
      <c r="W322" s="382"/>
      <c r="X322" s="382"/>
      <c r="Y322" s="382"/>
      <c r="Z322" s="382"/>
      <c r="AA322" s="382"/>
    </row>
    <row r="323" spans="1:27" ht="13.2">
      <c r="A323" s="382"/>
      <c r="B323" s="382"/>
      <c r="C323" s="382"/>
      <c r="D323" s="382"/>
      <c r="E323" s="382"/>
      <c r="F323" s="382"/>
      <c r="G323" s="382"/>
      <c r="H323" s="382"/>
      <c r="I323" s="382"/>
      <c r="J323" s="382"/>
      <c r="K323" s="382"/>
      <c r="L323" s="382"/>
      <c r="M323" s="382"/>
      <c r="N323" s="382"/>
      <c r="O323" s="382"/>
      <c r="P323" s="382"/>
      <c r="Q323" s="382"/>
      <c r="R323" s="382"/>
      <c r="S323" s="382"/>
      <c r="T323" s="382"/>
      <c r="U323" s="382"/>
      <c r="V323" s="382"/>
      <c r="W323" s="382"/>
      <c r="X323" s="382"/>
      <c r="Y323" s="382"/>
      <c r="Z323" s="382"/>
      <c r="AA323" s="382"/>
    </row>
    <row r="324" spans="1:27" ht="13.2">
      <c r="A324" s="382"/>
      <c r="B324" s="382"/>
      <c r="C324" s="382"/>
      <c r="D324" s="382"/>
      <c r="E324" s="382"/>
      <c r="F324" s="382"/>
      <c r="G324" s="382"/>
      <c r="H324" s="382"/>
      <c r="I324" s="382"/>
      <c r="J324" s="382"/>
      <c r="K324" s="382"/>
      <c r="L324" s="382"/>
      <c r="M324" s="382"/>
      <c r="N324" s="382"/>
      <c r="O324" s="382"/>
      <c r="P324" s="382"/>
      <c r="Q324" s="382"/>
      <c r="R324" s="382"/>
      <c r="S324" s="382"/>
      <c r="T324" s="382"/>
      <c r="U324" s="382"/>
      <c r="V324" s="382"/>
      <c r="W324" s="382"/>
      <c r="X324" s="382"/>
      <c r="Y324" s="382"/>
      <c r="Z324" s="382"/>
      <c r="AA324" s="382"/>
    </row>
    <row r="325" spans="1:27" ht="13.2">
      <c r="A325" s="382"/>
      <c r="B325" s="382"/>
      <c r="C325" s="382"/>
      <c r="D325" s="382"/>
      <c r="E325" s="382"/>
      <c r="F325" s="382"/>
      <c r="G325" s="382"/>
      <c r="H325" s="382"/>
      <c r="I325" s="382"/>
      <c r="J325" s="382"/>
      <c r="K325" s="382"/>
      <c r="L325" s="382"/>
      <c r="M325" s="382"/>
      <c r="N325" s="382"/>
      <c r="O325" s="382"/>
      <c r="P325" s="382"/>
      <c r="Q325" s="382"/>
      <c r="R325" s="382"/>
      <c r="S325" s="382"/>
      <c r="T325" s="382"/>
      <c r="U325" s="382"/>
      <c r="V325" s="382"/>
      <c r="W325" s="382"/>
      <c r="X325" s="382"/>
      <c r="Y325" s="382"/>
      <c r="Z325" s="382"/>
      <c r="AA325" s="382"/>
    </row>
    <row r="326" spans="1:27" ht="13.2">
      <c r="A326" s="382"/>
      <c r="B326" s="382"/>
      <c r="C326" s="382"/>
      <c r="D326" s="382"/>
      <c r="E326" s="382"/>
      <c r="F326" s="382"/>
      <c r="G326" s="382"/>
      <c r="H326" s="382"/>
      <c r="I326" s="382"/>
      <c r="J326" s="382"/>
      <c r="K326" s="382"/>
      <c r="L326" s="382"/>
      <c r="M326" s="382"/>
      <c r="N326" s="382"/>
      <c r="O326" s="382"/>
      <c r="P326" s="382"/>
      <c r="Q326" s="382"/>
      <c r="R326" s="382"/>
      <c r="S326" s="382"/>
      <c r="T326" s="382"/>
      <c r="U326" s="382"/>
      <c r="V326" s="382"/>
      <c r="W326" s="382"/>
      <c r="X326" s="382"/>
      <c r="Y326" s="382"/>
      <c r="Z326" s="382"/>
      <c r="AA326" s="382"/>
    </row>
    <row r="327" spans="1:27" ht="13.2">
      <c r="A327" s="382"/>
      <c r="B327" s="382"/>
      <c r="C327" s="382"/>
      <c r="D327" s="382"/>
      <c r="E327" s="382"/>
      <c r="F327" s="382"/>
      <c r="G327" s="382"/>
      <c r="H327" s="382"/>
      <c r="I327" s="382"/>
      <c r="J327" s="382"/>
      <c r="K327" s="382"/>
      <c r="L327" s="382"/>
      <c r="M327" s="382"/>
      <c r="N327" s="382"/>
      <c r="O327" s="382"/>
      <c r="P327" s="382"/>
      <c r="Q327" s="382"/>
      <c r="R327" s="382"/>
      <c r="S327" s="382"/>
      <c r="T327" s="382"/>
      <c r="U327" s="382"/>
      <c r="V327" s="382"/>
      <c r="W327" s="382"/>
      <c r="X327" s="382"/>
      <c r="Y327" s="382"/>
      <c r="Z327" s="382"/>
      <c r="AA327" s="382"/>
    </row>
    <row r="328" spans="1:27" ht="13.2">
      <c r="A328" s="382"/>
      <c r="B328" s="382"/>
      <c r="C328" s="382"/>
      <c r="D328" s="382"/>
      <c r="E328" s="382"/>
      <c r="F328" s="382"/>
      <c r="G328" s="382"/>
      <c r="H328" s="382"/>
      <c r="I328" s="382"/>
      <c r="J328" s="382"/>
      <c r="K328" s="382"/>
      <c r="L328" s="382"/>
      <c r="M328" s="382"/>
      <c r="N328" s="382"/>
      <c r="O328" s="382"/>
      <c r="P328" s="382"/>
      <c r="Q328" s="382"/>
      <c r="R328" s="382"/>
      <c r="S328" s="382"/>
      <c r="T328" s="382"/>
      <c r="U328" s="382"/>
      <c r="V328" s="382"/>
      <c r="W328" s="382"/>
      <c r="X328" s="382"/>
      <c r="Y328" s="382"/>
      <c r="Z328" s="382"/>
      <c r="AA328" s="382"/>
    </row>
    <row r="329" spans="1:27" ht="13.2">
      <c r="A329" s="382"/>
      <c r="B329" s="382"/>
      <c r="C329" s="382"/>
      <c r="D329" s="382"/>
      <c r="E329" s="382"/>
      <c r="F329" s="382"/>
      <c r="G329" s="382"/>
      <c r="H329" s="382"/>
      <c r="I329" s="382"/>
      <c r="J329" s="382"/>
      <c r="K329" s="382"/>
      <c r="L329" s="382"/>
      <c r="M329" s="382"/>
      <c r="N329" s="382"/>
      <c r="O329" s="382"/>
      <c r="P329" s="382"/>
      <c r="Q329" s="382"/>
      <c r="R329" s="382"/>
      <c r="S329" s="382"/>
      <c r="T329" s="382"/>
      <c r="U329" s="382"/>
      <c r="V329" s="382"/>
      <c r="W329" s="382"/>
      <c r="X329" s="382"/>
      <c r="Y329" s="382"/>
      <c r="Z329" s="382"/>
      <c r="AA329" s="382"/>
    </row>
    <row r="330" spans="1:27" ht="13.2">
      <c r="A330" s="382"/>
      <c r="B330" s="382"/>
      <c r="C330" s="382"/>
      <c r="D330" s="382"/>
      <c r="E330" s="382"/>
      <c r="F330" s="382"/>
      <c r="G330" s="382"/>
      <c r="H330" s="382"/>
      <c r="I330" s="382"/>
      <c r="J330" s="382"/>
      <c r="K330" s="382"/>
      <c r="L330" s="382"/>
      <c r="M330" s="382"/>
      <c r="N330" s="382"/>
      <c r="O330" s="382"/>
      <c r="P330" s="382"/>
      <c r="Q330" s="382"/>
      <c r="R330" s="382"/>
      <c r="S330" s="382"/>
      <c r="T330" s="382"/>
      <c r="U330" s="382"/>
      <c r="V330" s="382"/>
      <c r="W330" s="382"/>
      <c r="X330" s="382"/>
      <c r="Y330" s="382"/>
      <c r="Z330" s="382"/>
      <c r="AA330" s="382"/>
    </row>
    <row r="331" spans="1:27" ht="13.2">
      <c r="A331" s="382"/>
      <c r="B331" s="382"/>
      <c r="C331" s="382"/>
      <c r="D331" s="382"/>
      <c r="E331" s="382"/>
      <c r="F331" s="382"/>
      <c r="G331" s="382"/>
      <c r="H331" s="382"/>
      <c r="I331" s="382"/>
      <c r="J331" s="382"/>
      <c r="K331" s="382"/>
      <c r="L331" s="382"/>
      <c r="M331" s="382"/>
      <c r="N331" s="382"/>
      <c r="O331" s="382"/>
      <c r="P331" s="382"/>
      <c r="Q331" s="382"/>
      <c r="R331" s="382"/>
      <c r="S331" s="382"/>
      <c r="T331" s="382"/>
      <c r="U331" s="382"/>
      <c r="V331" s="382"/>
      <c r="W331" s="382"/>
      <c r="X331" s="382"/>
      <c r="Y331" s="382"/>
      <c r="Z331" s="382"/>
      <c r="AA331" s="382"/>
    </row>
    <row r="332" spans="1:27" ht="13.2">
      <c r="A332" s="382"/>
      <c r="B332" s="382"/>
      <c r="C332" s="382"/>
      <c r="D332" s="382"/>
      <c r="E332" s="382"/>
      <c r="F332" s="382"/>
      <c r="G332" s="382"/>
      <c r="H332" s="382"/>
      <c r="I332" s="382"/>
      <c r="J332" s="382"/>
      <c r="K332" s="382"/>
      <c r="L332" s="382"/>
      <c r="M332" s="382"/>
      <c r="N332" s="382"/>
      <c r="O332" s="382"/>
      <c r="P332" s="382"/>
      <c r="Q332" s="382"/>
      <c r="R332" s="382"/>
      <c r="S332" s="382"/>
      <c r="T332" s="382"/>
      <c r="U332" s="382"/>
      <c r="V332" s="382"/>
      <c r="W332" s="382"/>
      <c r="X332" s="382"/>
      <c r="Y332" s="382"/>
      <c r="Z332" s="382"/>
      <c r="AA332" s="382"/>
    </row>
    <row r="333" spans="1:27" ht="13.2">
      <c r="A333" s="382"/>
      <c r="B333" s="382"/>
      <c r="C333" s="382"/>
      <c r="D333" s="382"/>
      <c r="E333" s="382"/>
      <c r="F333" s="382"/>
      <c r="G333" s="382"/>
      <c r="H333" s="382"/>
      <c r="I333" s="382"/>
      <c r="J333" s="382"/>
      <c r="K333" s="382"/>
      <c r="L333" s="382"/>
      <c r="M333" s="382"/>
      <c r="N333" s="382"/>
      <c r="O333" s="382"/>
      <c r="P333" s="382"/>
      <c r="Q333" s="382"/>
      <c r="R333" s="382"/>
      <c r="S333" s="382"/>
      <c r="T333" s="382"/>
      <c r="U333" s="382"/>
      <c r="V333" s="382"/>
      <c r="W333" s="382"/>
      <c r="X333" s="382"/>
      <c r="Y333" s="382"/>
      <c r="Z333" s="382"/>
      <c r="AA333" s="382"/>
    </row>
    <row r="334" spans="1:27" ht="13.2">
      <c r="A334" s="382"/>
      <c r="B334" s="382"/>
      <c r="C334" s="382"/>
      <c r="D334" s="382"/>
      <c r="E334" s="382"/>
      <c r="F334" s="382"/>
      <c r="G334" s="382"/>
      <c r="H334" s="382"/>
      <c r="I334" s="382"/>
      <c r="J334" s="382"/>
      <c r="K334" s="382"/>
      <c r="L334" s="382"/>
      <c r="M334" s="382"/>
      <c r="N334" s="382"/>
      <c r="O334" s="382"/>
      <c r="P334" s="382"/>
      <c r="Q334" s="382"/>
      <c r="R334" s="382"/>
      <c r="S334" s="382"/>
      <c r="T334" s="382"/>
      <c r="U334" s="382"/>
      <c r="V334" s="382"/>
      <c r="W334" s="382"/>
      <c r="X334" s="382"/>
      <c r="Y334" s="382"/>
      <c r="Z334" s="382"/>
      <c r="AA334" s="382"/>
    </row>
    <row r="335" spans="1:27" ht="13.2">
      <c r="A335" s="382"/>
      <c r="B335" s="382"/>
      <c r="C335" s="382"/>
      <c r="D335" s="382"/>
      <c r="E335" s="382"/>
      <c r="F335" s="382"/>
      <c r="G335" s="382"/>
      <c r="H335" s="382"/>
      <c r="I335" s="382"/>
      <c r="J335" s="382"/>
      <c r="K335" s="382"/>
      <c r="L335" s="382"/>
      <c r="M335" s="382"/>
      <c r="N335" s="382"/>
      <c r="O335" s="382"/>
      <c r="P335" s="382"/>
      <c r="Q335" s="382"/>
      <c r="R335" s="382"/>
      <c r="S335" s="382"/>
      <c r="T335" s="382"/>
      <c r="U335" s="382"/>
      <c r="V335" s="382"/>
      <c r="W335" s="382"/>
      <c r="X335" s="382"/>
      <c r="Y335" s="382"/>
      <c r="Z335" s="382"/>
      <c r="AA335" s="382"/>
    </row>
    <row r="336" spans="1:27" ht="13.2">
      <c r="A336" s="382"/>
      <c r="B336" s="382"/>
      <c r="C336" s="382"/>
      <c r="D336" s="382"/>
      <c r="E336" s="382"/>
      <c r="F336" s="382"/>
      <c r="G336" s="382"/>
      <c r="H336" s="382"/>
      <c r="I336" s="382"/>
      <c r="J336" s="382"/>
      <c r="K336" s="382"/>
      <c r="L336" s="382"/>
      <c r="M336" s="382"/>
      <c r="N336" s="382"/>
      <c r="O336" s="382"/>
      <c r="P336" s="382"/>
      <c r="Q336" s="382"/>
      <c r="R336" s="382"/>
      <c r="S336" s="382"/>
      <c r="T336" s="382"/>
      <c r="U336" s="382"/>
      <c r="V336" s="382"/>
      <c r="W336" s="382"/>
      <c r="X336" s="382"/>
      <c r="Y336" s="382"/>
      <c r="Z336" s="382"/>
      <c r="AA336" s="382"/>
    </row>
    <row r="337" spans="1:27" ht="13.2">
      <c r="A337" s="382"/>
      <c r="B337" s="382"/>
      <c r="C337" s="382"/>
      <c r="D337" s="382"/>
      <c r="E337" s="382"/>
      <c r="F337" s="382"/>
      <c r="G337" s="382"/>
      <c r="H337" s="382"/>
      <c r="I337" s="382"/>
      <c r="J337" s="382"/>
      <c r="K337" s="382"/>
      <c r="L337" s="382"/>
      <c r="M337" s="382"/>
      <c r="N337" s="382"/>
      <c r="O337" s="382"/>
      <c r="P337" s="382"/>
      <c r="Q337" s="382"/>
      <c r="R337" s="382"/>
      <c r="S337" s="382"/>
      <c r="T337" s="382"/>
      <c r="U337" s="382"/>
      <c r="V337" s="382"/>
      <c r="W337" s="382"/>
      <c r="X337" s="382"/>
      <c r="Y337" s="382"/>
      <c r="Z337" s="382"/>
      <c r="AA337" s="382"/>
    </row>
    <row r="338" spans="1:27" ht="13.2">
      <c r="A338" s="382"/>
      <c r="B338" s="382"/>
      <c r="C338" s="382"/>
      <c r="D338" s="382"/>
      <c r="E338" s="382"/>
      <c r="F338" s="382"/>
      <c r="G338" s="382"/>
      <c r="H338" s="382"/>
      <c r="I338" s="382"/>
      <c r="J338" s="382"/>
      <c r="K338" s="382"/>
      <c r="L338" s="382"/>
      <c r="M338" s="382"/>
      <c r="N338" s="382"/>
      <c r="O338" s="382"/>
      <c r="P338" s="382"/>
      <c r="Q338" s="382"/>
      <c r="R338" s="382"/>
      <c r="S338" s="382"/>
      <c r="T338" s="382"/>
      <c r="U338" s="382"/>
      <c r="V338" s="382"/>
      <c r="W338" s="382"/>
      <c r="X338" s="382"/>
      <c r="Y338" s="382"/>
      <c r="Z338" s="382"/>
      <c r="AA338" s="382"/>
    </row>
    <row r="339" spans="1:27" ht="13.2">
      <c r="A339" s="382"/>
      <c r="B339" s="382"/>
      <c r="C339" s="382"/>
      <c r="D339" s="382"/>
      <c r="E339" s="382"/>
      <c r="F339" s="382"/>
      <c r="G339" s="382"/>
      <c r="H339" s="382"/>
      <c r="I339" s="382"/>
      <c r="J339" s="382"/>
      <c r="K339" s="382"/>
      <c r="L339" s="382"/>
      <c r="M339" s="382"/>
      <c r="N339" s="382"/>
      <c r="O339" s="382"/>
      <c r="P339" s="382"/>
      <c r="Q339" s="382"/>
      <c r="R339" s="382"/>
      <c r="S339" s="382"/>
      <c r="T339" s="382"/>
      <c r="U339" s="382"/>
      <c r="V339" s="382"/>
      <c r="W339" s="382"/>
      <c r="X339" s="382"/>
      <c r="Y339" s="382"/>
      <c r="Z339" s="382"/>
      <c r="AA339" s="382"/>
    </row>
    <row r="340" spans="1:27" ht="13.2">
      <c r="A340" s="382"/>
      <c r="B340" s="382"/>
      <c r="C340" s="382"/>
      <c r="D340" s="382"/>
      <c r="E340" s="382"/>
      <c r="F340" s="382"/>
      <c r="G340" s="382"/>
      <c r="H340" s="382"/>
      <c r="I340" s="382"/>
      <c r="J340" s="382"/>
      <c r="K340" s="382"/>
      <c r="L340" s="382"/>
      <c r="M340" s="382"/>
      <c r="N340" s="382"/>
      <c r="O340" s="382"/>
      <c r="P340" s="382"/>
      <c r="Q340" s="382"/>
      <c r="R340" s="382"/>
      <c r="S340" s="382"/>
      <c r="T340" s="382"/>
      <c r="U340" s="382"/>
      <c r="V340" s="382"/>
      <c r="W340" s="382"/>
      <c r="X340" s="382"/>
      <c r="Y340" s="382"/>
      <c r="Z340" s="382"/>
      <c r="AA340" s="382"/>
    </row>
    <row r="341" spans="1:27" ht="13.2">
      <c r="A341" s="382"/>
      <c r="B341" s="382"/>
      <c r="C341" s="382"/>
      <c r="D341" s="382"/>
      <c r="E341" s="382"/>
      <c r="F341" s="382"/>
      <c r="G341" s="382"/>
      <c r="H341" s="382"/>
      <c r="I341" s="382"/>
      <c r="J341" s="382"/>
      <c r="K341" s="382"/>
      <c r="L341" s="382"/>
      <c r="M341" s="382"/>
      <c r="N341" s="382"/>
      <c r="O341" s="382"/>
      <c r="P341" s="382"/>
      <c r="Q341" s="382"/>
      <c r="R341" s="382"/>
      <c r="S341" s="382"/>
      <c r="T341" s="382"/>
      <c r="U341" s="382"/>
      <c r="V341" s="382"/>
      <c r="W341" s="382"/>
      <c r="X341" s="382"/>
      <c r="Y341" s="382"/>
      <c r="Z341" s="382"/>
      <c r="AA341" s="382"/>
    </row>
    <row r="342" spans="1:27" ht="13.2">
      <c r="A342" s="382"/>
      <c r="B342" s="382"/>
      <c r="C342" s="382"/>
      <c r="D342" s="382"/>
      <c r="E342" s="382"/>
      <c r="F342" s="382"/>
      <c r="G342" s="382"/>
      <c r="H342" s="382"/>
      <c r="I342" s="382"/>
      <c r="J342" s="382"/>
      <c r="K342" s="382"/>
      <c r="L342" s="382"/>
      <c r="M342" s="382"/>
      <c r="N342" s="382"/>
      <c r="O342" s="382"/>
      <c r="P342" s="382"/>
      <c r="Q342" s="382"/>
      <c r="R342" s="382"/>
      <c r="S342" s="382"/>
      <c r="T342" s="382"/>
      <c r="U342" s="382"/>
      <c r="V342" s="382"/>
      <c r="W342" s="382"/>
      <c r="X342" s="382"/>
      <c r="Y342" s="382"/>
      <c r="Z342" s="382"/>
      <c r="AA342" s="382"/>
    </row>
    <row r="343" spans="1:27" ht="13.2">
      <c r="A343" s="382"/>
      <c r="B343" s="382"/>
      <c r="C343" s="382"/>
      <c r="D343" s="382"/>
      <c r="E343" s="382"/>
      <c r="F343" s="382"/>
      <c r="G343" s="382"/>
      <c r="H343" s="382"/>
      <c r="I343" s="382"/>
      <c r="J343" s="382"/>
      <c r="K343" s="382"/>
      <c r="L343" s="382"/>
      <c r="M343" s="382"/>
      <c r="N343" s="382"/>
      <c r="O343" s="382"/>
      <c r="P343" s="382"/>
      <c r="Q343" s="382"/>
      <c r="R343" s="382"/>
      <c r="S343" s="382"/>
      <c r="T343" s="382"/>
      <c r="U343" s="382"/>
      <c r="V343" s="382"/>
      <c r="W343" s="382"/>
      <c r="X343" s="382"/>
      <c r="Y343" s="382"/>
      <c r="Z343" s="382"/>
      <c r="AA343" s="382"/>
    </row>
    <row r="344" spans="1:27" ht="13.2">
      <c r="A344" s="382"/>
      <c r="B344" s="382"/>
      <c r="C344" s="382"/>
      <c r="D344" s="382"/>
      <c r="E344" s="382"/>
      <c r="F344" s="382"/>
      <c r="G344" s="382"/>
      <c r="H344" s="382"/>
      <c r="I344" s="382"/>
      <c r="J344" s="382"/>
      <c r="K344" s="382"/>
      <c r="L344" s="382"/>
      <c r="M344" s="382"/>
      <c r="N344" s="382"/>
      <c r="O344" s="382"/>
      <c r="P344" s="382"/>
      <c r="Q344" s="382"/>
      <c r="R344" s="382"/>
      <c r="S344" s="382"/>
      <c r="T344" s="382"/>
      <c r="U344" s="382"/>
      <c r="V344" s="382"/>
      <c r="W344" s="382"/>
      <c r="X344" s="382"/>
      <c r="Y344" s="382"/>
      <c r="Z344" s="382"/>
      <c r="AA344" s="382"/>
    </row>
    <row r="345" spans="1:27" ht="13.2">
      <c r="A345" s="382"/>
      <c r="B345" s="382"/>
      <c r="C345" s="382"/>
      <c r="D345" s="382"/>
      <c r="E345" s="382"/>
      <c r="F345" s="382"/>
      <c r="G345" s="382"/>
      <c r="H345" s="382"/>
      <c r="I345" s="382"/>
      <c r="J345" s="382"/>
      <c r="K345" s="382"/>
      <c r="L345" s="382"/>
      <c r="M345" s="382"/>
      <c r="N345" s="382"/>
      <c r="O345" s="382"/>
      <c r="P345" s="382"/>
      <c r="Q345" s="382"/>
      <c r="R345" s="382"/>
      <c r="S345" s="382"/>
      <c r="T345" s="382"/>
      <c r="U345" s="382"/>
      <c r="V345" s="382"/>
      <c r="W345" s="382"/>
      <c r="X345" s="382"/>
      <c r="Y345" s="382"/>
      <c r="Z345" s="382"/>
      <c r="AA345" s="382"/>
    </row>
    <row r="346" spans="1:27" ht="13.2">
      <c r="A346" s="382"/>
      <c r="B346" s="382"/>
      <c r="C346" s="382"/>
      <c r="D346" s="382"/>
      <c r="E346" s="382"/>
      <c r="F346" s="382"/>
      <c r="G346" s="382"/>
      <c r="H346" s="382"/>
      <c r="I346" s="382"/>
      <c r="J346" s="382"/>
      <c r="K346" s="382"/>
      <c r="L346" s="382"/>
      <c r="M346" s="382"/>
      <c r="N346" s="382"/>
      <c r="O346" s="382"/>
      <c r="P346" s="382"/>
      <c r="Q346" s="382"/>
      <c r="R346" s="382"/>
      <c r="S346" s="382"/>
      <c r="T346" s="382"/>
      <c r="U346" s="382"/>
      <c r="V346" s="382"/>
      <c r="W346" s="382"/>
      <c r="X346" s="382"/>
      <c r="Y346" s="382"/>
      <c r="Z346" s="382"/>
      <c r="AA346" s="382"/>
    </row>
    <row r="347" spans="1:27" ht="13.2">
      <c r="A347" s="382"/>
      <c r="B347" s="382"/>
      <c r="C347" s="382"/>
      <c r="D347" s="382"/>
      <c r="E347" s="382"/>
      <c r="F347" s="382"/>
      <c r="G347" s="382"/>
      <c r="H347" s="382"/>
      <c r="I347" s="382"/>
      <c r="J347" s="382"/>
      <c r="K347" s="382"/>
      <c r="L347" s="382"/>
      <c r="M347" s="382"/>
      <c r="N347" s="382"/>
      <c r="O347" s="382"/>
      <c r="P347" s="382"/>
      <c r="Q347" s="382"/>
      <c r="R347" s="382"/>
      <c r="S347" s="382"/>
      <c r="T347" s="382"/>
      <c r="U347" s="382"/>
      <c r="V347" s="382"/>
      <c r="W347" s="382"/>
      <c r="X347" s="382"/>
      <c r="Y347" s="382"/>
      <c r="Z347" s="382"/>
      <c r="AA347" s="382"/>
    </row>
    <row r="348" spans="1:27" ht="13.2">
      <c r="A348" s="382"/>
      <c r="B348" s="382"/>
      <c r="C348" s="382"/>
      <c r="D348" s="382"/>
      <c r="E348" s="382"/>
      <c r="F348" s="382"/>
      <c r="G348" s="382"/>
      <c r="H348" s="382"/>
      <c r="I348" s="382"/>
      <c r="J348" s="382"/>
      <c r="K348" s="382"/>
      <c r="L348" s="382"/>
      <c r="M348" s="382"/>
      <c r="N348" s="382"/>
      <c r="O348" s="382"/>
      <c r="P348" s="382"/>
      <c r="Q348" s="382"/>
      <c r="R348" s="382"/>
      <c r="S348" s="382"/>
      <c r="T348" s="382"/>
      <c r="U348" s="382"/>
      <c r="V348" s="382"/>
      <c r="W348" s="382"/>
      <c r="X348" s="382"/>
      <c r="Y348" s="382"/>
      <c r="Z348" s="382"/>
      <c r="AA348" s="382"/>
    </row>
    <row r="349" spans="1:27" ht="13.2">
      <c r="A349" s="382"/>
      <c r="B349" s="382"/>
      <c r="C349" s="382"/>
      <c r="D349" s="382"/>
      <c r="E349" s="382"/>
      <c r="F349" s="382"/>
      <c r="G349" s="382"/>
      <c r="H349" s="382"/>
      <c r="I349" s="382"/>
      <c r="J349" s="382"/>
      <c r="K349" s="382"/>
      <c r="L349" s="382"/>
      <c r="M349" s="382"/>
      <c r="N349" s="382"/>
      <c r="O349" s="382"/>
      <c r="P349" s="382"/>
      <c r="Q349" s="382"/>
      <c r="R349" s="382"/>
      <c r="S349" s="382"/>
      <c r="T349" s="382"/>
      <c r="U349" s="382"/>
      <c r="V349" s="382"/>
      <c r="W349" s="382"/>
      <c r="X349" s="382"/>
      <c r="Y349" s="382"/>
      <c r="Z349" s="382"/>
      <c r="AA349" s="382"/>
    </row>
    <row r="350" spans="1:27" ht="13.2">
      <c r="A350" s="382"/>
      <c r="B350" s="382"/>
      <c r="C350" s="382"/>
      <c r="D350" s="382"/>
      <c r="E350" s="382"/>
      <c r="F350" s="382"/>
      <c r="G350" s="382"/>
      <c r="H350" s="382"/>
      <c r="I350" s="382"/>
      <c r="J350" s="382"/>
      <c r="K350" s="382"/>
      <c r="L350" s="382"/>
      <c r="M350" s="382"/>
      <c r="N350" s="382"/>
      <c r="O350" s="382"/>
      <c r="P350" s="382"/>
      <c r="Q350" s="382"/>
      <c r="R350" s="382"/>
      <c r="S350" s="382"/>
      <c r="T350" s="382"/>
      <c r="U350" s="382"/>
      <c r="V350" s="382"/>
      <c r="W350" s="382"/>
      <c r="X350" s="382"/>
      <c r="Y350" s="382"/>
      <c r="Z350" s="382"/>
      <c r="AA350" s="382"/>
    </row>
    <row r="351" spans="1:27" ht="13.2">
      <c r="A351" s="382"/>
      <c r="B351" s="382"/>
      <c r="C351" s="382"/>
      <c r="D351" s="382"/>
      <c r="E351" s="382"/>
      <c r="F351" s="382"/>
      <c r="G351" s="382"/>
      <c r="H351" s="382"/>
      <c r="I351" s="382"/>
      <c r="J351" s="382"/>
      <c r="K351" s="382"/>
      <c r="L351" s="382"/>
      <c r="M351" s="382"/>
      <c r="N351" s="382"/>
      <c r="O351" s="382"/>
      <c r="P351" s="382"/>
      <c r="Q351" s="382"/>
      <c r="R351" s="382"/>
      <c r="S351" s="382"/>
      <c r="T351" s="382"/>
      <c r="U351" s="382"/>
      <c r="V351" s="382"/>
      <c r="W351" s="382"/>
      <c r="X351" s="382"/>
      <c r="Y351" s="382"/>
      <c r="Z351" s="382"/>
      <c r="AA351" s="382"/>
    </row>
    <row r="352" spans="1:27" ht="13.2">
      <c r="A352" s="382"/>
      <c r="B352" s="382"/>
      <c r="C352" s="382"/>
      <c r="D352" s="382"/>
      <c r="E352" s="382"/>
      <c r="F352" s="382"/>
      <c r="G352" s="382"/>
      <c r="H352" s="382"/>
      <c r="I352" s="382"/>
      <c r="J352" s="382"/>
      <c r="K352" s="382"/>
      <c r="L352" s="382"/>
      <c r="M352" s="382"/>
      <c r="N352" s="382"/>
      <c r="O352" s="382"/>
      <c r="P352" s="382"/>
      <c r="Q352" s="382"/>
      <c r="R352" s="382"/>
      <c r="S352" s="382"/>
      <c r="T352" s="382"/>
      <c r="U352" s="382"/>
      <c r="V352" s="382"/>
      <c r="W352" s="382"/>
      <c r="X352" s="382"/>
      <c r="Y352" s="382"/>
      <c r="Z352" s="382"/>
      <c r="AA352" s="382"/>
    </row>
    <row r="353" spans="1:27" ht="13.2">
      <c r="A353" s="382"/>
      <c r="B353" s="382"/>
      <c r="C353" s="382"/>
      <c r="D353" s="382"/>
      <c r="E353" s="382"/>
      <c r="F353" s="382"/>
      <c r="G353" s="382"/>
      <c r="H353" s="382"/>
      <c r="I353" s="382"/>
      <c r="J353" s="382"/>
      <c r="K353" s="382"/>
      <c r="L353" s="382"/>
      <c r="M353" s="382"/>
      <c r="N353" s="382"/>
      <c r="O353" s="382"/>
      <c r="P353" s="382"/>
      <c r="Q353" s="382"/>
      <c r="R353" s="382"/>
      <c r="S353" s="382"/>
      <c r="T353" s="382"/>
      <c r="U353" s="382"/>
      <c r="V353" s="382"/>
      <c r="W353" s="382"/>
      <c r="X353" s="382"/>
      <c r="Y353" s="382"/>
      <c r="Z353" s="382"/>
      <c r="AA353" s="382"/>
    </row>
    <row r="354" spans="1:27" ht="13.2">
      <c r="A354" s="382"/>
      <c r="B354" s="382"/>
      <c r="C354" s="382"/>
      <c r="D354" s="382"/>
      <c r="E354" s="382"/>
      <c r="F354" s="382"/>
      <c r="G354" s="382"/>
      <c r="H354" s="382"/>
      <c r="I354" s="382"/>
      <c r="J354" s="382"/>
      <c r="K354" s="382"/>
      <c r="L354" s="382"/>
      <c r="M354" s="382"/>
      <c r="N354" s="382"/>
      <c r="O354" s="382"/>
      <c r="P354" s="382"/>
      <c r="Q354" s="382"/>
      <c r="R354" s="382"/>
      <c r="S354" s="382"/>
      <c r="T354" s="382"/>
      <c r="U354" s="382"/>
      <c r="V354" s="382"/>
      <c r="W354" s="382"/>
      <c r="X354" s="382"/>
      <c r="Y354" s="382"/>
      <c r="Z354" s="382"/>
      <c r="AA354" s="382"/>
    </row>
    <row r="355" spans="1:27" ht="13.2">
      <c r="A355" s="382"/>
      <c r="B355" s="382"/>
      <c r="C355" s="382"/>
      <c r="D355" s="382"/>
      <c r="E355" s="382"/>
      <c r="F355" s="382"/>
      <c r="G355" s="382"/>
      <c r="H355" s="382"/>
      <c r="I355" s="382"/>
      <c r="J355" s="382"/>
      <c r="K355" s="382"/>
      <c r="L355" s="382"/>
      <c r="M355" s="382"/>
      <c r="N355" s="382"/>
      <c r="O355" s="382"/>
      <c r="P355" s="382"/>
      <c r="Q355" s="382"/>
      <c r="R355" s="382"/>
      <c r="S355" s="382"/>
      <c r="T355" s="382"/>
      <c r="U355" s="382"/>
      <c r="V355" s="382"/>
      <c r="W355" s="382"/>
      <c r="X355" s="382"/>
      <c r="Y355" s="382"/>
      <c r="Z355" s="382"/>
      <c r="AA355" s="382"/>
    </row>
    <row r="356" spans="1:27" ht="13.2">
      <c r="A356" s="382"/>
      <c r="B356" s="382"/>
      <c r="C356" s="382"/>
      <c r="D356" s="382"/>
      <c r="E356" s="382"/>
      <c r="F356" s="382"/>
      <c r="G356" s="382"/>
      <c r="H356" s="382"/>
      <c r="I356" s="382"/>
      <c r="J356" s="382"/>
      <c r="K356" s="382"/>
      <c r="L356" s="382"/>
      <c r="M356" s="382"/>
      <c r="N356" s="382"/>
      <c r="O356" s="382"/>
      <c r="P356" s="382"/>
      <c r="Q356" s="382"/>
      <c r="R356" s="382"/>
      <c r="S356" s="382"/>
      <c r="T356" s="382"/>
      <c r="U356" s="382"/>
      <c r="V356" s="382"/>
      <c r="W356" s="382"/>
      <c r="X356" s="382"/>
      <c r="Y356" s="382"/>
      <c r="Z356" s="382"/>
      <c r="AA356" s="382"/>
    </row>
    <row r="357" spans="1:27" ht="13.2">
      <c r="A357" s="382"/>
      <c r="B357" s="382"/>
      <c r="C357" s="382"/>
      <c r="D357" s="382"/>
      <c r="E357" s="382"/>
      <c r="F357" s="382"/>
      <c r="G357" s="382"/>
      <c r="H357" s="382"/>
      <c r="I357" s="382"/>
      <c r="J357" s="382"/>
      <c r="K357" s="382"/>
      <c r="L357" s="382"/>
      <c r="M357" s="382"/>
      <c r="N357" s="382"/>
      <c r="O357" s="382"/>
      <c r="P357" s="382"/>
      <c r="Q357" s="382"/>
      <c r="R357" s="382"/>
      <c r="S357" s="382"/>
      <c r="T357" s="382"/>
      <c r="U357" s="382"/>
      <c r="V357" s="382"/>
      <c r="W357" s="382"/>
      <c r="X357" s="382"/>
      <c r="Y357" s="382"/>
      <c r="Z357" s="382"/>
      <c r="AA357" s="382"/>
    </row>
    <row r="358" spans="1:27" ht="13.2">
      <c r="A358" s="382"/>
      <c r="B358" s="382"/>
      <c r="C358" s="382"/>
      <c r="D358" s="382"/>
      <c r="E358" s="382"/>
      <c r="F358" s="382"/>
      <c r="G358" s="382"/>
      <c r="H358" s="382"/>
      <c r="I358" s="382"/>
      <c r="J358" s="382"/>
      <c r="K358" s="382"/>
      <c r="L358" s="382"/>
      <c r="M358" s="382"/>
      <c r="N358" s="382"/>
      <c r="O358" s="382"/>
      <c r="P358" s="382"/>
      <c r="Q358" s="382"/>
      <c r="R358" s="382"/>
      <c r="S358" s="382"/>
      <c r="T358" s="382"/>
      <c r="U358" s="382"/>
      <c r="V358" s="382"/>
      <c r="W358" s="382"/>
      <c r="X358" s="382"/>
      <c r="Y358" s="382"/>
      <c r="Z358" s="382"/>
      <c r="AA358" s="382"/>
    </row>
    <row r="359" spans="1:27" ht="13.2">
      <c r="A359" s="382"/>
      <c r="B359" s="382"/>
      <c r="C359" s="382"/>
      <c r="D359" s="382"/>
      <c r="E359" s="382"/>
      <c r="F359" s="382"/>
      <c r="G359" s="382"/>
      <c r="H359" s="382"/>
      <c r="I359" s="382"/>
      <c r="J359" s="382"/>
      <c r="K359" s="382"/>
      <c r="L359" s="382"/>
      <c r="M359" s="382"/>
      <c r="N359" s="382"/>
      <c r="O359" s="382"/>
      <c r="P359" s="382"/>
      <c r="Q359" s="382"/>
      <c r="R359" s="382"/>
      <c r="S359" s="382"/>
      <c r="T359" s="382"/>
      <c r="U359" s="382"/>
      <c r="V359" s="382"/>
      <c r="W359" s="382"/>
      <c r="X359" s="382"/>
      <c r="Y359" s="382"/>
      <c r="Z359" s="382"/>
      <c r="AA359" s="382"/>
    </row>
    <row r="360" spans="1:27" ht="13.2">
      <c r="A360" s="382"/>
      <c r="B360" s="382"/>
      <c r="C360" s="382"/>
      <c r="D360" s="382"/>
      <c r="E360" s="382"/>
      <c r="F360" s="382"/>
      <c r="G360" s="382"/>
      <c r="H360" s="382"/>
      <c r="I360" s="382"/>
      <c r="J360" s="382"/>
      <c r="K360" s="382"/>
      <c r="L360" s="382"/>
      <c r="M360" s="382"/>
      <c r="N360" s="382"/>
      <c r="O360" s="382"/>
      <c r="P360" s="382"/>
      <c r="Q360" s="382"/>
      <c r="R360" s="382"/>
      <c r="S360" s="382"/>
      <c r="T360" s="382"/>
      <c r="U360" s="382"/>
      <c r="V360" s="382"/>
      <c r="W360" s="382"/>
      <c r="X360" s="382"/>
      <c r="Y360" s="382"/>
      <c r="Z360" s="382"/>
      <c r="AA360" s="382"/>
    </row>
    <row r="361" spans="1:27" ht="13.2">
      <c r="A361" s="382"/>
      <c r="B361" s="382"/>
      <c r="C361" s="382"/>
      <c r="D361" s="382"/>
      <c r="E361" s="382"/>
      <c r="F361" s="382"/>
      <c r="G361" s="382"/>
      <c r="H361" s="382"/>
      <c r="I361" s="382"/>
      <c r="J361" s="382"/>
      <c r="K361" s="382"/>
      <c r="L361" s="382"/>
      <c r="M361" s="382"/>
      <c r="N361" s="382"/>
      <c r="O361" s="382"/>
      <c r="P361" s="382"/>
      <c r="Q361" s="382"/>
      <c r="R361" s="382"/>
      <c r="S361" s="382"/>
      <c r="T361" s="382"/>
      <c r="U361" s="382"/>
      <c r="V361" s="382"/>
      <c r="W361" s="382"/>
      <c r="X361" s="382"/>
      <c r="Y361" s="382"/>
      <c r="Z361" s="382"/>
      <c r="AA361" s="382"/>
    </row>
    <row r="362" spans="1:27" ht="13.2">
      <c r="A362" s="382"/>
      <c r="B362" s="382"/>
      <c r="C362" s="382"/>
      <c r="D362" s="382"/>
      <c r="E362" s="382"/>
      <c r="F362" s="382"/>
      <c r="G362" s="382"/>
      <c r="H362" s="382"/>
      <c r="I362" s="382"/>
      <c r="J362" s="382"/>
      <c r="K362" s="382"/>
      <c r="L362" s="382"/>
      <c r="M362" s="382"/>
      <c r="N362" s="382"/>
      <c r="O362" s="382"/>
      <c r="P362" s="382"/>
      <c r="Q362" s="382"/>
      <c r="R362" s="382"/>
      <c r="S362" s="382"/>
      <c r="T362" s="382"/>
      <c r="U362" s="382"/>
      <c r="V362" s="382"/>
      <c r="W362" s="382"/>
      <c r="X362" s="382"/>
      <c r="Y362" s="382"/>
      <c r="Z362" s="382"/>
      <c r="AA362" s="382"/>
    </row>
    <row r="363" spans="1:27" ht="13.2">
      <c r="A363" s="382"/>
      <c r="B363" s="382"/>
      <c r="C363" s="382"/>
      <c r="D363" s="382"/>
      <c r="E363" s="382"/>
      <c r="F363" s="382"/>
      <c r="G363" s="382"/>
      <c r="H363" s="382"/>
      <c r="I363" s="382"/>
      <c r="J363" s="382"/>
      <c r="K363" s="382"/>
      <c r="L363" s="382"/>
      <c r="M363" s="382"/>
      <c r="N363" s="382"/>
      <c r="O363" s="382"/>
      <c r="P363" s="382"/>
      <c r="Q363" s="382"/>
      <c r="R363" s="382"/>
      <c r="S363" s="382"/>
      <c r="T363" s="382"/>
      <c r="U363" s="382"/>
      <c r="V363" s="382"/>
      <c r="W363" s="382"/>
      <c r="X363" s="382"/>
      <c r="Y363" s="382"/>
      <c r="Z363" s="382"/>
      <c r="AA363" s="382"/>
    </row>
    <row r="364" spans="1:27" ht="13.2">
      <c r="A364" s="382"/>
      <c r="B364" s="382"/>
      <c r="C364" s="382"/>
      <c r="D364" s="382"/>
      <c r="E364" s="382"/>
      <c r="F364" s="382"/>
      <c r="G364" s="382"/>
      <c r="H364" s="382"/>
      <c r="I364" s="382"/>
      <c r="J364" s="382"/>
      <c r="K364" s="382"/>
      <c r="L364" s="382"/>
      <c r="M364" s="382"/>
      <c r="N364" s="382"/>
      <c r="O364" s="382"/>
      <c r="P364" s="382"/>
      <c r="Q364" s="382"/>
      <c r="R364" s="382"/>
      <c r="S364" s="382"/>
      <c r="T364" s="382"/>
      <c r="U364" s="382"/>
      <c r="V364" s="382"/>
      <c r="W364" s="382"/>
      <c r="X364" s="382"/>
      <c r="Y364" s="382"/>
      <c r="Z364" s="382"/>
      <c r="AA364" s="382"/>
    </row>
    <row r="365" spans="1:27" ht="13.2">
      <c r="A365" s="382"/>
      <c r="B365" s="382"/>
      <c r="C365" s="382"/>
      <c r="D365" s="382"/>
      <c r="E365" s="382"/>
      <c r="F365" s="382"/>
      <c r="G365" s="382"/>
      <c r="H365" s="382"/>
      <c r="I365" s="382"/>
      <c r="J365" s="382"/>
      <c r="K365" s="382"/>
      <c r="L365" s="382"/>
      <c r="M365" s="382"/>
      <c r="N365" s="382"/>
      <c r="O365" s="382"/>
      <c r="P365" s="382"/>
      <c r="Q365" s="382"/>
      <c r="R365" s="382"/>
      <c r="S365" s="382"/>
      <c r="T365" s="382"/>
      <c r="U365" s="382"/>
      <c r="V365" s="382"/>
      <c r="W365" s="382"/>
      <c r="X365" s="382"/>
      <c r="Y365" s="382"/>
      <c r="Z365" s="382"/>
      <c r="AA365" s="382"/>
    </row>
    <row r="366" spans="1:27" ht="13.2">
      <c r="A366" s="382"/>
      <c r="B366" s="382"/>
      <c r="C366" s="382"/>
      <c r="D366" s="382"/>
      <c r="E366" s="382"/>
      <c r="F366" s="382"/>
      <c r="G366" s="382"/>
      <c r="H366" s="382"/>
      <c r="I366" s="382"/>
      <c r="J366" s="382"/>
      <c r="K366" s="382"/>
      <c r="L366" s="382"/>
      <c r="M366" s="382"/>
      <c r="N366" s="382"/>
      <c r="O366" s="382"/>
      <c r="P366" s="382"/>
      <c r="Q366" s="382"/>
      <c r="R366" s="382"/>
      <c r="S366" s="382"/>
      <c r="T366" s="382"/>
      <c r="U366" s="382"/>
      <c r="V366" s="382"/>
      <c r="W366" s="382"/>
      <c r="X366" s="382"/>
      <c r="Y366" s="382"/>
      <c r="Z366" s="382"/>
      <c r="AA366" s="382"/>
    </row>
    <row r="367" spans="1:27" ht="13.2">
      <c r="A367" s="382"/>
      <c r="B367" s="382"/>
      <c r="C367" s="382"/>
      <c r="D367" s="382"/>
      <c r="E367" s="382"/>
      <c r="F367" s="382"/>
      <c r="G367" s="382"/>
      <c r="H367" s="382"/>
      <c r="I367" s="382"/>
      <c r="J367" s="382"/>
      <c r="K367" s="382"/>
      <c r="L367" s="382"/>
      <c r="M367" s="382"/>
      <c r="N367" s="382"/>
      <c r="O367" s="382"/>
      <c r="P367" s="382"/>
      <c r="Q367" s="382"/>
      <c r="R367" s="382"/>
      <c r="S367" s="382"/>
      <c r="T367" s="382"/>
      <c r="U367" s="382"/>
      <c r="V367" s="382"/>
      <c r="W367" s="382"/>
      <c r="X367" s="382"/>
      <c r="Y367" s="382"/>
      <c r="Z367" s="382"/>
      <c r="AA367" s="382"/>
    </row>
    <row r="368" spans="1:27" ht="13.2">
      <c r="A368" s="382"/>
      <c r="B368" s="382"/>
      <c r="C368" s="382"/>
      <c r="D368" s="382"/>
      <c r="E368" s="382"/>
      <c r="F368" s="382"/>
      <c r="G368" s="382"/>
      <c r="H368" s="382"/>
      <c r="I368" s="382"/>
      <c r="J368" s="382"/>
      <c r="K368" s="382"/>
      <c r="L368" s="382"/>
      <c r="M368" s="382"/>
      <c r="N368" s="382"/>
      <c r="O368" s="382"/>
      <c r="P368" s="382"/>
      <c r="Q368" s="382"/>
      <c r="R368" s="382"/>
      <c r="S368" s="382"/>
      <c r="T368" s="382"/>
      <c r="U368" s="382"/>
      <c r="V368" s="382"/>
      <c r="W368" s="382"/>
      <c r="X368" s="382"/>
      <c r="Y368" s="382"/>
      <c r="Z368" s="382"/>
      <c r="AA368" s="382"/>
    </row>
    <row r="369" spans="1:27" ht="13.2">
      <c r="A369" s="382"/>
      <c r="B369" s="382"/>
      <c r="C369" s="382"/>
      <c r="D369" s="382"/>
      <c r="E369" s="382"/>
      <c r="F369" s="382"/>
      <c r="G369" s="382"/>
      <c r="H369" s="382"/>
      <c r="I369" s="382"/>
      <c r="J369" s="382"/>
      <c r="K369" s="382"/>
      <c r="L369" s="382"/>
      <c r="M369" s="382"/>
      <c r="N369" s="382"/>
      <c r="O369" s="382"/>
      <c r="P369" s="382"/>
      <c r="Q369" s="382"/>
      <c r="R369" s="382"/>
      <c r="S369" s="382"/>
      <c r="T369" s="382"/>
      <c r="U369" s="382"/>
      <c r="V369" s="382"/>
      <c r="W369" s="382"/>
      <c r="X369" s="382"/>
      <c r="Y369" s="382"/>
      <c r="Z369" s="382"/>
      <c r="AA369" s="382"/>
    </row>
    <row r="370" spans="1:27" ht="13.2">
      <c r="A370" s="382"/>
      <c r="B370" s="382"/>
      <c r="C370" s="382"/>
      <c r="D370" s="382"/>
      <c r="E370" s="382"/>
      <c r="F370" s="382"/>
      <c r="G370" s="382"/>
      <c r="H370" s="382"/>
      <c r="I370" s="382"/>
      <c r="J370" s="382"/>
      <c r="K370" s="382"/>
      <c r="L370" s="382"/>
      <c r="M370" s="382"/>
      <c r="N370" s="382"/>
      <c r="O370" s="382"/>
      <c r="P370" s="382"/>
      <c r="Q370" s="382"/>
      <c r="R370" s="382"/>
      <c r="S370" s="382"/>
      <c r="T370" s="382"/>
      <c r="U370" s="382"/>
      <c r="V370" s="382"/>
      <c r="W370" s="382"/>
      <c r="X370" s="382"/>
      <c r="Y370" s="382"/>
      <c r="Z370" s="382"/>
      <c r="AA370" s="382"/>
    </row>
    <row r="371" spans="1:27" ht="13.2">
      <c r="A371" s="382"/>
      <c r="B371" s="382"/>
      <c r="C371" s="382"/>
      <c r="D371" s="382"/>
      <c r="E371" s="382"/>
      <c r="F371" s="382"/>
      <c r="G371" s="382"/>
      <c r="H371" s="382"/>
      <c r="I371" s="382"/>
      <c r="J371" s="382"/>
      <c r="K371" s="382"/>
      <c r="L371" s="382"/>
      <c r="M371" s="382"/>
      <c r="N371" s="382"/>
      <c r="O371" s="382"/>
      <c r="P371" s="382"/>
      <c r="Q371" s="382"/>
      <c r="R371" s="382"/>
      <c r="S371" s="382"/>
      <c r="T371" s="382"/>
      <c r="U371" s="382"/>
      <c r="V371" s="382"/>
      <c r="W371" s="382"/>
      <c r="X371" s="382"/>
      <c r="Y371" s="382"/>
      <c r="Z371" s="382"/>
      <c r="AA371" s="382"/>
    </row>
    <row r="372" spans="1:27" ht="13.2">
      <c r="A372" s="382"/>
      <c r="B372" s="382"/>
      <c r="C372" s="382"/>
      <c r="D372" s="382"/>
      <c r="E372" s="382"/>
      <c r="F372" s="382"/>
      <c r="G372" s="382"/>
      <c r="H372" s="382"/>
      <c r="I372" s="382"/>
      <c r="J372" s="382"/>
      <c r="K372" s="382"/>
      <c r="L372" s="382"/>
      <c r="M372" s="382"/>
      <c r="N372" s="382"/>
      <c r="O372" s="382"/>
      <c r="P372" s="382"/>
      <c r="Q372" s="382"/>
      <c r="R372" s="382"/>
      <c r="S372" s="382"/>
      <c r="T372" s="382"/>
      <c r="U372" s="382"/>
      <c r="V372" s="382"/>
      <c r="W372" s="382"/>
      <c r="X372" s="382"/>
      <c r="Y372" s="382"/>
      <c r="Z372" s="382"/>
      <c r="AA372" s="382"/>
    </row>
    <row r="373" spans="1:27" ht="13.2">
      <c r="A373" s="382"/>
      <c r="B373" s="382"/>
      <c r="C373" s="382"/>
      <c r="D373" s="382"/>
      <c r="E373" s="382"/>
      <c r="F373" s="382"/>
      <c r="G373" s="382"/>
      <c r="H373" s="382"/>
      <c r="I373" s="382"/>
      <c r="J373" s="382"/>
      <c r="K373" s="382"/>
      <c r="L373" s="382"/>
      <c r="M373" s="382"/>
      <c r="N373" s="382"/>
      <c r="O373" s="382"/>
      <c r="P373" s="382"/>
      <c r="Q373" s="382"/>
      <c r="R373" s="382"/>
      <c r="S373" s="382"/>
      <c r="T373" s="382"/>
      <c r="U373" s="382"/>
      <c r="V373" s="382"/>
      <c r="W373" s="382"/>
      <c r="X373" s="382"/>
      <c r="Y373" s="382"/>
      <c r="Z373" s="382"/>
      <c r="AA373" s="382"/>
    </row>
    <row r="374" spans="1:27" ht="13.2">
      <c r="A374" s="382"/>
      <c r="B374" s="382"/>
      <c r="C374" s="382"/>
      <c r="D374" s="382"/>
      <c r="E374" s="382"/>
      <c r="F374" s="382"/>
      <c r="G374" s="382"/>
      <c r="H374" s="382"/>
      <c r="I374" s="382"/>
      <c r="J374" s="382"/>
      <c r="K374" s="382"/>
      <c r="L374" s="382"/>
      <c r="M374" s="382"/>
      <c r="N374" s="382"/>
      <c r="O374" s="382"/>
      <c r="P374" s="382"/>
      <c r="Q374" s="382"/>
      <c r="R374" s="382"/>
      <c r="S374" s="382"/>
      <c r="T374" s="382"/>
      <c r="U374" s="382"/>
      <c r="V374" s="382"/>
      <c r="W374" s="382"/>
      <c r="X374" s="382"/>
      <c r="Y374" s="382"/>
      <c r="Z374" s="382"/>
      <c r="AA374" s="382"/>
    </row>
    <row r="375" spans="1:27" ht="13.2">
      <c r="A375" s="382"/>
      <c r="B375" s="382"/>
      <c r="C375" s="382"/>
      <c r="D375" s="382"/>
      <c r="E375" s="382"/>
      <c r="F375" s="382"/>
      <c r="G375" s="382"/>
      <c r="H375" s="382"/>
      <c r="I375" s="382"/>
      <c r="J375" s="382"/>
      <c r="K375" s="382"/>
      <c r="L375" s="382"/>
      <c r="M375" s="382"/>
      <c r="N375" s="382"/>
      <c r="O375" s="382"/>
      <c r="P375" s="382"/>
      <c r="Q375" s="382"/>
      <c r="R375" s="382"/>
      <c r="S375" s="382"/>
      <c r="T375" s="382"/>
      <c r="U375" s="382"/>
      <c r="V375" s="382"/>
      <c r="W375" s="382"/>
      <c r="X375" s="382"/>
      <c r="Y375" s="382"/>
      <c r="Z375" s="382"/>
      <c r="AA375" s="382"/>
    </row>
    <row r="376" spans="1:27" ht="13.2">
      <c r="A376" s="382"/>
      <c r="B376" s="382"/>
      <c r="C376" s="382"/>
      <c r="D376" s="382"/>
      <c r="E376" s="382"/>
      <c r="F376" s="382"/>
      <c r="G376" s="382"/>
      <c r="H376" s="382"/>
      <c r="I376" s="382"/>
      <c r="J376" s="382"/>
      <c r="K376" s="382"/>
      <c r="L376" s="382"/>
      <c r="M376" s="382"/>
      <c r="N376" s="382"/>
      <c r="O376" s="382"/>
      <c r="P376" s="382"/>
      <c r="Q376" s="382"/>
      <c r="R376" s="382"/>
      <c r="S376" s="382"/>
      <c r="T376" s="382"/>
      <c r="U376" s="382"/>
      <c r="V376" s="382"/>
      <c r="W376" s="382"/>
      <c r="X376" s="382"/>
      <c r="Y376" s="382"/>
      <c r="Z376" s="382"/>
      <c r="AA376" s="382"/>
    </row>
    <row r="377" spans="1:27" ht="13.2">
      <c r="A377" s="382"/>
      <c r="B377" s="382"/>
      <c r="C377" s="382"/>
      <c r="D377" s="382"/>
      <c r="E377" s="382"/>
      <c r="F377" s="382"/>
      <c r="G377" s="382"/>
      <c r="H377" s="382"/>
      <c r="I377" s="382"/>
      <c r="J377" s="382"/>
      <c r="K377" s="382"/>
      <c r="L377" s="382"/>
      <c r="M377" s="382"/>
      <c r="N377" s="382"/>
      <c r="O377" s="382"/>
      <c r="P377" s="382"/>
      <c r="Q377" s="382"/>
      <c r="R377" s="382"/>
      <c r="S377" s="382"/>
      <c r="T377" s="382"/>
      <c r="U377" s="382"/>
      <c r="V377" s="382"/>
      <c r="W377" s="382"/>
      <c r="X377" s="382"/>
      <c r="Y377" s="382"/>
      <c r="Z377" s="382"/>
      <c r="AA377" s="382"/>
    </row>
    <row r="378" spans="1:27" ht="13.2">
      <c r="A378" s="382"/>
      <c r="B378" s="382"/>
      <c r="C378" s="382"/>
      <c r="D378" s="382"/>
      <c r="E378" s="382"/>
      <c r="F378" s="382"/>
      <c r="G378" s="382"/>
      <c r="H378" s="382"/>
      <c r="I378" s="382"/>
      <c r="J378" s="382"/>
      <c r="K378" s="382"/>
      <c r="L378" s="382"/>
      <c r="M378" s="382"/>
      <c r="N378" s="382"/>
      <c r="O378" s="382"/>
      <c r="P378" s="382"/>
      <c r="Q378" s="382"/>
      <c r="R378" s="382"/>
      <c r="S378" s="382"/>
      <c r="T378" s="382"/>
      <c r="U378" s="382"/>
      <c r="V378" s="382"/>
      <c r="W378" s="382"/>
      <c r="X378" s="382"/>
      <c r="Y378" s="382"/>
      <c r="Z378" s="382"/>
      <c r="AA378" s="382"/>
    </row>
    <row r="379" spans="1:27" ht="13.2">
      <c r="A379" s="382"/>
      <c r="B379" s="382"/>
      <c r="C379" s="382"/>
      <c r="D379" s="382"/>
      <c r="E379" s="382"/>
      <c r="F379" s="382"/>
      <c r="G379" s="382"/>
      <c r="H379" s="382"/>
      <c r="I379" s="382"/>
      <c r="J379" s="382"/>
      <c r="K379" s="382"/>
      <c r="L379" s="382"/>
      <c r="M379" s="382"/>
      <c r="N379" s="382"/>
      <c r="O379" s="382"/>
      <c r="P379" s="382"/>
      <c r="Q379" s="382"/>
      <c r="R379" s="382"/>
      <c r="S379" s="382"/>
      <c r="T379" s="382"/>
      <c r="U379" s="382"/>
      <c r="V379" s="382"/>
      <c r="W379" s="382"/>
      <c r="X379" s="382"/>
      <c r="Y379" s="382"/>
      <c r="Z379" s="382"/>
      <c r="AA379" s="382"/>
    </row>
    <row r="380" spans="1:27" ht="13.2">
      <c r="A380" s="382"/>
      <c r="B380" s="382"/>
      <c r="C380" s="382"/>
      <c r="D380" s="382"/>
      <c r="E380" s="382"/>
      <c r="F380" s="382"/>
      <c r="G380" s="382"/>
      <c r="H380" s="382"/>
      <c r="I380" s="382"/>
      <c r="J380" s="382"/>
      <c r="K380" s="382"/>
      <c r="L380" s="382"/>
      <c r="M380" s="382"/>
      <c r="N380" s="382"/>
      <c r="O380" s="382"/>
      <c r="P380" s="382"/>
      <c r="Q380" s="382"/>
      <c r="R380" s="382"/>
      <c r="S380" s="382"/>
      <c r="T380" s="382"/>
      <c r="U380" s="382"/>
      <c r="V380" s="382"/>
      <c r="W380" s="382"/>
      <c r="X380" s="382"/>
      <c r="Y380" s="382"/>
      <c r="Z380" s="382"/>
      <c r="AA380" s="382"/>
    </row>
    <row r="381" spans="1:27" ht="13.2">
      <c r="A381" s="382"/>
      <c r="B381" s="382"/>
      <c r="C381" s="382"/>
      <c r="D381" s="382"/>
      <c r="E381" s="382"/>
      <c r="F381" s="382"/>
      <c r="G381" s="382"/>
      <c r="H381" s="382"/>
      <c r="I381" s="382"/>
      <c r="J381" s="382"/>
      <c r="K381" s="382"/>
      <c r="L381" s="382"/>
      <c r="M381" s="382"/>
      <c r="N381" s="382"/>
      <c r="O381" s="382"/>
      <c r="P381" s="382"/>
      <c r="Q381" s="382"/>
      <c r="R381" s="382"/>
      <c r="S381" s="382"/>
      <c r="T381" s="382"/>
      <c r="U381" s="382"/>
      <c r="V381" s="382"/>
      <c r="W381" s="382"/>
      <c r="X381" s="382"/>
      <c r="Y381" s="382"/>
      <c r="Z381" s="382"/>
      <c r="AA381" s="382"/>
    </row>
    <row r="382" spans="1:27" ht="13.2">
      <c r="A382" s="382"/>
      <c r="B382" s="382"/>
      <c r="C382" s="382"/>
      <c r="D382" s="382"/>
      <c r="E382" s="382"/>
      <c r="F382" s="382"/>
      <c r="G382" s="382"/>
      <c r="H382" s="382"/>
      <c r="I382" s="382"/>
      <c r="J382" s="382"/>
      <c r="K382" s="382"/>
      <c r="L382" s="382"/>
      <c r="M382" s="382"/>
      <c r="N382" s="382"/>
      <c r="O382" s="382"/>
      <c r="P382" s="382"/>
      <c r="Q382" s="382"/>
      <c r="R382" s="382"/>
      <c r="S382" s="382"/>
      <c r="T382" s="382"/>
      <c r="U382" s="382"/>
      <c r="V382" s="382"/>
      <c r="W382" s="382"/>
      <c r="X382" s="382"/>
      <c r="Y382" s="382"/>
      <c r="Z382" s="382"/>
      <c r="AA382" s="382"/>
    </row>
    <row r="383" spans="1:27" ht="13.2">
      <c r="A383" s="382"/>
      <c r="B383" s="382"/>
      <c r="C383" s="382"/>
      <c r="D383" s="382"/>
      <c r="E383" s="382"/>
      <c r="F383" s="382"/>
      <c r="G383" s="382"/>
      <c r="H383" s="382"/>
      <c r="I383" s="382"/>
      <c r="J383" s="382"/>
      <c r="K383" s="382"/>
      <c r="L383" s="382"/>
      <c r="M383" s="382"/>
      <c r="N383" s="382"/>
      <c r="O383" s="382"/>
      <c r="P383" s="382"/>
      <c r="Q383" s="382"/>
      <c r="R383" s="382"/>
      <c r="S383" s="382"/>
      <c r="T383" s="382"/>
      <c r="U383" s="382"/>
      <c r="V383" s="382"/>
      <c r="W383" s="382"/>
      <c r="X383" s="382"/>
      <c r="Y383" s="382"/>
      <c r="Z383" s="382"/>
      <c r="AA383" s="382"/>
    </row>
    <row r="384" spans="1:27" ht="13.2">
      <c r="A384" s="382"/>
      <c r="B384" s="382"/>
      <c r="C384" s="382"/>
      <c r="D384" s="382"/>
      <c r="E384" s="382"/>
      <c r="F384" s="382"/>
      <c r="G384" s="382"/>
      <c r="H384" s="382"/>
      <c r="I384" s="382"/>
      <c r="J384" s="382"/>
      <c r="K384" s="382"/>
      <c r="L384" s="382"/>
      <c r="M384" s="382"/>
      <c r="N384" s="382"/>
      <c r="O384" s="382"/>
      <c r="P384" s="382"/>
      <c r="Q384" s="382"/>
      <c r="R384" s="382"/>
      <c r="S384" s="382"/>
      <c r="T384" s="382"/>
      <c r="U384" s="382"/>
      <c r="V384" s="382"/>
      <c r="W384" s="382"/>
      <c r="X384" s="382"/>
      <c r="Y384" s="382"/>
      <c r="Z384" s="382"/>
      <c r="AA384" s="382"/>
    </row>
    <row r="385" spans="1:27" ht="13.2">
      <c r="A385" s="382"/>
      <c r="B385" s="382"/>
      <c r="C385" s="382"/>
      <c r="D385" s="382"/>
      <c r="E385" s="382"/>
      <c r="F385" s="382"/>
      <c r="G385" s="382"/>
      <c r="H385" s="382"/>
      <c r="I385" s="382"/>
      <c r="J385" s="382"/>
      <c r="K385" s="382"/>
      <c r="L385" s="382"/>
      <c r="M385" s="382"/>
      <c r="N385" s="382"/>
      <c r="O385" s="382"/>
      <c r="P385" s="382"/>
      <c r="Q385" s="382"/>
      <c r="R385" s="382"/>
      <c r="S385" s="382"/>
      <c r="T385" s="382"/>
      <c r="U385" s="382"/>
      <c r="V385" s="382"/>
      <c r="W385" s="382"/>
      <c r="X385" s="382"/>
      <c r="Y385" s="382"/>
      <c r="Z385" s="382"/>
      <c r="AA385" s="382"/>
    </row>
    <row r="386" spans="1:27" ht="13.2">
      <c r="A386" s="382"/>
      <c r="B386" s="382"/>
      <c r="C386" s="382"/>
      <c r="D386" s="382"/>
      <c r="E386" s="382"/>
      <c r="F386" s="382"/>
      <c r="G386" s="382"/>
      <c r="H386" s="382"/>
      <c r="I386" s="382"/>
      <c r="J386" s="382"/>
      <c r="K386" s="382"/>
      <c r="L386" s="382"/>
      <c r="M386" s="382"/>
      <c r="N386" s="382"/>
      <c r="O386" s="382"/>
      <c r="P386" s="382"/>
      <c r="Q386" s="382"/>
      <c r="R386" s="382"/>
      <c r="S386" s="382"/>
      <c r="T386" s="382"/>
      <c r="U386" s="382"/>
      <c r="V386" s="382"/>
      <c r="W386" s="382"/>
      <c r="X386" s="382"/>
      <c r="Y386" s="382"/>
      <c r="Z386" s="382"/>
      <c r="AA386" s="382"/>
    </row>
    <row r="387" spans="1:27" ht="13.2">
      <c r="A387" s="382"/>
      <c r="B387" s="382"/>
      <c r="C387" s="382"/>
      <c r="D387" s="382"/>
      <c r="E387" s="382"/>
      <c r="F387" s="382"/>
      <c r="G387" s="382"/>
      <c r="H387" s="382"/>
      <c r="I387" s="382"/>
      <c r="J387" s="382"/>
      <c r="K387" s="382"/>
      <c r="L387" s="382"/>
      <c r="M387" s="382"/>
      <c r="N387" s="382"/>
      <c r="O387" s="382"/>
      <c r="P387" s="382"/>
      <c r="Q387" s="382"/>
      <c r="R387" s="382"/>
      <c r="S387" s="382"/>
      <c r="T387" s="382"/>
      <c r="U387" s="382"/>
      <c r="V387" s="382"/>
      <c r="W387" s="382"/>
      <c r="X387" s="382"/>
      <c r="Y387" s="382"/>
      <c r="Z387" s="382"/>
      <c r="AA387" s="382"/>
    </row>
    <row r="388" spans="1:27" ht="13.2">
      <c r="A388" s="382"/>
      <c r="B388" s="382"/>
      <c r="C388" s="382"/>
      <c r="D388" s="382"/>
      <c r="E388" s="382"/>
      <c r="F388" s="382"/>
      <c r="G388" s="382"/>
      <c r="H388" s="382"/>
      <c r="I388" s="382"/>
      <c r="J388" s="382"/>
      <c r="K388" s="382"/>
      <c r="L388" s="382"/>
      <c r="M388" s="382"/>
      <c r="N388" s="382"/>
      <c r="O388" s="382"/>
      <c r="P388" s="382"/>
      <c r="Q388" s="382"/>
      <c r="R388" s="382"/>
      <c r="S388" s="382"/>
      <c r="T388" s="382"/>
      <c r="U388" s="382"/>
      <c r="V388" s="382"/>
      <c r="W388" s="382"/>
      <c r="X388" s="382"/>
      <c r="Y388" s="382"/>
      <c r="Z388" s="382"/>
      <c r="AA388" s="382"/>
    </row>
    <row r="389" spans="1:27" ht="13.2">
      <c r="A389" s="382"/>
      <c r="B389" s="382"/>
      <c r="C389" s="382"/>
      <c r="D389" s="382"/>
      <c r="E389" s="382"/>
      <c r="F389" s="382"/>
      <c r="G389" s="382"/>
      <c r="H389" s="382"/>
      <c r="I389" s="382"/>
      <c r="J389" s="382"/>
      <c r="K389" s="382"/>
      <c r="L389" s="382"/>
      <c r="M389" s="382"/>
      <c r="N389" s="382"/>
      <c r="O389" s="382"/>
      <c r="P389" s="382"/>
      <c r="Q389" s="382"/>
      <c r="R389" s="382"/>
      <c r="S389" s="382"/>
      <c r="T389" s="382"/>
      <c r="U389" s="382"/>
      <c r="V389" s="382"/>
      <c r="W389" s="382"/>
      <c r="X389" s="382"/>
      <c r="Y389" s="382"/>
      <c r="Z389" s="382"/>
      <c r="AA389" s="382"/>
    </row>
    <row r="390" spans="1:27" ht="13.2">
      <c r="A390" s="382"/>
      <c r="B390" s="382"/>
      <c r="C390" s="382"/>
      <c r="D390" s="382"/>
      <c r="E390" s="382"/>
      <c r="F390" s="382"/>
      <c r="G390" s="382"/>
      <c r="H390" s="382"/>
      <c r="I390" s="382"/>
      <c r="J390" s="382"/>
      <c r="K390" s="382"/>
      <c r="L390" s="382"/>
      <c r="M390" s="382"/>
      <c r="N390" s="382"/>
      <c r="O390" s="382"/>
      <c r="P390" s="382"/>
      <c r="Q390" s="382"/>
      <c r="R390" s="382"/>
      <c r="S390" s="382"/>
      <c r="T390" s="382"/>
      <c r="U390" s="382"/>
      <c r="V390" s="382"/>
      <c r="W390" s="382"/>
      <c r="X390" s="382"/>
      <c r="Y390" s="382"/>
      <c r="Z390" s="382"/>
      <c r="AA390" s="382"/>
    </row>
    <row r="391" spans="1:27" ht="13.2">
      <c r="A391" s="382"/>
      <c r="B391" s="382"/>
      <c r="C391" s="382"/>
      <c r="D391" s="382"/>
      <c r="E391" s="382"/>
      <c r="F391" s="382"/>
      <c r="G391" s="382"/>
      <c r="H391" s="382"/>
      <c r="I391" s="382"/>
      <c r="J391" s="382"/>
      <c r="K391" s="382"/>
      <c r="L391" s="382"/>
      <c r="M391" s="382"/>
      <c r="N391" s="382"/>
      <c r="O391" s="382"/>
      <c r="P391" s="382"/>
      <c r="Q391" s="382"/>
      <c r="R391" s="382"/>
      <c r="S391" s="382"/>
      <c r="T391" s="382"/>
      <c r="U391" s="382"/>
      <c r="V391" s="382"/>
      <c r="W391" s="382"/>
      <c r="X391" s="382"/>
      <c r="Y391" s="382"/>
      <c r="Z391" s="382"/>
      <c r="AA391" s="382"/>
    </row>
    <row r="392" spans="1:27" ht="13.2">
      <c r="A392" s="382"/>
      <c r="B392" s="382"/>
      <c r="C392" s="382"/>
      <c r="D392" s="382"/>
      <c r="E392" s="382"/>
      <c r="F392" s="382"/>
      <c r="G392" s="382"/>
      <c r="H392" s="382"/>
      <c r="I392" s="382"/>
      <c r="J392" s="382"/>
      <c r="K392" s="382"/>
      <c r="L392" s="382"/>
      <c r="M392" s="382"/>
      <c r="N392" s="382"/>
      <c r="O392" s="382"/>
      <c r="P392" s="382"/>
      <c r="Q392" s="382"/>
      <c r="R392" s="382"/>
      <c r="S392" s="382"/>
      <c r="T392" s="382"/>
      <c r="U392" s="382"/>
      <c r="V392" s="382"/>
      <c r="W392" s="382"/>
      <c r="X392" s="382"/>
      <c r="Y392" s="382"/>
      <c r="Z392" s="382"/>
      <c r="AA392" s="382"/>
    </row>
    <row r="393" spans="1:27" ht="13.2">
      <c r="A393" s="382"/>
      <c r="B393" s="382"/>
      <c r="C393" s="382"/>
      <c r="D393" s="382"/>
      <c r="E393" s="382"/>
      <c r="F393" s="382"/>
      <c r="G393" s="382"/>
      <c r="H393" s="382"/>
      <c r="I393" s="382"/>
      <c r="J393" s="382"/>
      <c r="K393" s="382"/>
      <c r="L393" s="382"/>
      <c r="M393" s="382"/>
      <c r="N393" s="382"/>
      <c r="O393" s="382"/>
      <c r="P393" s="382"/>
      <c r="Q393" s="382"/>
      <c r="R393" s="382"/>
      <c r="S393" s="382"/>
      <c r="T393" s="382"/>
      <c r="U393" s="382"/>
      <c r="V393" s="382"/>
      <c r="W393" s="382"/>
      <c r="X393" s="382"/>
      <c r="Y393" s="382"/>
      <c r="Z393" s="382"/>
      <c r="AA393" s="382"/>
    </row>
    <row r="394" spans="1:27" ht="13.2">
      <c r="A394" s="382"/>
      <c r="B394" s="382"/>
      <c r="C394" s="382"/>
      <c r="D394" s="382"/>
      <c r="E394" s="382"/>
      <c r="F394" s="382"/>
      <c r="G394" s="382"/>
      <c r="H394" s="382"/>
      <c r="I394" s="382"/>
      <c r="J394" s="382"/>
      <c r="K394" s="382"/>
      <c r="L394" s="382"/>
      <c r="M394" s="382"/>
      <c r="N394" s="382"/>
      <c r="O394" s="382"/>
      <c r="P394" s="382"/>
      <c r="Q394" s="382"/>
      <c r="R394" s="382"/>
      <c r="S394" s="382"/>
      <c r="T394" s="382"/>
      <c r="U394" s="382"/>
      <c r="V394" s="382"/>
      <c r="W394" s="382"/>
      <c r="X394" s="382"/>
      <c r="Y394" s="382"/>
      <c r="Z394" s="382"/>
      <c r="AA394" s="382"/>
    </row>
    <row r="395" spans="1:27" ht="13.2">
      <c r="A395" s="382"/>
      <c r="B395" s="382"/>
      <c r="C395" s="382"/>
      <c r="D395" s="382"/>
      <c r="E395" s="382"/>
      <c r="F395" s="382"/>
      <c r="G395" s="382"/>
      <c r="H395" s="382"/>
      <c r="I395" s="382"/>
      <c r="J395" s="382"/>
      <c r="K395" s="382"/>
      <c r="L395" s="382"/>
      <c r="M395" s="382"/>
      <c r="N395" s="382"/>
      <c r="O395" s="382"/>
      <c r="P395" s="382"/>
      <c r="Q395" s="382"/>
      <c r="R395" s="382"/>
      <c r="S395" s="382"/>
      <c r="T395" s="382"/>
      <c r="U395" s="382"/>
      <c r="V395" s="382"/>
      <c r="W395" s="382"/>
      <c r="X395" s="382"/>
      <c r="Y395" s="382"/>
      <c r="Z395" s="382"/>
      <c r="AA395" s="382"/>
    </row>
    <row r="396" spans="1:27" ht="13.2">
      <c r="A396" s="382"/>
      <c r="B396" s="382"/>
      <c r="C396" s="382"/>
      <c r="D396" s="382"/>
      <c r="E396" s="382"/>
      <c r="F396" s="382"/>
      <c r="G396" s="382"/>
      <c r="H396" s="382"/>
      <c r="I396" s="382"/>
      <c r="J396" s="382"/>
      <c r="K396" s="382"/>
      <c r="L396" s="382"/>
      <c r="M396" s="382"/>
      <c r="N396" s="382"/>
      <c r="O396" s="382"/>
      <c r="P396" s="382"/>
      <c r="Q396" s="382"/>
      <c r="R396" s="382"/>
      <c r="S396" s="382"/>
      <c r="T396" s="382"/>
      <c r="U396" s="382"/>
      <c r="V396" s="382"/>
      <c r="W396" s="382"/>
      <c r="X396" s="382"/>
      <c r="Y396" s="382"/>
      <c r="Z396" s="382"/>
      <c r="AA396" s="382"/>
    </row>
    <row r="397" spans="1:27" ht="13.2">
      <c r="A397" s="382"/>
      <c r="B397" s="382"/>
      <c r="C397" s="382"/>
      <c r="D397" s="382"/>
      <c r="E397" s="382"/>
      <c r="F397" s="382"/>
      <c r="G397" s="382"/>
      <c r="H397" s="382"/>
      <c r="I397" s="382"/>
      <c r="J397" s="382"/>
      <c r="K397" s="382"/>
      <c r="L397" s="382"/>
      <c r="M397" s="382"/>
      <c r="N397" s="382"/>
      <c r="O397" s="382"/>
      <c r="P397" s="382"/>
      <c r="Q397" s="382"/>
      <c r="R397" s="382"/>
      <c r="S397" s="382"/>
      <c r="T397" s="382"/>
      <c r="U397" s="382"/>
      <c r="V397" s="382"/>
      <c r="W397" s="382"/>
      <c r="X397" s="382"/>
      <c r="Y397" s="382"/>
      <c r="Z397" s="382"/>
      <c r="AA397" s="382"/>
    </row>
    <row r="398" spans="1:27" ht="13.2">
      <c r="A398" s="382"/>
      <c r="B398" s="382"/>
      <c r="C398" s="382"/>
      <c r="D398" s="382"/>
      <c r="E398" s="382"/>
      <c r="F398" s="382"/>
      <c r="G398" s="382"/>
      <c r="H398" s="382"/>
      <c r="I398" s="382"/>
      <c r="J398" s="382"/>
      <c r="K398" s="382"/>
      <c r="L398" s="382"/>
      <c r="M398" s="382"/>
      <c r="N398" s="382"/>
      <c r="O398" s="382"/>
      <c r="P398" s="382"/>
      <c r="Q398" s="382"/>
      <c r="R398" s="382"/>
      <c r="S398" s="382"/>
      <c r="T398" s="382"/>
      <c r="U398" s="382"/>
      <c r="V398" s="382"/>
      <c r="W398" s="382"/>
      <c r="X398" s="382"/>
      <c r="Y398" s="382"/>
      <c r="Z398" s="382"/>
      <c r="AA398" s="382"/>
    </row>
    <row r="399" spans="1:27" ht="13.2">
      <c r="A399" s="382"/>
      <c r="B399" s="382"/>
      <c r="C399" s="382"/>
      <c r="D399" s="382"/>
      <c r="E399" s="382"/>
      <c r="F399" s="382"/>
      <c r="G399" s="382"/>
      <c r="H399" s="382"/>
      <c r="I399" s="382"/>
      <c r="J399" s="382"/>
      <c r="K399" s="382"/>
      <c r="L399" s="382"/>
      <c r="M399" s="382"/>
      <c r="N399" s="382"/>
      <c r="O399" s="382"/>
      <c r="P399" s="382"/>
      <c r="Q399" s="382"/>
      <c r="R399" s="382"/>
      <c r="S399" s="382"/>
      <c r="T399" s="382"/>
      <c r="U399" s="382"/>
      <c r="V399" s="382"/>
      <c r="W399" s="382"/>
      <c r="X399" s="382"/>
      <c r="Y399" s="382"/>
      <c r="Z399" s="382"/>
      <c r="AA399" s="382"/>
    </row>
    <row r="400" spans="1:27" ht="13.2">
      <c r="A400" s="382"/>
      <c r="B400" s="382"/>
      <c r="C400" s="382"/>
      <c r="D400" s="382"/>
      <c r="E400" s="382"/>
      <c r="F400" s="382"/>
      <c r="G400" s="382"/>
      <c r="H400" s="382"/>
      <c r="I400" s="382"/>
      <c r="J400" s="382"/>
      <c r="K400" s="382"/>
      <c r="L400" s="382"/>
      <c r="M400" s="382"/>
      <c r="N400" s="382"/>
      <c r="O400" s="382"/>
      <c r="P400" s="382"/>
      <c r="Q400" s="382"/>
      <c r="R400" s="382"/>
      <c r="S400" s="382"/>
      <c r="T400" s="382"/>
      <c r="U400" s="382"/>
      <c r="V400" s="382"/>
      <c r="W400" s="382"/>
      <c r="X400" s="382"/>
      <c r="Y400" s="382"/>
      <c r="Z400" s="382"/>
      <c r="AA400" s="382"/>
    </row>
    <row r="401" spans="1:27" ht="13.2">
      <c r="A401" s="382"/>
      <c r="B401" s="382"/>
      <c r="C401" s="382"/>
      <c r="D401" s="382"/>
      <c r="E401" s="382"/>
      <c r="F401" s="382"/>
      <c r="G401" s="382"/>
      <c r="H401" s="382"/>
      <c r="I401" s="382"/>
      <c r="J401" s="382"/>
      <c r="K401" s="382"/>
      <c r="L401" s="382"/>
      <c r="M401" s="382"/>
      <c r="N401" s="382"/>
      <c r="O401" s="382"/>
      <c r="P401" s="382"/>
      <c r="Q401" s="382"/>
      <c r="R401" s="382"/>
      <c r="S401" s="382"/>
      <c r="T401" s="382"/>
      <c r="U401" s="382"/>
      <c r="V401" s="382"/>
      <c r="W401" s="382"/>
      <c r="X401" s="382"/>
      <c r="Y401" s="382"/>
      <c r="Z401" s="382"/>
      <c r="AA401" s="382"/>
    </row>
    <row r="402" spans="1:27" ht="13.2">
      <c r="A402" s="382"/>
      <c r="B402" s="382"/>
      <c r="C402" s="382"/>
      <c r="D402" s="382"/>
      <c r="E402" s="382"/>
      <c r="F402" s="382"/>
      <c r="G402" s="382"/>
      <c r="H402" s="382"/>
      <c r="I402" s="382"/>
      <c r="J402" s="382"/>
      <c r="K402" s="382"/>
      <c r="L402" s="382"/>
      <c r="M402" s="382"/>
      <c r="N402" s="382"/>
      <c r="O402" s="382"/>
      <c r="P402" s="382"/>
      <c r="Q402" s="382"/>
      <c r="R402" s="382"/>
      <c r="S402" s="382"/>
      <c r="T402" s="382"/>
      <c r="U402" s="382"/>
      <c r="V402" s="382"/>
      <c r="W402" s="382"/>
      <c r="X402" s="382"/>
      <c r="Y402" s="382"/>
      <c r="Z402" s="382"/>
      <c r="AA402" s="382"/>
    </row>
    <row r="403" spans="1:27" ht="13.2">
      <c r="A403" s="382"/>
      <c r="B403" s="382"/>
      <c r="C403" s="382"/>
      <c r="D403" s="382"/>
      <c r="E403" s="382"/>
      <c r="F403" s="382"/>
      <c r="G403" s="382"/>
      <c r="H403" s="382"/>
      <c r="I403" s="382"/>
      <c r="J403" s="382"/>
      <c r="K403" s="382"/>
      <c r="L403" s="382"/>
      <c r="M403" s="382"/>
      <c r="N403" s="382"/>
      <c r="O403" s="382"/>
      <c r="P403" s="382"/>
      <c r="Q403" s="382"/>
      <c r="R403" s="382"/>
      <c r="S403" s="382"/>
      <c r="T403" s="382"/>
      <c r="U403" s="382"/>
      <c r="V403" s="382"/>
      <c r="W403" s="382"/>
      <c r="X403" s="382"/>
      <c r="Y403" s="382"/>
      <c r="Z403" s="382"/>
      <c r="AA403" s="382"/>
    </row>
    <row r="404" spans="1:27" ht="13.2">
      <c r="A404" s="382"/>
      <c r="B404" s="382"/>
      <c r="C404" s="382"/>
      <c r="D404" s="382"/>
      <c r="E404" s="382"/>
      <c r="F404" s="382"/>
      <c r="G404" s="382"/>
      <c r="H404" s="382"/>
      <c r="I404" s="382"/>
      <c r="J404" s="382"/>
      <c r="K404" s="382"/>
      <c r="L404" s="382"/>
      <c r="M404" s="382"/>
      <c r="N404" s="382"/>
      <c r="O404" s="382"/>
      <c r="P404" s="382"/>
      <c r="Q404" s="382"/>
      <c r="R404" s="382"/>
      <c r="S404" s="382"/>
      <c r="T404" s="382"/>
      <c r="U404" s="382"/>
      <c r="V404" s="382"/>
      <c r="W404" s="382"/>
      <c r="X404" s="382"/>
      <c r="Y404" s="382"/>
      <c r="Z404" s="382"/>
      <c r="AA404" s="382"/>
    </row>
    <row r="405" spans="1:27" ht="13.2">
      <c r="A405" s="382"/>
      <c r="B405" s="382"/>
      <c r="C405" s="382"/>
      <c r="D405" s="382"/>
      <c r="E405" s="382"/>
      <c r="F405" s="382"/>
      <c r="G405" s="382"/>
      <c r="H405" s="382"/>
      <c r="I405" s="382"/>
      <c r="J405" s="382"/>
      <c r="K405" s="382"/>
      <c r="L405" s="382"/>
      <c r="M405" s="382"/>
      <c r="N405" s="382"/>
      <c r="O405" s="382"/>
      <c r="P405" s="382"/>
      <c r="Q405" s="382"/>
      <c r="R405" s="382"/>
      <c r="S405" s="382"/>
      <c r="T405" s="382"/>
      <c r="U405" s="382"/>
      <c r="V405" s="382"/>
      <c r="W405" s="382"/>
      <c r="X405" s="382"/>
      <c r="Y405" s="382"/>
      <c r="Z405" s="382"/>
      <c r="AA405" s="382"/>
    </row>
    <row r="406" spans="1:27" ht="13.2">
      <c r="A406" s="382"/>
      <c r="B406" s="382"/>
      <c r="C406" s="382"/>
      <c r="D406" s="382"/>
      <c r="E406" s="382"/>
      <c r="F406" s="382"/>
      <c r="G406" s="382"/>
      <c r="H406" s="382"/>
      <c r="I406" s="382"/>
      <c r="J406" s="382"/>
      <c r="K406" s="382"/>
      <c r="L406" s="382"/>
      <c r="M406" s="382"/>
      <c r="N406" s="382"/>
      <c r="O406" s="382"/>
      <c r="P406" s="382"/>
      <c r="Q406" s="382"/>
      <c r="R406" s="382"/>
      <c r="S406" s="382"/>
      <c r="T406" s="382"/>
      <c r="U406" s="382"/>
      <c r="V406" s="382"/>
      <c r="W406" s="382"/>
      <c r="X406" s="382"/>
      <c r="Y406" s="382"/>
      <c r="Z406" s="382"/>
      <c r="AA406" s="382"/>
    </row>
    <row r="407" spans="1:27" ht="13.2">
      <c r="A407" s="382"/>
      <c r="B407" s="382"/>
      <c r="C407" s="382"/>
      <c r="D407" s="382"/>
      <c r="E407" s="382"/>
      <c r="F407" s="382"/>
      <c r="G407" s="382"/>
      <c r="H407" s="382"/>
      <c r="I407" s="382"/>
      <c r="J407" s="382"/>
      <c r="K407" s="382"/>
      <c r="L407" s="382"/>
      <c r="M407" s="382"/>
      <c r="N407" s="382"/>
      <c r="O407" s="382"/>
      <c r="P407" s="382"/>
      <c r="Q407" s="382"/>
      <c r="R407" s="382"/>
      <c r="S407" s="382"/>
      <c r="T407" s="382"/>
      <c r="U407" s="382"/>
      <c r="V407" s="382"/>
      <c r="W407" s="382"/>
      <c r="X407" s="382"/>
      <c r="Y407" s="382"/>
      <c r="Z407" s="382"/>
      <c r="AA407" s="382"/>
    </row>
    <row r="408" spans="1:27" ht="13.2">
      <c r="A408" s="382"/>
      <c r="B408" s="382"/>
      <c r="C408" s="382"/>
      <c r="D408" s="382"/>
      <c r="E408" s="382"/>
      <c r="F408" s="382"/>
      <c r="G408" s="382"/>
      <c r="H408" s="382"/>
      <c r="I408" s="382"/>
      <c r="J408" s="382"/>
      <c r="K408" s="382"/>
      <c r="L408" s="382"/>
      <c r="M408" s="382"/>
      <c r="N408" s="382"/>
      <c r="O408" s="382"/>
      <c r="P408" s="382"/>
      <c r="Q408" s="382"/>
      <c r="R408" s="382"/>
      <c r="S408" s="382"/>
      <c r="T408" s="382"/>
      <c r="U408" s="382"/>
      <c r="V408" s="382"/>
      <c r="W408" s="382"/>
      <c r="X408" s="382"/>
      <c r="Y408" s="382"/>
      <c r="Z408" s="382"/>
      <c r="AA408" s="382"/>
    </row>
    <row r="409" spans="1:27" ht="13.2">
      <c r="A409" s="382"/>
      <c r="B409" s="382"/>
      <c r="C409" s="382"/>
      <c r="D409" s="382"/>
      <c r="E409" s="382"/>
      <c r="F409" s="382"/>
      <c r="G409" s="382"/>
      <c r="H409" s="382"/>
      <c r="I409" s="382"/>
      <c r="J409" s="382"/>
      <c r="K409" s="382"/>
      <c r="L409" s="382"/>
      <c r="M409" s="382"/>
      <c r="N409" s="382"/>
      <c r="O409" s="382"/>
      <c r="P409" s="382"/>
      <c r="Q409" s="382"/>
      <c r="R409" s="382"/>
      <c r="S409" s="382"/>
      <c r="T409" s="382"/>
      <c r="U409" s="382"/>
      <c r="V409" s="382"/>
      <c r="W409" s="382"/>
      <c r="X409" s="382"/>
      <c r="Y409" s="382"/>
      <c r="Z409" s="382"/>
      <c r="AA409" s="382"/>
    </row>
    <row r="410" spans="1:27" ht="13.2">
      <c r="A410" s="382"/>
      <c r="B410" s="382"/>
      <c r="C410" s="382"/>
      <c r="D410" s="382"/>
      <c r="E410" s="382"/>
      <c r="F410" s="382"/>
      <c r="G410" s="382"/>
      <c r="H410" s="382"/>
      <c r="I410" s="382"/>
      <c r="J410" s="382"/>
      <c r="K410" s="382"/>
      <c r="L410" s="382"/>
      <c r="M410" s="382"/>
      <c r="N410" s="382"/>
      <c r="O410" s="382"/>
      <c r="P410" s="382"/>
      <c r="Q410" s="382"/>
      <c r="R410" s="382"/>
      <c r="S410" s="382"/>
      <c r="T410" s="382"/>
      <c r="U410" s="382"/>
      <c r="V410" s="382"/>
      <c r="W410" s="382"/>
      <c r="X410" s="382"/>
      <c r="Y410" s="382"/>
      <c r="Z410" s="382"/>
      <c r="AA410" s="382"/>
    </row>
    <row r="411" spans="1:27" ht="13.2">
      <c r="A411" s="382"/>
      <c r="B411" s="382"/>
      <c r="C411" s="382"/>
      <c r="D411" s="382"/>
      <c r="E411" s="382"/>
      <c r="F411" s="382"/>
      <c r="G411" s="382"/>
      <c r="H411" s="382"/>
      <c r="I411" s="382"/>
      <c r="J411" s="382"/>
      <c r="K411" s="382"/>
      <c r="L411" s="382"/>
      <c r="M411" s="382"/>
      <c r="N411" s="382"/>
      <c r="O411" s="382"/>
      <c r="P411" s="382"/>
      <c r="Q411" s="382"/>
      <c r="R411" s="382"/>
      <c r="S411" s="382"/>
      <c r="T411" s="382"/>
      <c r="U411" s="382"/>
      <c r="V411" s="382"/>
      <c r="W411" s="382"/>
      <c r="X411" s="382"/>
      <c r="Y411" s="382"/>
      <c r="Z411" s="382"/>
      <c r="AA411" s="382"/>
    </row>
    <row r="412" spans="1:27" ht="13.2">
      <c r="A412" s="382"/>
      <c r="B412" s="382"/>
      <c r="C412" s="382"/>
      <c r="D412" s="382"/>
      <c r="E412" s="382"/>
      <c r="F412" s="382"/>
      <c r="G412" s="382"/>
      <c r="H412" s="382"/>
      <c r="I412" s="382"/>
      <c r="J412" s="382"/>
      <c r="K412" s="382"/>
      <c r="L412" s="382"/>
      <c r="M412" s="382"/>
      <c r="N412" s="382"/>
      <c r="O412" s="382"/>
      <c r="P412" s="382"/>
      <c r="Q412" s="382"/>
      <c r="R412" s="382"/>
      <c r="S412" s="382"/>
      <c r="T412" s="382"/>
      <c r="U412" s="382"/>
      <c r="V412" s="382"/>
      <c r="W412" s="382"/>
      <c r="X412" s="382"/>
      <c r="Y412" s="382"/>
      <c r="Z412" s="382"/>
      <c r="AA412" s="382"/>
    </row>
    <row r="413" spans="1:27" ht="13.2">
      <c r="A413" s="382"/>
      <c r="B413" s="382"/>
      <c r="C413" s="382"/>
      <c r="D413" s="382"/>
      <c r="E413" s="382"/>
      <c r="F413" s="382"/>
      <c r="G413" s="382"/>
      <c r="H413" s="382"/>
      <c r="I413" s="382"/>
      <c r="J413" s="382"/>
      <c r="K413" s="382"/>
      <c r="L413" s="382"/>
      <c r="M413" s="382"/>
      <c r="N413" s="382"/>
      <c r="O413" s="382"/>
      <c r="P413" s="382"/>
      <c r="Q413" s="382"/>
      <c r="R413" s="382"/>
      <c r="S413" s="382"/>
      <c r="T413" s="382"/>
      <c r="U413" s="382"/>
      <c r="V413" s="382"/>
      <c r="W413" s="382"/>
      <c r="X413" s="382"/>
      <c r="Y413" s="382"/>
      <c r="Z413" s="382"/>
      <c r="AA413" s="382"/>
    </row>
    <row r="414" spans="1:27" ht="13.2">
      <c r="A414" s="382"/>
      <c r="B414" s="382"/>
      <c r="C414" s="382"/>
      <c r="D414" s="382"/>
      <c r="E414" s="382"/>
      <c r="F414" s="382"/>
      <c r="G414" s="382"/>
      <c r="H414" s="382"/>
      <c r="I414" s="382"/>
      <c r="J414" s="382"/>
      <c r="K414" s="382"/>
      <c r="L414" s="382"/>
      <c r="M414" s="382"/>
      <c r="N414" s="382"/>
      <c r="O414" s="382"/>
      <c r="P414" s="382"/>
      <c r="Q414" s="382"/>
      <c r="R414" s="382"/>
      <c r="S414" s="382"/>
      <c r="T414" s="382"/>
      <c r="U414" s="382"/>
      <c r="V414" s="382"/>
      <c r="W414" s="382"/>
      <c r="X414" s="382"/>
      <c r="Y414" s="382"/>
      <c r="Z414" s="382"/>
      <c r="AA414" s="382"/>
    </row>
    <row r="415" spans="1:27" ht="13.2">
      <c r="A415" s="382"/>
      <c r="B415" s="382"/>
      <c r="C415" s="382"/>
      <c r="D415" s="382"/>
      <c r="E415" s="382"/>
      <c r="F415" s="382"/>
      <c r="G415" s="382"/>
      <c r="H415" s="382"/>
      <c r="I415" s="382"/>
      <c r="J415" s="382"/>
      <c r="K415" s="382"/>
      <c r="L415" s="382"/>
      <c r="M415" s="382"/>
      <c r="N415" s="382"/>
      <c r="O415" s="382"/>
      <c r="P415" s="382"/>
      <c r="Q415" s="382"/>
      <c r="R415" s="382"/>
      <c r="S415" s="382"/>
      <c r="T415" s="382"/>
      <c r="U415" s="382"/>
      <c r="V415" s="382"/>
      <c r="W415" s="382"/>
      <c r="X415" s="382"/>
      <c r="Y415" s="382"/>
      <c r="Z415" s="382"/>
      <c r="AA415" s="382"/>
    </row>
    <row r="416" spans="1:27" ht="13.2">
      <c r="A416" s="382"/>
      <c r="B416" s="382"/>
      <c r="C416" s="382"/>
      <c r="D416" s="382"/>
      <c r="E416" s="382"/>
      <c r="F416" s="382"/>
      <c r="G416" s="382"/>
      <c r="H416" s="382"/>
      <c r="I416" s="382"/>
      <c r="J416" s="382"/>
      <c r="K416" s="382"/>
      <c r="L416" s="382"/>
      <c r="M416" s="382"/>
      <c r="N416" s="382"/>
      <c r="O416" s="382"/>
      <c r="P416" s="382"/>
      <c r="Q416" s="382"/>
      <c r="R416" s="382"/>
      <c r="S416" s="382"/>
      <c r="T416" s="382"/>
      <c r="U416" s="382"/>
      <c r="V416" s="382"/>
      <c r="W416" s="382"/>
      <c r="X416" s="382"/>
      <c r="Y416" s="382"/>
      <c r="Z416" s="382"/>
      <c r="AA416" s="382"/>
    </row>
    <row r="417" spans="1:27" ht="13.2">
      <c r="A417" s="382"/>
      <c r="B417" s="382"/>
      <c r="C417" s="382"/>
      <c r="D417" s="382"/>
      <c r="E417" s="382"/>
      <c r="F417" s="382"/>
      <c r="G417" s="382"/>
      <c r="H417" s="382"/>
      <c r="I417" s="382"/>
      <c r="J417" s="382"/>
      <c r="K417" s="382"/>
      <c r="L417" s="382"/>
      <c r="M417" s="382"/>
      <c r="N417" s="382"/>
      <c r="O417" s="382"/>
      <c r="P417" s="382"/>
      <c r="Q417" s="382"/>
      <c r="R417" s="382"/>
      <c r="S417" s="382"/>
      <c r="T417" s="382"/>
      <c r="U417" s="382"/>
      <c r="V417" s="382"/>
      <c r="W417" s="382"/>
      <c r="X417" s="382"/>
      <c r="Y417" s="382"/>
      <c r="Z417" s="382"/>
      <c r="AA417" s="382"/>
    </row>
    <row r="418" spans="1:27" ht="13.2">
      <c r="A418" s="382"/>
      <c r="B418" s="382"/>
      <c r="C418" s="382"/>
      <c r="D418" s="382"/>
      <c r="E418" s="382"/>
      <c r="F418" s="382"/>
      <c r="G418" s="382"/>
      <c r="H418" s="382"/>
      <c r="I418" s="382"/>
      <c r="J418" s="382"/>
      <c r="K418" s="382"/>
      <c r="L418" s="382"/>
      <c r="M418" s="382"/>
      <c r="N418" s="382"/>
      <c r="O418" s="382"/>
      <c r="P418" s="382"/>
      <c r="Q418" s="382"/>
      <c r="R418" s="382"/>
      <c r="S418" s="382"/>
      <c r="T418" s="382"/>
      <c r="U418" s="382"/>
      <c r="V418" s="382"/>
      <c r="W418" s="382"/>
      <c r="X418" s="382"/>
      <c r="Y418" s="382"/>
      <c r="Z418" s="382"/>
      <c r="AA418" s="382"/>
    </row>
    <row r="419" spans="1:27" ht="13.2">
      <c r="A419" s="382"/>
      <c r="B419" s="382"/>
      <c r="C419" s="382"/>
      <c r="D419" s="382"/>
      <c r="E419" s="382"/>
      <c r="F419" s="382"/>
      <c r="G419" s="382"/>
      <c r="H419" s="382"/>
      <c r="I419" s="382"/>
      <c r="J419" s="382"/>
      <c r="K419" s="382"/>
      <c r="L419" s="382"/>
      <c r="M419" s="382"/>
      <c r="N419" s="382"/>
      <c r="O419" s="382"/>
      <c r="P419" s="382"/>
      <c r="Q419" s="382"/>
      <c r="R419" s="382"/>
      <c r="S419" s="382"/>
      <c r="T419" s="382"/>
      <c r="U419" s="382"/>
      <c r="V419" s="382"/>
      <c r="W419" s="382"/>
      <c r="X419" s="382"/>
      <c r="Y419" s="382"/>
      <c r="Z419" s="382"/>
      <c r="AA419" s="382"/>
    </row>
    <row r="420" spans="1:27" ht="13.2">
      <c r="A420" s="382"/>
      <c r="B420" s="382"/>
      <c r="C420" s="382"/>
      <c r="D420" s="382"/>
      <c r="E420" s="382"/>
      <c r="F420" s="382"/>
      <c r="G420" s="382"/>
      <c r="H420" s="382"/>
      <c r="I420" s="382"/>
      <c r="J420" s="382"/>
      <c r="K420" s="382"/>
      <c r="L420" s="382"/>
      <c r="M420" s="382"/>
      <c r="N420" s="382"/>
      <c r="O420" s="382"/>
      <c r="P420" s="382"/>
      <c r="Q420" s="382"/>
      <c r="R420" s="382"/>
      <c r="S420" s="382"/>
      <c r="T420" s="382"/>
      <c r="U420" s="382"/>
      <c r="V420" s="382"/>
      <c r="W420" s="382"/>
      <c r="X420" s="382"/>
      <c r="Y420" s="382"/>
      <c r="Z420" s="382"/>
      <c r="AA420" s="382"/>
    </row>
    <row r="421" spans="1:27" ht="13.2">
      <c r="A421" s="382"/>
      <c r="B421" s="382"/>
      <c r="C421" s="382"/>
      <c r="D421" s="382"/>
      <c r="E421" s="382"/>
      <c r="F421" s="382"/>
      <c r="G421" s="382"/>
      <c r="H421" s="382"/>
      <c r="I421" s="382"/>
      <c r="J421" s="382"/>
      <c r="K421" s="382"/>
      <c r="L421" s="382"/>
      <c r="M421" s="382"/>
      <c r="N421" s="382"/>
      <c r="O421" s="382"/>
      <c r="P421" s="382"/>
      <c r="Q421" s="382"/>
      <c r="R421" s="382"/>
      <c r="S421" s="382"/>
      <c r="T421" s="382"/>
      <c r="U421" s="382"/>
      <c r="V421" s="382"/>
      <c r="W421" s="382"/>
      <c r="X421" s="382"/>
      <c r="Y421" s="382"/>
      <c r="Z421" s="382"/>
      <c r="AA421" s="382"/>
    </row>
    <row r="422" spans="1:27" ht="13.2">
      <c r="A422" s="382"/>
      <c r="B422" s="382"/>
      <c r="C422" s="382"/>
      <c r="D422" s="382"/>
      <c r="E422" s="382"/>
      <c r="F422" s="382"/>
      <c r="G422" s="382"/>
      <c r="H422" s="382"/>
      <c r="I422" s="382"/>
      <c r="J422" s="382"/>
      <c r="K422" s="382"/>
      <c r="L422" s="382"/>
      <c r="M422" s="382"/>
      <c r="N422" s="382"/>
      <c r="O422" s="382"/>
      <c r="P422" s="382"/>
      <c r="Q422" s="382"/>
      <c r="R422" s="382"/>
      <c r="S422" s="382"/>
      <c r="T422" s="382"/>
      <c r="U422" s="382"/>
      <c r="V422" s="382"/>
      <c r="W422" s="382"/>
      <c r="X422" s="382"/>
      <c r="Y422" s="382"/>
      <c r="Z422" s="382"/>
      <c r="AA422" s="382"/>
    </row>
    <row r="423" spans="1:27" ht="13.2">
      <c r="A423" s="382"/>
      <c r="B423" s="382"/>
      <c r="C423" s="382"/>
      <c r="D423" s="382"/>
      <c r="E423" s="382"/>
      <c r="F423" s="382"/>
      <c r="G423" s="382"/>
      <c r="H423" s="382"/>
      <c r="I423" s="382"/>
      <c r="J423" s="382"/>
      <c r="K423" s="382"/>
      <c r="L423" s="382"/>
      <c r="M423" s="382"/>
      <c r="N423" s="382"/>
      <c r="O423" s="382"/>
      <c r="P423" s="382"/>
      <c r="Q423" s="382"/>
      <c r="R423" s="382"/>
      <c r="S423" s="382"/>
      <c r="T423" s="382"/>
      <c r="U423" s="382"/>
      <c r="V423" s="382"/>
      <c r="W423" s="382"/>
      <c r="X423" s="382"/>
      <c r="Y423" s="382"/>
      <c r="Z423" s="382"/>
      <c r="AA423" s="382"/>
    </row>
    <row r="424" spans="1:27" ht="13.2">
      <c r="A424" s="382"/>
      <c r="B424" s="382"/>
      <c r="C424" s="382"/>
      <c r="D424" s="382"/>
      <c r="E424" s="382"/>
      <c r="F424" s="382"/>
      <c r="G424" s="382"/>
      <c r="H424" s="382"/>
      <c r="I424" s="382"/>
      <c r="J424" s="382"/>
      <c r="K424" s="382"/>
      <c r="L424" s="382"/>
      <c r="M424" s="382"/>
      <c r="N424" s="382"/>
      <c r="O424" s="382"/>
      <c r="P424" s="382"/>
      <c r="Q424" s="382"/>
      <c r="R424" s="382"/>
      <c r="S424" s="382"/>
      <c r="T424" s="382"/>
      <c r="U424" s="382"/>
      <c r="V424" s="382"/>
      <c r="W424" s="382"/>
      <c r="X424" s="382"/>
      <c r="Y424" s="382"/>
      <c r="Z424" s="382"/>
      <c r="AA424" s="382"/>
    </row>
    <row r="425" spans="1:27" ht="13.2">
      <c r="A425" s="382"/>
      <c r="B425" s="382"/>
      <c r="C425" s="382"/>
      <c r="D425" s="382"/>
      <c r="E425" s="382"/>
      <c r="F425" s="382"/>
      <c r="G425" s="382"/>
      <c r="H425" s="382"/>
      <c r="I425" s="382"/>
      <c r="J425" s="382"/>
      <c r="K425" s="382"/>
      <c r="L425" s="382"/>
      <c r="M425" s="382"/>
      <c r="N425" s="382"/>
      <c r="O425" s="382"/>
      <c r="P425" s="382"/>
      <c r="Q425" s="382"/>
      <c r="R425" s="382"/>
      <c r="S425" s="382"/>
      <c r="T425" s="382"/>
      <c r="U425" s="382"/>
      <c r="V425" s="382"/>
      <c r="W425" s="382"/>
      <c r="X425" s="382"/>
      <c r="Y425" s="382"/>
      <c r="Z425" s="382"/>
      <c r="AA425" s="382"/>
    </row>
    <row r="426" spans="1:27" ht="13.2">
      <c r="A426" s="382"/>
      <c r="B426" s="382"/>
      <c r="C426" s="382"/>
      <c r="D426" s="382"/>
      <c r="E426" s="382"/>
      <c r="F426" s="382"/>
      <c r="G426" s="382"/>
      <c r="H426" s="382"/>
      <c r="I426" s="382"/>
      <c r="J426" s="382"/>
      <c r="K426" s="382"/>
      <c r="L426" s="382"/>
      <c r="M426" s="382"/>
      <c r="N426" s="382"/>
      <c r="O426" s="382"/>
      <c r="P426" s="382"/>
      <c r="Q426" s="382"/>
      <c r="R426" s="382"/>
      <c r="S426" s="382"/>
      <c r="T426" s="382"/>
      <c r="U426" s="382"/>
      <c r="V426" s="382"/>
      <c r="W426" s="382"/>
      <c r="X426" s="382"/>
      <c r="Y426" s="382"/>
      <c r="Z426" s="382"/>
      <c r="AA426" s="382"/>
    </row>
    <row r="427" spans="1:27" ht="13.2">
      <c r="A427" s="382"/>
      <c r="B427" s="382"/>
      <c r="C427" s="382"/>
      <c r="D427" s="382"/>
      <c r="E427" s="382"/>
      <c r="F427" s="382"/>
      <c r="G427" s="382"/>
      <c r="H427" s="382"/>
      <c r="I427" s="382"/>
      <c r="J427" s="382"/>
      <c r="K427" s="382"/>
      <c r="L427" s="382"/>
      <c r="M427" s="382"/>
      <c r="N427" s="382"/>
      <c r="O427" s="382"/>
      <c r="P427" s="382"/>
      <c r="Q427" s="382"/>
      <c r="R427" s="382"/>
      <c r="S427" s="382"/>
      <c r="T427" s="382"/>
      <c r="U427" s="382"/>
      <c r="V427" s="382"/>
      <c r="W427" s="382"/>
      <c r="X427" s="382"/>
      <c r="Y427" s="382"/>
      <c r="Z427" s="382"/>
      <c r="AA427" s="382"/>
    </row>
    <row r="428" spans="1:27" ht="13.2">
      <c r="A428" s="382"/>
      <c r="B428" s="382"/>
      <c r="C428" s="382"/>
      <c r="D428" s="382"/>
      <c r="E428" s="382"/>
      <c r="F428" s="382"/>
      <c r="G428" s="382"/>
      <c r="H428" s="382"/>
      <c r="I428" s="382"/>
      <c r="J428" s="382"/>
      <c r="K428" s="382"/>
      <c r="L428" s="382"/>
      <c r="M428" s="382"/>
      <c r="N428" s="382"/>
      <c r="O428" s="382"/>
      <c r="P428" s="382"/>
      <c r="Q428" s="382"/>
      <c r="R428" s="382"/>
      <c r="S428" s="382"/>
      <c r="T428" s="382"/>
      <c r="U428" s="382"/>
      <c r="V428" s="382"/>
      <c r="W428" s="382"/>
      <c r="X428" s="382"/>
      <c r="Y428" s="382"/>
      <c r="Z428" s="382"/>
      <c r="AA428" s="382"/>
    </row>
    <row r="429" spans="1:27" ht="13.2">
      <c r="A429" s="382"/>
      <c r="B429" s="382"/>
      <c r="C429" s="382"/>
      <c r="D429" s="382"/>
      <c r="E429" s="382"/>
      <c r="F429" s="382"/>
      <c r="G429" s="382"/>
      <c r="H429" s="382"/>
      <c r="I429" s="382"/>
      <c r="J429" s="382"/>
      <c r="K429" s="382"/>
      <c r="L429" s="382"/>
      <c r="M429" s="382"/>
      <c r="N429" s="382"/>
      <c r="O429" s="382"/>
      <c r="P429" s="382"/>
      <c r="Q429" s="382"/>
      <c r="R429" s="382"/>
      <c r="S429" s="382"/>
      <c r="T429" s="382"/>
      <c r="U429" s="382"/>
      <c r="V429" s="382"/>
      <c r="W429" s="382"/>
      <c r="X429" s="382"/>
      <c r="Y429" s="382"/>
      <c r="Z429" s="382"/>
      <c r="AA429" s="382"/>
    </row>
    <row r="430" spans="1:27" ht="13.2">
      <c r="A430" s="382"/>
      <c r="B430" s="382"/>
      <c r="C430" s="382"/>
      <c r="D430" s="382"/>
      <c r="E430" s="382"/>
      <c r="F430" s="382"/>
      <c r="G430" s="382"/>
      <c r="H430" s="382"/>
      <c r="I430" s="382"/>
      <c r="J430" s="382"/>
      <c r="K430" s="382"/>
      <c r="L430" s="382"/>
      <c r="M430" s="382"/>
      <c r="N430" s="382"/>
      <c r="O430" s="382"/>
      <c r="P430" s="382"/>
      <c r="Q430" s="382"/>
      <c r="R430" s="382"/>
      <c r="S430" s="382"/>
      <c r="T430" s="382"/>
      <c r="U430" s="382"/>
      <c r="V430" s="382"/>
      <c r="W430" s="382"/>
      <c r="X430" s="382"/>
      <c r="Y430" s="382"/>
      <c r="Z430" s="382"/>
      <c r="AA430" s="382"/>
    </row>
    <row r="431" spans="1:27" ht="13.2">
      <c r="A431" s="382"/>
      <c r="B431" s="382"/>
      <c r="C431" s="382"/>
      <c r="D431" s="382"/>
      <c r="E431" s="382"/>
      <c r="F431" s="382"/>
      <c r="G431" s="382"/>
      <c r="H431" s="382"/>
      <c r="I431" s="382"/>
      <c r="J431" s="382"/>
      <c r="K431" s="382"/>
      <c r="L431" s="382"/>
      <c r="M431" s="382"/>
      <c r="N431" s="382"/>
      <c r="O431" s="382"/>
      <c r="P431" s="382"/>
      <c r="Q431" s="382"/>
      <c r="R431" s="382"/>
      <c r="S431" s="382"/>
      <c r="T431" s="382"/>
      <c r="U431" s="382"/>
      <c r="V431" s="382"/>
      <c r="W431" s="382"/>
      <c r="X431" s="382"/>
      <c r="Y431" s="382"/>
      <c r="Z431" s="382"/>
      <c r="AA431" s="382"/>
    </row>
    <row r="432" spans="1:27" ht="13.2">
      <c r="A432" s="382"/>
      <c r="B432" s="382"/>
      <c r="C432" s="382"/>
      <c r="D432" s="382"/>
      <c r="E432" s="382"/>
      <c r="F432" s="382"/>
      <c r="G432" s="382"/>
      <c r="H432" s="382"/>
      <c r="I432" s="382"/>
      <c r="J432" s="382"/>
      <c r="K432" s="382"/>
      <c r="L432" s="382"/>
      <c r="M432" s="382"/>
      <c r="N432" s="382"/>
      <c r="O432" s="382"/>
      <c r="P432" s="382"/>
      <c r="Q432" s="382"/>
      <c r="R432" s="382"/>
      <c r="S432" s="382"/>
      <c r="T432" s="382"/>
      <c r="U432" s="382"/>
      <c r="V432" s="382"/>
      <c r="W432" s="382"/>
      <c r="X432" s="382"/>
      <c r="Y432" s="382"/>
      <c r="Z432" s="382"/>
      <c r="AA432" s="382"/>
    </row>
    <row r="433" spans="1:27" ht="13.2">
      <c r="A433" s="382"/>
      <c r="B433" s="382"/>
      <c r="C433" s="382"/>
      <c r="D433" s="382"/>
      <c r="E433" s="382"/>
      <c r="F433" s="382"/>
      <c r="G433" s="382"/>
      <c r="H433" s="382"/>
      <c r="I433" s="382"/>
      <c r="J433" s="382"/>
      <c r="K433" s="382"/>
      <c r="L433" s="382"/>
      <c r="M433" s="382"/>
      <c r="N433" s="382"/>
      <c r="O433" s="382"/>
      <c r="P433" s="382"/>
      <c r="Q433" s="382"/>
      <c r="R433" s="382"/>
      <c r="S433" s="382"/>
      <c r="T433" s="382"/>
      <c r="U433" s="382"/>
      <c r="V433" s="382"/>
      <c r="W433" s="382"/>
      <c r="X433" s="382"/>
      <c r="Y433" s="382"/>
      <c r="Z433" s="382"/>
      <c r="AA433" s="382"/>
    </row>
    <row r="434" spans="1:27" ht="13.2">
      <c r="A434" s="382"/>
      <c r="B434" s="382"/>
      <c r="C434" s="382"/>
      <c r="D434" s="382"/>
      <c r="E434" s="382"/>
      <c r="F434" s="382"/>
      <c r="G434" s="382"/>
      <c r="H434" s="382"/>
      <c r="I434" s="382"/>
      <c r="J434" s="382"/>
      <c r="K434" s="382"/>
      <c r="L434" s="382"/>
      <c r="M434" s="382"/>
      <c r="N434" s="382"/>
      <c r="O434" s="382"/>
      <c r="P434" s="382"/>
      <c r="Q434" s="382"/>
      <c r="R434" s="382"/>
      <c r="S434" s="382"/>
      <c r="T434" s="382"/>
      <c r="U434" s="382"/>
      <c r="V434" s="382"/>
      <c r="W434" s="382"/>
      <c r="X434" s="382"/>
      <c r="Y434" s="382"/>
      <c r="Z434" s="382"/>
      <c r="AA434" s="382"/>
    </row>
    <row r="435" spans="1:27" ht="13.2">
      <c r="A435" s="382"/>
      <c r="B435" s="382"/>
      <c r="C435" s="382"/>
      <c r="D435" s="382"/>
      <c r="E435" s="382"/>
      <c r="F435" s="382"/>
      <c r="G435" s="382"/>
      <c r="H435" s="382"/>
      <c r="I435" s="382"/>
      <c r="J435" s="382"/>
      <c r="K435" s="382"/>
      <c r="L435" s="382"/>
      <c r="M435" s="382"/>
      <c r="N435" s="382"/>
      <c r="O435" s="382"/>
      <c r="P435" s="382"/>
      <c r="Q435" s="382"/>
      <c r="R435" s="382"/>
      <c r="S435" s="382"/>
      <c r="T435" s="382"/>
      <c r="U435" s="382"/>
      <c r="V435" s="382"/>
      <c r="W435" s="382"/>
      <c r="X435" s="382"/>
      <c r="Y435" s="382"/>
      <c r="Z435" s="382"/>
      <c r="AA435" s="382"/>
    </row>
    <row r="436" spans="1:27" ht="13.2">
      <c r="A436" s="382"/>
      <c r="B436" s="382"/>
      <c r="C436" s="382"/>
      <c r="D436" s="382"/>
      <c r="E436" s="382"/>
      <c r="F436" s="382"/>
      <c r="G436" s="382"/>
      <c r="H436" s="382"/>
      <c r="I436" s="382"/>
      <c r="J436" s="382"/>
      <c r="K436" s="382"/>
      <c r="L436" s="382"/>
      <c r="M436" s="382"/>
      <c r="N436" s="382"/>
      <c r="O436" s="382"/>
      <c r="P436" s="382"/>
      <c r="Q436" s="382"/>
      <c r="R436" s="382"/>
      <c r="S436" s="382"/>
      <c r="T436" s="382"/>
      <c r="U436" s="382"/>
      <c r="V436" s="382"/>
      <c r="W436" s="382"/>
      <c r="X436" s="382"/>
      <c r="Y436" s="382"/>
      <c r="Z436" s="382"/>
      <c r="AA436" s="382"/>
    </row>
    <row r="437" spans="1:27" ht="13.2">
      <c r="A437" s="382"/>
      <c r="B437" s="382"/>
      <c r="C437" s="382"/>
      <c r="D437" s="382"/>
      <c r="E437" s="382"/>
      <c r="F437" s="382"/>
      <c r="G437" s="382"/>
      <c r="H437" s="382"/>
      <c r="I437" s="382"/>
      <c r="J437" s="382"/>
      <c r="K437" s="382"/>
      <c r="L437" s="382"/>
      <c r="M437" s="382"/>
      <c r="N437" s="382"/>
      <c r="O437" s="382"/>
      <c r="P437" s="382"/>
      <c r="Q437" s="382"/>
      <c r="R437" s="382"/>
      <c r="S437" s="382"/>
      <c r="T437" s="382"/>
      <c r="U437" s="382"/>
      <c r="V437" s="382"/>
      <c r="W437" s="382"/>
      <c r="X437" s="382"/>
      <c r="Y437" s="382"/>
      <c r="Z437" s="382"/>
      <c r="AA437" s="382"/>
    </row>
    <row r="438" spans="1:27" ht="13.2">
      <c r="A438" s="382"/>
      <c r="B438" s="382"/>
      <c r="C438" s="382"/>
      <c r="D438" s="382"/>
      <c r="E438" s="382"/>
      <c r="F438" s="382"/>
      <c r="G438" s="382"/>
      <c r="H438" s="382"/>
      <c r="I438" s="382"/>
      <c r="J438" s="382"/>
      <c r="K438" s="382"/>
      <c r="L438" s="382"/>
      <c r="M438" s="382"/>
      <c r="N438" s="382"/>
      <c r="O438" s="382"/>
      <c r="P438" s="382"/>
      <c r="Q438" s="382"/>
      <c r="R438" s="382"/>
      <c r="S438" s="382"/>
      <c r="T438" s="382"/>
      <c r="U438" s="382"/>
      <c r="V438" s="382"/>
      <c r="W438" s="382"/>
      <c r="X438" s="382"/>
      <c r="Y438" s="382"/>
      <c r="Z438" s="382"/>
      <c r="AA438" s="382"/>
    </row>
    <row r="439" spans="1:27" ht="13.2">
      <c r="A439" s="382"/>
      <c r="B439" s="382"/>
      <c r="C439" s="382"/>
      <c r="D439" s="382"/>
      <c r="E439" s="382"/>
      <c r="F439" s="382"/>
      <c r="G439" s="382"/>
      <c r="H439" s="382"/>
      <c r="I439" s="382"/>
      <c r="J439" s="382"/>
      <c r="K439" s="382"/>
      <c r="L439" s="382"/>
      <c r="M439" s="382"/>
      <c r="N439" s="382"/>
      <c r="O439" s="382"/>
      <c r="P439" s="382"/>
      <c r="Q439" s="382"/>
      <c r="R439" s="382"/>
      <c r="S439" s="382"/>
      <c r="T439" s="382"/>
      <c r="U439" s="382"/>
      <c r="V439" s="382"/>
      <c r="W439" s="382"/>
      <c r="X439" s="382"/>
      <c r="Y439" s="382"/>
      <c r="Z439" s="382"/>
      <c r="AA439" s="382"/>
    </row>
    <row r="440" spans="1:27" ht="13.2">
      <c r="A440" s="382"/>
      <c r="B440" s="382"/>
      <c r="C440" s="382"/>
      <c r="D440" s="382"/>
      <c r="E440" s="382"/>
      <c r="F440" s="382"/>
      <c r="G440" s="382"/>
      <c r="H440" s="382"/>
      <c r="I440" s="382"/>
      <c r="J440" s="382"/>
      <c r="K440" s="382"/>
      <c r="L440" s="382"/>
      <c r="M440" s="382"/>
      <c r="N440" s="382"/>
      <c r="O440" s="382"/>
      <c r="P440" s="382"/>
      <c r="Q440" s="382"/>
      <c r="R440" s="382"/>
      <c r="S440" s="382"/>
      <c r="T440" s="382"/>
      <c r="U440" s="382"/>
      <c r="V440" s="382"/>
      <c r="W440" s="382"/>
      <c r="X440" s="382"/>
      <c r="Y440" s="382"/>
      <c r="Z440" s="382"/>
      <c r="AA440" s="382"/>
    </row>
    <row r="441" spans="1:27" ht="13.2">
      <c r="A441" s="382"/>
      <c r="B441" s="382"/>
      <c r="C441" s="382"/>
      <c r="D441" s="382"/>
      <c r="E441" s="382"/>
      <c r="F441" s="382"/>
      <c r="G441" s="382"/>
      <c r="H441" s="382"/>
      <c r="I441" s="382"/>
      <c r="J441" s="382"/>
      <c r="K441" s="382"/>
      <c r="L441" s="382"/>
      <c r="M441" s="382"/>
      <c r="N441" s="382"/>
      <c r="O441" s="382"/>
      <c r="P441" s="382"/>
      <c r="Q441" s="382"/>
      <c r="R441" s="382"/>
      <c r="S441" s="382"/>
      <c r="T441" s="382"/>
      <c r="U441" s="382"/>
      <c r="V441" s="382"/>
      <c r="W441" s="382"/>
      <c r="X441" s="382"/>
      <c r="Y441" s="382"/>
      <c r="Z441" s="382"/>
      <c r="AA441" s="382"/>
    </row>
    <row r="442" spans="1:27" ht="13.2">
      <c r="A442" s="382"/>
      <c r="B442" s="382"/>
      <c r="C442" s="382"/>
      <c r="D442" s="382"/>
      <c r="E442" s="382"/>
      <c r="F442" s="382"/>
      <c r="G442" s="382"/>
      <c r="H442" s="382"/>
      <c r="I442" s="382"/>
      <c r="J442" s="382"/>
      <c r="K442" s="382"/>
      <c r="L442" s="382"/>
      <c r="M442" s="382"/>
      <c r="N442" s="382"/>
      <c r="O442" s="382"/>
      <c r="P442" s="382"/>
      <c r="Q442" s="382"/>
      <c r="R442" s="382"/>
      <c r="S442" s="382"/>
      <c r="T442" s="382"/>
      <c r="U442" s="382"/>
      <c r="V442" s="382"/>
      <c r="W442" s="382"/>
      <c r="X442" s="382"/>
      <c r="Y442" s="382"/>
      <c r="Z442" s="382"/>
      <c r="AA442" s="382"/>
    </row>
    <row r="443" spans="1:27" ht="13.2">
      <c r="A443" s="382"/>
      <c r="B443" s="382"/>
      <c r="C443" s="382"/>
      <c r="D443" s="382"/>
      <c r="E443" s="382"/>
      <c r="F443" s="382"/>
      <c r="G443" s="382"/>
      <c r="H443" s="382"/>
      <c r="I443" s="382"/>
      <c r="J443" s="382"/>
      <c r="K443" s="382"/>
      <c r="L443" s="382"/>
      <c r="M443" s="382"/>
      <c r="N443" s="382"/>
      <c r="O443" s="382"/>
      <c r="P443" s="382"/>
      <c r="Q443" s="382"/>
      <c r="R443" s="382"/>
      <c r="S443" s="382"/>
      <c r="T443" s="382"/>
      <c r="U443" s="382"/>
      <c r="V443" s="382"/>
      <c r="W443" s="382"/>
      <c r="X443" s="382"/>
      <c r="Y443" s="382"/>
      <c r="Z443" s="382"/>
      <c r="AA443" s="382"/>
    </row>
    <row r="444" spans="1:27" ht="13.2">
      <c r="A444" s="382"/>
      <c r="B444" s="382"/>
      <c r="C444" s="382"/>
      <c r="D444" s="382"/>
      <c r="E444" s="382"/>
      <c r="F444" s="382"/>
      <c r="G444" s="382"/>
      <c r="H444" s="382"/>
      <c r="I444" s="382"/>
      <c r="J444" s="382"/>
      <c r="K444" s="382"/>
      <c r="L444" s="382"/>
      <c r="M444" s="382"/>
      <c r="N444" s="382"/>
      <c r="O444" s="382"/>
      <c r="P444" s="382"/>
      <c r="Q444" s="382"/>
      <c r="R444" s="382"/>
      <c r="S444" s="382"/>
      <c r="T444" s="382"/>
      <c r="U444" s="382"/>
      <c r="V444" s="382"/>
      <c r="W444" s="382"/>
      <c r="X444" s="382"/>
      <c r="Y444" s="382"/>
      <c r="Z444" s="382"/>
      <c r="AA444" s="382"/>
    </row>
    <row r="445" spans="1:27" ht="13.2">
      <c r="A445" s="382"/>
      <c r="B445" s="382"/>
      <c r="C445" s="382"/>
      <c r="D445" s="382"/>
      <c r="E445" s="382"/>
      <c r="F445" s="382"/>
      <c r="G445" s="382"/>
      <c r="H445" s="382"/>
      <c r="I445" s="382"/>
      <c r="J445" s="382"/>
      <c r="K445" s="382"/>
      <c r="L445" s="382"/>
      <c r="M445" s="382"/>
      <c r="N445" s="382"/>
      <c r="O445" s="382"/>
      <c r="P445" s="382"/>
      <c r="Q445" s="382"/>
      <c r="R445" s="382"/>
      <c r="S445" s="382"/>
      <c r="T445" s="382"/>
      <c r="U445" s="382"/>
      <c r="V445" s="382"/>
      <c r="W445" s="382"/>
      <c r="X445" s="382"/>
      <c r="Y445" s="382"/>
      <c r="Z445" s="382"/>
      <c r="AA445" s="382"/>
    </row>
    <row r="446" spans="1:27" ht="13.2">
      <c r="A446" s="382"/>
      <c r="B446" s="382"/>
      <c r="C446" s="382"/>
      <c r="D446" s="382"/>
      <c r="E446" s="382"/>
      <c r="F446" s="382"/>
      <c r="G446" s="382"/>
      <c r="H446" s="382"/>
      <c r="I446" s="382"/>
      <c r="J446" s="382"/>
      <c r="K446" s="382"/>
      <c r="L446" s="382"/>
      <c r="M446" s="382"/>
      <c r="N446" s="382"/>
      <c r="O446" s="382"/>
      <c r="P446" s="382"/>
      <c r="Q446" s="382"/>
      <c r="R446" s="382"/>
      <c r="S446" s="382"/>
      <c r="T446" s="382"/>
      <c r="U446" s="382"/>
      <c r="V446" s="382"/>
      <c r="W446" s="382"/>
      <c r="X446" s="382"/>
      <c r="Y446" s="382"/>
      <c r="Z446" s="382"/>
      <c r="AA446" s="382"/>
    </row>
    <row r="447" spans="1:27" ht="13.2">
      <c r="A447" s="382"/>
      <c r="B447" s="382"/>
      <c r="C447" s="382"/>
      <c r="D447" s="382"/>
      <c r="E447" s="382"/>
      <c r="F447" s="382"/>
      <c r="G447" s="382"/>
      <c r="H447" s="382"/>
      <c r="I447" s="382"/>
      <c r="J447" s="382"/>
      <c r="K447" s="382"/>
      <c r="L447" s="382"/>
      <c r="M447" s="382"/>
      <c r="N447" s="382"/>
      <c r="O447" s="382"/>
      <c r="P447" s="382"/>
      <c r="Q447" s="382"/>
      <c r="R447" s="382"/>
      <c r="S447" s="382"/>
      <c r="T447" s="382"/>
      <c r="U447" s="382"/>
      <c r="V447" s="382"/>
      <c r="W447" s="382"/>
      <c r="X447" s="382"/>
      <c r="Y447" s="382"/>
      <c r="Z447" s="382"/>
      <c r="AA447" s="382"/>
    </row>
    <row r="448" spans="1:27" ht="13.2">
      <c r="A448" s="382"/>
      <c r="B448" s="382"/>
      <c r="C448" s="382"/>
      <c r="D448" s="382"/>
      <c r="E448" s="382"/>
      <c r="F448" s="382"/>
      <c r="G448" s="382"/>
      <c r="H448" s="382"/>
      <c r="I448" s="382"/>
      <c r="J448" s="382"/>
      <c r="K448" s="382"/>
      <c r="L448" s="382"/>
      <c r="M448" s="382"/>
      <c r="N448" s="382"/>
      <c r="O448" s="382"/>
      <c r="P448" s="382"/>
      <c r="Q448" s="382"/>
      <c r="R448" s="382"/>
      <c r="S448" s="382"/>
      <c r="T448" s="382"/>
      <c r="U448" s="382"/>
      <c r="V448" s="382"/>
      <c r="W448" s="382"/>
      <c r="X448" s="382"/>
      <c r="Y448" s="382"/>
      <c r="Z448" s="382"/>
      <c r="AA448" s="382"/>
    </row>
    <row r="449" spans="1:27" ht="13.2">
      <c r="A449" s="382"/>
      <c r="B449" s="382"/>
      <c r="C449" s="382"/>
      <c r="D449" s="382"/>
      <c r="E449" s="382"/>
      <c r="F449" s="382"/>
      <c r="G449" s="382"/>
      <c r="H449" s="382"/>
      <c r="I449" s="382"/>
      <c r="J449" s="382"/>
      <c r="K449" s="382"/>
      <c r="L449" s="382"/>
      <c r="M449" s="382"/>
      <c r="N449" s="382"/>
      <c r="O449" s="382"/>
      <c r="P449" s="382"/>
      <c r="Q449" s="382"/>
      <c r="R449" s="382"/>
      <c r="S449" s="382"/>
      <c r="T449" s="382"/>
      <c r="U449" s="382"/>
      <c r="V449" s="382"/>
      <c r="W449" s="382"/>
      <c r="X449" s="382"/>
      <c r="Y449" s="382"/>
      <c r="Z449" s="382"/>
      <c r="AA449" s="382"/>
    </row>
    <row r="450" spans="1:27" ht="13.2">
      <c r="A450" s="382"/>
      <c r="B450" s="382"/>
      <c r="C450" s="382"/>
      <c r="D450" s="382"/>
      <c r="E450" s="382"/>
      <c r="F450" s="382"/>
      <c r="G450" s="382"/>
      <c r="H450" s="382"/>
      <c r="I450" s="382"/>
      <c r="J450" s="382"/>
      <c r="K450" s="382"/>
      <c r="L450" s="382"/>
      <c r="M450" s="382"/>
      <c r="N450" s="382"/>
      <c r="O450" s="382"/>
      <c r="P450" s="382"/>
      <c r="Q450" s="382"/>
      <c r="R450" s="382"/>
      <c r="S450" s="382"/>
      <c r="T450" s="382"/>
      <c r="U450" s="382"/>
      <c r="V450" s="382"/>
      <c r="W450" s="382"/>
      <c r="X450" s="382"/>
      <c r="Y450" s="382"/>
      <c r="Z450" s="382"/>
      <c r="AA450" s="382"/>
    </row>
    <row r="451" spans="1:27" ht="13.2">
      <c r="A451" s="382"/>
      <c r="B451" s="382"/>
      <c r="C451" s="382"/>
      <c r="D451" s="382"/>
      <c r="E451" s="382"/>
      <c r="F451" s="382"/>
      <c r="G451" s="382"/>
      <c r="H451" s="382"/>
      <c r="I451" s="382"/>
      <c r="J451" s="382"/>
      <c r="K451" s="382"/>
      <c r="L451" s="382"/>
      <c r="M451" s="382"/>
      <c r="N451" s="382"/>
      <c r="O451" s="382"/>
      <c r="P451" s="382"/>
      <c r="Q451" s="382"/>
      <c r="R451" s="382"/>
      <c r="S451" s="382"/>
      <c r="T451" s="382"/>
      <c r="U451" s="382"/>
      <c r="V451" s="382"/>
      <c r="W451" s="382"/>
      <c r="X451" s="382"/>
      <c r="Y451" s="382"/>
      <c r="Z451" s="382"/>
      <c r="AA451" s="382"/>
    </row>
    <row r="452" spans="1:27" ht="13.2">
      <c r="A452" s="382"/>
      <c r="B452" s="382"/>
      <c r="C452" s="382"/>
      <c r="D452" s="382"/>
      <c r="E452" s="382"/>
      <c r="F452" s="382"/>
      <c r="G452" s="382"/>
      <c r="H452" s="382"/>
      <c r="I452" s="382"/>
      <c r="J452" s="382"/>
      <c r="K452" s="382"/>
      <c r="L452" s="382"/>
      <c r="M452" s="382"/>
      <c r="N452" s="382"/>
      <c r="O452" s="382"/>
      <c r="P452" s="382"/>
      <c r="Q452" s="382"/>
      <c r="R452" s="382"/>
      <c r="S452" s="382"/>
      <c r="T452" s="382"/>
      <c r="U452" s="382"/>
      <c r="V452" s="382"/>
      <c r="W452" s="382"/>
      <c r="X452" s="382"/>
      <c r="Y452" s="382"/>
      <c r="Z452" s="382"/>
      <c r="AA452" s="382"/>
    </row>
    <row r="453" spans="1:27" ht="13.2">
      <c r="A453" s="382"/>
      <c r="B453" s="382"/>
      <c r="C453" s="382"/>
      <c r="D453" s="382"/>
      <c r="E453" s="382"/>
      <c r="F453" s="382"/>
      <c r="G453" s="382"/>
      <c r="H453" s="382"/>
      <c r="I453" s="382"/>
      <c r="J453" s="382"/>
      <c r="K453" s="382"/>
      <c r="L453" s="382"/>
      <c r="M453" s="382"/>
      <c r="N453" s="382"/>
      <c r="O453" s="382"/>
      <c r="P453" s="382"/>
      <c r="Q453" s="382"/>
      <c r="R453" s="382"/>
      <c r="S453" s="382"/>
      <c r="T453" s="382"/>
      <c r="U453" s="382"/>
      <c r="V453" s="382"/>
      <c r="W453" s="382"/>
      <c r="X453" s="382"/>
      <c r="Y453" s="382"/>
      <c r="Z453" s="382"/>
      <c r="AA453" s="382"/>
    </row>
    <row r="454" spans="1:27" ht="13.2">
      <c r="A454" s="382"/>
      <c r="B454" s="382"/>
      <c r="C454" s="382"/>
      <c r="D454" s="382"/>
      <c r="E454" s="382"/>
      <c r="F454" s="382"/>
      <c r="G454" s="382"/>
      <c r="H454" s="382"/>
      <c r="I454" s="382"/>
      <c r="J454" s="382"/>
      <c r="K454" s="382"/>
      <c r="L454" s="382"/>
      <c r="M454" s="382"/>
      <c r="N454" s="382"/>
      <c r="O454" s="382"/>
      <c r="P454" s="382"/>
      <c r="Q454" s="382"/>
      <c r="R454" s="382"/>
      <c r="S454" s="382"/>
      <c r="T454" s="382"/>
      <c r="U454" s="382"/>
      <c r="V454" s="382"/>
      <c r="W454" s="382"/>
      <c r="X454" s="382"/>
      <c r="Y454" s="382"/>
      <c r="Z454" s="382"/>
      <c r="AA454" s="382"/>
    </row>
    <row r="455" spans="1:27" ht="13.2">
      <c r="A455" s="382"/>
      <c r="B455" s="382"/>
      <c r="C455" s="382"/>
      <c r="D455" s="382"/>
      <c r="E455" s="382"/>
      <c r="F455" s="382"/>
      <c r="G455" s="382"/>
      <c r="H455" s="382"/>
      <c r="I455" s="382"/>
      <c r="J455" s="382"/>
      <c r="K455" s="382"/>
      <c r="L455" s="382"/>
      <c r="M455" s="382"/>
      <c r="N455" s="382"/>
      <c r="O455" s="382"/>
      <c r="P455" s="382"/>
      <c r="Q455" s="382"/>
      <c r="R455" s="382"/>
      <c r="S455" s="382"/>
      <c r="T455" s="382"/>
      <c r="U455" s="382"/>
      <c r="V455" s="382"/>
      <c r="W455" s="382"/>
      <c r="X455" s="382"/>
      <c r="Y455" s="382"/>
      <c r="Z455" s="382"/>
      <c r="AA455" s="382"/>
    </row>
    <row r="456" spans="1:27" ht="13.2">
      <c r="A456" s="382"/>
      <c r="B456" s="382"/>
      <c r="C456" s="382"/>
      <c r="D456" s="382"/>
      <c r="E456" s="382"/>
      <c r="F456" s="382"/>
      <c r="G456" s="382"/>
      <c r="H456" s="382"/>
      <c r="I456" s="382"/>
      <c r="J456" s="382"/>
      <c r="K456" s="382"/>
      <c r="L456" s="382"/>
      <c r="M456" s="382"/>
      <c r="N456" s="382"/>
      <c r="O456" s="382"/>
      <c r="P456" s="382"/>
      <c r="Q456" s="382"/>
      <c r="R456" s="382"/>
      <c r="S456" s="382"/>
      <c r="T456" s="382"/>
      <c r="U456" s="382"/>
      <c r="V456" s="382"/>
      <c r="W456" s="382"/>
      <c r="X456" s="382"/>
      <c r="Y456" s="382"/>
      <c r="Z456" s="382"/>
      <c r="AA456" s="382"/>
    </row>
    <row r="457" spans="1:27" ht="13.2">
      <c r="A457" s="382"/>
      <c r="B457" s="382"/>
      <c r="C457" s="382"/>
      <c r="D457" s="382"/>
      <c r="E457" s="382"/>
      <c r="F457" s="382"/>
      <c r="G457" s="382"/>
      <c r="H457" s="382"/>
      <c r="I457" s="382"/>
      <c r="J457" s="382"/>
      <c r="K457" s="382"/>
      <c r="L457" s="382"/>
      <c r="M457" s="382"/>
      <c r="N457" s="382"/>
      <c r="O457" s="382"/>
      <c r="P457" s="382"/>
      <c r="Q457" s="382"/>
      <c r="R457" s="382"/>
      <c r="S457" s="382"/>
      <c r="T457" s="382"/>
      <c r="U457" s="382"/>
      <c r="V457" s="382"/>
      <c r="W457" s="382"/>
      <c r="X457" s="382"/>
      <c r="Y457" s="382"/>
      <c r="Z457" s="382"/>
      <c r="AA457" s="382"/>
    </row>
    <row r="458" spans="1:27" ht="13.2">
      <c r="A458" s="382"/>
      <c r="B458" s="382"/>
      <c r="C458" s="382"/>
      <c r="D458" s="382"/>
      <c r="E458" s="382"/>
      <c r="F458" s="382"/>
      <c r="G458" s="382"/>
      <c r="H458" s="382"/>
      <c r="I458" s="382"/>
      <c r="J458" s="382"/>
      <c r="K458" s="382"/>
      <c r="L458" s="382"/>
      <c r="M458" s="382"/>
      <c r="N458" s="382"/>
      <c r="O458" s="382"/>
      <c r="P458" s="382"/>
      <c r="Q458" s="382"/>
      <c r="R458" s="382"/>
      <c r="S458" s="382"/>
      <c r="T458" s="382"/>
      <c r="U458" s="382"/>
      <c r="V458" s="382"/>
      <c r="W458" s="382"/>
      <c r="X458" s="382"/>
      <c r="Y458" s="382"/>
      <c r="Z458" s="382"/>
      <c r="AA458" s="382"/>
    </row>
    <row r="459" spans="1:27" ht="13.2">
      <c r="A459" s="382"/>
      <c r="B459" s="382"/>
      <c r="C459" s="382"/>
      <c r="D459" s="382"/>
      <c r="E459" s="382"/>
      <c r="F459" s="382"/>
      <c r="G459" s="382"/>
      <c r="H459" s="382"/>
      <c r="I459" s="382"/>
      <c r="J459" s="382"/>
      <c r="K459" s="382"/>
      <c r="L459" s="382"/>
      <c r="M459" s="382"/>
      <c r="N459" s="382"/>
      <c r="O459" s="382"/>
      <c r="P459" s="382"/>
      <c r="Q459" s="382"/>
      <c r="R459" s="382"/>
      <c r="S459" s="382"/>
      <c r="T459" s="382"/>
      <c r="U459" s="382"/>
      <c r="V459" s="382"/>
      <c r="W459" s="382"/>
      <c r="X459" s="382"/>
      <c r="Y459" s="382"/>
      <c r="Z459" s="382"/>
      <c r="AA459" s="382"/>
    </row>
    <row r="460" spans="1:27" ht="13.2">
      <c r="A460" s="382"/>
      <c r="B460" s="382"/>
      <c r="C460" s="382"/>
      <c r="D460" s="382"/>
      <c r="E460" s="382"/>
      <c r="F460" s="382"/>
      <c r="G460" s="382"/>
      <c r="H460" s="382"/>
      <c r="I460" s="382"/>
      <c r="J460" s="382"/>
      <c r="K460" s="382"/>
      <c r="L460" s="382"/>
      <c r="M460" s="382"/>
      <c r="N460" s="382"/>
      <c r="O460" s="382"/>
      <c r="P460" s="382"/>
      <c r="Q460" s="382"/>
      <c r="R460" s="382"/>
      <c r="S460" s="382"/>
      <c r="T460" s="382"/>
      <c r="U460" s="382"/>
      <c r="V460" s="382"/>
      <c r="W460" s="382"/>
      <c r="X460" s="382"/>
      <c r="Y460" s="382"/>
      <c r="Z460" s="382"/>
      <c r="AA460" s="382"/>
    </row>
    <row r="461" spans="1:27" ht="13.2">
      <c r="A461" s="382"/>
      <c r="B461" s="382"/>
      <c r="C461" s="382"/>
      <c r="D461" s="382"/>
      <c r="E461" s="382"/>
      <c r="F461" s="382"/>
      <c r="G461" s="382"/>
      <c r="H461" s="382"/>
      <c r="I461" s="382"/>
      <c r="J461" s="382"/>
      <c r="K461" s="382"/>
      <c r="L461" s="382"/>
      <c r="M461" s="382"/>
      <c r="N461" s="382"/>
      <c r="O461" s="382"/>
      <c r="P461" s="382"/>
      <c r="Q461" s="382"/>
      <c r="R461" s="382"/>
      <c r="S461" s="382"/>
      <c r="T461" s="382"/>
      <c r="U461" s="382"/>
      <c r="V461" s="382"/>
      <c r="W461" s="382"/>
      <c r="X461" s="382"/>
      <c r="Y461" s="382"/>
      <c r="Z461" s="382"/>
      <c r="AA461" s="382"/>
    </row>
    <row r="462" spans="1:27" ht="13.2">
      <c r="A462" s="382"/>
      <c r="B462" s="382"/>
      <c r="C462" s="382"/>
      <c r="D462" s="382"/>
      <c r="E462" s="382"/>
      <c r="F462" s="382"/>
      <c r="G462" s="382"/>
      <c r="H462" s="382"/>
      <c r="I462" s="382"/>
      <c r="J462" s="382"/>
      <c r="K462" s="382"/>
      <c r="L462" s="382"/>
      <c r="M462" s="382"/>
      <c r="N462" s="382"/>
      <c r="O462" s="382"/>
      <c r="P462" s="382"/>
      <c r="Q462" s="382"/>
      <c r="R462" s="382"/>
      <c r="S462" s="382"/>
      <c r="T462" s="382"/>
      <c r="U462" s="382"/>
      <c r="V462" s="382"/>
      <c r="W462" s="382"/>
      <c r="X462" s="382"/>
      <c r="Y462" s="382"/>
      <c r="Z462" s="382"/>
      <c r="AA462" s="382"/>
    </row>
    <row r="463" spans="1:27" ht="13.2">
      <c r="A463" s="382"/>
      <c r="B463" s="382"/>
      <c r="C463" s="382"/>
      <c r="D463" s="382"/>
      <c r="E463" s="382"/>
      <c r="F463" s="382"/>
      <c r="G463" s="382"/>
      <c r="H463" s="382"/>
      <c r="I463" s="382"/>
      <c r="J463" s="382"/>
      <c r="K463" s="382"/>
      <c r="L463" s="382"/>
      <c r="M463" s="382"/>
      <c r="N463" s="382"/>
      <c r="O463" s="382"/>
      <c r="P463" s="382"/>
      <c r="Q463" s="382"/>
      <c r="R463" s="382"/>
      <c r="S463" s="382"/>
      <c r="T463" s="382"/>
      <c r="U463" s="382"/>
      <c r="V463" s="382"/>
      <c r="W463" s="382"/>
      <c r="X463" s="382"/>
      <c r="Y463" s="382"/>
      <c r="Z463" s="382"/>
      <c r="AA463" s="382"/>
    </row>
    <row r="464" spans="1:27" ht="13.2">
      <c r="A464" s="382"/>
      <c r="B464" s="382"/>
      <c r="C464" s="382"/>
      <c r="D464" s="382"/>
      <c r="E464" s="382"/>
      <c r="F464" s="382"/>
      <c r="G464" s="382"/>
      <c r="H464" s="382"/>
      <c r="I464" s="382"/>
      <c r="J464" s="382"/>
      <c r="K464" s="382"/>
      <c r="L464" s="382"/>
      <c r="M464" s="382"/>
      <c r="N464" s="382"/>
      <c r="O464" s="382"/>
      <c r="P464" s="382"/>
      <c r="Q464" s="382"/>
      <c r="R464" s="382"/>
      <c r="S464" s="382"/>
      <c r="T464" s="382"/>
      <c r="U464" s="382"/>
      <c r="V464" s="382"/>
      <c r="W464" s="382"/>
      <c r="X464" s="382"/>
      <c r="Y464" s="382"/>
      <c r="Z464" s="382"/>
      <c r="AA464" s="382"/>
    </row>
    <row r="465" spans="1:27" ht="13.2">
      <c r="A465" s="382"/>
      <c r="B465" s="382"/>
      <c r="C465" s="382"/>
      <c r="D465" s="382"/>
      <c r="E465" s="382"/>
      <c r="F465" s="382"/>
      <c r="G465" s="382"/>
      <c r="H465" s="382"/>
      <c r="I465" s="382"/>
      <c r="J465" s="382"/>
      <c r="K465" s="382"/>
      <c r="L465" s="382"/>
      <c r="M465" s="382"/>
      <c r="N465" s="382"/>
      <c r="O465" s="382"/>
      <c r="P465" s="382"/>
      <c r="Q465" s="382"/>
      <c r="R465" s="382"/>
      <c r="S465" s="382"/>
      <c r="T465" s="382"/>
      <c r="U465" s="382"/>
      <c r="V465" s="382"/>
      <c r="W465" s="382"/>
      <c r="X465" s="382"/>
      <c r="Y465" s="382"/>
      <c r="Z465" s="382"/>
      <c r="AA465" s="382"/>
    </row>
    <row r="466" spans="1:27" ht="13.2">
      <c r="A466" s="382"/>
      <c r="B466" s="382"/>
      <c r="C466" s="382"/>
      <c r="D466" s="382"/>
      <c r="E466" s="382"/>
      <c r="F466" s="382"/>
      <c r="G466" s="382"/>
      <c r="H466" s="382"/>
      <c r="I466" s="382"/>
      <c r="J466" s="382"/>
      <c r="K466" s="382"/>
      <c r="L466" s="382"/>
      <c r="M466" s="382"/>
      <c r="N466" s="382"/>
      <c r="O466" s="382"/>
      <c r="P466" s="382"/>
      <c r="Q466" s="382"/>
      <c r="R466" s="382"/>
      <c r="S466" s="382"/>
      <c r="T466" s="382"/>
      <c r="U466" s="382"/>
      <c r="V466" s="382"/>
      <c r="W466" s="382"/>
      <c r="X466" s="382"/>
      <c r="Y466" s="382"/>
      <c r="Z466" s="382"/>
      <c r="AA466" s="382"/>
    </row>
    <row r="467" spans="1:27" ht="13.2">
      <c r="A467" s="382"/>
      <c r="B467" s="382"/>
      <c r="C467" s="382"/>
      <c r="D467" s="382"/>
      <c r="E467" s="382"/>
      <c r="F467" s="382"/>
      <c r="G467" s="382"/>
      <c r="H467" s="382"/>
      <c r="I467" s="382"/>
      <c r="J467" s="382"/>
      <c r="K467" s="382"/>
      <c r="L467" s="382"/>
      <c r="M467" s="382"/>
      <c r="N467" s="382"/>
      <c r="O467" s="382"/>
      <c r="P467" s="382"/>
      <c r="Q467" s="382"/>
      <c r="R467" s="382"/>
      <c r="S467" s="382"/>
      <c r="T467" s="382"/>
      <c r="U467" s="382"/>
      <c r="V467" s="382"/>
      <c r="W467" s="382"/>
      <c r="X467" s="382"/>
      <c r="Y467" s="382"/>
      <c r="Z467" s="382"/>
      <c r="AA467" s="382"/>
    </row>
    <row r="468" spans="1:27" ht="13.2">
      <c r="A468" s="382"/>
      <c r="B468" s="382"/>
      <c r="C468" s="382"/>
      <c r="D468" s="382"/>
      <c r="E468" s="382"/>
      <c r="F468" s="382"/>
      <c r="G468" s="382"/>
      <c r="H468" s="382"/>
      <c r="I468" s="382"/>
      <c r="J468" s="382"/>
      <c r="K468" s="382"/>
      <c r="L468" s="382"/>
      <c r="M468" s="382"/>
      <c r="N468" s="382"/>
      <c r="O468" s="382"/>
      <c r="P468" s="382"/>
      <c r="Q468" s="382"/>
      <c r="R468" s="382"/>
      <c r="S468" s="382"/>
      <c r="T468" s="382"/>
      <c r="U468" s="382"/>
      <c r="V468" s="382"/>
      <c r="W468" s="382"/>
      <c r="X468" s="382"/>
      <c r="Y468" s="382"/>
      <c r="Z468" s="382"/>
      <c r="AA468" s="382"/>
    </row>
    <row r="469" spans="1:27" ht="13.2">
      <c r="A469" s="382"/>
      <c r="B469" s="382"/>
      <c r="C469" s="382"/>
      <c r="D469" s="382"/>
      <c r="E469" s="382"/>
      <c r="F469" s="382"/>
      <c r="G469" s="382"/>
      <c r="H469" s="382"/>
      <c r="I469" s="382"/>
      <c r="J469" s="382"/>
      <c r="K469" s="382"/>
      <c r="L469" s="382"/>
      <c r="M469" s="382"/>
      <c r="N469" s="382"/>
      <c r="O469" s="382"/>
      <c r="P469" s="382"/>
      <c r="Q469" s="382"/>
      <c r="R469" s="382"/>
      <c r="S469" s="382"/>
      <c r="T469" s="382"/>
      <c r="U469" s="382"/>
      <c r="V469" s="382"/>
      <c r="W469" s="382"/>
      <c r="X469" s="382"/>
      <c r="Y469" s="382"/>
      <c r="Z469" s="382"/>
      <c r="AA469" s="382"/>
    </row>
    <row r="470" spans="1:27" ht="13.2">
      <c r="A470" s="382"/>
      <c r="B470" s="382"/>
      <c r="C470" s="382"/>
      <c r="D470" s="382"/>
      <c r="E470" s="382"/>
      <c r="F470" s="382"/>
      <c r="G470" s="382"/>
      <c r="H470" s="382"/>
      <c r="I470" s="382"/>
      <c r="J470" s="382"/>
      <c r="K470" s="382"/>
      <c r="L470" s="382"/>
      <c r="M470" s="382"/>
      <c r="N470" s="382"/>
      <c r="O470" s="382"/>
      <c r="P470" s="382"/>
      <c r="Q470" s="382"/>
      <c r="R470" s="382"/>
      <c r="S470" s="382"/>
      <c r="T470" s="382"/>
      <c r="U470" s="382"/>
      <c r="V470" s="382"/>
      <c r="W470" s="382"/>
      <c r="X470" s="382"/>
      <c r="Y470" s="382"/>
      <c r="Z470" s="382"/>
      <c r="AA470" s="382"/>
    </row>
    <row r="471" spans="1:27" ht="13.2">
      <c r="A471" s="382"/>
      <c r="B471" s="382"/>
      <c r="C471" s="382"/>
      <c r="D471" s="382"/>
      <c r="E471" s="382"/>
      <c r="F471" s="382"/>
      <c r="G471" s="382"/>
      <c r="H471" s="382"/>
      <c r="I471" s="382"/>
      <c r="J471" s="382"/>
      <c r="K471" s="382"/>
      <c r="L471" s="382"/>
      <c r="M471" s="382"/>
      <c r="N471" s="382"/>
      <c r="O471" s="382"/>
      <c r="P471" s="382"/>
      <c r="Q471" s="382"/>
      <c r="R471" s="382"/>
      <c r="S471" s="382"/>
      <c r="T471" s="382"/>
      <c r="U471" s="382"/>
      <c r="V471" s="382"/>
      <c r="W471" s="382"/>
      <c r="X471" s="382"/>
      <c r="Y471" s="382"/>
      <c r="Z471" s="382"/>
      <c r="AA471" s="382"/>
    </row>
    <row r="472" spans="1:27" ht="13.2">
      <c r="A472" s="382"/>
      <c r="B472" s="382"/>
      <c r="C472" s="382"/>
      <c r="D472" s="382"/>
      <c r="E472" s="382"/>
      <c r="F472" s="382"/>
      <c r="G472" s="382"/>
      <c r="H472" s="382"/>
      <c r="I472" s="382"/>
      <c r="J472" s="382"/>
      <c r="K472" s="382"/>
      <c r="L472" s="382"/>
      <c r="M472" s="382"/>
      <c r="N472" s="382"/>
      <c r="O472" s="382"/>
      <c r="P472" s="382"/>
      <c r="Q472" s="382"/>
      <c r="R472" s="382"/>
      <c r="S472" s="382"/>
      <c r="T472" s="382"/>
      <c r="U472" s="382"/>
      <c r="V472" s="382"/>
      <c r="W472" s="382"/>
      <c r="X472" s="382"/>
      <c r="Y472" s="382"/>
      <c r="Z472" s="382"/>
      <c r="AA472" s="382"/>
    </row>
    <row r="473" spans="1:27" ht="13.2">
      <c r="A473" s="382"/>
      <c r="B473" s="382"/>
      <c r="C473" s="382"/>
      <c r="D473" s="382"/>
      <c r="E473" s="382"/>
      <c r="F473" s="382"/>
      <c r="G473" s="382"/>
      <c r="H473" s="382"/>
      <c r="I473" s="382"/>
      <c r="J473" s="382"/>
      <c r="K473" s="382"/>
      <c r="L473" s="382"/>
      <c r="M473" s="382"/>
      <c r="N473" s="382"/>
      <c r="O473" s="382"/>
      <c r="P473" s="382"/>
      <c r="Q473" s="382"/>
      <c r="R473" s="382"/>
      <c r="S473" s="382"/>
      <c r="T473" s="382"/>
      <c r="U473" s="382"/>
      <c r="V473" s="382"/>
      <c r="W473" s="382"/>
      <c r="X473" s="382"/>
      <c r="Y473" s="382"/>
      <c r="Z473" s="382"/>
      <c r="AA473" s="382"/>
    </row>
    <row r="474" spans="1:27" ht="13.2">
      <c r="A474" s="382"/>
      <c r="B474" s="382"/>
      <c r="C474" s="382"/>
      <c r="D474" s="382"/>
      <c r="E474" s="382"/>
      <c r="F474" s="382"/>
      <c r="G474" s="382"/>
      <c r="H474" s="382"/>
      <c r="I474" s="382"/>
      <c r="J474" s="382"/>
      <c r="K474" s="382"/>
      <c r="L474" s="382"/>
      <c r="M474" s="382"/>
      <c r="N474" s="382"/>
      <c r="O474" s="382"/>
      <c r="P474" s="382"/>
      <c r="Q474" s="382"/>
      <c r="R474" s="382"/>
      <c r="S474" s="382"/>
      <c r="T474" s="382"/>
      <c r="U474" s="382"/>
      <c r="V474" s="382"/>
      <c r="W474" s="382"/>
      <c r="X474" s="382"/>
      <c r="Y474" s="382"/>
      <c r="Z474" s="382"/>
      <c r="AA474" s="382"/>
    </row>
    <row r="475" spans="1:27" ht="13.2">
      <c r="A475" s="382"/>
      <c r="B475" s="382"/>
      <c r="C475" s="382"/>
      <c r="D475" s="382"/>
      <c r="E475" s="382"/>
      <c r="F475" s="382"/>
      <c r="G475" s="382"/>
      <c r="H475" s="382"/>
      <c r="I475" s="382"/>
      <c r="J475" s="382"/>
      <c r="K475" s="382"/>
      <c r="L475" s="382"/>
      <c r="M475" s="382"/>
      <c r="N475" s="382"/>
      <c r="O475" s="382"/>
      <c r="P475" s="382"/>
      <c r="Q475" s="382"/>
      <c r="R475" s="382"/>
      <c r="S475" s="382"/>
      <c r="T475" s="382"/>
      <c r="U475" s="382"/>
      <c r="V475" s="382"/>
      <c r="W475" s="382"/>
      <c r="X475" s="382"/>
      <c r="Y475" s="382"/>
      <c r="Z475" s="382"/>
      <c r="AA475" s="382"/>
    </row>
    <row r="476" spans="1:27" ht="13.2">
      <c r="A476" s="382"/>
      <c r="B476" s="382"/>
      <c r="C476" s="382"/>
      <c r="D476" s="382"/>
      <c r="E476" s="382"/>
      <c r="F476" s="382"/>
      <c r="G476" s="382"/>
      <c r="H476" s="382"/>
      <c r="I476" s="382"/>
      <c r="J476" s="382"/>
      <c r="K476" s="382"/>
      <c r="L476" s="382"/>
      <c r="M476" s="382"/>
      <c r="N476" s="382"/>
      <c r="O476" s="382"/>
      <c r="P476" s="382"/>
      <c r="Q476" s="382"/>
      <c r="R476" s="382"/>
      <c r="S476" s="382"/>
      <c r="T476" s="382"/>
      <c r="U476" s="382"/>
      <c r="V476" s="382"/>
      <c r="W476" s="382"/>
      <c r="X476" s="382"/>
      <c r="Y476" s="382"/>
      <c r="Z476" s="382"/>
      <c r="AA476" s="382"/>
    </row>
    <row r="477" spans="1:27" ht="13.2">
      <c r="A477" s="382"/>
      <c r="B477" s="382"/>
      <c r="C477" s="382"/>
      <c r="D477" s="382"/>
      <c r="E477" s="382"/>
      <c r="F477" s="382"/>
      <c r="G477" s="382"/>
      <c r="H477" s="382"/>
      <c r="I477" s="382"/>
      <c r="J477" s="382"/>
      <c r="K477" s="382"/>
      <c r="L477" s="382"/>
      <c r="M477" s="382"/>
      <c r="N477" s="382"/>
      <c r="O477" s="382"/>
      <c r="P477" s="382"/>
      <c r="Q477" s="382"/>
      <c r="R477" s="382"/>
      <c r="S477" s="382"/>
      <c r="T477" s="382"/>
      <c r="U477" s="382"/>
      <c r="V477" s="382"/>
      <c r="W477" s="382"/>
      <c r="X477" s="382"/>
      <c r="Y477" s="382"/>
      <c r="Z477" s="382"/>
      <c r="AA477" s="382"/>
    </row>
    <row r="478" spans="1:27" ht="13.2">
      <c r="A478" s="382"/>
      <c r="B478" s="382"/>
      <c r="C478" s="382"/>
      <c r="D478" s="382"/>
      <c r="E478" s="382"/>
      <c r="F478" s="382"/>
      <c r="G478" s="382"/>
      <c r="H478" s="382"/>
      <c r="I478" s="382"/>
      <c r="J478" s="382"/>
      <c r="K478" s="382"/>
      <c r="L478" s="382"/>
      <c r="M478" s="382"/>
      <c r="N478" s="382"/>
      <c r="O478" s="382"/>
      <c r="P478" s="382"/>
      <c r="Q478" s="382"/>
      <c r="R478" s="382"/>
      <c r="S478" s="382"/>
      <c r="T478" s="382"/>
      <c r="U478" s="382"/>
      <c r="V478" s="382"/>
      <c r="W478" s="382"/>
      <c r="X478" s="382"/>
      <c r="Y478" s="382"/>
      <c r="Z478" s="382"/>
      <c r="AA478" s="382"/>
    </row>
    <row r="479" spans="1:27" ht="13.2">
      <c r="A479" s="382"/>
      <c r="B479" s="382"/>
      <c r="C479" s="382"/>
      <c r="D479" s="382"/>
      <c r="E479" s="382"/>
      <c r="F479" s="382"/>
      <c r="G479" s="382"/>
      <c r="H479" s="382"/>
      <c r="I479" s="382"/>
      <c r="J479" s="382"/>
      <c r="K479" s="382"/>
      <c r="L479" s="382"/>
      <c r="M479" s="382"/>
      <c r="N479" s="382"/>
      <c r="O479" s="382"/>
      <c r="P479" s="382"/>
      <c r="Q479" s="382"/>
      <c r="R479" s="382"/>
      <c r="S479" s="382"/>
      <c r="T479" s="382"/>
      <c r="U479" s="382"/>
      <c r="V479" s="382"/>
      <c r="W479" s="382"/>
      <c r="X479" s="382"/>
      <c r="Y479" s="382"/>
      <c r="Z479" s="382"/>
      <c r="AA479" s="382"/>
    </row>
    <row r="480" spans="1:27" ht="13.2">
      <c r="A480" s="382"/>
      <c r="B480" s="382"/>
      <c r="C480" s="382"/>
      <c r="D480" s="382"/>
      <c r="E480" s="382"/>
      <c r="F480" s="382"/>
      <c r="G480" s="382"/>
      <c r="H480" s="382"/>
      <c r="I480" s="382"/>
      <c r="J480" s="382"/>
      <c r="K480" s="382"/>
      <c r="L480" s="382"/>
      <c r="M480" s="382"/>
      <c r="N480" s="382"/>
      <c r="O480" s="382"/>
      <c r="P480" s="382"/>
      <c r="Q480" s="382"/>
      <c r="R480" s="382"/>
      <c r="S480" s="382"/>
      <c r="T480" s="382"/>
      <c r="U480" s="382"/>
      <c r="V480" s="382"/>
      <c r="W480" s="382"/>
      <c r="X480" s="382"/>
      <c r="Y480" s="382"/>
      <c r="Z480" s="382"/>
      <c r="AA480" s="382"/>
    </row>
    <row r="481" spans="1:27" ht="13.2">
      <c r="A481" s="382"/>
      <c r="B481" s="382"/>
      <c r="C481" s="382"/>
      <c r="D481" s="382"/>
      <c r="E481" s="382"/>
      <c r="F481" s="382"/>
      <c r="G481" s="382"/>
      <c r="H481" s="382"/>
      <c r="I481" s="382"/>
      <c r="J481" s="382"/>
      <c r="K481" s="382"/>
      <c r="L481" s="382"/>
      <c r="M481" s="382"/>
      <c r="N481" s="382"/>
      <c r="O481" s="382"/>
      <c r="P481" s="382"/>
      <c r="Q481" s="382"/>
      <c r="R481" s="382"/>
      <c r="S481" s="382"/>
      <c r="T481" s="382"/>
      <c r="U481" s="382"/>
      <c r="V481" s="382"/>
      <c r="W481" s="382"/>
      <c r="X481" s="382"/>
      <c r="Y481" s="382"/>
      <c r="Z481" s="382"/>
      <c r="AA481" s="382"/>
    </row>
    <row r="482" spans="1:27" ht="13.2">
      <c r="A482" s="382"/>
      <c r="B482" s="382"/>
      <c r="C482" s="382"/>
      <c r="D482" s="382"/>
      <c r="E482" s="382"/>
      <c r="F482" s="382"/>
      <c r="G482" s="382"/>
      <c r="H482" s="382"/>
      <c r="I482" s="382"/>
      <c r="J482" s="382"/>
      <c r="K482" s="382"/>
      <c r="L482" s="382"/>
      <c r="M482" s="382"/>
      <c r="N482" s="382"/>
      <c r="O482" s="382"/>
      <c r="P482" s="382"/>
      <c r="Q482" s="382"/>
      <c r="R482" s="382"/>
      <c r="S482" s="382"/>
      <c r="T482" s="382"/>
      <c r="U482" s="382"/>
      <c r="V482" s="382"/>
      <c r="W482" s="382"/>
      <c r="X482" s="382"/>
      <c r="Y482" s="382"/>
      <c r="Z482" s="382"/>
      <c r="AA482" s="382"/>
    </row>
    <row r="483" spans="1:27" ht="13.2">
      <c r="A483" s="382"/>
      <c r="B483" s="382"/>
      <c r="C483" s="382"/>
      <c r="D483" s="382"/>
      <c r="E483" s="382"/>
      <c r="F483" s="382"/>
      <c r="G483" s="382"/>
      <c r="H483" s="382"/>
      <c r="I483" s="382"/>
      <c r="J483" s="382"/>
      <c r="K483" s="382"/>
      <c r="L483" s="382"/>
      <c r="M483" s="382"/>
      <c r="N483" s="382"/>
      <c r="O483" s="382"/>
      <c r="P483" s="382"/>
      <c r="Q483" s="382"/>
      <c r="R483" s="382"/>
      <c r="S483" s="382"/>
      <c r="T483" s="382"/>
      <c r="U483" s="382"/>
      <c r="V483" s="382"/>
      <c r="W483" s="382"/>
      <c r="X483" s="382"/>
      <c r="Y483" s="382"/>
      <c r="Z483" s="382"/>
      <c r="AA483" s="382"/>
    </row>
    <row r="484" spans="1:27" ht="13.2">
      <c r="A484" s="382"/>
      <c r="B484" s="382"/>
      <c r="C484" s="382"/>
      <c r="D484" s="382"/>
      <c r="E484" s="382"/>
      <c r="F484" s="382"/>
      <c r="G484" s="382"/>
      <c r="H484" s="382"/>
      <c r="I484" s="382"/>
      <c r="J484" s="382"/>
      <c r="K484" s="382"/>
      <c r="L484" s="382"/>
      <c r="M484" s="382"/>
      <c r="N484" s="382"/>
      <c r="O484" s="382"/>
      <c r="P484" s="382"/>
      <c r="Q484" s="382"/>
      <c r="R484" s="382"/>
      <c r="S484" s="382"/>
      <c r="T484" s="382"/>
      <c r="U484" s="382"/>
      <c r="V484" s="382"/>
      <c r="W484" s="382"/>
      <c r="X484" s="382"/>
      <c r="Y484" s="382"/>
      <c r="Z484" s="382"/>
      <c r="AA484" s="382"/>
    </row>
    <row r="485" spans="1:27" ht="13.2">
      <c r="A485" s="382"/>
      <c r="B485" s="382"/>
      <c r="C485" s="382"/>
      <c r="D485" s="382"/>
      <c r="E485" s="382"/>
      <c r="F485" s="382"/>
      <c r="G485" s="382"/>
      <c r="H485" s="382"/>
      <c r="I485" s="382"/>
      <c r="J485" s="382"/>
      <c r="K485" s="382"/>
      <c r="L485" s="382"/>
      <c r="M485" s="382"/>
      <c r="N485" s="382"/>
      <c r="O485" s="382"/>
      <c r="P485" s="382"/>
      <c r="Q485" s="382"/>
      <c r="R485" s="382"/>
      <c r="S485" s="382"/>
      <c r="T485" s="382"/>
      <c r="U485" s="382"/>
      <c r="V485" s="382"/>
      <c r="W485" s="382"/>
      <c r="X485" s="382"/>
      <c r="Y485" s="382"/>
      <c r="Z485" s="382"/>
      <c r="AA485" s="382"/>
    </row>
    <row r="486" spans="1:27" ht="13.2">
      <c r="A486" s="382"/>
      <c r="B486" s="382"/>
      <c r="C486" s="382"/>
      <c r="D486" s="382"/>
      <c r="E486" s="382"/>
      <c r="F486" s="382"/>
      <c r="G486" s="382"/>
      <c r="H486" s="382"/>
      <c r="I486" s="382"/>
      <c r="J486" s="382"/>
      <c r="K486" s="382"/>
      <c r="L486" s="382"/>
      <c r="M486" s="382"/>
      <c r="N486" s="382"/>
      <c r="O486" s="382"/>
      <c r="P486" s="382"/>
      <c r="Q486" s="382"/>
      <c r="R486" s="382"/>
      <c r="S486" s="382"/>
      <c r="T486" s="382"/>
      <c r="U486" s="382"/>
      <c r="V486" s="382"/>
      <c r="W486" s="382"/>
      <c r="X486" s="382"/>
      <c r="Y486" s="382"/>
      <c r="Z486" s="382"/>
      <c r="AA486" s="382"/>
    </row>
    <row r="487" spans="1:27" ht="13.2">
      <c r="A487" s="382"/>
      <c r="B487" s="382"/>
      <c r="C487" s="382"/>
      <c r="D487" s="382"/>
      <c r="E487" s="382"/>
      <c r="F487" s="382"/>
      <c r="G487" s="382"/>
      <c r="H487" s="382"/>
      <c r="I487" s="382"/>
      <c r="J487" s="382"/>
      <c r="K487" s="382"/>
      <c r="L487" s="382"/>
      <c r="M487" s="382"/>
      <c r="N487" s="382"/>
      <c r="O487" s="382"/>
      <c r="P487" s="382"/>
      <c r="Q487" s="382"/>
      <c r="R487" s="382"/>
      <c r="S487" s="382"/>
      <c r="T487" s="382"/>
      <c r="U487" s="382"/>
      <c r="V487" s="382"/>
      <c r="W487" s="382"/>
      <c r="X487" s="382"/>
      <c r="Y487" s="382"/>
      <c r="Z487" s="382"/>
      <c r="AA487" s="382"/>
    </row>
    <row r="488" spans="1:27" ht="13.2">
      <c r="A488" s="382"/>
      <c r="B488" s="382"/>
      <c r="C488" s="382"/>
      <c r="D488" s="382"/>
      <c r="E488" s="382"/>
      <c r="F488" s="382"/>
      <c r="G488" s="382"/>
      <c r="H488" s="382"/>
      <c r="I488" s="382"/>
      <c r="J488" s="382"/>
      <c r="K488" s="382"/>
      <c r="L488" s="382"/>
      <c r="M488" s="382"/>
      <c r="N488" s="382"/>
      <c r="O488" s="382"/>
      <c r="P488" s="382"/>
      <c r="Q488" s="382"/>
      <c r="R488" s="382"/>
      <c r="S488" s="382"/>
      <c r="T488" s="382"/>
      <c r="U488" s="382"/>
      <c r="V488" s="382"/>
      <c r="W488" s="382"/>
      <c r="X488" s="382"/>
      <c r="Y488" s="382"/>
      <c r="Z488" s="382"/>
      <c r="AA488" s="382"/>
    </row>
    <row r="489" spans="1:27" ht="13.2">
      <c r="A489" s="382"/>
      <c r="B489" s="382"/>
      <c r="C489" s="382"/>
      <c r="D489" s="382"/>
      <c r="E489" s="382"/>
      <c r="F489" s="382"/>
      <c r="G489" s="382"/>
      <c r="H489" s="382"/>
      <c r="I489" s="382"/>
      <c r="J489" s="382"/>
      <c r="K489" s="382"/>
      <c r="L489" s="382"/>
      <c r="M489" s="382"/>
      <c r="N489" s="382"/>
      <c r="O489" s="382"/>
      <c r="P489" s="382"/>
      <c r="Q489" s="382"/>
      <c r="R489" s="382"/>
      <c r="S489" s="382"/>
      <c r="T489" s="382"/>
      <c r="U489" s="382"/>
      <c r="V489" s="382"/>
      <c r="W489" s="382"/>
      <c r="X489" s="382"/>
      <c r="Y489" s="382"/>
      <c r="Z489" s="382"/>
      <c r="AA489" s="382"/>
    </row>
    <row r="490" spans="1:27" ht="13.2">
      <c r="A490" s="382"/>
      <c r="B490" s="382"/>
      <c r="C490" s="382"/>
      <c r="D490" s="382"/>
      <c r="E490" s="382"/>
      <c r="F490" s="382"/>
      <c r="G490" s="382"/>
      <c r="H490" s="382"/>
      <c r="I490" s="382"/>
      <c r="J490" s="382"/>
      <c r="K490" s="382"/>
      <c r="L490" s="382"/>
      <c r="M490" s="382"/>
      <c r="N490" s="382"/>
      <c r="O490" s="382"/>
      <c r="P490" s="382"/>
      <c r="Q490" s="382"/>
      <c r="R490" s="382"/>
      <c r="S490" s="382"/>
      <c r="T490" s="382"/>
      <c r="U490" s="382"/>
      <c r="V490" s="382"/>
      <c r="W490" s="382"/>
      <c r="X490" s="382"/>
      <c r="Y490" s="382"/>
      <c r="Z490" s="382"/>
      <c r="AA490" s="382"/>
    </row>
    <row r="491" spans="1:27" ht="13.2">
      <c r="A491" s="382"/>
      <c r="B491" s="382"/>
      <c r="C491" s="382"/>
      <c r="D491" s="382"/>
      <c r="E491" s="382"/>
      <c r="F491" s="382"/>
      <c r="G491" s="382"/>
      <c r="H491" s="382"/>
      <c r="I491" s="382"/>
      <c r="J491" s="382"/>
      <c r="K491" s="382"/>
      <c r="L491" s="382"/>
      <c r="M491" s="382"/>
      <c r="N491" s="382"/>
      <c r="O491" s="382"/>
      <c r="P491" s="382"/>
      <c r="Q491" s="382"/>
      <c r="R491" s="382"/>
      <c r="S491" s="382"/>
      <c r="T491" s="382"/>
      <c r="U491" s="382"/>
      <c r="V491" s="382"/>
      <c r="W491" s="382"/>
      <c r="X491" s="382"/>
      <c r="Y491" s="382"/>
      <c r="Z491" s="382"/>
      <c r="AA491" s="382"/>
    </row>
    <row r="492" spans="1:27" ht="13.2">
      <c r="A492" s="382"/>
      <c r="B492" s="382"/>
      <c r="C492" s="382"/>
      <c r="D492" s="382"/>
      <c r="E492" s="382"/>
      <c r="F492" s="382"/>
      <c r="G492" s="382"/>
      <c r="H492" s="382"/>
      <c r="I492" s="382"/>
      <c r="J492" s="382"/>
      <c r="K492" s="382"/>
      <c r="L492" s="382"/>
      <c r="M492" s="382"/>
      <c r="N492" s="382"/>
      <c r="O492" s="382"/>
      <c r="P492" s="382"/>
      <c r="Q492" s="382"/>
      <c r="R492" s="382"/>
      <c r="S492" s="382"/>
      <c r="T492" s="382"/>
      <c r="U492" s="382"/>
      <c r="V492" s="382"/>
      <c r="W492" s="382"/>
      <c r="X492" s="382"/>
      <c r="Y492" s="382"/>
      <c r="Z492" s="382"/>
      <c r="AA492" s="382"/>
    </row>
    <row r="493" spans="1:27" ht="13.2">
      <c r="A493" s="382"/>
      <c r="B493" s="382"/>
      <c r="C493" s="382"/>
      <c r="D493" s="382"/>
      <c r="E493" s="382"/>
      <c r="F493" s="382"/>
      <c r="G493" s="382"/>
      <c r="H493" s="382"/>
      <c r="I493" s="382"/>
      <c r="J493" s="382"/>
      <c r="K493" s="382"/>
      <c r="L493" s="382"/>
      <c r="M493" s="382"/>
      <c r="N493" s="382"/>
      <c r="O493" s="382"/>
      <c r="P493" s="382"/>
      <c r="Q493" s="382"/>
      <c r="R493" s="382"/>
      <c r="S493" s="382"/>
      <c r="T493" s="382"/>
      <c r="U493" s="382"/>
      <c r="V493" s="382"/>
      <c r="W493" s="382"/>
      <c r="X493" s="382"/>
      <c r="Y493" s="382"/>
      <c r="Z493" s="382"/>
      <c r="AA493" s="382"/>
    </row>
    <row r="494" spans="1:27" ht="13.2">
      <c r="A494" s="382"/>
      <c r="B494" s="382"/>
      <c r="C494" s="382"/>
      <c r="D494" s="382"/>
      <c r="E494" s="382"/>
      <c r="F494" s="382"/>
      <c r="G494" s="382"/>
      <c r="H494" s="382"/>
      <c r="I494" s="382"/>
      <c r="J494" s="382"/>
      <c r="K494" s="382"/>
      <c r="L494" s="382"/>
      <c r="M494" s="382"/>
      <c r="N494" s="382"/>
      <c r="O494" s="382"/>
      <c r="P494" s="382"/>
      <c r="Q494" s="382"/>
      <c r="R494" s="382"/>
      <c r="S494" s="382"/>
      <c r="T494" s="382"/>
      <c r="U494" s="382"/>
      <c r="V494" s="382"/>
      <c r="W494" s="382"/>
      <c r="X494" s="382"/>
      <c r="Y494" s="382"/>
      <c r="Z494" s="382"/>
      <c r="AA494" s="382"/>
    </row>
    <row r="495" spans="1:27" ht="13.2">
      <c r="A495" s="382"/>
      <c r="B495" s="382"/>
      <c r="C495" s="382"/>
      <c r="D495" s="382"/>
      <c r="E495" s="382"/>
      <c r="F495" s="382"/>
      <c r="G495" s="382"/>
      <c r="H495" s="382"/>
      <c r="I495" s="382"/>
      <c r="J495" s="382"/>
      <c r="K495" s="382"/>
      <c r="L495" s="382"/>
      <c r="M495" s="382"/>
      <c r="N495" s="382"/>
      <c r="O495" s="382"/>
      <c r="P495" s="382"/>
      <c r="Q495" s="382"/>
      <c r="R495" s="382"/>
      <c r="S495" s="382"/>
      <c r="T495" s="382"/>
      <c r="U495" s="382"/>
      <c r="V495" s="382"/>
      <c r="W495" s="382"/>
      <c r="X495" s="382"/>
      <c r="Y495" s="382"/>
      <c r="Z495" s="382"/>
      <c r="AA495" s="382"/>
    </row>
    <row r="496" spans="1:27" ht="13.2">
      <c r="A496" s="382"/>
      <c r="B496" s="382"/>
      <c r="C496" s="382"/>
      <c r="D496" s="382"/>
      <c r="E496" s="382"/>
      <c r="F496" s="382"/>
      <c r="G496" s="382"/>
      <c r="H496" s="382"/>
      <c r="I496" s="382"/>
      <c r="J496" s="382"/>
      <c r="K496" s="382"/>
      <c r="L496" s="382"/>
      <c r="M496" s="382"/>
      <c r="N496" s="382"/>
      <c r="O496" s="382"/>
      <c r="P496" s="382"/>
      <c r="Q496" s="382"/>
      <c r="R496" s="382"/>
      <c r="S496" s="382"/>
      <c r="T496" s="382"/>
      <c r="U496" s="382"/>
      <c r="V496" s="382"/>
      <c r="W496" s="382"/>
      <c r="X496" s="382"/>
      <c r="Y496" s="382"/>
      <c r="Z496" s="382"/>
      <c r="AA496" s="382"/>
    </row>
    <row r="497" spans="1:27" ht="13.2">
      <c r="A497" s="382"/>
      <c r="B497" s="382"/>
      <c r="C497" s="382"/>
      <c r="D497" s="382"/>
      <c r="E497" s="382"/>
      <c r="F497" s="382"/>
      <c r="G497" s="382"/>
      <c r="H497" s="382"/>
      <c r="I497" s="382"/>
      <c r="J497" s="382"/>
      <c r="K497" s="382"/>
      <c r="L497" s="382"/>
      <c r="M497" s="382"/>
      <c r="N497" s="382"/>
      <c r="O497" s="382"/>
      <c r="P497" s="382"/>
      <c r="Q497" s="382"/>
      <c r="R497" s="382"/>
      <c r="S497" s="382"/>
      <c r="T497" s="382"/>
      <c r="U497" s="382"/>
      <c r="V497" s="382"/>
      <c r="W497" s="382"/>
      <c r="X497" s="382"/>
      <c r="Y497" s="382"/>
      <c r="Z497" s="382"/>
      <c r="AA497" s="382"/>
    </row>
    <row r="498" spans="1:27" ht="13.2">
      <c r="A498" s="382"/>
      <c r="B498" s="382"/>
      <c r="C498" s="382"/>
      <c r="D498" s="382"/>
      <c r="E498" s="382"/>
      <c r="F498" s="382"/>
      <c r="G498" s="382"/>
      <c r="H498" s="382"/>
      <c r="I498" s="382"/>
      <c r="J498" s="382"/>
      <c r="K498" s="382"/>
      <c r="L498" s="382"/>
      <c r="M498" s="382"/>
      <c r="N498" s="382"/>
      <c r="O498" s="382"/>
      <c r="P498" s="382"/>
      <c r="Q498" s="382"/>
      <c r="R498" s="382"/>
      <c r="S498" s="382"/>
      <c r="T498" s="382"/>
      <c r="U498" s="382"/>
      <c r="V498" s="382"/>
      <c r="W498" s="382"/>
      <c r="X498" s="382"/>
      <c r="Y498" s="382"/>
      <c r="Z498" s="382"/>
      <c r="AA498" s="382"/>
    </row>
    <row r="499" spans="1:27" ht="13.2">
      <c r="A499" s="382"/>
      <c r="B499" s="382"/>
      <c r="C499" s="382"/>
      <c r="D499" s="382"/>
      <c r="E499" s="382"/>
      <c r="F499" s="382"/>
      <c r="G499" s="382"/>
      <c r="H499" s="382"/>
      <c r="I499" s="382"/>
      <c r="J499" s="382"/>
      <c r="K499" s="382"/>
      <c r="L499" s="382"/>
      <c r="M499" s="382"/>
      <c r="N499" s="382"/>
      <c r="O499" s="382"/>
      <c r="P499" s="382"/>
      <c r="Q499" s="382"/>
      <c r="R499" s="382"/>
      <c r="S499" s="382"/>
      <c r="T499" s="382"/>
      <c r="U499" s="382"/>
      <c r="V499" s="382"/>
      <c r="W499" s="382"/>
      <c r="X499" s="382"/>
      <c r="Y499" s="382"/>
      <c r="Z499" s="382"/>
      <c r="AA499" s="382"/>
    </row>
    <row r="500" spans="1:27" ht="13.2">
      <c r="A500" s="382"/>
      <c r="B500" s="382"/>
      <c r="C500" s="382"/>
      <c r="D500" s="382"/>
      <c r="E500" s="382"/>
      <c r="F500" s="382"/>
      <c r="G500" s="382"/>
      <c r="H500" s="382"/>
      <c r="I500" s="382"/>
      <c r="J500" s="382"/>
      <c r="K500" s="382"/>
      <c r="L500" s="382"/>
      <c r="M500" s="382"/>
      <c r="N500" s="382"/>
      <c r="O500" s="382"/>
      <c r="P500" s="382"/>
      <c r="Q500" s="382"/>
      <c r="R500" s="382"/>
      <c r="S500" s="382"/>
      <c r="T500" s="382"/>
      <c r="U500" s="382"/>
      <c r="V500" s="382"/>
      <c r="W500" s="382"/>
      <c r="X500" s="382"/>
      <c r="Y500" s="382"/>
      <c r="Z500" s="382"/>
      <c r="AA500" s="382"/>
    </row>
    <row r="501" spans="1:27" ht="13.2">
      <c r="A501" s="382"/>
      <c r="B501" s="382"/>
      <c r="C501" s="382"/>
      <c r="D501" s="382"/>
      <c r="E501" s="382"/>
      <c r="F501" s="382"/>
      <c r="G501" s="382"/>
      <c r="H501" s="382"/>
      <c r="I501" s="382"/>
      <c r="J501" s="382"/>
      <c r="K501" s="382"/>
      <c r="L501" s="382"/>
      <c r="M501" s="382"/>
      <c r="N501" s="382"/>
      <c r="O501" s="382"/>
      <c r="P501" s="382"/>
      <c r="Q501" s="382"/>
      <c r="R501" s="382"/>
      <c r="S501" s="382"/>
      <c r="T501" s="382"/>
      <c r="U501" s="382"/>
      <c r="V501" s="382"/>
      <c r="W501" s="382"/>
      <c r="X501" s="382"/>
      <c r="Y501" s="382"/>
      <c r="Z501" s="382"/>
      <c r="AA501" s="382"/>
    </row>
    <row r="502" spans="1:27" ht="13.2">
      <c r="A502" s="382"/>
      <c r="B502" s="382"/>
      <c r="C502" s="382"/>
      <c r="D502" s="382"/>
      <c r="E502" s="382"/>
      <c r="F502" s="382"/>
      <c r="G502" s="382"/>
      <c r="H502" s="382"/>
      <c r="I502" s="382"/>
      <c r="J502" s="382"/>
      <c r="K502" s="382"/>
      <c r="L502" s="382"/>
      <c r="M502" s="382"/>
      <c r="N502" s="382"/>
      <c r="O502" s="382"/>
      <c r="P502" s="382"/>
      <c r="Q502" s="382"/>
      <c r="R502" s="382"/>
      <c r="S502" s="382"/>
      <c r="T502" s="382"/>
      <c r="U502" s="382"/>
      <c r="V502" s="382"/>
      <c r="W502" s="382"/>
      <c r="X502" s="382"/>
      <c r="Y502" s="382"/>
      <c r="Z502" s="382"/>
      <c r="AA502" s="382"/>
    </row>
    <row r="503" spans="1:27" ht="13.2">
      <c r="A503" s="382"/>
      <c r="B503" s="382"/>
      <c r="C503" s="382"/>
      <c r="D503" s="382"/>
      <c r="E503" s="382"/>
      <c r="F503" s="382"/>
      <c r="G503" s="382"/>
      <c r="H503" s="382"/>
      <c r="I503" s="382"/>
      <c r="J503" s="382"/>
      <c r="K503" s="382"/>
      <c r="L503" s="382"/>
      <c r="M503" s="382"/>
      <c r="N503" s="382"/>
      <c r="O503" s="382"/>
      <c r="P503" s="382"/>
      <c r="Q503" s="382"/>
      <c r="R503" s="382"/>
      <c r="S503" s="382"/>
      <c r="T503" s="382"/>
      <c r="U503" s="382"/>
      <c r="V503" s="382"/>
      <c r="W503" s="382"/>
      <c r="X503" s="382"/>
      <c r="Y503" s="382"/>
      <c r="Z503" s="382"/>
      <c r="AA503" s="382"/>
    </row>
    <row r="504" spans="1:27" ht="13.2">
      <c r="A504" s="382"/>
      <c r="B504" s="382"/>
      <c r="C504" s="382"/>
      <c r="D504" s="382"/>
      <c r="E504" s="382"/>
      <c r="F504" s="382"/>
      <c r="G504" s="382"/>
      <c r="H504" s="382"/>
      <c r="I504" s="382"/>
      <c r="J504" s="382"/>
      <c r="K504" s="382"/>
      <c r="L504" s="382"/>
      <c r="M504" s="382"/>
      <c r="N504" s="382"/>
      <c r="O504" s="382"/>
      <c r="P504" s="382"/>
      <c r="Q504" s="382"/>
      <c r="R504" s="382"/>
      <c r="S504" s="382"/>
      <c r="T504" s="382"/>
      <c r="U504" s="382"/>
      <c r="V504" s="382"/>
      <c r="W504" s="382"/>
      <c r="X504" s="382"/>
      <c r="Y504" s="382"/>
      <c r="Z504" s="382"/>
      <c r="AA504" s="382"/>
    </row>
    <row r="505" spans="1:27" ht="13.2">
      <c r="A505" s="382"/>
      <c r="B505" s="382"/>
      <c r="C505" s="382"/>
      <c r="D505" s="382"/>
      <c r="E505" s="382"/>
      <c r="F505" s="382"/>
      <c r="G505" s="382"/>
      <c r="H505" s="382"/>
      <c r="I505" s="382"/>
      <c r="J505" s="382"/>
      <c r="K505" s="382"/>
      <c r="L505" s="382"/>
      <c r="M505" s="382"/>
      <c r="N505" s="382"/>
      <c r="O505" s="382"/>
      <c r="P505" s="382"/>
      <c r="Q505" s="382"/>
      <c r="R505" s="382"/>
      <c r="S505" s="382"/>
      <c r="T505" s="382"/>
      <c r="U505" s="382"/>
      <c r="V505" s="382"/>
      <c r="W505" s="382"/>
      <c r="X505" s="382"/>
      <c r="Y505" s="382"/>
      <c r="Z505" s="382"/>
      <c r="AA505" s="382"/>
    </row>
    <row r="506" spans="1:27" ht="13.2">
      <c r="A506" s="382"/>
      <c r="B506" s="382"/>
      <c r="C506" s="382"/>
      <c r="D506" s="382"/>
      <c r="E506" s="382"/>
      <c r="F506" s="382"/>
      <c r="G506" s="382"/>
      <c r="H506" s="382"/>
      <c r="I506" s="382"/>
      <c r="J506" s="382"/>
      <c r="K506" s="382"/>
      <c r="L506" s="382"/>
      <c r="M506" s="382"/>
      <c r="N506" s="382"/>
      <c r="O506" s="382"/>
      <c r="P506" s="382"/>
      <c r="Q506" s="382"/>
      <c r="R506" s="382"/>
      <c r="S506" s="382"/>
      <c r="T506" s="382"/>
      <c r="U506" s="382"/>
      <c r="V506" s="382"/>
      <c r="W506" s="382"/>
      <c r="X506" s="382"/>
      <c r="Y506" s="382"/>
      <c r="Z506" s="382"/>
      <c r="AA506" s="382"/>
    </row>
    <row r="507" spans="1:27" ht="13.2">
      <c r="A507" s="382"/>
      <c r="B507" s="382"/>
      <c r="C507" s="382"/>
      <c r="D507" s="382"/>
      <c r="E507" s="382"/>
      <c r="F507" s="382"/>
      <c r="G507" s="382"/>
      <c r="H507" s="382"/>
      <c r="I507" s="382"/>
      <c r="J507" s="382"/>
      <c r="K507" s="382"/>
      <c r="L507" s="382"/>
      <c r="M507" s="382"/>
      <c r="N507" s="382"/>
      <c r="O507" s="382"/>
      <c r="P507" s="382"/>
      <c r="Q507" s="382"/>
      <c r="R507" s="382"/>
      <c r="S507" s="382"/>
      <c r="T507" s="382"/>
      <c r="U507" s="382"/>
      <c r="V507" s="382"/>
      <c r="W507" s="382"/>
      <c r="X507" s="382"/>
      <c r="Y507" s="382"/>
      <c r="Z507" s="382"/>
      <c r="AA507" s="382"/>
    </row>
    <row r="508" spans="1:27" ht="13.2">
      <c r="A508" s="382"/>
      <c r="B508" s="382"/>
      <c r="C508" s="382"/>
      <c r="D508" s="382"/>
      <c r="E508" s="382"/>
      <c r="F508" s="382"/>
      <c r="G508" s="382"/>
      <c r="H508" s="382"/>
      <c r="I508" s="382"/>
      <c r="J508" s="382"/>
      <c r="K508" s="382"/>
      <c r="L508" s="382"/>
      <c r="M508" s="382"/>
      <c r="N508" s="382"/>
      <c r="O508" s="382"/>
      <c r="P508" s="382"/>
      <c r="Q508" s="382"/>
      <c r="R508" s="382"/>
      <c r="S508" s="382"/>
      <c r="T508" s="382"/>
      <c r="U508" s="382"/>
      <c r="V508" s="382"/>
      <c r="W508" s="382"/>
      <c r="X508" s="382"/>
      <c r="Y508" s="382"/>
      <c r="Z508" s="382"/>
      <c r="AA508" s="382"/>
    </row>
    <row r="509" spans="1:27" ht="13.2">
      <c r="A509" s="382"/>
      <c r="B509" s="382"/>
      <c r="C509" s="382"/>
      <c r="D509" s="382"/>
      <c r="E509" s="382"/>
      <c r="F509" s="382"/>
      <c r="G509" s="382"/>
      <c r="H509" s="382"/>
      <c r="I509" s="382"/>
      <c r="J509" s="382"/>
      <c r="K509" s="382"/>
      <c r="L509" s="382"/>
      <c r="M509" s="382"/>
      <c r="N509" s="382"/>
      <c r="O509" s="382"/>
      <c r="P509" s="382"/>
      <c r="Q509" s="382"/>
      <c r="R509" s="382"/>
      <c r="S509" s="382"/>
      <c r="T509" s="382"/>
      <c r="U509" s="382"/>
      <c r="V509" s="382"/>
      <c r="W509" s="382"/>
      <c r="X509" s="382"/>
      <c r="Y509" s="382"/>
      <c r="Z509" s="382"/>
      <c r="AA509" s="382"/>
    </row>
    <row r="510" spans="1:27" ht="13.2">
      <c r="A510" s="382"/>
      <c r="B510" s="382"/>
      <c r="C510" s="382"/>
      <c r="D510" s="382"/>
      <c r="E510" s="382"/>
      <c r="F510" s="382"/>
      <c r="G510" s="382"/>
      <c r="H510" s="382"/>
      <c r="I510" s="382"/>
      <c r="J510" s="382"/>
      <c r="K510" s="382"/>
      <c r="L510" s="382"/>
      <c r="M510" s="382"/>
      <c r="N510" s="382"/>
      <c r="O510" s="382"/>
      <c r="P510" s="382"/>
      <c r="Q510" s="382"/>
      <c r="R510" s="382"/>
      <c r="S510" s="382"/>
      <c r="T510" s="382"/>
      <c r="U510" s="382"/>
      <c r="V510" s="382"/>
      <c r="W510" s="382"/>
      <c r="X510" s="382"/>
      <c r="Y510" s="382"/>
      <c r="Z510" s="382"/>
      <c r="AA510" s="382"/>
    </row>
    <row r="511" spans="1:27" ht="13.2">
      <c r="A511" s="382"/>
      <c r="B511" s="382"/>
      <c r="C511" s="382"/>
      <c r="D511" s="382"/>
      <c r="E511" s="382"/>
      <c r="F511" s="382"/>
      <c r="G511" s="382"/>
      <c r="H511" s="382"/>
      <c r="I511" s="382"/>
      <c r="J511" s="382"/>
      <c r="K511" s="382"/>
      <c r="L511" s="382"/>
      <c r="M511" s="382"/>
      <c r="N511" s="382"/>
      <c r="O511" s="382"/>
      <c r="P511" s="382"/>
      <c r="Q511" s="382"/>
      <c r="R511" s="382"/>
      <c r="S511" s="382"/>
      <c r="T511" s="382"/>
      <c r="U511" s="382"/>
      <c r="V511" s="382"/>
      <c r="W511" s="382"/>
      <c r="X511" s="382"/>
      <c r="Y511" s="382"/>
      <c r="Z511" s="382"/>
      <c r="AA511" s="382"/>
    </row>
    <row r="512" spans="1:27" ht="13.2">
      <c r="A512" s="382"/>
      <c r="B512" s="382"/>
      <c r="C512" s="382"/>
      <c r="D512" s="382"/>
      <c r="E512" s="382"/>
      <c r="F512" s="382"/>
      <c r="G512" s="382"/>
      <c r="H512" s="382"/>
      <c r="I512" s="382"/>
      <c r="J512" s="382"/>
      <c r="K512" s="382"/>
      <c r="L512" s="382"/>
      <c r="M512" s="382"/>
      <c r="N512" s="382"/>
      <c r="O512" s="382"/>
      <c r="P512" s="382"/>
      <c r="Q512" s="382"/>
      <c r="R512" s="382"/>
      <c r="S512" s="382"/>
      <c r="T512" s="382"/>
      <c r="U512" s="382"/>
      <c r="V512" s="382"/>
      <c r="W512" s="382"/>
      <c r="X512" s="382"/>
      <c r="Y512" s="382"/>
      <c r="Z512" s="382"/>
      <c r="AA512" s="382"/>
    </row>
    <row r="513" spans="1:27" ht="13.2">
      <c r="A513" s="382"/>
      <c r="B513" s="382"/>
      <c r="C513" s="382"/>
      <c r="D513" s="382"/>
      <c r="E513" s="382"/>
      <c r="F513" s="382"/>
      <c r="G513" s="382"/>
      <c r="H513" s="382"/>
      <c r="I513" s="382"/>
      <c r="J513" s="382"/>
      <c r="K513" s="382"/>
      <c r="L513" s="382"/>
      <c r="M513" s="382"/>
      <c r="N513" s="382"/>
      <c r="O513" s="382"/>
      <c r="P513" s="382"/>
      <c r="Q513" s="382"/>
      <c r="R513" s="382"/>
      <c r="S513" s="382"/>
      <c r="T513" s="382"/>
      <c r="U513" s="382"/>
      <c r="V513" s="382"/>
      <c r="W513" s="382"/>
      <c r="X513" s="382"/>
      <c r="Y513" s="382"/>
      <c r="Z513" s="382"/>
      <c r="AA513" s="382"/>
    </row>
    <row r="514" spans="1:27" ht="13.2">
      <c r="A514" s="382"/>
      <c r="B514" s="382"/>
      <c r="C514" s="382"/>
      <c r="D514" s="382"/>
      <c r="E514" s="382"/>
      <c r="F514" s="382"/>
      <c r="G514" s="382"/>
      <c r="H514" s="382"/>
      <c r="I514" s="382"/>
      <c r="J514" s="382"/>
      <c r="K514" s="382"/>
      <c r="L514" s="382"/>
      <c r="M514" s="382"/>
      <c r="N514" s="382"/>
      <c r="O514" s="382"/>
      <c r="P514" s="382"/>
      <c r="Q514" s="382"/>
      <c r="R514" s="382"/>
      <c r="S514" s="382"/>
      <c r="T514" s="382"/>
      <c r="U514" s="382"/>
      <c r="V514" s="382"/>
      <c r="W514" s="382"/>
      <c r="X514" s="382"/>
      <c r="Y514" s="382"/>
      <c r="Z514" s="382"/>
      <c r="AA514" s="382"/>
    </row>
    <row r="515" spans="1:27" ht="13.2">
      <c r="A515" s="382"/>
      <c r="B515" s="382"/>
      <c r="C515" s="382"/>
      <c r="D515" s="382"/>
      <c r="E515" s="382"/>
      <c r="F515" s="382"/>
      <c r="G515" s="382"/>
      <c r="H515" s="382"/>
      <c r="I515" s="382"/>
      <c r="J515" s="382"/>
      <c r="K515" s="382"/>
      <c r="L515" s="382"/>
      <c r="M515" s="382"/>
      <c r="N515" s="382"/>
      <c r="O515" s="382"/>
      <c r="P515" s="382"/>
      <c r="Q515" s="382"/>
      <c r="R515" s="382"/>
      <c r="S515" s="382"/>
      <c r="T515" s="382"/>
      <c r="U515" s="382"/>
      <c r="V515" s="382"/>
      <c r="W515" s="382"/>
      <c r="X515" s="382"/>
      <c r="Y515" s="382"/>
      <c r="Z515" s="382"/>
      <c r="AA515" s="382"/>
    </row>
    <row r="516" spans="1:27" ht="13.2">
      <c r="A516" s="382"/>
      <c r="B516" s="382"/>
      <c r="C516" s="382"/>
      <c r="D516" s="382"/>
      <c r="E516" s="382"/>
      <c r="F516" s="382"/>
      <c r="G516" s="382"/>
      <c r="H516" s="382"/>
      <c r="I516" s="382"/>
      <c r="J516" s="382"/>
      <c r="K516" s="382"/>
      <c r="L516" s="382"/>
      <c r="M516" s="382"/>
      <c r="N516" s="382"/>
      <c r="O516" s="382"/>
      <c r="P516" s="382"/>
      <c r="Q516" s="382"/>
      <c r="R516" s="382"/>
      <c r="S516" s="382"/>
      <c r="T516" s="382"/>
      <c r="U516" s="382"/>
      <c r="V516" s="382"/>
      <c r="W516" s="382"/>
      <c r="X516" s="382"/>
      <c r="Y516" s="382"/>
      <c r="Z516" s="382"/>
      <c r="AA516" s="382"/>
    </row>
    <row r="517" spans="1:27" ht="13.2">
      <c r="A517" s="382"/>
      <c r="B517" s="382"/>
      <c r="C517" s="382"/>
      <c r="D517" s="382"/>
      <c r="E517" s="382"/>
      <c r="F517" s="382"/>
      <c r="G517" s="382"/>
      <c r="H517" s="382"/>
      <c r="I517" s="382"/>
      <c r="J517" s="382"/>
      <c r="K517" s="382"/>
      <c r="L517" s="382"/>
      <c r="M517" s="382"/>
      <c r="N517" s="382"/>
      <c r="O517" s="382"/>
      <c r="P517" s="382"/>
      <c r="Q517" s="382"/>
      <c r="R517" s="382"/>
      <c r="S517" s="382"/>
      <c r="T517" s="382"/>
      <c r="U517" s="382"/>
      <c r="V517" s="382"/>
      <c r="W517" s="382"/>
      <c r="X517" s="382"/>
      <c r="Y517" s="382"/>
      <c r="Z517" s="382"/>
      <c r="AA517" s="382"/>
    </row>
    <row r="518" spans="1:27" ht="13.2">
      <c r="A518" s="382"/>
      <c r="B518" s="382"/>
      <c r="C518" s="382"/>
      <c r="D518" s="382"/>
      <c r="E518" s="382"/>
      <c r="F518" s="382"/>
      <c r="G518" s="382"/>
      <c r="H518" s="382"/>
      <c r="I518" s="382"/>
      <c r="J518" s="382"/>
      <c r="K518" s="382"/>
      <c r="L518" s="382"/>
      <c r="M518" s="382"/>
      <c r="N518" s="382"/>
      <c r="O518" s="382"/>
      <c r="P518" s="382"/>
      <c r="Q518" s="382"/>
      <c r="R518" s="382"/>
      <c r="S518" s="382"/>
      <c r="T518" s="382"/>
      <c r="U518" s="382"/>
      <c r="V518" s="382"/>
      <c r="W518" s="382"/>
      <c r="X518" s="382"/>
      <c r="Y518" s="382"/>
      <c r="Z518" s="382"/>
      <c r="AA518" s="382"/>
    </row>
    <row r="519" spans="1:27" ht="13.2">
      <c r="A519" s="382"/>
      <c r="B519" s="382"/>
      <c r="C519" s="382"/>
      <c r="D519" s="382"/>
      <c r="E519" s="382"/>
      <c r="F519" s="382"/>
      <c r="G519" s="382"/>
      <c r="H519" s="382"/>
      <c r="I519" s="382"/>
      <c r="J519" s="382"/>
      <c r="K519" s="382"/>
      <c r="L519" s="382"/>
      <c r="M519" s="382"/>
      <c r="N519" s="382"/>
      <c r="O519" s="382"/>
      <c r="P519" s="382"/>
      <c r="Q519" s="382"/>
      <c r="R519" s="382"/>
      <c r="S519" s="382"/>
      <c r="T519" s="382"/>
      <c r="U519" s="382"/>
      <c r="V519" s="382"/>
      <c r="W519" s="382"/>
      <c r="X519" s="382"/>
      <c r="Y519" s="382"/>
      <c r="Z519" s="382"/>
      <c r="AA519" s="382"/>
    </row>
    <row r="520" spans="1:27" ht="13.2">
      <c r="A520" s="382"/>
      <c r="B520" s="382"/>
      <c r="C520" s="382"/>
      <c r="D520" s="382"/>
      <c r="E520" s="382"/>
      <c r="F520" s="382"/>
      <c r="G520" s="382"/>
      <c r="H520" s="382"/>
      <c r="I520" s="382"/>
      <c r="J520" s="382"/>
      <c r="K520" s="382"/>
      <c r="L520" s="382"/>
      <c r="M520" s="382"/>
      <c r="N520" s="382"/>
      <c r="O520" s="382"/>
      <c r="P520" s="382"/>
      <c r="Q520" s="382"/>
      <c r="R520" s="382"/>
      <c r="S520" s="382"/>
      <c r="T520" s="382"/>
      <c r="U520" s="382"/>
      <c r="V520" s="382"/>
      <c r="W520" s="382"/>
      <c r="X520" s="382"/>
      <c r="Y520" s="382"/>
      <c r="Z520" s="382"/>
      <c r="AA520" s="382"/>
    </row>
    <row r="521" spans="1:27" ht="13.2">
      <c r="A521" s="382"/>
      <c r="B521" s="382"/>
      <c r="C521" s="382"/>
      <c r="D521" s="382"/>
      <c r="E521" s="382"/>
      <c r="F521" s="382"/>
      <c r="G521" s="382"/>
      <c r="H521" s="382"/>
      <c r="I521" s="382"/>
      <c r="J521" s="382"/>
      <c r="K521" s="382"/>
      <c r="L521" s="382"/>
      <c r="M521" s="382"/>
      <c r="N521" s="382"/>
      <c r="O521" s="382"/>
      <c r="P521" s="382"/>
      <c r="Q521" s="382"/>
      <c r="R521" s="382"/>
      <c r="S521" s="382"/>
      <c r="T521" s="382"/>
      <c r="U521" s="382"/>
      <c r="V521" s="382"/>
      <c r="W521" s="382"/>
      <c r="X521" s="382"/>
      <c r="Y521" s="382"/>
      <c r="Z521" s="382"/>
      <c r="AA521" s="382"/>
    </row>
    <row r="522" spans="1:27" ht="13.2">
      <c r="A522" s="382"/>
      <c r="B522" s="382"/>
      <c r="C522" s="382"/>
      <c r="D522" s="382"/>
      <c r="E522" s="382"/>
      <c r="F522" s="382"/>
      <c r="G522" s="382"/>
      <c r="H522" s="382"/>
      <c r="I522" s="382"/>
      <c r="J522" s="382"/>
      <c r="K522" s="382"/>
      <c r="L522" s="382"/>
      <c r="M522" s="382"/>
      <c r="N522" s="382"/>
      <c r="O522" s="382"/>
      <c r="P522" s="382"/>
      <c r="Q522" s="382"/>
      <c r="R522" s="382"/>
      <c r="S522" s="382"/>
      <c r="T522" s="382"/>
      <c r="U522" s="382"/>
      <c r="V522" s="382"/>
      <c r="W522" s="382"/>
      <c r="X522" s="382"/>
      <c r="Y522" s="382"/>
      <c r="Z522" s="382"/>
      <c r="AA522" s="382"/>
    </row>
    <row r="523" spans="1:27" ht="13.2">
      <c r="A523" s="382"/>
      <c r="B523" s="382"/>
      <c r="C523" s="382"/>
      <c r="D523" s="382"/>
      <c r="E523" s="382"/>
      <c r="F523" s="382"/>
      <c r="G523" s="382"/>
      <c r="H523" s="382"/>
      <c r="I523" s="382"/>
      <c r="J523" s="382"/>
      <c r="K523" s="382"/>
      <c r="L523" s="382"/>
      <c r="M523" s="382"/>
      <c r="N523" s="382"/>
      <c r="O523" s="382"/>
      <c r="P523" s="382"/>
      <c r="Q523" s="382"/>
      <c r="R523" s="382"/>
      <c r="S523" s="382"/>
      <c r="T523" s="382"/>
      <c r="U523" s="382"/>
      <c r="V523" s="382"/>
      <c r="W523" s="382"/>
      <c r="X523" s="382"/>
      <c r="Y523" s="382"/>
      <c r="Z523" s="382"/>
      <c r="AA523" s="382"/>
    </row>
    <row r="524" spans="1:27" ht="13.2">
      <c r="A524" s="382"/>
      <c r="B524" s="382"/>
      <c r="C524" s="382"/>
      <c r="D524" s="382"/>
      <c r="E524" s="382"/>
      <c r="F524" s="382"/>
      <c r="G524" s="382"/>
      <c r="H524" s="382"/>
      <c r="I524" s="382"/>
      <c r="J524" s="382"/>
      <c r="K524" s="382"/>
      <c r="L524" s="382"/>
      <c r="M524" s="382"/>
      <c r="N524" s="382"/>
      <c r="O524" s="382"/>
      <c r="P524" s="382"/>
      <c r="Q524" s="382"/>
      <c r="R524" s="382"/>
      <c r="S524" s="382"/>
      <c r="T524" s="382"/>
      <c r="U524" s="382"/>
      <c r="V524" s="382"/>
      <c r="W524" s="382"/>
      <c r="X524" s="382"/>
      <c r="Y524" s="382"/>
      <c r="Z524" s="382"/>
      <c r="AA524" s="382"/>
    </row>
    <row r="525" spans="1:27" ht="13.2">
      <c r="A525" s="382"/>
      <c r="B525" s="382"/>
      <c r="C525" s="382"/>
      <c r="D525" s="382"/>
      <c r="E525" s="382"/>
      <c r="F525" s="382"/>
      <c r="G525" s="382"/>
      <c r="H525" s="382"/>
      <c r="I525" s="382"/>
      <c r="J525" s="382"/>
      <c r="K525" s="382"/>
      <c r="L525" s="382"/>
      <c r="M525" s="382"/>
      <c r="N525" s="382"/>
      <c r="O525" s="382"/>
      <c r="P525" s="382"/>
      <c r="Q525" s="382"/>
      <c r="R525" s="382"/>
      <c r="S525" s="382"/>
      <c r="T525" s="382"/>
      <c r="U525" s="382"/>
      <c r="V525" s="382"/>
      <c r="W525" s="382"/>
      <c r="X525" s="382"/>
      <c r="Y525" s="382"/>
      <c r="Z525" s="382"/>
      <c r="AA525" s="382"/>
    </row>
    <row r="526" spans="1:27" ht="13.2">
      <c r="A526" s="382"/>
      <c r="B526" s="382"/>
      <c r="C526" s="382"/>
      <c r="D526" s="382"/>
      <c r="E526" s="382"/>
      <c r="F526" s="382"/>
      <c r="G526" s="382"/>
      <c r="H526" s="382"/>
      <c r="I526" s="382"/>
      <c r="J526" s="382"/>
      <c r="K526" s="382"/>
      <c r="L526" s="382"/>
      <c r="M526" s="382"/>
      <c r="N526" s="382"/>
      <c r="O526" s="382"/>
      <c r="P526" s="382"/>
      <c r="Q526" s="382"/>
      <c r="R526" s="382"/>
      <c r="S526" s="382"/>
      <c r="T526" s="382"/>
      <c r="U526" s="382"/>
      <c r="V526" s="382"/>
      <c r="W526" s="382"/>
      <c r="X526" s="382"/>
      <c r="Y526" s="382"/>
      <c r="Z526" s="382"/>
      <c r="AA526" s="382"/>
    </row>
    <row r="527" spans="1:27" ht="13.2">
      <c r="A527" s="382"/>
      <c r="B527" s="382"/>
      <c r="C527" s="382"/>
      <c r="D527" s="382"/>
      <c r="E527" s="382"/>
      <c r="F527" s="382"/>
      <c r="G527" s="382"/>
      <c r="H527" s="382"/>
      <c r="I527" s="382"/>
      <c r="J527" s="382"/>
      <c r="K527" s="382"/>
      <c r="L527" s="382"/>
      <c r="M527" s="382"/>
      <c r="N527" s="382"/>
      <c r="O527" s="382"/>
      <c r="P527" s="382"/>
      <c r="Q527" s="382"/>
      <c r="R527" s="382"/>
      <c r="S527" s="382"/>
      <c r="T527" s="382"/>
      <c r="U527" s="382"/>
      <c r="V527" s="382"/>
      <c r="W527" s="382"/>
      <c r="X527" s="382"/>
      <c r="Y527" s="382"/>
      <c r="Z527" s="382"/>
      <c r="AA527" s="382"/>
    </row>
    <row r="528" spans="1:27" ht="13.2">
      <c r="A528" s="382"/>
      <c r="B528" s="382"/>
      <c r="C528" s="382"/>
      <c r="D528" s="382"/>
      <c r="E528" s="382"/>
      <c r="F528" s="382"/>
      <c r="G528" s="382"/>
      <c r="H528" s="382"/>
      <c r="I528" s="382"/>
      <c r="J528" s="382"/>
      <c r="K528" s="382"/>
      <c r="L528" s="382"/>
      <c r="M528" s="382"/>
      <c r="N528" s="382"/>
      <c r="O528" s="382"/>
      <c r="P528" s="382"/>
      <c r="Q528" s="382"/>
      <c r="R528" s="382"/>
      <c r="S528" s="382"/>
      <c r="T528" s="382"/>
      <c r="U528" s="382"/>
      <c r="V528" s="382"/>
      <c r="W528" s="382"/>
      <c r="X528" s="382"/>
      <c r="Y528" s="382"/>
      <c r="Z528" s="382"/>
      <c r="AA528" s="382"/>
    </row>
    <row r="529" spans="1:27" ht="13.2">
      <c r="A529" s="382"/>
      <c r="B529" s="382"/>
      <c r="C529" s="382"/>
      <c r="D529" s="382"/>
      <c r="E529" s="382"/>
      <c r="F529" s="382"/>
      <c r="G529" s="382"/>
      <c r="H529" s="382"/>
      <c r="I529" s="382"/>
      <c r="J529" s="382"/>
      <c r="K529" s="382"/>
      <c r="L529" s="382"/>
      <c r="M529" s="382"/>
      <c r="N529" s="382"/>
      <c r="O529" s="382"/>
      <c r="P529" s="382"/>
      <c r="Q529" s="382"/>
      <c r="R529" s="382"/>
      <c r="S529" s="382"/>
      <c r="T529" s="382"/>
      <c r="U529" s="382"/>
      <c r="V529" s="382"/>
      <c r="W529" s="382"/>
      <c r="X529" s="382"/>
      <c r="Y529" s="382"/>
      <c r="Z529" s="382"/>
      <c r="AA529" s="382"/>
    </row>
    <row r="530" spans="1:27" ht="13.2">
      <c r="A530" s="382"/>
      <c r="B530" s="382"/>
      <c r="C530" s="382"/>
      <c r="D530" s="382"/>
      <c r="E530" s="382"/>
      <c r="F530" s="382"/>
      <c r="G530" s="382"/>
      <c r="H530" s="382"/>
      <c r="I530" s="382"/>
      <c r="J530" s="382"/>
      <c r="K530" s="382"/>
      <c r="L530" s="382"/>
      <c r="M530" s="382"/>
      <c r="N530" s="382"/>
      <c r="O530" s="382"/>
      <c r="P530" s="382"/>
      <c r="Q530" s="382"/>
      <c r="R530" s="382"/>
      <c r="S530" s="382"/>
      <c r="T530" s="382"/>
      <c r="U530" s="382"/>
      <c r="V530" s="382"/>
      <c r="W530" s="382"/>
      <c r="X530" s="382"/>
      <c r="Y530" s="382"/>
      <c r="Z530" s="382"/>
      <c r="AA530" s="382"/>
    </row>
    <row r="531" spans="1:27" ht="13.2">
      <c r="A531" s="382"/>
      <c r="B531" s="382"/>
      <c r="C531" s="382"/>
      <c r="D531" s="382"/>
      <c r="E531" s="382"/>
      <c r="F531" s="382"/>
      <c r="G531" s="382"/>
      <c r="H531" s="382"/>
      <c r="I531" s="382"/>
      <c r="J531" s="382"/>
      <c r="K531" s="382"/>
      <c r="L531" s="382"/>
      <c r="M531" s="382"/>
      <c r="N531" s="382"/>
      <c r="O531" s="382"/>
      <c r="P531" s="382"/>
      <c r="Q531" s="382"/>
      <c r="R531" s="382"/>
      <c r="S531" s="382"/>
      <c r="T531" s="382"/>
      <c r="U531" s="382"/>
      <c r="V531" s="382"/>
      <c r="W531" s="382"/>
      <c r="X531" s="382"/>
      <c r="Y531" s="382"/>
      <c r="Z531" s="382"/>
      <c r="AA531" s="382"/>
    </row>
    <row r="532" spans="1:27" ht="13.2">
      <c r="A532" s="382"/>
      <c r="B532" s="382"/>
      <c r="C532" s="382"/>
      <c r="D532" s="382"/>
      <c r="E532" s="382"/>
      <c r="F532" s="382"/>
      <c r="G532" s="382"/>
      <c r="H532" s="382"/>
      <c r="I532" s="382"/>
      <c r="J532" s="382"/>
      <c r="K532" s="382"/>
      <c r="L532" s="382"/>
      <c r="M532" s="382"/>
      <c r="N532" s="382"/>
      <c r="O532" s="382"/>
      <c r="P532" s="382"/>
      <c r="Q532" s="382"/>
      <c r="R532" s="382"/>
      <c r="S532" s="382"/>
      <c r="T532" s="382"/>
      <c r="U532" s="382"/>
      <c r="V532" s="382"/>
      <c r="W532" s="382"/>
      <c r="X532" s="382"/>
      <c r="Y532" s="382"/>
      <c r="Z532" s="382"/>
      <c r="AA532" s="382"/>
    </row>
    <row r="533" spans="1:27" ht="13.2">
      <c r="A533" s="382"/>
      <c r="B533" s="382"/>
      <c r="C533" s="382"/>
      <c r="D533" s="382"/>
      <c r="E533" s="382"/>
      <c r="F533" s="382"/>
      <c r="G533" s="382"/>
      <c r="H533" s="382"/>
      <c r="I533" s="382"/>
      <c r="J533" s="382"/>
      <c r="K533" s="382"/>
      <c r="L533" s="382"/>
      <c r="M533" s="382"/>
      <c r="N533" s="382"/>
      <c r="O533" s="382"/>
      <c r="P533" s="382"/>
      <c r="Q533" s="382"/>
      <c r="R533" s="382"/>
      <c r="S533" s="382"/>
      <c r="T533" s="382"/>
      <c r="U533" s="382"/>
      <c r="V533" s="382"/>
      <c r="W533" s="382"/>
      <c r="X533" s="382"/>
      <c r="Y533" s="382"/>
      <c r="Z533" s="382"/>
      <c r="AA533" s="382"/>
    </row>
    <row r="534" spans="1:27" ht="13.2">
      <c r="A534" s="382"/>
      <c r="B534" s="382"/>
      <c r="C534" s="382"/>
      <c r="D534" s="382"/>
      <c r="E534" s="382"/>
      <c r="F534" s="382"/>
      <c r="G534" s="382"/>
      <c r="H534" s="382"/>
      <c r="I534" s="382"/>
      <c r="J534" s="382"/>
      <c r="K534" s="382"/>
      <c r="L534" s="382"/>
      <c r="M534" s="382"/>
      <c r="N534" s="382"/>
      <c r="O534" s="382"/>
      <c r="P534" s="382"/>
      <c r="Q534" s="382"/>
      <c r="R534" s="382"/>
      <c r="S534" s="382"/>
      <c r="T534" s="382"/>
      <c r="U534" s="382"/>
      <c r="V534" s="382"/>
      <c r="W534" s="382"/>
      <c r="X534" s="382"/>
      <c r="Y534" s="382"/>
      <c r="Z534" s="382"/>
      <c r="AA534" s="382"/>
    </row>
    <row r="535" spans="1:27" ht="13.2">
      <c r="A535" s="382"/>
      <c r="B535" s="382"/>
      <c r="C535" s="382"/>
      <c r="D535" s="382"/>
      <c r="E535" s="382"/>
      <c r="F535" s="382"/>
      <c r="G535" s="382"/>
      <c r="H535" s="382"/>
      <c r="I535" s="382"/>
      <c r="J535" s="382"/>
      <c r="K535" s="382"/>
      <c r="L535" s="382"/>
      <c r="M535" s="382"/>
      <c r="N535" s="382"/>
      <c r="O535" s="382"/>
      <c r="P535" s="382"/>
      <c r="Q535" s="382"/>
      <c r="R535" s="382"/>
      <c r="S535" s="382"/>
      <c r="T535" s="382"/>
      <c r="U535" s="382"/>
      <c r="V535" s="382"/>
      <c r="W535" s="382"/>
      <c r="X535" s="382"/>
      <c r="Y535" s="382"/>
      <c r="Z535" s="382"/>
      <c r="AA535" s="382"/>
    </row>
    <row r="536" spans="1:27" ht="13.2">
      <c r="A536" s="382"/>
      <c r="B536" s="382"/>
      <c r="C536" s="382"/>
      <c r="D536" s="382"/>
      <c r="E536" s="382"/>
      <c r="F536" s="382"/>
      <c r="G536" s="382"/>
      <c r="H536" s="382"/>
      <c r="I536" s="382"/>
      <c r="J536" s="382"/>
      <c r="K536" s="382"/>
      <c r="L536" s="382"/>
      <c r="M536" s="382"/>
      <c r="N536" s="382"/>
      <c r="O536" s="382"/>
      <c r="P536" s="382"/>
      <c r="Q536" s="382"/>
      <c r="R536" s="382"/>
      <c r="S536" s="382"/>
      <c r="T536" s="382"/>
      <c r="U536" s="382"/>
      <c r="V536" s="382"/>
      <c r="W536" s="382"/>
      <c r="X536" s="382"/>
      <c r="Y536" s="382"/>
      <c r="Z536" s="382"/>
      <c r="AA536" s="382"/>
    </row>
    <row r="537" spans="1:27" ht="13.2">
      <c r="A537" s="382"/>
      <c r="B537" s="382"/>
      <c r="C537" s="382"/>
      <c r="D537" s="382"/>
      <c r="E537" s="382"/>
      <c r="F537" s="382"/>
      <c r="G537" s="382"/>
      <c r="H537" s="382"/>
      <c r="I537" s="382"/>
      <c r="J537" s="382"/>
      <c r="K537" s="382"/>
      <c r="L537" s="382"/>
      <c r="M537" s="382"/>
      <c r="N537" s="382"/>
      <c r="O537" s="382"/>
      <c r="P537" s="382"/>
      <c r="Q537" s="382"/>
      <c r="R537" s="382"/>
      <c r="S537" s="382"/>
      <c r="T537" s="382"/>
      <c r="U537" s="382"/>
      <c r="V537" s="382"/>
      <c r="W537" s="382"/>
      <c r="X537" s="382"/>
      <c r="Y537" s="382"/>
      <c r="Z537" s="382"/>
      <c r="AA537" s="382"/>
    </row>
    <row r="538" spans="1:27" ht="13.2">
      <c r="A538" s="382"/>
      <c r="B538" s="382"/>
      <c r="C538" s="382"/>
      <c r="D538" s="382"/>
      <c r="E538" s="382"/>
      <c r="F538" s="382"/>
      <c r="G538" s="382"/>
      <c r="H538" s="382"/>
      <c r="I538" s="382"/>
      <c r="J538" s="382"/>
      <c r="K538" s="382"/>
      <c r="L538" s="382"/>
      <c r="M538" s="382"/>
      <c r="N538" s="382"/>
      <c r="O538" s="382"/>
      <c r="P538" s="382"/>
      <c r="Q538" s="382"/>
      <c r="R538" s="382"/>
      <c r="S538" s="382"/>
      <c r="T538" s="382"/>
      <c r="U538" s="382"/>
      <c r="V538" s="382"/>
      <c r="W538" s="382"/>
      <c r="X538" s="382"/>
      <c r="Y538" s="382"/>
      <c r="Z538" s="382"/>
      <c r="AA538" s="382"/>
    </row>
    <row r="539" spans="1:27" ht="13.2">
      <c r="A539" s="382"/>
      <c r="B539" s="382"/>
      <c r="C539" s="382"/>
      <c r="D539" s="382"/>
      <c r="E539" s="382"/>
      <c r="F539" s="382"/>
      <c r="G539" s="382"/>
      <c r="H539" s="382"/>
      <c r="I539" s="382"/>
      <c r="J539" s="382"/>
      <c r="K539" s="382"/>
      <c r="L539" s="382"/>
      <c r="M539" s="382"/>
      <c r="N539" s="382"/>
      <c r="O539" s="382"/>
      <c r="P539" s="382"/>
      <c r="Q539" s="382"/>
      <c r="R539" s="382"/>
      <c r="S539" s="382"/>
      <c r="T539" s="382"/>
      <c r="U539" s="382"/>
      <c r="V539" s="382"/>
      <c r="W539" s="382"/>
      <c r="X539" s="382"/>
      <c r="Y539" s="382"/>
      <c r="Z539" s="382"/>
      <c r="AA539" s="382"/>
    </row>
    <row r="540" spans="1:27" ht="13.2">
      <c r="A540" s="382"/>
      <c r="B540" s="382"/>
      <c r="C540" s="382"/>
      <c r="D540" s="382"/>
      <c r="E540" s="382"/>
      <c r="F540" s="382"/>
      <c r="G540" s="382"/>
      <c r="H540" s="382"/>
      <c r="I540" s="382"/>
      <c r="J540" s="382"/>
      <c r="K540" s="382"/>
      <c r="L540" s="382"/>
      <c r="M540" s="382"/>
      <c r="N540" s="382"/>
      <c r="O540" s="382"/>
      <c r="P540" s="382"/>
      <c r="Q540" s="382"/>
      <c r="R540" s="382"/>
      <c r="S540" s="382"/>
      <c r="T540" s="382"/>
      <c r="U540" s="382"/>
      <c r="V540" s="382"/>
      <c r="W540" s="382"/>
      <c r="X540" s="382"/>
      <c r="Y540" s="382"/>
      <c r="Z540" s="382"/>
      <c r="AA540" s="382"/>
    </row>
    <row r="541" spans="1:27" ht="13.2">
      <c r="A541" s="382"/>
      <c r="B541" s="382"/>
      <c r="C541" s="382"/>
      <c r="D541" s="382"/>
      <c r="E541" s="382"/>
      <c r="F541" s="382"/>
      <c r="G541" s="382"/>
      <c r="H541" s="382"/>
      <c r="I541" s="382"/>
      <c r="J541" s="382"/>
      <c r="K541" s="382"/>
      <c r="L541" s="382"/>
      <c r="M541" s="382"/>
      <c r="N541" s="382"/>
      <c r="O541" s="382"/>
      <c r="P541" s="382"/>
      <c r="Q541" s="382"/>
      <c r="R541" s="382"/>
      <c r="S541" s="382"/>
      <c r="T541" s="382"/>
      <c r="U541" s="382"/>
      <c r="V541" s="382"/>
      <c r="W541" s="382"/>
      <c r="X541" s="382"/>
      <c r="Y541" s="382"/>
      <c r="Z541" s="382"/>
      <c r="AA541" s="382"/>
    </row>
    <row r="542" spans="1:27" ht="13.2">
      <c r="A542" s="382"/>
      <c r="B542" s="382"/>
      <c r="C542" s="382"/>
      <c r="D542" s="382"/>
      <c r="E542" s="382"/>
      <c r="F542" s="382"/>
      <c r="G542" s="382"/>
      <c r="H542" s="382"/>
      <c r="I542" s="382"/>
      <c r="J542" s="382"/>
      <c r="K542" s="382"/>
      <c r="L542" s="382"/>
      <c r="M542" s="382"/>
      <c r="N542" s="382"/>
      <c r="O542" s="382"/>
      <c r="P542" s="382"/>
      <c r="Q542" s="382"/>
      <c r="R542" s="382"/>
      <c r="S542" s="382"/>
      <c r="T542" s="382"/>
      <c r="U542" s="382"/>
      <c r="V542" s="382"/>
      <c r="W542" s="382"/>
      <c r="X542" s="382"/>
      <c r="Y542" s="382"/>
      <c r="Z542" s="382"/>
      <c r="AA542" s="382"/>
    </row>
    <row r="543" spans="1:27" ht="13.2">
      <c r="A543" s="382"/>
      <c r="B543" s="382"/>
      <c r="C543" s="382"/>
      <c r="D543" s="382"/>
      <c r="E543" s="382"/>
      <c r="F543" s="382"/>
      <c r="G543" s="382"/>
      <c r="H543" s="382"/>
      <c r="I543" s="382"/>
      <c r="J543" s="382"/>
      <c r="K543" s="382"/>
      <c r="L543" s="382"/>
      <c r="M543" s="382"/>
      <c r="N543" s="382"/>
      <c r="O543" s="382"/>
      <c r="P543" s="382"/>
      <c r="Q543" s="382"/>
      <c r="R543" s="382"/>
      <c r="S543" s="382"/>
      <c r="T543" s="382"/>
      <c r="U543" s="382"/>
      <c r="V543" s="382"/>
      <c r="W543" s="382"/>
      <c r="X543" s="382"/>
      <c r="Y543" s="382"/>
      <c r="Z543" s="382"/>
      <c r="AA543" s="382"/>
    </row>
    <row r="544" spans="1:27" ht="13.2">
      <c r="A544" s="382"/>
      <c r="B544" s="382"/>
      <c r="C544" s="382"/>
      <c r="D544" s="382"/>
      <c r="E544" s="382"/>
      <c r="F544" s="382"/>
      <c r="G544" s="382"/>
      <c r="H544" s="382"/>
      <c r="I544" s="382"/>
      <c r="J544" s="382"/>
      <c r="K544" s="382"/>
      <c r="L544" s="382"/>
      <c r="M544" s="382"/>
      <c r="N544" s="382"/>
      <c r="O544" s="382"/>
      <c r="P544" s="382"/>
      <c r="Q544" s="382"/>
      <c r="R544" s="382"/>
      <c r="S544" s="382"/>
      <c r="T544" s="382"/>
      <c r="U544" s="382"/>
      <c r="V544" s="382"/>
      <c r="W544" s="382"/>
      <c r="X544" s="382"/>
      <c r="Y544" s="382"/>
      <c r="Z544" s="382"/>
      <c r="AA544" s="382"/>
    </row>
    <row r="545" spans="1:27" ht="13.2">
      <c r="A545" s="382"/>
      <c r="B545" s="382"/>
      <c r="C545" s="382"/>
      <c r="D545" s="382"/>
      <c r="E545" s="382"/>
      <c r="F545" s="382"/>
      <c r="G545" s="382"/>
      <c r="H545" s="382"/>
      <c r="I545" s="382"/>
      <c r="J545" s="382"/>
      <c r="K545" s="382"/>
      <c r="L545" s="382"/>
      <c r="M545" s="382"/>
      <c r="N545" s="382"/>
      <c r="O545" s="382"/>
      <c r="P545" s="382"/>
      <c r="Q545" s="382"/>
      <c r="R545" s="382"/>
      <c r="S545" s="382"/>
      <c r="T545" s="382"/>
      <c r="U545" s="382"/>
      <c r="V545" s="382"/>
      <c r="W545" s="382"/>
      <c r="X545" s="382"/>
      <c r="Y545" s="382"/>
      <c r="Z545" s="382"/>
      <c r="AA545" s="382"/>
    </row>
    <row r="546" spans="1:27" ht="13.2">
      <c r="A546" s="382"/>
      <c r="B546" s="382"/>
      <c r="C546" s="382"/>
      <c r="D546" s="382"/>
      <c r="E546" s="382"/>
      <c r="F546" s="382"/>
      <c r="G546" s="382"/>
      <c r="H546" s="382"/>
      <c r="I546" s="382"/>
      <c r="J546" s="382"/>
      <c r="K546" s="382"/>
      <c r="L546" s="382"/>
      <c r="M546" s="382"/>
      <c r="N546" s="382"/>
      <c r="O546" s="382"/>
      <c r="P546" s="382"/>
      <c r="Q546" s="382"/>
      <c r="R546" s="382"/>
      <c r="S546" s="382"/>
      <c r="T546" s="382"/>
      <c r="U546" s="382"/>
      <c r="V546" s="382"/>
      <c r="W546" s="382"/>
      <c r="X546" s="382"/>
      <c r="Y546" s="382"/>
      <c r="Z546" s="382"/>
      <c r="AA546" s="382"/>
    </row>
    <row r="547" spans="1:27" ht="13.2">
      <c r="A547" s="382"/>
      <c r="B547" s="382"/>
      <c r="C547" s="382"/>
      <c r="D547" s="382"/>
      <c r="E547" s="382"/>
      <c r="F547" s="382"/>
      <c r="G547" s="382"/>
      <c r="H547" s="382"/>
      <c r="I547" s="382"/>
      <c r="J547" s="382"/>
      <c r="K547" s="382"/>
      <c r="L547" s="382"/>
      <c r="M547" s="382"/>
      <c r="N547" s="382"/>
      <c r="O547" s="382"/>
      <c r="P547" s="382"/>
      <c r="Q547" s="382"/>
      <c r="R547" s="382"/>
      <c r="S547" s="382"/>
      <c r="T547" s="382"/>
      <c r="U547" s="382"/>
      <c r="V547" s="382"/>
      <c r="W547" s="382"/>
      <c r="X547" s="382"/>
      <c r="Y547" s="382"/>
      <c r="Z547" s="382"/>
      <c r="AA547" s="382"/>
    </row>
    <row r="548" spans="1:27" ht="13.2">
      <c r="A548" s="382"/>
      <c r="B548" s="382"/>
      <c r="C548" s="382"/>
      <c r="D548" s="382"/>
      <c r="E548" s="382"/>
      <c r="F548" s="382"/>
      <c r="G548" s="382"/>
      <c r="H548" s="382"/>
      <c r="I548" s="382"/>
      <c r="J548" s="382"/>
      <c r="K548" s="382"/>
      <c r="L548" s="382"/>
      <c r="M548" s="382"/>
      <c r="N548" s="382"/>
      <c r="O548" s="382"/>
      <c r="P548" s="382"/>
      <c r="Q548" s="382"/>
      <c r="R548" s="382"/>
      <c r="S548" s="382"/>
      <c r="T548" s="382"/>
      <c r="U548" s="382"/>
      <c r="V548" s="382"/>
      <c r="W548" s="382"/>
      <c r="X548" s="382"/>
      <c r="Y548" s="382"/>
      <c r="Z548" s="382"/>
      <c r="AA548" s="382"/>
    </row>
    <row r="549" spans="1:27" ht="13.2">
      <c r="A549" s="382"/>
      <c r="B549" s="382"/>
      <c r="C549" s="382"/>
      <c r="D549" s="382"/>
      <c r="E549" s="382"/>
      <c r="F549" s="382"/>
      <c r="G549" s="382"/>
      <c r="H549" s="382"/>
      <c r="I549" s="382"/>
      <c r="J549" s="382"/>
      <c r="K549" s="382"/>
      <c r="L549" s="382"/>
      <c r="M549" s="382"/>
      <c r="N549" s="382"/>
      <c r="O549" s="382"/>
      <c r="P549" s="382"/>
      <c r="Q549" s="382"/>
      <c r="R549" s="382"/>
      <c r="S549" s="382"/>
      <c r="T549" s="382"/>
      <c r="U549" s="382"/>
      <c r="V549" s="382"/>
      <c r="W549" s="382"/>
      <c r="X549" s="382"/>
      <c r="Y549" s="382"/>
      <c r="Z549" s="382"/>
      <c r="AA549" s="382"/>
    </row>
    <row r="550" spans="1:27" ht="13.2">
      <c r="A550" s="382"/>
      <c r="B550" s="382"/>
      <c r="C550" s="382"/>
      <c r="D550" s="382"/>
      <c r="E550" s="382"/>
      <c r="F550" s="382"/>
      <c r="G550" s="382"/>
      <c r="H550" s="382"/>
      <c r="I550" s="382"/>
      <c r="J550" s="382"/>
      <c r="K550" s="382"/>
      <c r="L550" s="382"/>
      <c r="M550" s="382"/>
      <c r="N550" s="382"/>
      <c r="O550" s="382"/>
      <c r="P550" s="382"/>
      <c r="Q550" s="382"/>
      <c r="R550" s="382"/>
      <c r="S550" s="382"/>
      <c r="T550" s="382"/>
      <c r="U550" s="382"/>
      <c r="V550" s="382"/>
      <c r="W550" s="382"/>
      <c r="X550" s="382"/>
      <c r="Y550" s="382"/>
      <c r="Z550" s="382"/>
      <c r="AA550" s="382"/>
    </row>
    <row r="551" spans="1:27" ht="13.2">
      <c r="A551" s="382"/>
      <c r="B551" s="382"/>
      <c r="C551" s="382"/>
      <c r="D551" s="382"/>
      <c r="E551" s="382"/>
      <c r="F551" s="382"/>
      <c r="G551" s="382"/>
      <c r="H551" s="382"/>
      <c r="I551" s="382"/>
      <c r="J551" s="382"/>
      <c r="K551" s="382"/>
      <c r="L551" s="382"/>
      <c r="M551" s="382"/>
      <c r="N551" s="382"/>
      <c r="O551" s="382"/>
      <c r="P551" s="382"/>
      <c r="Q551" s="382"/>
      <c r="R551" s="382"/>
      <c r="S551" s="382"/>
      <c r="T551" s="382"/>
      <c r="U551" s="382"/>
      <c r="V551" s="382"/>
      <c r="W551" s="382"/>
      <c r="X551" s="382"/>
      <c r="Y551" s="382"/>
      <c r="Z551" s="382"/>
      <c r="AA551" s="382"/>
    </row>
    <row r="552" spans="1:27" ht="13.2">
      <c r="A552" s="382"/>
      <c r="B552" s="382"/>
      <c r="C552" s="382"/>
      <c r="D552" s="382"/>
      <c r="E552" s="382"/>
      <c r="F552" s="382"/>
      <c r="G552" s="382"/>
      <c r="H552" s="382"/>
      <c r="I552" s="382"/>
      <c r="J552" s="382"/>
      <c r="K552" s="382"/>
      <c r="L552" s="382"/>
      <c r="M552" s="382"/>
      <c r="N552" s="382"/>
      <c r="O552" s="382"/>
      <c r="P552" s="382"/>
      <c r="Q552" s="382"/>
      <c r="R552" s="382"/>
      <c r="S552" s="382"/>
      <c r="T552" s="382"/>
      <c r="U552" s="382"/>
      <c r="V552" s="382"/>
      <c r="W552" s="382"/>
      <c r="X552" s="382"/>
      <c r="Y552" s="382"/>
      <c r="Z552" s="382"/>
      <c r="AA552" s="382"/>
    </row>
    <row r="553" spans="1:27" ht="13.2">
      <c r="A553" s="382"/>
      <c r="B553" s="382"/>
      <c r="C553" s="382"/>
      <c r="D553" s="382"/>
      <c r="E553" s="382"/>
      <c r="F553" s="382"/>
      <c r="G553" s="382"/>
      <c r="H553" s="382"/>
      <c r="I553" s="382"/>
      <c r="J553" s="382"/>
      <c r="K553" s="382"/>
      <c r="L553" s="382"/>
      <c r="M553" s="382"/>
      <c r="N553" s="382"/>
      <c r="O553" s="382"/>
      <c r="P553" s="382"/>
      <c r="Q553" s="382"/>
      <c r="R553" s="382"/>
      <c r="S553" s="382"/>
      <c r="T553" s="382"/>
      <c r="U553" s="382"/>
      <c r="V553" s="382"/>
      <c r="W553" s="382"/>
      <c r="X553" s="382"/>
      <c r="Y553" s="382"/>
      <c r="Z553" s="382"/>
      <c r="AA553" s="382"/>
    </row>
    <row r="554" spans="1:27" ht="13.2">
      <c r="A554" s="382"/>
      <c r="B554" s="382"/>
      <c r="C554" s="382"/>
      <c r="D554" s="382"/>
      <c r="E554" s="382"/>
      <c r="F554" s="382"/>
      <c r="G554" s="382"/>
      <c r="H554" s="382"/>
      <c r="I554" s="382"/>
      <c r="J554" s="382"/>
      <c r="K554" s="382"/>
      <c r="L554" s="382"/>
      <c r="M554" s="382"/>
      <c r="N554" s="382"/>
      <c r="O554" s="382"/>
      <c r="P554" s="382"/>
      <c r="Q554" s="382"/>
      <c r="R554" s="382"/>
      <c r="S554" s="382"/>
      <c r="T554" s="382"/>
      <c r="U554" s="382"/>
      <c r="V554" s="382"/>
      <c r="W554" s="382"/>
      <c r="X554" s="382"/>
      <c r="Y554" s="382"/>
      <c r="Z554" s="382"/>
      <c r="AA554" s="382"/>
    </row>
    <row r="555" spans="1:27" ht="13.2">
      <c r="A555" s="382"/>
      <c r="B555" s="382"/>
      <c r="C555" s="382"/>
      <c r="D555" s="382"/>
      <c r="E555" s="382"/>
      <c r="F555" s="382"/>
      <c r="G555" s="382"/>
      <c r="H555" s="382"/>
      <c r="I555" s="382"/>
      <c r="J555" s="382"/>
      <c r="K555" s="382"/>
      <c r="L555" s="382"/>
      <c r="M555" s="382"/>
      <c r="N555" s="382"/>
      <c r="O555" s="382"/>
      <c r="P555" s="382"/>
      <c r="Q555" s="382"/>
      <c r="R555" s="382"/>
      <c r="S555" s="382"/>
      <c r="T555" s="382"/>
      <c r="U555" s="382"/>
      <c r="V555" s="382"/>
      <c r="W555" s="382"/>
      <c r="X555" s="382"/>
      <c r="Y555" s="382"/>
      <c r="Z555" s="382"/>
      <c r="AA555" s="382"/>
    </row>
    <row r="556" spans="1:27" ht="13.2">
      <c r="A556" s="382"/>
      <c r="B556" s="382"/>
      <c r="C556" s="382"/>
      <c r="D556" s="382"/>
      <c r="E556" s="382"/>
      <c r="F556" s="382"/>
      <c r="G556" s="382"/>
      <c r="H556" s="382"/>
      <c r="I556" s="382"/>
      <c r="J556" s="382"/>
      <c r="K556" s="382"/>
      <c r="L556" s="382"/>
      <c r="M556" s="382"/>
      <c r="N556" s="382"/>
      <c r="O556" s="382"/>
      <c r="P556" s="382"/>
      <c r="Q556" s="382"/>
      <c r="R556" s="382"/>
      <c r="S556" s="382"/>
      <c r="T556" s="382"/>
      <c r="U556" s="382"/>
      <c r="V556" s="382"/>
      <c r="W556" s="382"/>
      <c r="X556" s="382"/>
      <c r="Y556" s="382"/>
      <c r="Z556" s="382"/>
      <c r="AA556" s="382"/>
    </row>
    <row r="557" spans="1:27" ht="13.2">
      <c r="A557" s="382"/>
      <c r="B557" s="382"/>
      <c r="C557" s="382"/>
      <c r="D557" s="382"/>
      <c r="E557" s="382"/>
      <c r="F557" s="382"/>
      <c r="G557" s="382"/>
      <c r="H557" s="382"/>
      <c r="I557" s="382"/>
      <c r="J557" s="382"/>
      <c r="K557" s="382"/>
      <c r="L557" s="382"/>
      <c r="M557" s="382"/>
      <c r="N557" s="382"/>
      <c r="O557" s="382"/>
      <c r="P557" s="382"/>
      <c r="Q557" s="382"/>
      <c r="R557" s="382"/>
      <c r="S557" s="382"/>
      <c r="T557" s="382"/>
      <c r="U557" s="382"/>
      <c r="V557" s="382"/>
      <c r="W557" s="382"/>
      <c r="X557" s="382"/>
      <c r="Y557" s="382"/>
      <c r="Z557" s="382"/>
      <c r="AA557" s="382"/>
    </row>
    <row r="558" spans="1:27" ht="13.2">
      <c r="A558" s="382"/>
      <c r="B558" s="382"/>
      <c r="C558" s="382"/>
      <c r="D558" s="382"/>
      <c r="E558" s="382"/>
      <c r="F558" s="382"/>
      <c r="G558" s="382"/>
      <c r="H558" s="382"/>
      <c r="I558" s="382"/>
      <c r="J558" s="382"/>
      <c r="K558" s="382"/>
      <c r="L558" s="382"/>
      <c r="M558" s="382"/>
      <c r="N558" s="382"/>
      <c r="O558" s="382"/>
      <c r="P558" s="382"/>
      <c r="Q558" s="382"/>
      <c r="R558" s="382"/>
      <c r="S558" s="382"/>
      <c r="T558" s="382"/>
      <c r="U558" s="382"/>
      <c r="V558" s="382"/>
      <c r="W558" s="382"/>
      <c r="X558" s="382"/>
      <c r="Y558" s="382"/>
      <c r="Z558" s="382"/>
      <c r="AA558" s="382"/>
    </row>
    <row r="559" spans="1:27" ht="13.2">
      <c r="A559" s="382"/>
      <c r="B559" s="382"/>
      <c r="C559" s="382"/>
      <c r="D559" s="382"/>
      <c r="E559" s="382"/>
      <c r="F559" s="382"/>
      <c r="G559" s="382"/>
      <c r="H559" s="382"/>
      <c r="I559" s="382"/>
      <c r="J559" s="382"/>
      <c r="K559" s="382"/>
      <c r="L559" s="382"/>
      <c r="M559" s="382"/>
      <c r="N559" s="382"/>
      <c r="O559" s="382"/>
      <c r="P559" s="382"/>
      <c r="Q559" s="382"/>
      <c r="R559" s="382"/>
      <c r="S559" s="382"/>
      <c r="T559" s="382"/>
      <c r="U559" s="382"/>
      <c r="V559" s="382"/>
      <c r="W559" s="382"/>
      <c r="X559" s="382"/>
      <c r="Y559" s="382"/>
      <c r="Z559" s="382"/>
      <c r="AA559" s="382"/>
    </row>
    <row r="560" spans="1:27" ht="13.2">
      <c r="A560" s="382"/>
      <c r="B560" s="382"/>
      <c r="C560" s="382"/>
      <c r="D560" s="382"/>
      <c r="E560" s="382"/>
      <c r="F560" s="382"/>
      <c r="G560" s="382"/>
      <c r="H560" s="382"/>
      <c r="I560" s="382"/>
      <c r="J560" s="382"/>
      <c r="K560" s="382"/>
      <c r="L560" s="382"/>
      <c r="M560" s="382"/>
      <c r="N560" s="382"/>
      <c r="O560" s="382"/>
      <c r="P560" s="382"/>
      <c r="Q560" s="382"/>
      <c r="R560" s="382"/>
      <c r="S560" s="382"/>
      <c r="T560" s="382"/>
      <c r="U560" s="382"/>
      <c r="V560" s="382"/>
      <c r="W560" s="382"/>
      <c r="X560" s="382"/>
      <c r="Y560" s="382"/>
      <c r="Z560" s="382"/>
      <c r="AA560" s="382"/>
    </row>
    <row r="561" spans="1:27" ht="13.2">
      <c r="A561" s="382"/>
      <c r="B561" s="382"/>
      <c r="C561" s="382"/>
      <c r="D561" s="382"/>
      <c r="E561" s="382"/>
      <c r="F561" s="382"/>
      <c r="G561" s="382"/>
      <c r="H561" s="382"/>
      <c r="I561" s="382"/>
      <c r="J561" s="382"/>
      <c r="K561" s="382"/>
      <c r="L561" s="382"/>
      <c r="M561" s="382"/>
      <c r="N561" s="382"/>
      <c r="O561" s="382"/>
      <c r="P561" s="382"/>
      <c r="Q561" s="382"/>
      <c r="R561" s="382"/>
      <c r="S561" s="382"/>
      <c r="T561" s="382"/>
      <c r="U561" s="382"/>
      <c r="V561" s="382"/>
      <c r="W561" s="382"/>
      <c r="X561" s="382"/>
      <c r="Y561" s="382"/>
      <c r="Z561" s="382"/>
      <c r="AA561" s="382"/>
    </row>
    <row r="562" spans="1:27" ht="13.2">
      <c r="A562" s="382"/>
      <c r="B562" s="382"/>
      <c r="C562" s="382"/>
      <c r="D562" s="382"/>
      <c r="E562" s="382"/>
      <c r="F562" s="382"/>
      <c r="G562" s="382"/>
      <c r="H562" s="382"/>
      <c r="I562" s="382"/>
      <c r="J562" s="382"/>
      <c r="K562" s="382"/>
      <c r="L562" s="382"/>
      <c r="M562" s="382"/>
      <c r="N562" s="382"/>
      <c r="O562" s="382"/>
      <c r="P562" s="382"/>
      <c r="Q562" s="382"/>
      <c r="R562" s="382"/>
      <c r="S562" s="382"/>
      <c r="T562" s="382"/>
      <c r="U562" s="382"/>
      <c r="V562" s="382"/>
      <c r="W562" s="382"/>
      <c r="X562" s="382"/>
      <c r="Y562" s="382"/>
      <c r="Z562" s="382"/>
      <c r="AA562" s="382"/>
    </row>
    <row r="563" spans="1:27" ht="13.2">
      <c r="A563" s="382"/>
      <c r="B563" s="382"/>
      <c r="C563" s="382"/>
      <c r="D563" s="382"/>
      <c r="E563" s="382"/>
      <c r="F563" s="382"/>
      <c r="G563" s="382"/>
      <c r="H563" s="382"/>
      <c r="I563" s="382"/>
      <c r="J563" s="382"/>
      <c r="K563" s="382"/>
      <c r="L563" s="382"/>
      <c r="M563" s="382"/>
      <c r="N563" s="382"/>
      <c r="O563" s="382"/>
      <c r="P563" s="382"/>
      <c r="Q563" s="382"/>
      <c r="R563" s="382"/>
      <c r="S563" s="382"/>
      <c r="T563" s="382"/>
      <c r="U563" s="382"/>
      <c r="V563" s="382"/>
      <c r="W563" s="382"/>
      <c r="X563" s="382"/>
      <c r="Y563" s="382"/>
      <c r="Z563" s="382"/>
      <c r="AA563" s="382"/>
    </row>
    <row r="564" spans="1:27" ht="13.2">
      <c r="A564" s="382"/>
      <c r="B564" s="382"/>
      <c r="C564" s="382"/>
      <c r="D564" s="382"/>
      <c r="E564" s="382"/>
      <c r="F564" s="382"/>
      <c r="G564" s="382"/>
      <c r="H564" s="382"/>
      <c r="I564" s="382"/>
      <c r="J564" s="382"/>
      <c r="K564" s="382"/>
      <c r="L564" s="382"/>
      <c r="M564" s="382"/>
      <c r="N564" s="382"/>
      <c r="O564" s="382"/>
      <c r="P564" s="382"/>
      <c r="Q564" s="382"/>
      <c r="R564" s="382"/>
      <c r="S564" s="382"/>
      <c r="T564" s="382"/>
      <c r="U564" s="382"/>
      <c r="V564" s="382"/>
      <c r="W564" s="382"/>
      <c r="X564" s="382"/>
      <c r="Y564" s="382"/>
      <c r="Z564" s="382"/>
      <c r="AA564" s="382"/>
    </row>
    <row r="565" spans="1:27" ht="13.2">
      <c r="A565" s="382"/>
      <c r="B565" s="382"/>
      <c r="C565" s="382"/>
      <c r="D565" s="382"/>
      <c r="E565" s="382"/>
      <c r="F565" s="382"/>
      <c r="G565" s="382"/>
      <c r="H565" s="382"/>
      <c r="I565" s="382"/>
      <c r="J565" s="382"/>
      <c r="K565" s="382"/>
      <c r="L565" s="382"/>
      <c r="M565" s="382"/>
      <c r="N565" s="382"/>
      <c r="O565" s="382"/>
      <c r="P565" s="382"/>
      <c r="Q565" s="382"/>
      <c r="R565" s="382"/>
      <c r="S565" s="382"/>
      <c r="T565" s="382"/>
      <c r="U565" s="382"/>
      <c r="V565" s="382"/>
      <c r="W565" s="382"/>
      <c r="X565" s="382"/>
      <c r="Y565" s="382"/>
      <c r="Z565" s="382"/>
      <c r="AA565" s="382"/>
    </row>
    <row r="566" spans="1:27" ht="13.2">
      <c r="A566" s="382"/>
      <c r="B566" s="382"/>
      <c r="C566" s="382"/>
      <c r="D566" s="382"/>
      <c r="E566" s="382"/>
      <c r="F566" s="382"/>
      <c r="G566" s="382"/>
      <c r="H566" s="382"/>
      <c r="I566" s="382"/>
      <c r="J566" s="382"/>
      <c r="K566" s="382"/>
      <c r="L566" s="382"/>
      <c r="M566" s="382"/>
      <c r="N566" s="382"/>
      <c r="O566" s="382"/>
      <c r="P566" s="382"/>
      <c r="Q566" s="382"/>
      <c r="R566" s="382"/>
      <c r="S566" s="382"/>
      <c r="T566" s="382"/>
      <c r="U566" s="382"/>
      <c r="V566" s="382"/>
      <c r="W566" s="382"/>
      <c r="X566" s="382"/>
      <c r="Y566" s="382"/>
      <c r="Z566" s="382"/>
      <c r="AA566" s="382"/>
    </row>
    <row r="567" spans="1:27" ht="13.2">
      <c r="A567" s="382"/>
      <c r="B567" s="382"/>
      <c r="C567" s="382"/>
      <c r="D567" s="382"/>
      <c r="E567" s="382"/>
      <c r="F567" s="382"/>
      <c r="G567" s="382"/>
      <c r="H567" s="382"/>
      <c r="I567" s="382"/>
      <c r="J567" s="382"/>
      <c r="K567" s="382"/>
      <c r="L567" s="382"/>
      <c r="M567" s="382"/>
      <c r="N567" s="382"/>
      <c r="O567" s="382"/>
      <c r="P567" s="382"/>
      <c r="Q567" s="382"/>
      <c r="R567" s="382"/>
      <c r="S567" s="382"/>
      <c r="T567" s="382"/>
      <c r="U567" s="382"/>
      <c r="V567" s="382"/>
      <c r="W567" s="382"/>
      <c r="X567" s="382"/>
      <c r="Y567" s="382"/>
      <c r="Z567" s="382"/>
      <c r="AA567" s="382"/>
    </row>
    <row r="568" spans="1:27" ht="13.2">
      <c r="A568" s="382"/>
      <c r="B568" s="382"/>
      <c r="C568" s="382"/>
      <c r="D568" s="382"/>
      <c r="E568" s="382"/>
      <c r="F568" s="382"/>
      <c r="G568" s="382"/>
      <c r="H568" s="382"/>
      <c r="I568" s="382"/>
      <c r="J568" s="382"/>
      <c r="K568" s="382"/>
      <c r="L568" s="382"/>
      <c r="M568" s="382"/>
      <c r="N568" s="382"/>
      <c r="O568" s="382"/>
      <c r="P568" s="382"/>
      <c r="Q568" s="382"/>
      <c r="R568" s="382"/>
      <c r="S568" s="382"/>
      <c r="T568" s="382"/>
      <c r="U568" s="382"/>
      <c r="V568" s="382"/>
      <c r="W568" s="382"/>
      <c r="X568" s="382"/>
      <c r="Y568" s="382"/>
      <c r="Z568" s="382"/>
      <c r="AA568" s="382"/>
    </row>
    <row r="569" spans="1:27" ht="13.2">
      <c r="A569" s="382"/>
      <c r="B569" s="382"/>
      <c r="C569" s="382"/>
      <c r="D569" s="382"/>
      <c r="E569" s="382"/>
      <c r="F569" s="382"/>
      <c r="G569" s="382"/>
      <c r="H569" s="382"/>
      <c r="I569" s="382"/>
      <c r="J569" s="382"/>
      <c r="K569" s="382"/>
      <c r="L569" s="382"/>
      <c r="M569" s="382"/>
      <c r="N569" s="382"/>
      <c r="O569" s="382"/>
      <c r="P569" s="382"/>
      <c r="Q569" s="382"/>
      <c r="R569" s="382"/>
      <c r="S569" s="382"/>
      <c r="T569" s="382"/>
      <c r="U569" s="382"/>
      <c r="V569" s="382"/>
      <c r="W569" s="382"/>
      <c r="X569" s="382"/>
      <c r="Y569" s="382"/>
      <c r="Z569" s="382"/>
      <c r="AA569" s="382"/>
    </row>
    <row r="570" spans="1:27" ht="13.2">
      <c r="A570" s="382"/>
      <c r="B570" s="382"/>
      <c r="C570" s="382"/>
      <c r="D570" s="382"/>
      <c r="E570" s="382"/>
      <c r="F570" s="382"/>
      <c r="G570" s="382"/>
      <c r="H570" s="382"/>
      <c r="I570" s="382"/>
      <c r="J570" s="382"/>
      <c r="K570" s="382"/>
      <c r="L570" s="382"/>
      <c r="M570" s="382"/>
      <c r="N570" s="382"/>
      <c r="O570" s="382"/>
      <c r="P570" s="382"/>
      <c r="Q570" s="382"/>
      <c r="R570" s="382"/>
      <c r="S570" s="382"/>
      <c r="T570" s="382"/>
      <c r="U570" s="382"/>
      <c r="V570" s="382"/>
      <c r="W570" s="382"/>
      <c r="X570" s="382"/>
      <c r="Y570" s="382"/>
      <c r="Z570" s="382"/>
      <c r="AA570" s="382"/>
    </row>
    <row r="571" spans="1:27" ht="13.2">
      <c r="A571" s="382"/>
      <c r="B571" s="382"/>
      <c r="C571" s="382"/>
      <c r="D571" s="382"/>
      <c r="E571" s="382"/>
      <c r="F571" s="382"/>
      <c r="G571" s="382"/>
      <c r="H571" s="382"/>
      <c r="I571" s="382"/>
      <c r="J571" s="382"/>
      <c r="K571" s="382"/>
      <c r="L571" s="382"/>
      <c r="M571" s="382"/>
      <c r="N571" s="382"/>
      <c r="O571" s="382"/>
      <c r="P571" s="382"/>
      <c r="Q571" s="382"/>
      <c r="R571" s="382"/>
      <c r="S571" s="382"/>
      <c r="T571" s="382"/>
      <c r="U571" s="382"/>
      <c r="V571" s="382"/>
      <c r="W571" s="382"/>
      <c r="X571" s="382"/>
      <c r="Y571" s="382"/>
      <c r="Z571" s="382"/>
      <c r="AA571" s="382"/>
    </row>
    <row r="572" spans="1:27" ht="13.2">
      <c r="A572" s="382"/>
      <c r="B572" s="382"/>
      <c r="C572" s="382"/>
      <c r="D572" s="382"/>
      <c r="E572" s="382"/>
      <c r="F572" s="382"/>
      <c r="G572" s="382"/>
      <c r="H572" s="382"/>
      <c r="I572" s="382"/>
      <c r="J572" s="382"/>
      <c r="K572" s="382"/>
      <c r="L572" s="382"/>
      <c r="M572" s="382"/>
      <c r="N572" s="382"/>
      <c r="O572" s="382"/>
      <c r="P572" s="382"/>
      <c r="Q572" s="382"/>
      <c r="R572" s="382"/>
      <c r="S572" s="382"/>
      <c r="T572" s="382"/>
      <c r="U572" s="382"/>
      <c r="V572" s="382"/>
      <c r="W572" s="382"/>
      <c r="X572" s="382"/>
      <c r="Y572" s="382"/>
      <c r="Z572" s="382"/>
      <c r="AA572" s="382"/>
    </row>
    <row r="573" spans="1:27" ht="13.2">
      <c r="A573" s="382"/>
      <c r="B573" s="382"/>
      <c r="C573" s="382"/>
      <c r="D573" s="382"/>
      <c r="E573" s="382"/>
      <c r="F573" s="382"/>
      <c r="G573" s="382"/>
      <c r="H573" s="382"/>
      <c r="I573" s="382"/>
      <c r="J573" s="382"/>
      <c r="K573" s="382"/>
      <c r="L573" s="382"/>
      <c r="M573" s="382"/>
      <c r="N573" s="382"/>
      <c r="O573" s="382"/>
      <c r="P573" s="382"/>
      <c r="Q573" s="382"/>
      <c r="R573" s="382"/>
      <c r="S573" s="382"/>
      <c r="T573" s="382"/>
      <c r="U573" s="382"/>
      <c r="V573" s="382"/>
      <c r="W573" s="382"/>
      <c r="X573" s="382"/>
      <c r="Y573" s="382"/>
      <c r="Z573" s="382"/>
      <c r="AA573" s="382"/>
    </row>
    <row r="574" spans="1:27" ht="13.2">
      <c r="A574" s="382"/>
      <c r="B574" s="382"/>
      <c r="C574" s="382"/>
      <c r="D574" s="382"/>
      <c r="E574" s="382"/>
      <c r="F574" s="382"/>
      <c r="G574" s="382"/>
      <c r="H574" s="382"/>
      <c r="I574" s="382"/>
      <c r="J574" s="382"/>
      <c r="K574" s="382"/>
      <c r="L574" s="382"/>
      <c r="M574" s="382"/>
      <c r="N574" s="382"/>
      <c r="O574" s="382"/>
      <c r="P574" s="382"/>
      <c r="Q574" s="382"/>
      <c r="R574" s="382"/>
      <c r="S574" s="382"/>
      <c r="T574" s="382"/>
      <c r="U574" s="382"/>
      <c r="V574" s="382"/>
      <c r="W574" s="382"/>
      <c r="X574" s="382"/>
      <c r="Y574" s="382"/>
      <c r="Z574" s="382"/>
      <c r="AA574" s="382"/>
    </row>
    <row r="575" spans="1:27" ht="13.2">
      <c r="A575" s="382"/>
      <c r="B575" s="382"/>
      <c r="C575" s="382"/>
      <c r="D575" s="382"/>
      <c r="E575" s="382"/>
      <c r="F575" s="382"/>
      <c r="G575" s="382"/>
      <c r="H575" s="382"/>
      <c r="I575" s="382"/>
      <c r="J575" s="382"/>
      <c r="K575" s="382"/>
      <c r="L575" s="382"/>
      <c r="M575" s="382"/>
      <c r="N575" s="382"/>
      <c r="O575" s="382"/>
      <c r="P575" s="382"/>
      <c r="Q575" s="382"/>
      <c r="R575" s="382"/>
      <c r="S575" s="382"/>
      <c r="T575" s="382"/>
      <c r="U575" s="382"/>
      <c r="V575" s="382"/>
      <c r="W575" s="382"/>
      <c r="X575" s="382"/>
      <c r="Y575" s="382"/>
      <c r="Z575" s="382"/>
      <c r="AA575" s="382"/>
    </row>
    <row r="576" spans="1:27" ht="13.2">
      <c r="A576" s="382"/>
      <c r="B576" s="382"/>
      <c r="C576" s="382"/>
      <c r="D576" s="382"/>
      <c r="E576" s="382"/>
      <c r="F576" s="382"/>
      <c r="G576" s="382"/>
      <c r="H576" s="382"/>
      <c r="I576" s="382"/>
      <c r="J576" s="382"/>
      <c r="K576" s="382"/>
      <c r="L576" s="382"/>
      <c r="M576" s="382"/>
      <c r="N576" s="382"/>
      <c r="O576" s="382"/>
      <c r="P576" s="382"/>
      <c r="Q576" s="382"/>
      <c r="R576" s="382"/>
      <c r="S576" s="382"/>
      <c r="T576" s="382"/>
      <c r="U576" s="382"/>
      <c r="V576" s="382"/>
      <c r="W576" s="382"/>
      <c r="X576" s="382"/>
      <c r="Y576" s="382"/>
      <c r="Z576" s="382"/>
      <c r="AA576" s="382"/>
    </row>
    <row r="577" spans="1:27" ht="13.2">
      <c r="A577" s="382"/>
      <c r="B577" s="382"/>
      <c r="C577" s="382"/>
      <c r="D577" s="382"/>
      <c r="E577" s="382"/>
      <c r="F577" s="382"/>
      <c r="G577" s="382"/>
      <c r="H577" s="382"/>
      <c r="I577" s="382"/>
      <c r="J577" s="382"/>
      <c r="K577" s="382"/>
      <c r="L577" s="382"/>
      <c r="M577" s="382"/>
      <c r="N577" s="382"/>
      <c r="O577" s="382"/>
      <c r="P577" s="382"/>
      <c r="Q577" s="382"/>
      <c r="R577" s="382"/>
      <c r="S577" s="382"/>
      <c r="T577" s="382"/>
      <c r="U577" s="382"/>
      <c r="V577" s="382"/>
      <c r="W577" s="382"/>
      <c r="X577" s="382"/>
      <c r="Y577" s="382"/>
      <c r="Z577" s="382"/>
      <c r="AA577" s="382"/>
    </row>
    <row r="578" spans="1:27" ht="13.2">
      <c r="A578" s="382"/>
      <c r="B578" s="382"/>
      <c r="C578" s="382"/>
      <c r="D578" s="382"/>
      <c r="E578" s="382"/>
      <c r="F578" s="382"/>
      <c r="G578" s="382"/>
      <c r="H578" s="382"/>
      <c r="I578" s="382"/>
      <c r="J578" s="382"/>
      <c r="K578" s="382"/>
      <c r="L578" s="382"/>
      <c r="M578" s="382"/>
      <c r="N578" s="382"/>
      <c r="O578" s="382"/>
      <c r="P578" s="382"/>
      <c r="Q578" s="382"/>
      <c r="R578" s="382"/>
      <c r="S578" s="382"/>
      <c r="T578" s="382"/>
      <c r="U578" s="382"/>
      <c r="V578" s="382"/>
      <c r="W578" s="382"/>
      <c r="X578" s="382"/>
      <c r="Y578" s="382"/>
      <c r="Z578" s="382"/>
      <c r="AA578" s="382"/>
    </row>
    <row r="579" spans="1:27" ht="13.2">
      <c r="A579" s="382"/>
      <c r="B579" s="382"/>
      <c r="C579" s="382"/>
      <c r="D579" s="382"/>
      <c r="E579" s="382"/>
      <c r="F579" s="382"/>
      <c r="G579" s="382"/>
      <c r="H579" s="382"/>
      <c r="I579" s="382"/>
      <c r="J579" s="382"/>
      <c r="K579" s="382"/>
      <c r="L579" s="382"/>
      <c r="M579" s="382"/>
      <c r="N579" s="382"/>
      <c r="O579" s="382"/>
      <c r="P579" s="382"/>
      <c r="Q579" s="382"/>
      <c r="R579" s="382"/>
      <c r="S579" s="382"/>
      <c r="T579" s="382"/>
      <c r="U579" s="382"/>
      <c r="V579" s="382"/>
      <c r="W579" s="382"/>
      <c r="X579" s="382"/>
      <c r="Y579" s="382"/>
      <c r="Z579" s="382"/>
      <c r="AA579" s="382"/>
    </row>
    <row r="580" spans="1:27" ht="13.2">
      <c r="A580" s="382"/>
      <c r="B580" s="382"/>
      <c r="C580" s="382"/>
      <c r="D580" s="382"/>
      <c r="E580" s="382"/>
      <c r="F580" s="382"/>
      <c r="G580" s="382"/>
      <c r="H580" s="382"/>
      <c r="I580" s="382"/>
      <c r="J580" s="382"/>
      <c r="K580" s="382"/>
      <c r="L580" s="382"/>
      <c r="M580" s="382"/>
      <c r="N580" s="382"/>
      <c r="O580" s="382"/>
      <c r="P580" s="382"/>
      <c r="Q580" s="382"/>
      <c r="R580" s="382"/>
      <c r="S580" s="382"/>
      <c r="T580" s="382"/>
      <c r="U580" s="382"/>
      <c r="V580" s="382"/>
      <c r="W580" s="382"/>
      <c r="X580" s="382"/>
      <c r="Y580" s="382"/>
      <c r="Z580" s="382"/>
      <c r="AA580" s="382"/>
    </row>
    <row r="581" spans="1:27" ht="13.2">
      <c r="A581" s="382"/>
      <c r="B581" s="382"/>
      <c r="C581" s="382"/>
      <c r="D581" s="382"/>
      <c r="E581" s="382"/>
      <c r="F581" s="382"/>
      <c r="G581" s="382"/>
      <c r="H581" s="382"/>
      <c r="I581" s="382"/>
      <c r="J581" s="382"/>
      <c r="K581" s="382"/>
      <c r="L581" s="382"/>
      <c r="M581" s="382"/>
      <c r="N581" s="382"/>
      <c r="O581" s="382"/>
      <c r="P581" s="382"/>
      <c r="Q581" s="382"/>
      <c r="R581" s="382"/>
      <c r="S581" s="382"/>
      <c r="T581" s="382"/>
      <c r="U581" s="382"/>
      <c r="V581" s="382"/>
      <c r="W581" s="382"/>
      <c r="X581" s="382"/>
      <c r="Y581" s="382"/>
      <c r="Z581" s="382"/>
      <c r="AA581" s="382"/>
    </row>
    <row r="582" spans="1:27" ht="13.2">
      <c r="A582" s="382"/>
      <c r="B582" s="382"/>
      <c r="C582" s="382"/>
      <c r="D582" s="382"/>
      <c r="E582" s="382"/>
      <c r="F582" s="382"/>
      <c r="G582" s="382"/>
      <c r="H582" s="382"/>
      <c r="I582" s="382"/>
      <c r="J582" s="382"/>
      <c r="K582" s="382"/>
      <c r="L582" s="382"/>
      <c r="M582" s="382"/>
      <c r="N582" s="382"/>
      <c r="O582" s="382"/>
      <c r="P582" s="382"/>
      <c r="Q582" s="382"/>
      <c r="R582" s="382"/>
      <c r="S582" s="382"/>
      <c r="T582" s="382"/>
      <c r="U582" s="382"/>
      <c r="V582" s="382"/>
      <c r="W582" s="382"/>
      <c r="X582" s="382"/>
      <c r="Y582" s="382"/>
      <c r="Z582" s="382"/>
      <c r="AA582" s="382"/>
    </row>
    <row r="583" spans="1:27" ht="13.2">
      <c r="A583" s="382"/>
      <c r="B583" s="382"/>
      <c r="C583" s="382"/>
      <c r="D583" s="382"/>
      <c r="E583" s="382"/>
      <c r="F583" s="382"/>
      <c r="G583" s="382"/>
      <c r="H583" s="382"/>
      <c r="I583" s="382"/>
      <c r="J583" s="382"/>
      <c r="K583" s="382"/>
      <c r="L583" s="382"/>
      <c r="M583" s="382"/>
      <c r="N583" s="382"/>
      <c r="O583" s="382"/>
      <c r="P583" s="382"/>
      <c r="Q583" s="382"/>
      <c r="R583" s="382"/>
      <c r="S583" s="382"/>
      <c r="T583" s="382"/>
      <c r="U583" s="382"/>
      <c r="V583" s="382"/>
      <c r="W583" s="382"/>
      <c r="X583" s="382"/>
      <c r="Y583" s="382"/>
      <c r="Z583" s="382"/>
      <c r="AA583" s="382"/>
    </row>
    <row r="584" spans="1:27" ht="13.2">
      <c r="A584" s="382"/>
      <c r="B584" s="382"/>
      <c r="C584" s="382"/>
      <c r="D584" s="382"/>
      <c r="E584" s="382"/>
      <c r="F584" s="382"/>
      <c r="G584" s="382"/>
      <c r="H584" s="382"/>
      <c r="I584" s="382"/>
      <c r="J584" s="382"/>
      <c r="K584" s="382"/>
      <c r="L584" s="382"/>
      <c r="M584" s="382"/>
      <c r="N584" s="382"/>
      <c r="O584" s="382"/>
      <c r="P584" s="382"/>
      <c r="Q584" s="382"/>
      <c r="R584" s="382"/>
      <c r="S584" s="382"/>
      <c r="T584" s="382"/>
      <c r="U584" s="382"/>
      <c r="V584" s="382"/>
      <c r="W584" s="382"/>
      <c r="X584" s="382"/>
      <c r="Y584" s="382"/>
      <c r="Z584" s="382"/>
      <c r="AA584" s="382"/>
    </row>
    <row r="585" spans="1:27" ht="13.2">
      <c r="A585" s="382"/>
      <c r="B585" s="382"/>
      <c r="C585" s="382"/>
      <c r="D585" s="382"/>
      <c r="E585" s="382"/>
      <c r="F585" s="382"/>
      <c r="G585" s="382"/>
      <c r="H585" s="382"/>
      <c r="I585" s="382"/>
      <c r="J585" s="382"/>
      <c r="K585" s="382"/>
      <c r="L585" s="382"/>
      <c r="M585" s="382"/>
      <c r="N585" s="382"/>
      <c r="O585" s="382"/>
      <c r="P585" s="382"/>
      <c r="Q585" s="382"/>
      <c r="R585" s="382"/>
      <c r="S585" s="382"/>
      <c r="T585" s="382"/>
      <c r="U585" s="382"/>
      <c r="V585" s="382"/>
      <c r="W585" s="382"/>
      <c r="X585" s="382"/>
      <c r="Y585" s="382"/>
      <c r="Z585" s="382"/>
      <c r="AA585" s="382"/>
    </row>
    <row r="586" spans="1:27" ht="13.2">
      <c r="A586" s="382"/>
      <c r="B586" s="382"/>
      <c r="C586" s="382"/>
      <c r="D586" s="382"/>
      <c r="E586" s="382"/>
      <c r="F586" s="382"/>
      <c r="G586" s="382"/>
      <c r="H586" s="382"/>
      <c r="I586" s="382"/>
      <c r="J586" s="382"/>
      <c r="K586" s="382"/>
      <c r="L586" s="382"/>
      <c r="M586" s="382"/>
      <c r="N586" s="382"/>
      <c r="O586" s="382"/>
      <c r="P586" s="382"/>
      <c r="Q586" s="382"/>
      <c r="R586" s="382"/>
      <c r="S586" s="382"/>
      <c r="T586" s="382"/>
      <c r="U586" s="382"/>
      <c r="V586" s="382"/>
      <c r="W586" s="382"/>
      <c r="X586" s="382"/>
      <c r="Y586" s="382"/>
      <c r="Z586" s="382"/>
      <c r="AA586" s="382"/>
    </row>
    <row r="587" spans="1:27" ht="13.2">
      <c r="A587" s="382"/>
      <c r="B587" s="382"/>
      <c r="C587" s="382"/>
      <c r="D587" s="382"/>
      <c r="E587" s="382"/>
      <c r="F587" s="382"/>
      <c r="G587" s="382"/>
      <c r="H587" s="382"/>
      <c r="I587" s="382"/>
      <c r="J587" s="382"/>
      <c r="K587" s="382"/>
      <c r="L587" s="382"/>
      <c r="M587" s="382"/>
      <c r="N587" s="382"/>
      <c r="O587" s="382"/>
      <c r="P587" s="382"/>
      <c r="Q587" s="382"/>
      <c r="R587" s="382"/>
      <c r="S587" s="382"/>
      <c r="T587" s="382"/>
      <c r="U587" s="382"/>
      <c r="V587" s="382"/>
      <c r="W587" s="382"/>
      <c r="X587" s="382"/>
      <c r="Y587" s="382"/>
      <c r="Z587" s="382"/>
      <c r="AA587" s="382"/>
    </row>
    <row r="588" spans="1:27" ht="13.2">
      <c r="A588" s="382"/>
      <c r="B588" s="382"/>
      <c r="C588" s="382"/>
      <c r="D588" s="382"/>
      <c r="E588" s="382"/>
      <c r="F588" s="382"/>
      <c r="G588" s="382"/>
      <c r="H588" s="382"/>
      <c r="I588" s="382"/>
      <c r="J588" s="382"/>
      <c r="K588" s="382"/>
      <c r="L588" s="382"/>
      <c r="M588" s="382"/>
      <c r="N588" s="382"/>
      <c r="O588" s="382"/>
      <c r="P588" s="382"/>
      <c r="Q588" s="382"/>
      <c r="R588" s="382"/>
      <c r="S588" s="382"/>
      <c r="T588" s="382"/>
      <c r="U588" s="382"/>
      <c r="V588" s="382"/>
      <c r="W588" s="382"/>
      <c r="X588" s="382"/>
      <c r="Y588" s="382"/>
      <c r="Z588" s="382"/>
      <c r="AA588" s="382"/>
    </row>
    <row r="589" spans="1:27" ht="13.2">
      <c r="A589" s="382"/>
      <c r="B589" s="382"/>
      <c r="C589" s="382"/>
      <c r="D589" s="382"/>
      <c r="E589" s="382"/>
      <c r="F589" s="382"/>
      <c r="G589" s="382"/>
      <c r="H589" s="382"/>
      <c r="I589" s="382"/>
      <c r="J589" s="382"/>
      <c r="K589" s="382"/>
      <c r="L589" s="382"/>
      <c r="M589" s="382"/>
      <c r="N589" s="382"/>
      <c r="O589" s="382"/>
      <c r="P589" s="382"/>
      <c r="Q589" s="382"/>
      <c r="R589" s="382"/>
      <c r="S589" s="382"/>
      <c r="T589" s="382"/>
      <c r="U589" s="382"/>
      <c r="V589" s="382"/>
      <c r="W589" s="382"/>
      <c r="X589" s="382"/>
      <c r="Y589" s="382"/>
      <c r="Z589" s="382"/>
      <c r="AA589" s="382"/>
    </row>
    <row r="590" spans="1:27" ht="13.2">
      <c r="A590" s="382"/>
      <c r="B590" s="382"/>
      <c r="C590" s="382"/>
      <c r="D590" s="382"/>
      <c r="E590" s="382"/>
      <c r="F590" s="382"/>
      <c r="G590" s="382"/>
      <c r="H590" s="382"/>
      <c r="I590" s="382"/>
      <c r="J590" s="382"/>
      <c r="K590" s="382"/>
      <c r="L590" s="382"/>
      <c r="M590" s="382"/>
      <c r="N590" s="382"/>
      <c r="O590" s="382"/>
      <c r="P590" s="382"/>
      <c r="Q590" s="382"/>
      <c r="R590" s="382"/>
      <c r="S590" s="382"/>
      <c r="T590" s="382"/>
      <c r="U590" s="382"/>
      <c r="V590" s="382"/>
      <c r="W590" s="382"/>
      <c r="X590" s="382"/>
      <c r="Y590" s="382"/>
      <c r="Z590" s="382"/>
      <c r="AA590" s="382"/>
    </row>
    <row r="591" spans="1:27" ht="13.2">
      <c r="A591" s="382"/>
      <c r="B591" s="382"/>
      <c r="C591" s="382"/>
      <c r="D591" s="382"/>
      <c r="E591" s="382"/>
      <c r="F591" s="382"/>
      <c r="G591" s="382"/>
      <c r="H591" s="382"/>
      <c r="I591" s="382"/>
      <c r="J591" s="382"/>
      <c r="K591" s="382"/>
      <c r="L591" s="382"/>
      <c r="M591" s="382"/>
      <c r="N591" s="382"/>
      <c r="O591" s="382"/>
      <c r="P591" s="382"/>
      <c r="Q591" s="382"/>
      <c r="R591" s="382"/>
      <c r="S591" s="382"/>
      <c r="T591" s="382"/>
      <c r="U591" s="382"/>
      <c r="V591" s="382"/>
      <c r="W591" s="382"/>
      <c r="X591" s="382"/>
      <c r="Y591" s="382"/>
      <c r="Z591" s="382"/>
      <c r="AA591" s="382"/>
    </row>
    <row r="592" spans="1:27" ht="13.2">
      <c r="A592" s="382"/>
      <c r="B592" s="382"/>
      <c r="C592" s="382"/>
      <c r="D592" s="382"/>
      <c r="E592" s="382"/>
      <c r="F592" s="382"/>
      <c r="G592" s="382"/>
      <c r="H592" s="382"/>
      <c r="I592" s="382"/>
      <c r="J592" s="382"/>
      <c r="K592" s="382"/>
      <c r="L592" s="382"/>
      <c r="M592" s="382"/>
      <c r="N592" s="382"/>
      <c r="O592" s="382"/>
      <c r="P592" s="382"/>
      <c r="Q592" s="382"/>
      <c r="R592" s="382"/>
      <c r="S592" s="382"/>
      <c r="T592" s="382"/>
      <c r="U592" s="382"/>
      <c r="V592" s="382"/>
      <c r="W592" s="382"/>
      <c r="X592" s="382"/>
      <c r="Y592" s="382"/>
      <c r="Z592" s="382"/>
      <c r="AA592" s="382"/>
    </row>
    <row r="593" spans="1:27" ht="13.2">
      <c r="A593" s="382"/>
      <c r="B593" s="382"/>
      <c r="C593" s="382"/>
      <c r="D593" s="382"/>
      <c r="E593" s="382"/>
      <c r="F593" s="382"/>
      <c r="G593" s="382"/>
      <c r="H593" s="382"/>
      <c r="I593" s="382"/>
      <c r="J593" s="382"/>
      <c r="K593" s="382"/>
      <c r="L593" s="382"/>
      <c r="M593" s="382"/>
      <c r="N593" s="382"/>
      <c r="O593" s="382"/>
      <c r="P593" s="382"/>
      <c r="Q593" s="382"/>
      <c r="R593" s="382"/>
      <c r="S593" s="382"/>
      <c r="T593" s="382"/>
      <c r="U593" s="382"/>
      <c r="V593" s="382"/>
      <c r="W593" s="382"/>
      <c r="X593" s="382"/>
      <c r="Y593" s="382"/>
      <c r="Z593" s="382"/>
      <c r="AA593" s="382"/>
    </row>
    <row r="594" spans="1:27" ht="13.2">
      <c r="A594" s="382"/>
      <c r="B594" s="382"/>
      <c r="C594" s="382"/>
      <c r="D594" s="382"/>
      <c r="E594" s="382"/>
      <c r="F594" s="382"/>
      <c r="G594" s="382"/>
      <c r="H594" s="382"/>
      <c r="I594" s="382"/>
      <c r="J594" s="382"/>
      <c r="K594" s="382"/>
      <c r="L594" s="382"/>
      <c r="M594" s="382"/>
      <c r="N594" s="382"/>
      <c r="O594" s="382"/>
      <c r="P594" s="382"/>
      <c r="Q594" s="382"/>
      <c r="R594" s="382"/>
      <c r="S594" s="382"/>
      <c r="T594" s="382"/>
      <c r="U594" s="382"/>
      <c r="V594" s="382"/>
      <c r="W594" s="382"/>
      <c r="X594" s="382"/>
      <c r="Y594" s="382"/>
      <c r="Z594" s="382"/>
      <c r="AA594" s="382"/>
    </row>
    <row r="595" spans="1:27" ht="13.2">
      <c r="A595" s="382"/>
      <c r="B595" s="382"/>
      <c r="C595" s="382"/>
      <c r="D595" s="382"/>
      <c r="E595" s="382"/>
      <c r="F595" s="382"/>
      <c r="G595" s="382"/>
      <c r="H595" s="382"/>
      <c r="I595" s="382"/>
      <c r="J595" s="382"/>
      <c r="K595" s="382"/>
      <c r="L595" s="382"/>
      <c r="M595" s="382"/>
      <c r="N595" s="382"/>
      <c r="O595" s="382"/>
      <c r="P595" s="382"/>
      <c r="Q595" s="382"/>
      <c r="R595" s="382"/>
      <c r="S595" s="382"/>
      <c r="T595" s="382"/>
      <c r="U595" s="382"/>
      <c r="V595" s="382"/>
      <c r="W595" s="382"/>
      <c r="X595" s="382"/>
      <c r="Y595" s="382"/>
      <c r="Z595" s="382"/>
      <c r="AA595" s="382"/>
    </row>
    <row r="596" spans="1:27" ht="13.2">
      <c r="A596" s="382"/>
      <c r="B596" s="382"/>
      <c r="C596" s="382"/>
      <c r="D596" s="382"/>
      <c r="E596" s="382"/>
      <c r="F596" s="382"/>
      <c r="G596" s="382"/>
      <c r="H596" s="382"/>
      <c r="I596" s="382"/>
      <c r="J596" s="382"/>
      <c r="K596" s="382"/>
      <c r="L596" s="382"/>
      <c r="M596" s="382"/>
      <c r="N596" s="382"/>
      <c r="O596" s="382"/>
      <c r="P596" s="382"/>
      <c r="Q596" s="382"/>
      <c r="R596" s="382"/>
      <c r="S596" s="382"/>
      <c r="T596" s="382"/>
      <c r="U596" s="382"/>
      <c r="V596" s="382"/>
      <c r="W596" s="382"/>
      <c r="X596" s="382"/>
      <c r="Y596" s="382"/>
      <c r="Z596" s="382"/>
      <c r="AA596" s="382"/>
    </row>
    <row r="597" spans="1:27" ht="13.2">
      <c r="A597" s="382"/>
      <c r="B597" s="382"/>
      <c r="C597" s="382"/>
      <c r="D597" s="382"/>
      <c r="E597" s="382"/>
      <c r="F597" s="382"/>
      <c r="G597" s="382"/>
      <c r="H597" s="382"/>
      <c r="I597" s="382"/>
      <c r="J597" s="382"/>
      <c r="K597" s="382"/>
      <c r="L597" s="382"/>
      <c r="M597" s="382"/>
      <c r="N597" s="382"/>
      <c r="O597" s="382"/>
      <c r="P597" s="382"/>
      <c r="Q597" s="382"/>
      <c r="R597" s="382"/>
      <c r="S597" s="382"/>
      <c r="T597" s="382"/>
      <c r="U597" s="382"/>
      <c r="V597" s="382"/>
      <c r="W597" s="382"/>
      <c r="X597" s="382"/>
      <c r="Y597" s="382"/>
      <c r="Z597" s="382"/>
      <c r="AA597" s="382"/>
    </row>
    <row r="598" spans="1:27" ht="13.2">
      <c r="A598" s="382"/>
      <c r="B598" s="382"/>
      <c r="C598" s="382"/>
      <c r="D598" s="382"/>
      <c r="E598" s="382"/>
      <c r="F598" s="382"/>
      <c r="G598" s="382"/>
      <c r="H598" s="382"/>
      <c r="I598" s="382"/>
      <c r="J598" s="382"/>
      <c r="K598" s="382"/>
      <c r="L598" s="382"/>
      <c r="M598" s="382"/>
      <c r="N598" s="382"/>
      <c r="O598" s="382"/>
      <c r="P598" s="382"/>
      <c r="Q598" s="382"/>
      <c r="R598" s="382"/>
      <c r="S598" s="382"/>
      <c r="T598" s="382"/>
      <c r="U598" s="382"/>
      <c r="V598" s="382"/>
      <c r="W598" s="382"/>
      <c r="X598" s="382"/>
      <c r="Y598" s="382"/>
      <c r="Z598" s="382"/>
      <c r="AA598" s="382"/>
    </row>
    <row r="599" spans="1:27" ht="13.2">
      <c r="A599" s="382"/>
      <c r="B599" s="382"/>
      <c r="C599" s="382"/>
      <c r="D599" s="382"/>
      <c r="E599" s="382"/>
      <c r="F599" s="382"/>
      <c r="G599" s="382"/>
      <c r="H599" s="382"/>
      <c r="I599" s="382"/>
      <c r="J599" s="382"/>
      <c r="K599" s="382"/>
      <c r="L599" s="382"/>
      <c r="M599" s="382"/>
      <c r="N599" s="382"/>
      <c r="O599" s="382"/>
      <c r="P599" s="382"/>
      <c r="Q599" s="382"/>
      <c r="R599" s="382"/>
      <c r="S599" s="382"/>
      <c r="T599" s="382"/>
      <c r="U599" s="382"/>
      <c r="V599" s="382"/>
      <c r="W599" s="382"/>
      <c r="X599" s="382"/>
      <c r="Y599" s="382"/>
      <c r="Z599" s="382"/>
      <c r="AA599" s="382"/>
    </row>
    <row r="600" spans="1:27" ht="13.2">
      <c r="A600" s="382"/>
      <c r="B600" s="382"/>
      <c r="C600" s="382"/>
      <c r="D600" s="382"/>
      <c r="E600" s="382"/>
      <c r="F600" s="382"/>
      <c r="G600" s="382"/>
      <c r="H600" s="382"/>
      <c r="I600" s="382"/>
      <c r="J600" s="382"/>
      <c r="K600" s="382"/>
      <c r="L600" s="382"/>
      <c r="M600" s="382"/>
      <c r="N600" s="382"/>
      <c r="O600" s="382"/>
      <c r="P600" s="382"/>
      <c r="Q600" s="382"/>
      <c r="R600" s="382"/>
      <c r="S600" s="382"/>
      <c r="T600" s="382"/>
      <c r="U600" s="382"/>
      <c r="V600" s="382"/>
      <c r="W600" s="382"/>
      <c r="X600" s="382"/>
      <c r="Y600" s="382"/>
      <c r="Z600" s="382"/>
      <c r="AA600" s="382"/>
    </row>
    <row r="601" spans="1:27" ht="13.2">
      <c r="A601" s="382"/>
      <c r="B601" s="382"/>
      <c r="C601" s="382"/>
      <c r="D601" s="382"/>
      <c r="E601" s="382"/>
      <c r="F601" s="382"/>
      <c r="G601" s="382"/>
      <c r="H601" s="382"/>
      <c r="I601" s="382"/>
      <c r="J601" s="382"/>
      <c r="K601" s="382"/>
      <c r="L601" s="382"/>
      <c r="M601" s="382"/>
      <c r="N601" s="382"/>
      <c r="O601" s="382"/>
      <c r="P601" s="382"/>
      <c r="Q601" s="382"/>
      <c r="R601" s="382"/>
      <c r="S601" s="382"/>
      <c r="T601" s="382"/>
      <c r="U601" s="382"/>
      <c r="V601" s="382"/>
      <c r="W601" s="382"/>
      <c r="X601" s="382"/>
      <c r="Y601" s="382"/>
      <c r="Z601" s="382"/>
      <c r="AA601" s="382"/>
    </row>
    <row r="602" spans="1:27" ht="13.2">
      <c r="A602" s="382"/>
      <c r="B602" s="382"/>
      <c r="C602" s="382"/>
      <c r="D602" s="382"/>
      <c r="E602" s="382"/>
      <c r="F602" s="382"/>
      <c r="G602" s="382"/>
      <c r="H602" s="382"/>
      <c r="I602" s="382"/>
      <c r="J602" s="382"/>
      <c r="K602" s="382"/>
      <c r="L602" s="382"/>
      <c r="M602" s="382"/>
      <c r="N602" s="382"/>
      <c r="O602" s="382"/>
      <c r="P602" s="382"/>
      <c r="Q602" s="382"/>
      <c r="R602" s="382"/>
      <c r="S602" s="382"/>
      <c r="T602" s="382"/>
      <c r="U602" s="382"/>
      <c r="V602" s="382"/>
      <c r="W602" s="382"/>
      <c r="X602" s="382"/>
      <c r="Y602" s="382"/>
      <c r="Z602" s="382"/>
      <c r="AA602" s="382"/>
    </row>
    <row r="603" spans="1:27" ht="13.2">
      <c r="A603" s="382"/>
      <c r="B603" s="382"/>
      <c r="C603" s="382"/>
      <c r="D603" s="382"/>
      <c r="E603" s="382"/>
      <c r="F603" s="382"/>
      <c r="G603" s="382"/>
      <c r="H603" s="382"/>
      <c r="I603" s="382"/>
      <c r="J603" s="382"/>
      <c r="K603" s="382"/>
      <c r="L603" s="382"/>
      <c r="M603" s="382"/>
      <c r="N603" s="382"/>
      <c r="O603" s="382"/>
      <c r="P603" s="382"/>
      <c r="Q603" s="382"/>
      <c r="R603" s="382"/>
      <c r="S603" s="382"/>
      <c r="T603" s="382"/>
      <c r="U603" s="382"/>
      <c r="V603" s="382"/>
      <c r="W603" s="382"/>
      <c r="X603" s="382"/>
      <c r="Y603" s="382"/>
      <c r="Z603" s="382"/>
      <c r="AA603" s="382"/>
    </row>
    <row r="604" spans="1:27" ht="13.2">
      <c r="A604" s="382"/>
      <c r="B604" s="382"/>
      <c r="C604" s="382"/>
      <c r="D604" s="382"/>
      <c r="E604" s="382"/>
      <c r="F604" s="382"/>
      <c r="G604" s="382"/>
      <c r="H604" s="382"/>
      <c r="I604" s="382"/>
      <c r="J604" s="382"/>
      <c r="K604" s="382"/>
      <c r="L604" s="382"/>
      <c r="M604" s="382"/>
      <c r="N604" s="382"/>
      <c r="O604" s="382"/>
      <c r="P604" s="382"/>
      <c r="Q604" s="382"/>
      <c r="R604" s="382"/>
      <c r="S604" s="382"/>
      <c r="T604" s="382"/>
      <c r="U604" s="382"/>
      <c r="V604" s="382"/>
      <c r="W604" s="382"/>
      <c r="X604" s="382"/>
      <c r="Y604" s="382"/>
      <c r="Z604" s="382"/>
      <c r="AA604" s="382"/>
    </row>
    <row r="605" spans="1:27" ht="13.2">
      <c r="A605" s="382"/>
      <c r="B605" s="382"/>
      <c r="C605" s="382"/>
      <c r="D605" s="382"/>
      <c r="E605" s="382"/>
      <c r="F605" s="382"/>
      <c r="G605" s="382"/>
      <c r="H605" s="382"/>
      <c r="I605" s="382"/>
      <c r="J605" s="382"/>
      <c r="K605" s="382"/>
      <c r="L605" s="382"/>
      <c r="M605" s="382"/>
      <c r="N605" s="382"/>
      <c r="O605" s="382"/>
      <c r="P605" s="382"/>
      <c r="Q605" s="382"/>
      <c r="R605" s="382"/>
      <c r="S605" s="382"/>
      <c r="T605" s="382"/>
      <c r="U605" s="382"/>
      <c r="V605" s="382"/>
      <c r="W605" s="382"/>
      <c r="X605" s="382"/>
      <c r="Y605" s="382"/>
      <c r="Z605" s="382"/>
      <c r="AA605" s="382"/>
    </row>
    <row r="606" spans="1:27" ht="13.2">
      <c r="A606" s="382"/>
      <c r="B606" s="382"/>
      <c r="C606" s="382"/>
      <c r="D606" s="382"/>
      <c r="E606" s="382"/>
      <c r="F606" s="382"/>
      <c r="G606" s="382"/>
      <c r="H606" s="382"/>
      <c r="I606" s="382"/>
      <c r="J606" s="382"/>
      <c r="K606" s="382"/>
      <c r="L606" s="382"/>
      <c r="M606" s="382"/>
      <c r="N606" s="382"/>
      <c r="O606" s="382"/>
      <c r="P606" s="382"/>
      <c r="Q606" s="382"/>
      <c r="R606" s="382"/>
      <c r="S606" s="382"/>
      <c r="T606" s="382"/>
      <c r="U606" s="382"/>
      <c r="V606" s="382"/>
      <c r="W606" s="382"/>
      <c r="X606" s="382"/>
      <c r="Y606" s="382"/>
      <c r="Z606" s="382"/>
      <c r="AA606" s="382"/>
    </row>
    <row r="607" spans="1:27" ht="13.2">
      <c r="A607" s="382"/>
      <c r="B607" s="382"/>
      <c r="C607" s="382"/>
      <c r="D607" s="382"/>
      <c r="E607" s="382"/>
      <c r="F607" s="382"/>
      <c r="G607" s="382"/>
      <c r="H607" s="382"/>
      <c r="I607" s="382"/>
      <c r="J607" s="382"/>
      <c r="K607" s="382"/>
      <c r="L607" s="382"/>
      <c r="M607" s="382"/>
      <c r="N607" s="382"/>
      <c r="O607" s="382"/>
      <c r="P607" s="382"/>
      <c r="Q607" s="382"/>
      <c r="R607" s="382"/>
      <c r="S607" s="382"/>
      <c r="T607" s="382"/>
      <c r="U607" s="382"/>
      <c r="V607" s="382"/>
      <c r="W607" s="382"/>
      <c r="X607" s="382"/>
      <c r="Y607" s="382"/>
      <c r="Z607" s="382"/>
      <c r="AA607" s="382"/>
    </row>
    <row r="608" spans="1:27" ht="13.2">
      <c r="A608" s="382"/>
      <c r="B608" s="382"/>
      <c r="C608" s="382"/>
      <c r="D608" s="382"/>
      <c r="E608" s="382"/>
      <c r="F608" s="382"/>
      <c r="G608" s="382"/>
      <c r="H608" s="382"/>
      <c r="I608" s="382"/>
      <c r="J608" s="382"/>
      <c r="K608" s="382"/>
      <c r="L608" s="382"/>
      <c r="M608" s="382"/>
      <c r="N608" s="382"/>
      <c r="O608" s="382"/>
      <c r="P608" s="382"/>
      <c r="Q608" s="382"/>
      <c r="R608" s="382"/>
      <c r="S608" s="382"/>
      <c r="T608" s="382"/>
      <c r="U608" s="382"/>
      <c r="V608" s="382"/>
      <c r="W608" s="382"/>
      <c r="X608" s="382"/>
      <c r="Y608" s="382"/>
      <c r="Z608" s="382"/>
      <c r="AA608" s="382"/>
    </row>
    <row r="609" spans="1:27" ht="13.2">
      <c r="A609" s="382"/>
      <c r="B609" s="382"/>
      <c r="C609" s="382"/>
      <c r="D609" s="382"/>
      <c r="E609" s="382"/>
      <c r="F609" s="382"/>
      <c r="G609" s="382"/>
      <c r="H609" s="382"/>
      <c r="I609" s="382"/>
      <c r="J609" s="382"/>
      <c r="K609" s="382"/>
      <c r="L609" s="382"/>
      <c r="M609" s="382"/>
      <c r="N609" s="382"/>
      <c r="O609" s="382"/>
      <c r="P609" s="382"/>
      <c r="Q609" s="382"/>
      <c r="R609" s="382"/>
      <c r="S609" s="382"/>
      <c r="T609" s="382"/>
      <c r="U609" s="382"/>
      <c r="V609" s="382"/>
      <c r="W609" s="382"/>
      <c r="X609" s="382"/>
      <c r="Y609" s="382"/>
      <c r="Z609" s="382"/>
      <c r="AA609" s="382"/>
    </row>
    <row r="610" spans="1:27" ht="13.2">
      <c r="A610" s="382"/>
      <c r="B610" s="382"/>
      <c r="C610" s="382"/>
      <c r="D610" s="382"/>
      <c r="E610" s="382"/>
      <c r="F610" s="382"/>
      <c r="G610" s="382"/>
      <c r="H610" s="382"/>
      <c r="I610" s="382"/>
      <c r="J610" s="382"/>
      <c r="K610" s="382"/>
      <c r="L610" s="382"/>
      <c r="M610" s="382"/>
      <c r="N610" s="382"/>
      <c r="O610" s="382"/>
      <c r="P610" s="382"/>
      <c r="Q610" s="382"/>
      <c r="R610" s="382"/>
      <c r="S610" s="382"/>
      <c r="T610" s="382"/>
      <c r="U610" s="382"/>
      <c r="V610" s="382"/>
      <c r="W610" s="382"/>
      <c r="X610" s="382"/>
      <c r="Y610" s="382"/>
      <c r="Z610" s="382"/>
      <c r="AA610" s="382"/>
    </row>
    <row r="611" spans="1:27" ht="13.2">
      <c r="A611" s="382"/>
      <c r="B611" s="382"/>
      <c r="C611" s="382"/>
      <c r="D611" s="382"/>
      <c r="E611" s="382"/>
      <c r="F611" s="382"/>
      <c r="G611" s="382"/>
      <c r="H611" s="382"/>
      <c r="I611" s="382"/>
      <c r="J611" s="382"/>
      <c r="K611" s="382"/>
      <c r="L611" s="382"/>
      <c r="M611" s="382"/>
      <c r="N611" s="382"/>
      <c r="O611" s="382"/>
      <c r="P611" s="382"/>
      <c r="Q611" s="382"/>
      <c r="R611" s="382"/>
      <c r="S611" s="382"/>
      <c r="T611" s="382"/>
      <c r="U611" s="382"/>
      <c r="V611" s="382"/>
      <c r="W611" s="382"/>
      <c r="X611" s="382"/>
      <c r="Y611" s="382"/>
      <c r="Z611" s="382"/>
      <c r="AA611" s="382"/>
    </row>
    <row r="612" spans="1:27" ht="13.2">
      <c r="A612" s="382"/>
      <c r="B612" s="382"/>
      <c r="C612" s="382"/>
      <c r="D612" s="382"/>
      <c r="E612" s="382"/>
      <c r="F612" s="382"/>
      <c r="G612" s="382"/>
      <c r="H612" s="382"/>
      <c r="I612" s="382"/>
      <c r="J612" s="382"/>
      <c r="K612" s="382"/>
      <c r="L612" s="382"/>
      <c r="M612" s="382"/>
      <c r="N612" s="382"/>
      <c r="O612" s="382"/>
      <c r="P612" s="382"/>
      <c r="Q612" s="382"/>
      <c r="R612" s="382"/>
      <c r="S612" s="382"/>
      <c r="T612" s="382"/>
      <c r="U612" s="382"/>
      <c r="V612" s="382"/>
      <c r="W612" s="382"/>
      <c r="X612" s="382"/>
      <c r="Y612" s="382"/>
      <c r="Z612" s="382"/>
      <c r="AA612" s="382"/>
    </row>
    <row r="613" spans="1:27" ht="13.2">
      <c r="A613" s="382"/>
      <c r="B613" s="382"/>
      <c r="C613" s="382"/>
      <c r="D613" s="382"/>
      <c r="E613" s="382"/>
      <c r="F613" s="382"/>
      <c r="G613" s="382"/>
      <c r="H613" s="382"/>
      <c r="I613" s="382"/>
      <c r="J613" s="382"/>
      <c r="K613" s="382"/>
      <c r="L613" s="382"/>
      <c r="M613" s="382"/>
      <c r="N613" s="382"/>
      <c r="O613" s="382"/>
      <c r="P613" s="382"/>
      <c r="Q613" s="382"/>
      <c r="R613" s="382"/>
      <c r="S613" s="382"/>
      <c r="T613" s="382"/>
      <c r="U613" s="382"/>
      <c r="V613" s="382"/>
      <c r="W613" s="382"/>
      <c r="X613" s="382"/>
      <c r="Y613" s="382"/>
      <c r="Z613" s="382"/>
      <c r="AA613" s="382"/>
    </row>
    <row r="614" spans="1:27" ht="13.2">
      <c r="A614" s="382"/>
      <c r="B614" s="382"/>
      <c r="C614" s="382"/>
      <c r="D614" s="382"/>
      <c r="E614" s="382"/>
      <c r="F614" s="382"/>
      <c r="G614" s="382"/>
      <c r="H614" s="382"/>
      <c r="I614" s="382"/>
      <c r="J614" s="382"/>
      <c r="K614" s="382"/>
      <c r="L614" s="382"/>
      <c r="M614" s="382"/>
      <c r="N614" s="382"/>
      <c r="O614" s="382"/>
      <c r="P614" s="382"/>
      <c r="Q614" s="382"/>
      <c r="R614" s="382"/>
      <c r="S614" s="382"/>
      <c r="T614" s="382"/>
      <c r="U614" s="382"/>
      <c r="V614" s="382"/>
      <c r="W614" s="382"/>
      <c r="X614" s="382"/>
      <c r="Y614" s="382"/>
      <c r="Z614" s="382"/>
      <c r="AA614" s="382"/>
    </row>
    <row r="615" spans="1:27" ht="13.2">
      <c r="A615" s="382"/>
      <c r="B615" s="382"/>
      <c r="C615" s="382"/>
      <c r="D615" s="382"/>
      <c r="E615" s="382"/>
      <c r="F615" s="382"/>
      <c r="G615" s="382"/>
      <c r="H615" s="382"/>
      <c r="I615" s="382"/>
      <c r="J615" s="382"/>
      <c r="K615" s="382"/>
      <c r="L615" s="382"/>
      <c r="M615" s="382"/>
      <c r="N615" s="382"/>
      <c r="O615" s="382"/>
      <c r="P615" s="382"/>
      <c r="Q615" s="382"/>
      <c r="R615" s="382"/>
      <c r="S615" s="382"/>
      <c r="T615" s="382"/>
      <c r="U615" s="382"/>
      <c r="V615" s="382"/>
      <c r="W615" s="382"/>
      <c r="X615" s="382"/>
      <c r="Y615" s="382"/>
      <c r="Z615" s="382"/>
      <c r="AA615" s="382"/>
    </row>
    <row r="616" spans="1:27" ht="13.2">
      <c r="A616" s="382"/>
      <c r="B616" s="382"/>
      <c r="C616" s="382"/>
      <c r="D616" s="382"/>
      <c r="E616" s="382"/>
      <c r="F616" s="382"/>
      <c r="G616" s="382"/>
      <c r="H616" s="382"/>
      <c r="I616" s="382"/>
      <c r="J616" s="382"/>
      <c r="K616" s="382"/>
      <c r="L616" s="382"/>
      <c r="M616" s="382"/>
      <c r="N616" s="382"/>
      <c r="O616" s="382"/>
      <c r="P616" s="382"/>
      <c r="Q616" s="382"/>
      <c r="R616" s="382"/>
      <c r="S616" s="382"/>
      <c r="T616" s="382"/>
      <c r="U616" s="382"/>
      <c r="V616" s="382"/>
      <c r="W616" s="382"/>
      <c r="X616" s="382"/>
      <c r="Y616" s="382"/>
      <c r="Z616" s="382"/>
      <c r="AA616" s="382"/>
    </row>
    <row r="617" spans="1:27" ht="13.2">
      <c r="A617" s="382"/>
      <c r="B617" s="382"/>
      <c r="C617" s="382"/>
      <c r="D617" s="382"/>
      <c r="E617" s="382"/>
      <c r="F617" s="382"/>
      <c r="G617" s="382"/>
      <c r="H617" s="382"/>
      <c r="I617" s="382"/>
      <c r="J617" s="382"/>
      <c r="K617" s="382"/>
      <c r="L617" s="382"/>
      <c r="M617" s="382"/>
      <c r="N617" s="382"/>
      <c r="O617" s="382"/>
      <c r="P617" s="382"/>
      <c r="Q617" s="382"/>
      <c r="R617" s="382"/>
      <c r="S617" s="382"/>
      <c r="T617" s="382"/>
      <c r="U617" s="382"/>
      <c r="V617" s="382"/>
      <c r="W617" s="382"/>
      <c r="X617" s="382"/>
      <c r="Y617" s="382"/>
      <c r="Z617" s="382"/>
      <c r="AA617" s="382"/>
    </row>
    <row r="618" spans="1:27" ht="13.2">
      <c r="A618" s="382"/>
      <c r="B618" s="382"/>
      <c r="C618" s="382"/>
      <c r="D618" s="382"/>
      <c r="E618" s="382"/>
      <c r="F618" s="382"/>
      <c r="G618" s="382"/>
      <c r="H618" s="382"/>
      <c r="I618" s="382"/>
      <c r="J618" s="382"/>
      <c r="K618" s="382"/>
      <c r="L618" s="382"/>
      <c r="M618" s="382"/>
      <c r="N618" s="382"/>
      <c r="O618" s="382"/>
      <c r="P618" s="382"/>
      <c r="Q618" s="382"/>
      <c r="R618" s="382"/>
      <c r="S618" s="382"/>
      <c r="T618" s="382"/>
      <c r="U618" s="382"/>
      <c r="V618" s="382"/>
      <c r="W618" s="382"/>
      <c r="X618" s="382"/>
      <c r="Y618" s="382"/>
      <c r="Z618" s="382"/>
      <c r="AA618" s="382"/>
    </row>
    <row r="619" spans="1:27" ht="13.2">
      <c r="A619" s="382"/>
      <c r="B619" s="382"/>
      <c r="C619" s="382"/>
      <c r="D619" s="382"/>
      <c r="E619" s="382"/>
      <c r="F619" s="382"/>
      <c r="G619" s="382"/>
      <c r="H619" s="382"/>
      <c r="I619" s="382"/>
      <c r="J619" s="382"/>
      <c r="K619" s="382"/>
      <c r="L619" s="382"/>
      <c r="M619" s="382"/>
      <c r="N619" s="382"/>
      <c r="O619" s="382"/>
      <c r="P619" s="382"/>
      <c r="Q619" s="382"/>
      <c r="R619" s="382"/>
      <c r="S619" s="382"/>
      <c r="T619" s="382"/>
      <c r="U619" s="382"/>
      <c r="V619" s="382"/>
      <c r="W619" s="382"/>
      <c r="X619" s="382"/>
      <c r="Y619" s="382"/>
      <c r="Z619" s="382"/>
      <c r="AA619" s="382"/>
    </row>
    <row r="620" spans="1:27" ht="13.2">
      <c r="A620" s="382"/>
      <c r="B620" s="382"/>
      <c r="C620" s="382"/>
      <c r="D620" s="382"/>
      <c r="E620" s="382"/>
      <c r="F620" s="382"/>
      <c r="G620" s="382"/>
      <c r="H620" s="382"/>
      <c r="I620" s="382"/>
      <c r="J620" s="382"/>
      <c r="K620" s="382"/>
      <c r="L620" s="382"/>
      <c r="M620" s="382"/>
      <c r="N620" s="382"/>
      <c r="O620" s="382"/>
      <c r="P620" s="382"/>
      <c r="Q620" s="382"/>
      <c r="R620" s="382"/>
      <c r="S620" s="382"/>
      <c r="T620" s="382"/>
      <c r="U620" s="382"/>
      <c r="V620" s="382"/>
      <c r="W620" s="382"/>
      <c r="X620" s="382"/>
      <c r="Y620" s="382"/>
      <c r="Z620" s="382"/>
      <c r="AA620" s="382"/>
    </row>
    <row r="621" spans="1:27" ht="13.2">
      <c r="A621" s="382"/>
      <c r="B621" s="382"/>
      <c r="C621" s="382"/>
      <c r="D621" s="382"/>
      <c r="E621" s="382"/>
      <c r="F621" s="382"/>
      <c r="G621" s="382"/>
      <c r="H621" s="382"/>
      <c r="I621" s="382"/>
      <c r="J621" s="382"/>
      <c r="K621" s="382"/>
      <c r="L621" s="382"/>
      <c r="M621" s="382"/>
      <c r="N621" s="382"/>
      <c r="O621" s="382"/>
      <c r="P621" s="382"/>
      <c r="Q621" s="382"/>
      <c r="R621" s="382"/>
      <c r="S621" s="382"/>
      <c r="T621" s="382"/>
      <c r="U621" s="382"/>
      <c r="V621" s="382"/>
      <c r="W621" s="382"/>
      <c r="X621" s="382"/>
      <c r="Y621" s="382"/>
      <c r="Z621" s="382"/>
      <c r="AA621" s="382"/>
    </row>
    <row r="622" spans="1:27" ht="13.2">
      <c r="A622" s="382"/>
      <c r="B622" s="382"/>
      <c r="C622" s="382"/>
      <c r="D622" s="382"/>
      <c r="E622" s="382"/>
      <c r="F622" s="382"/>
      <c r="G622" s="382"/>
      <c r="H622" s="382"/>
      <c r="I622" s="382"/>
      <c r="J622" s="382"/>
      <c r="K622" s="382"/>
      <c r="L622" s="382"/>
      <c r="M622" s="382"/>
      <c r="N622" s="382"/>
      <c r="O622" s="382"/>
      <c r="P622" s="382"/>
      <c r="Q622" s="382"/>
      <c r="R622" s="382"/>
      <c r="S622" s="382"/>
      <c r="T622" s="382"/>
      <c r="U622" s="382"/>
      <c r="V622" s="382"/>
      <c r="W622" s="382"/>
      <c r="X622" s="382"/>
      <c r="Y622" s="382"/>
      <c r="Z622" s="382"/>
      <c r="AA622" s="382"/>
    </row>
    <row r="623" spans="1:27" ht="13.2">
      <c r="A623" s="382"/>
      <c r="B623" s="382"/>
      <c r="C623" s="382"/>
      <c r="D623" s="382"/>
      <c r="E623" s="382"/>
      <c r="F623" s="382"/>
      <c r="G623" s="382"/>
      <c r="H623" s="382"/>
      <c r="I623" s="382"/>
      <c r="J623" s="382"/>
      <c r="K623" s="382"/>
      <c r="L623" s="382"/>
      <c r="M623" s="382"/>
      <c r="N623" s="382"/>
      <c r="O623" s="382"/>
      <c r="P623" s="382"/>
      <c r="Q623" s="382"/>
      <c r="R623" s="382"/>
      <c r="S623" s="382"/>
      <c r="T623" s="382"/>
      <c r="U623" s="382"/>
      <c r="V623" s="382"/>
      <c r="W623" s="382"/>
      <c r="X623" s="382"/>
      <c r="Y623" s="382"/>
      <c r="Z623" s="382"/>
      <c r="AA623" s="382"/>
    </row>
    <row r="624" spans="1:27" ht="13.2">
      <c r="A624" s="382"/>
      <c r="B624" s="382"/>
      <c r="C624" s="382"/>
      <c r="D624" s="382"/>
      <c r="E624" s="382"/>
      <c r="F624" s="382"/>
      <c r="G624" s="382"/>
      <c r="H624" s="382"/>
      <c r="I624" s="382"/>
      <c r="J624" s="382"/>
      <c r="K624" s="382"/>
      <c r="L624" s="382"/>
      <c r="M624" s="382"/>
      <c r="N624" s="382"/>
      <c r="O624" s="382"/>
      <c r="P624" s="382"/>
      <c r="Q624" s="382"/>
      <c r="R624" s="382"/>
      <c r="S624" s="382"/>
      <c r="T624" s="382"/>
      <c r="U624" s="382"/>
      <c r="V624" s="382"/>
      <c r="W624" s="382"/>
      <c r="X624" s="382"/>
      <c r="Y624" s="382"/>
      <c r="Z624" s="382"/>
      <c r="AA624" s="382"/>
    </row>
    <row r="625" spans="1:27" ht="13.2">
      <c r="A625" s="382"/>
      <c r="B625" s="382"/>
      <c r="C625" s="382"/>
      <c r="D625" s="382"/>
      <c r="E625" s="382"/>
      <c r="F625" s="382"/>
      <c r="G625" s="382"/>
      <c r="H625" s="382"/>
      <c r="I625" s="382"/>
      <c r="J625" s="382"/>
      <c r="K625" s="382"/>
      <c r="L625" s="382"/>
      <c r="M625" s="382"/>
      <c r="N625" s="382"/>
      <c r="O625" s="382"/>
      <c r="P625" s="382"/>
      <c r="Q625" s="382"/>
      <c r="R625" s="382"/>
      <c r="S625" s="382"/>
      <c r="T625" s="382"/>
      <c r="U625" s="382"/>
      <c r="V625" s="382"/>
      <c r="W625" s="382"/>
      <c r="X625" s="382"/>
      <c r="Y625" s="382"/>
      <c r="Z625" s="382"/>
      <c r="AA625" s="382"/>
    </row>
    <row r="626" spans="1:27" ht="13.2">
      <c r="A626" s="382"/>
      <c r="B626" s="382"/>
      <c r="C626" s="382"/>
      <c r="D626" s="382"/>
      <c r="E626" s="382"/>
      <c r="F626" s="382"/>
      <c r="G626" s="382"/>
      <c r="H626" s="382"/>
      <c r="I626" s="382"/>
      <c r="J626" s="382"/>
      <c r="K626" s="382"/>
      <c r="L626" s="382"/>
      <c r="M626" s="382"/>
      <c r="N626" s="382"/>
      <c r="O626" s="382"/>
      <c r="P626" s="382"/>
      <c r="Q626" s="382"/>
      <c r="R626" s="382"/>
      <c r="S626" s="382"/>
      <c r="T626" s="382"/>
      <c r="U626" s="382"/>
      <c r="V626" s="382"/>
      <c r="W626" s="382"/>
      <c r="X626" s="382"/>
      <c r="Y626" s="382"/>
      <c r="Z626" s="382"/>
      <c r="AA626" s="382"/>
    </row>
    <row r="627" spans="1:27" ht="13.2">
      <c r="A627" s="382"/>
      <c r="B627" s="382"/>
      <c r="C627" s="382"/>
      <c r="D627" s="382"/>
      <c r="E627" s="382"/>
      <c r="F627" s="382"/>
      <c r="G627" s="382"/>
      <c r="H627" s="382"/>
      <c r="I627" s="382"/>
      <c r="J627" s="382"/>
      <c r="K627" s="382"/>
      <c r="L627" s="382"/>
      <c r="M627" s="382"/>
      <c r="N627" s="382"/>
      <c r="O627" s="382"/>
      <c r="P627" s="382"/>
      <c r="Q627" s="382"/>
      <c r="R627" s="382"/>
      <c r="S627" s="382"/>
      <c r="T627" s="382"/>
      <c r="U627" s="382"/>
      <c r="V627" s="382"/>
      <c r="W627" s="382"/>
      <c r="X627" s="382"/>
      <c r="Y627" s="382"/>
      <c r="Z627" s="382"/>
      <c r="AA627" s="382"/>
    </row>
    <row r="628" spans="1:27" ht="13.2">
      <c r="A628" s="382"/>
      <c r="B628" s="382"/>
      <c r="C628" s="382"/>
      <c r="D628" s="382"/>
      <c r="E628" s="382"/>
      <c r="F628" s="382"/>
      <c r="G628" s="382"/>
      <c r="H628" s="382"/>
      <c r="I628" s="382"/>
      <c r="J628" s="382"/>
      <c r="K628" s="382"/>
      <c r="L628" s="382"/>
      <c r="M628" s="382"/>
      <c r="N628" s="382"/>
      <c r="O628" s="382"/>
      <c r="P628" s="382"/>
      <c r="Q628" s="382"/>
      <c r="R628" s="382"/>
      <c r="S628" s="382"/>
      <c r="T628" s="382"/>
      <c r="U628" s="382"/>
      <c r="V628" s="382"/>
      <c r="W628" s="382"/>
      <c r="X628" s="382"/>
      <c r="Y628" s="382"/>
      <c r="Z628" s="382"/>
      <c r="AA628" s="382"/>
    </row>
    <row r="629" spans="1:27" ht="13.2">
      <c r="A629" s="382"/>
      <c r="B629" s="382"/>
      <c r="C629" s="382"/>
      <c r="D629" s="382"/>
      <c r="E629" s="382"/>
      <c r="F629" s="382"/>
      <c r="G629" s="382"/>
      <c r="H629" s="382"/>
      <c r="I629" s="382"/>
      <c r="J629" s="382"/>
      <c r="K629" s="382"/>
      <c r="L629" s="382"/>
      <c r="M629" s="382"/>
      <c r="N629" s="382"/>
      <c r="O629" s="382"/>
      <c r="P629" s="382"/>
      <c r="Q629" s="382"/>
      <c r="R629" s="382"/>
      <c r="S629" s="382"/>
      <c r="T629" s="382"/>
      <c r="U629" s="382"/>
      <c r="V629" s="382"/>
      <c r="W629" s="382"/>
      <c r="X629" s="382"/>
      <c r="Y629" s="382"/>
      <c r="Z629" s="382"/>
      <c r="AA629" s="382"/>
    </row>
    <row r="630" spans="1:27" ht="13.2">
      <c r="A630" s="382"/>
      <c r="B630" s="382"/>
      <c r="C630" s="382"/>
      <c r="D630" s="382"/>
      <c r="E630" s="382"/>
      <c r="F630" s="382"/>
      <c r="G630" s="382"/>
      <c r="H630" s="382"/>
      <c r="I630" s="382"/>
      <c r="J630" s="382"/>
      <c r="K630" s="382"/>
      <c r="L630" s="382"/>
      <c r="M630" s="382"/>
      <c r="N630" s="382"/>
      <c r="O630" s="382"/>
      <c r="P630" s="382"/>
      <c r="Q630" s="382"/>
      <c r="R630" s="382"/>
      <c r="S630" s="382"/>
      <c r="T630" s="382"/>
      <c r="U630" s="382"/>
      <c r="V630" s="382"/>
      <c r="W630" s="382"/>
      <c r="X630" s="382"/>
      <c r="Y630" s="382"/>
      <c r="Z630" s="382"/>
      <c r="AA630" s="382"/>
    </row>
    <row r="631" spans="1:27" ht="13.2">
      <c r="A631" s="382"/>
      <c r="B631" s="382"/>
      <c r="C631" s="382"/>
      <c r="D631" s="382"/>
      <c r="E631" s="382"/>
      <c r="F631" s="382"/>
      <c r="G631" s="382"/>
      <c r="H631" s="382"/>
      <c r="I631" s="382"/>
      <c r="J631" s="382"/>
      <c r="K631" s="382"/>
      <c r="L631" s="382"/>
      <c r="M631" s="382"/>
      <c r="N631" s="382"/>
      <c r="O631" s="382"/>
      <c r="P631" s="382"/>
      <c r="Q631" s="382"/>
      <c r="R631" s="382"/>
      <c r="S631" s="382"/>
      <c r="T631" s="382"/>
      <c r="U631" s="382"/>
      <c r="V631" s="382"/>
      <c r="W631" s="382"/>
      <c r="X631" s="382"/>
      <c r="Y631" s="382"/>
      <c r="Z631" s="382"/>
      <c r="AA631" s="382"/>
    </row>
    <row r="632" spans="1:27" ht="13.2">
      <c r="A632" s="382"/>
      <c r="B632" s="382"/>
      <c r="C632" s="382"/>
      <c r="D632" s="382"/>
      <c r="E632" s="382"/>
      <c r="F632" s="382"/>
      <c r="G632" s="382"/>
      <c r="H632" s="382"/>
      <c r="I632" s="382"/>
      <c r="J632" s="382"/>
      <c r="K632" s="382"/>
      <c r="L632" s="382"/>
      <c r="M632" s="382"/>
      <c r="N632" s="382"/>
      <c r="O632" s="382"/>
      <c r="P632" s="382"/>
      <c r="Q632" s="382"/>
      <c r="R632" s="382"/>
      <c r="S632" s="382"/>
      <c r="T632" s="382"/>
      <c r="U632" s="382"/>
      <c r="V632" s="382"/>
      <c r="W632" s="382"/>
      <c r="X632" s="382"/>
      <c r="Y632" s="382"/>
      <c r="Z632" s="382"/>
      <c r="AA632" s="382"/>
    </row>
    <row r="633" spans="1:27" ht="13.2">
      <c r="A633" s="382"/>
      <c r="B633" s="382"/>
      <c r="C633" s="382"/>
      <c r="D633" s="382"/>
      <c r="E633" s="382"/>
      <c r="F633" s="382"/>
      <c r="G633" s="382"/>
      <c r="H633" s="382"/>
      <c r="I633" s="382"/>
      <c r="J633" s="382"/>
      <c r="K633" s="382"/>
      <c r="L633" s="382"/>
      <c r="M633" s="382"/>
      <c r="N633" s="382"/>
      <c r="O633" s="382"/>
      <c r="P633" s="382"/>
      <c r="Q633" s="382"/>
      <c r="R633" s="382"/>
      <c r="S633" s="382"/>
      <c r="T633" s="382"/>
      <c r="U633" s="382"/>
      <c r="V633" s="382"/>
      <c r="W633" s="382"/>
      <c r="X633" s="382"/>
      <c r="Y633" s="382"/>
      <c r="Z633" s="382"/>
      <c r="AA633" s="382"/>
    </row>
    <row r="634" spans="1:27" ht="13.2">
      <c r="A634" s="382"/>
      <c r="B634" s="382"/>
      <c r="C634" s="382"/>
      <c r="D634" s="382"/>
      <c r="E634" s="382"/>
      <c r="F634" s="382"/>
      <c r="G634" s="382"/>
      <c r="H634" s="382"/>
      <c r="I634" s="382"/>
      <c r="J634" s="382"/>
      <c r="K634" s="382"/>
      <c r="L634" s="382"/>
      <c r="M634" s="382"/>
      <c r="N634" s="382"/>
      <c r="O634" s="382"/>
      <c r="P634" s="382"/>
      <c r="Q634" s="382"/>
      <c r="R634" s="382"/>
      <c r="S634" s="382"/>
      <c r="T634" s="382"/>
      <c r="U634" s="382"/>
      <c r="V634" s="382"/>
      <c r="W634" s="382"/>
      <c r="X634" s="382"/>
      <c r="Y634" s="382"/>
      <c r="Z634" s="382"/>
      <c r="AA634" s="382"/>
    </row>
    <row r="635" spans="1:27" ht="13.2">
      <c r="A635" s="382"/>
      <c r="B635" s="382"/>
      <c r="C635" s="382"/>
      <c r="D635" s="382"/>
      <c r="E635" s="382"/>
      <c r="F635" s="382"/>
      <c r="G635" s="382"/>
      <c r="H635" s="382"/>
      <c r="I635" s="382"/>
      <c r="J635" s="382"/>
      <c r="K635" s="382"/>
      <c r="L635" s="382"/>
      <c r="M635" s="382"/>
      <c r="N635" s="382"/>
      <c r="O635" s="382"/>
      <c r="P635" s="382"/>
      <c r="Q635" s="382"/>
      <c r="R635" s="382"/>
      <c r="S635" s="382"/>
      <c r="T635" s="382"/>
      <c r="U635" s="382"/>
      <c r="V635" s="382"/>
      <c r="W635" s="382"/>
      <c r="X635" s="382"/>
      <c r="Y635" s="382"/>
      <c r="Z635" s="382"/>
      <c r="AA635" s="382"/>
    </row>
    <row r="636" spans="1:27" ht="13.2">
      <c r="A636" s="382"/>
      <c r="B636" s="382"/>
      <c r="C636" s="382"/>
      <c r="D636" s="382"/>
      <c r="E636" s="382"/>
      <c r="F636" s="382"/>
      <c r="G636" s="382"/>
      <c r="H636" s="382"/>
      <c r="I636" s="382"/>
      <c r="J636" s="382"/>
      <c r="K636" s="382"/>
      <c r="L636" s="382"/>
      <c r="M636" s="382"/>
      <c r="N636" s="382"/>
      <c r="O636" s="382"/>
      <c r="P636" s="382"/>
      <c r="Q636" s="382"/>
      <c r="R636" s="382"/>
      <c r="S636" s="382"/>
      <c r="T636" s="382"/>
      <c r="U636" s="382"/>
      <c r="V636" s="382"/>
      <c r="W636" s="382"/>
      <c r="X636" s="382"/>
      <c r="Y636" s="382"/>
      <c r="Z636" s="382"/>
      <c r="AA636" s="382"/>
    </row>
    <row r="637" spans="1:27" ht="13.2">
      <c r="A637" s="382"/>
      <c r="B637" s="382"/>
      <c r="C637" s="382"/>
      <c r="D637" s="382"/>
      <c r="E637" s="382"/>
      <c r="F637" s="382"/>
      <c r="G637" s="382"/>
      <c r="H637" s="382"/>
      <c r="I637" s="382"/>
      <c r="J637" s="382"/>
      <c r="K637" s="382"/>
      <c r="L637" s="382"/>
      <c r="M637" s="382"/>
      <c r="N637" s="382"/>
      <c r="O637" s="382"/>
      <c r="P637" s="382"/>
      <c r="Q637" s="382"/>
      <c r="R637" s="382"/>
      <c r="S637" s="382"/>
      <c r="T637" s="382"/>
      <c r="U637" s="382"/>
      <c r="V637" s="382"/>
      <c r="W637" s="382"/>
      <c r="X637" s="382"/>
      <c r="Y637" s="382"/>
      <c r="Z637" s="382"/>
      <c r="AA637" s="382"/>
    </row>
    <row r="638" spans="1:27" ht="13.2">
      <c r="A638" s="382"/>
      <c r="B638" s="382"/>
      <c r="C638" s="382"/>
      <c r="D638" s="382"/>
      <c r="E638" s="382"/>
      <c r="F638" s="382"/>
      <c r="G638" s="382"/>
      <c r="H638" s="382"/>
      <c r="I638" s="382"/>
      <c r="J638" s="382"/>
      <c r="K638" s="382"/>
      <c r="L638" s="382"/>
      <c r="M638" s="382"/>
      <c r="N638" s="382"/>
      <c r="O638" s="382"/>
      <c r="P638" s="382"/>
      <c r="Q638" s="382"/>
      <c r="R638" s="382"/>
      <c r="S638" s="382"/>
      <c r="T638" s="382"/>
      <c r="U638" s="382"/>
      <c r="V638" s="382"/>
      <c r="W638" s="382"/>
      <c r="X638" s="382"/>
      <c r="Y638" s="382"/>
      <c r="Z638" s="382"/>
      <c r="AA638" s="382"/>
    </row>
    <row r="639" spans="1:27" ht="13.2">
      <c r="A639" s="382"/>
      <c r="B639" s="382"/>
      <c r="C639" s="382"/>
      <c r="D639" s="382"/>
      <c r="E639" s="382"/>
      <c r="F639" s="382"/>
      <c r="G639" s="382"/>
      <c r="H639" s="382"/>
      <c r="I639" s="382"/>
      <c r="J639" s="382"/>
      <c r="K639" s="382"/>
      <c r="L639" s="382"/>
      <c r="M639" s="382"/>
      <c r="N639" s="382"/>
      <c r="O639" s="382"/>
      <c r="P639" s="382"/>
      <c r="Q639" s="382"/>
      <c r="R639" s="382"/>
      <c r="S639" s="382"/>
      <c r="T639" s="382"/>
      <c r="U639" s="382"/>
      <c r="V639" s="382"/>
      <c r="W639" s="382"/>
      <c r="X639" s="382"/>
      <c r="Y639" s="382"/>
      <c r="Z639" s="382"/>
      <c r="AA639" s="382"/>
    </row>
    <row r="640" spans="1:27" ht="13.2">
      <c r="A640" s="382"/>
      <c r="B640" s="382"/>
      <c r="C640" s="382"/>
      <c r="D640" s="382"/>
      <c r="E640" s="382"/>
      <c r="F640" s="382"/>
      <c r="G640" s="382"/>
      <c r="H640" s="382"/>
      <c r="I640" s="382"/>
      <c r="J640" s="382"/>
      <c r="K640" s="382"/>
      <c r="L640" s="382"/>
      <c r="M640" s="382"/>
      <c r="N640" s="382"/>
      <c r="O640" s="382"/>
      <c r="P640" s="382"/>
      <c r="Q640" s="382"/>
      <c r="R640" s="382"/>
      <c r="S640" s="382"/>
      <c r="T640" s="382"/>
      <c r="U640" s="382"/>
      <c r="V640" s="382"/>
      <c r="W640" s="382"/>
      <c r="X640" s="382"/>
      <c r="Y640" s="382"/>
      <c r="Z640" s="382"/>
      <c r="AA640" s="382"/>
    </row>
    <row r="641" spans="1:27" ht="13.2">
      <c r="A641" s="382"/>
      <c r="B641" s="382"/>
      <c r="C641" s="382"/>
      <c r="D641" s="382"/>
      <c r="E641" s="382"/>
      <c r="F641" s="382"/>
      <c r="G641" s="382"/>
      <c r="H641" s="382"/>
      <c r="I641" s="382"/>
      <c r="J641" s="382"/>
      <c r="K641" s="382"/>
      <c r="L641" s="382"/>
      <c r="M641" s="382"/>
      <c r="N641" s="382"/>
      <c r="O641" s="382"/>
      <c r="P641" s="382"/>
      <c r="Q641" s="382"/>
      <c r="R641" s="382"/>
      <c r="S641" s="382"/>
      <c r="T641" s="382"/>
      <c r="U641" s="382"/>
      <c r="V641" s="382"/>
      <c r="W641" s="382"/>
      <c r="X641" s="382"/>
      <c r="Y641" s="382"/>
      <c r="Z641" s="382"/>
      <c r="AA641" s="382"/>
    </row>
    <row r="642" spans="1:27" ht="13.2">
      <c r="A642" s="382"/>
      <c r="B642" s="382"/>
      <c r="C642" s="382"/>
      <c r="D642" s="382"/>
      <c r="E642" s="382"/>
      <c r="F642" s="382"/>
      <c r="G642" s="382"/>
      <c r="H642" s="382"/>
      <c r="I642" s="382"/>
      <c r="J642" s="382"/>
      <c r="K642" s="382"/>
      <c r="L642" s="382"/>
      <c r="M642" s="382"/>
      <c r="N642" s="382"/>
      <c r="O642" s="382"/>
      <c r="P642" s="382"/>
      <c r="Q642" s="382"/>
      <c r="R642" s="382"/>
      <c r="S642" s="382"/>
      <c r="T642" s="382"/>
      <c r="U642" s="382"/>
      <c r="V642" s="382"/>
      <c r="W642" s="382"/>
      <c r="X642" s="382"/>
      <c r="Y642" s="382"/>
      <c r="Z642" s="382"/>
      <c r="AA642" s="382"/>
    </row>
    <row r="643" spans="1:27" ht="13.2">
      <c r="A643" s="382"/>
      <c r="B643" s="382"/>
      <c r="C643" s="382"/>
      <c r="D643" s="382"/>
      <c r="E643" s="382"/>
      <c r="F643" s="382"/>
      <c r="G643" s="382"/>
      <c r="H643" s="382"/>
      <c r="I643" s="382"/>
      <c r="J643" s="382"/>
      <c r="K643" s="382"/>
      <c r="L643" s="382"/>
      <c r="M643" s="382"/>
      <c r="N643" s="382"/>
      <c r="O643" s="382"/>
      <c r="P643" s="382"/>
      <c r="Q643" s="382"/>
      <c r="R643" s="382"/>
      <c r="S643" s="382"/>
      <c r="T643" s="382"/>
      <c r="U643" s="382"/>
      <c r="V643" s="382"/>
      <c r="W643" s="382"/>
      <c r="X643" s="382"/>
      <c r="Y643" s="382"/>
      <c r="Z643" s="382"/>
      <c r="AA643" s="382"/>
    </row>
    <row r="644" spans="1:27" ht="13.2">
      <c r="A644" s="382"/>
      <c r="B644" s="382"/>
      <c r="C644" s="382"/>
      <c r="D644" s="382"/>
      <c r="E644" s="382"/>
      <c r="F644" s="382"/>
      <c r="G644" s="382"/>
      <c r="H644" s="382"/>
      <c r="I644" s="382"/>
      <c r="J644" s="382"/>
      <c r="K644" s="382"/>
      <c r="L644" s="382"/>
      <c r="M644" s="382"/>
      <c r="N644" s="382"/>
      <c r="O644" s="382"/>
      <c r="P644" s="382"/>
      <c r="Q644" s="382"/>
      <c r="R644" s="382"/>
      <c r="S644" s="382"/>
      <c r="T644" s="382"/>
      <c r="U644" s="382"/>
      <c r="V644" s="382"/>
      <c r="W644" s="382"/>
      <c r="X644" s="382"/>
      <c r="Y644" s="382"/>
      <c r="Z644" s="382"/>
      <c r="AA644" s="382"/>
    </row>
    <row r="645" spans="1:27" ht="13.2">
      <c r="A645" s="382"/>
      <c r="B645" s="382"/>
      <c r="C645" s="382"/>
      <c r="D645" s="382"/>
      <c r="E645" s="382"/>
      <c r="F645" s="382"/>
      <c r="G645" s="382"/>
      <c r="H645" s="382"/>
      <c r="I645" s="382"/>
      <c r="J645" s="382"/>
      <c r="K645" s="382"/>
      <c r="L645" s="382"/>
      <c r="M645" s="382"/>
      <c r="N645" s="382"/>
      <c r="O645" s="382"/>
      <c r="P645" s="382"/>
      <c r="Q645" s="382"/>
      <c r="R645" s="382"/>
      <c r="S645" s="382"/>
      <c r="T645" s="382"/>
      <c r="U645" s="382"/>
      <c r="V645" s="382"/>
      <c r="W645" s="382"/>
      <c r="X645" s="382"/>
      <c r="Y645" s="382"/>
      <c r="Z645" s="382"/>
      <c r="AA645" s="382"/>
    </row>
    <row r="646" spans="1:27" ht="13.2">
      <c r="A646" s="382"/>
      <c r="B646" s="382"/>
      <c r="C646" s="382"/>
      <c r="D646" s="382"/>
      <c r="E646" s="382"/>
      <c r="F646" s="382"/>
      <c r="G646" s="382"/>
      <c r="H646" s="382"/>
      <c r="I646" s="382"/>
      <c r="J646" s="382"/>
      <c r="K646" s="382"/>
      <c r="L646" s="382"/>
      <c r="M646" s="382"/>
      <c r="N646" s="382"/>
      <c r="O646" s="382"/>
      <c r="P646" s="382"/>
      <c r="Q646" s="382"/>
      <c r="R646" s="382"/>
      <c r="S646" s="382"/>
      <c r="T646" s="382"/>
      <c r="U646" s="382"/>
      <c r="V646" s="382"/>
      <c r="W646" s="382"/>
      <c r="X646" s="382"/>
      <c r="Y646" s="382"/>
      <c r="Z646" s="382"/>
      <c r="AA646" s="382"/>
    </row>
    <row r="647" spans="1:27" ht="13.2">
      <c r="A647" s="382"/>
      <c r="B647" s="382"/>
      <c r="C647" s="382"/>
      <c r="D647" s="382"/>
      <c r="E647" s="382"/>
      <c r="F647" s="382"/>
      <c r="G647" s="382"/>
      <c r="H647" s="382"/>
      <c r="I647" s="382"/>
      <c r="J647" s="382"/>
      <c r="K647" s="382"/>
      <c r="L647" s="382"/>
      <c r="M647" s="382"/>
      <c r="N647" s="382"/>
      <c r="O647" s="382"/>
      <c r="P647" s="382"/>
      <c r="Q647" s="382"/>
      <c r="R647" s="382"/>
      <c r="S647" s="382"/>
      <c r="T647" s="382"/>
      <c r="U647" s="382"/>
      <c r="V647" s="382"/>
      <c r="W647" s="382"/>
      <c r="X647" s="382"/>
      <c r="Y647" s="382"/>
      <c r="Z647" s="382"/>
      <c r="AA647" s="382"/>
    </row>
    <row r="648" spans="1:27" ht="13.2">
      <c r="A648" s="382"/>
      <c r="B648" s="382"/>
      <c r="C648" s="382"/>
      <c r="D648" s="382"/>
      <c r="E648" s="382"/>
      <c r="F648" s="382"/>
      <c r="G648" s="382"/>
      <c r="H648" s="382"/>
      <c r="I648" s="382"/>
      <c r="J648" s="382"/>
      <c r="K648" s="382"/>
      <c r="L648" s="382"/>
      <c r="M648" s="382"/>
      <c r="N648" s="382"/>
      <c r="O648" s="382"/>
      <c r="P648" s="382"/>
      <c r="Q648" s="382"/>
      <c r="R648" s="382"/>
      <c r="S648" s="382"/>
      <c r="T648" s="382"/>
      <c r="U648" s="382"/>
      <c r="V648" s="382"/>
      <c r="W648" s="382"/>
      <c r="X648" s="382"/>
      <c r="Y648" s="382"/>
      <c r="Z648" s="382"/>
      <c r="AA648" s="382"/>
    </row>
    <row r="649" spans="1:27" ht="13.2">
      <c r="A649" s="382"/>
      <c r="B649" s="382"/>
      <c r="C649" s="382"/>
      <c r="D649" s="382"/>
      <c r="E649" s="382"/>
      <c r="F649" s="382"/>
      <c r="G649" s="382"/>
      <c r="H649" s="382"/>
      <c r="I649" s="382"/>
      <c r="J649" s="382"/>
      <c r="K649" s="382"/>
      <c r="L649" s="382"/>
      <c r="M649" s="382"/>
      <c r="N649" s="382"/>
      <c r="O649" s="382"/>
      <c r="P649" s="382"/>
      <c r="Q649" s="382"/>
      <c r="R649" s="382"/>
      <c r="S649" s="382"/>
      <c r="T649" s="382"/>
      <c r="U649" s="382"/>
      <c r="V649" s="382"/>
      <c r="W649" s="382"/>
      <c r="X649" s="382"/>
      <c r="Y649" s="382"/>
      <c r="Z649" s="382"/>
      <c r="AA649" s="382"/>
    </row>
    <row r="650" spans="1:27" ht="13.2">
      <c r="A650" s="382"/>
      <c r="B650" s="382"/>
      <c r="C650" s="382"/>
      <c r="D650" s="382"/>
      <c r="E650" s="382"/>
      <c r="F650" s="382"/>
      <c r="G650" s="382"/>
      <c r="H650" s="382"/>
      <c r="I650" s="382"/>
      <c r="J650" s="382"/>
      <c r="K650" s="382"/>
      <c r="L650" s="382"/>
      <c r="M650" s="382"/>
      <c r="N650" s="382"/>
      <c r="O650" s="382"/>
      <c r="P650" s="382"/>
      <c r="Q650" s="382"/>
      <c r="R650" s="382"/>
      <c r="S650" s="382"/>
      <c r="T650" s="382"/>
      <c r="U650" s="382"/>
      <c r="V650" s="382"/>
      <c r="W650" s="382"/>
      <c r="X650" s="382"/>
      <c r="Y650" s="382"/>
      <c r="Z650" s="382"/>
      <c r="AA650" s="382"/>
    </row>
    <row r="651" spans="1:27" ht="13.2">
      <c r="A651" s="382"/>
      <c r="B651" s="382"/>
      <c r="C651" s="382"/>
      <c r="D651" s="382"/>
      <c r="E651" s="382"/>
      <c r="F651" s="382"/>
      <c r="G651" s="382"/>
      <c r="H651" s="382"/>
      <c r="I651" s="382"/>
      <c r="J651" s="382"/>
      <c r="K651" s="382"/>
      <c r="L651" s="382"/>
      <c r="M651" s="382"/>
      <c r="N651" s="382"/>
      <c r="O651" s="382"/>
      <c r="P651" s="382"/>
      <c r="Q651" s="382"/>
      <c r="R651" s="382"/>
      <c r="S651" s="382"/>
      <c r="T651" s="382"/>
      <c r="U651" s="382"/>
      <c r="V651" s="382"/>
      <c r="W651" s="382"/>
      <c r="X651" s="382"/>
      <c r="Y651" s="382"/>
      <c r="Z651" s="382"/>
      <c r="AA651" s="382"/>
    </row>
    <row r="652" spans="1:27" ht="13.2">
      <c r="A652" s="382"/>
      <c r="B652" s="382"/>
      <c r="C652" s="382"/>
      <c r="D652" s="382"/>
      <c r="E652" s="382"/>
      <c r="F652" s="382"/>
      <c r="G652" s="382"/>
      <c r="H652" s="382"/>
      <c r="I652" s="382"/>
      <c r="J652" s="382"/>
      <c r="K652" s="382"/>
      <c r="L652" s="382"/>
      <c r="M652" s="382"/>
      <c r="N652" s="382"/>
      <c r="O652" s="382"/>
      <c r="P652" s="382"/>
      <c r="Q652" s="382"/>
      <c r="R652" s="382"/>
      <c r="S652" s="382"/>
      <c r="T652" s="382"/>
      <c r="U652" s="382"/>
      <c r="V652" s="382"/>
      <c r="W652" s="382"/>
      <c r="X652" s="382"/>
      <c r="Y652" s="382"/>
      <c r="Z652" s="382"/>
      <c r="AA652" s="382"/>
    </row>
    <row r="653" spans="1:27" ht="13.2">
      <c r="A653" s="382"/>
      <c r="B653" s="382"/>
      <c r="C653" s="382"/>
      <c r="D653" s="382"/>
      <c r="E653" s="382"/>
      <c r="F653" s="382"/>
      <c r="G653" s="382"/>
      <c r="H653" s="382"/>
      <c r="I653" s="382"/>
      <c r="J653" s="382"/>
      <c r="K653" s="382"/>
      <c r="L653" s="382"/>
      <c r="M653" s="382"/>
      <c r="N653" s="382"/>
      <c r="O653" s="382"/>
      <c r="P653" s="382"/>
      <c r="Q653" s="382"/>
      <c r="R653" s="382"/>
      <c r="S653" s="382"/>
      <c r="T653" s="382"/>
      <c r="U653" s="382"/>
      <c r="V653" s="382"/>
      <c r="W653" s="382"/>
      <c r="X653" s="382"/>
      <c r="Y653" s="382"/>
      <c r="Z653" s="382"/>
      <c r="AA653" s="382"/>
    </row>
    <row r="654" spans="1:27" ht="13.2">
      <c r="A654" s="382"/>
      <c r="B654" s="382"/>
      <c r="C654" s="382"/>
      <c r="D654" s="382"/>
      <c r="E654" s="382"/>
      <c r="F654" s="382"/>
      <c r="G654" s="382"/>
      <c r="H654" s="382"/>
      <c r="I654" s="382"/>
      <c r="J654" s="382"/>
      <c r="K654" s="382"/>
      <c r="L654" s="382"/>
      <c r="M654" s="382"/>
      <c r="N654" s="382"/>
      <c r="O654" s="382"/>
      <c r="P654" s="382"/>
      <c r="Q654" s="382"/>
      <c r="R654" s="382"/>
      <c r="S654" s="382"/>
      <c r="T654" s="382"/>
      <c r="U654" s="382"/>
      <c r="V654" s="382"/>
      <c r="W654" s="382"/>
      <c r="X654" s="382"/>
      <c r="Y654" s="382"/>
      <c r="Z654" s="382"/>
      <c r="AA654" s="382"/>
    </row>
    <row r="655" spans="1:27" ht="13.2">
      <c r="A655" s="382"/>
      <c r="B655" s="382"/>
      <c r="C655" s="382"/>
      <c r="D655" s="382"/>
      <c r="E655" s="382"/>
      <c r="F655" s="382"/>
      <c r="G655" s="382"/>
      <c r="H655" s="382"/>
      <c r="I655" s="382"/>
      <c r="J655" s="382"/>
      <c r="K655" s="382"/>
      <c r="L655" s="382"/>
      <c r="M655" s="382"/>
      <c r="N655" s="382"/>
      <c r="O655" s="382"/>
      <c r="P655" s="382"/>
      <c r="Q655" s="382"/>
      <c r="R655" s="382"/>
      <c r="S655" s="382"/>
      <c r="T655" s="382"/>
      <c r="U655" s="382"/>
      <c r="V655" s="382"/>
      <c r="W655" s="382"/>
      <c r="X655" s="382"/>
      <c r="Y655" s="382"/>
      <c r="Z655" s="382"/>
      <c r="AA655" s="382"/>
    </row>
    <row r="656" spans="1:27" ht="13.2">
      <c r="A656" s="382"/>
      <c r="B656" s="382"/>
      <c r="C656" s="382"/>
      <c r="D656" s="382"/>
      <c r="E656" s="382"/>
      <c r="F656" s="382"/>
      <c r="G656" s="382"/>
      <c r="H656" s="382"/>
      <c r="I656" s="382"/>
      <c r="J656" s="382"/>
      <c r="K656" s="382"/>
      <c r="L656" s="382"/>
      <c r="M656" s="382"/>
      <c r="N656" s="382"/>
      <c r="O656" s="382"/>
      <c r="P656" s="382"/>
      <c r="Q656" s="382"/>
      <c r="R656" s="382"/>
      <c r="S656" s="382"/>
      <c r="T656" s="382"/>
      <c r="U656" s="382"/>
      <c r="V656" s="382"/>
      <c r="W656" s="382"/>
      <c r="X656" s="382"/>
      <c r="Y656" s="382"/>
      <c r="Z656" s="382"/>
      <c r="AA656" s="382"/>
    </row>
    <row r="657" spans="1:27" ht="13.2">
      <c r="A657" s="382"/>
      <c r="B657" s="382"/>
      <c r="C657" s="382"/>
      <c r="D657" s="382"/>
      <c r="E657" s="382"/>
      <c r="F657" s="382"/>
      <c r="G657" s="382"/>
      <c r="H657" s="382"/>
      <c r="I657" s="382"/>
      <c r="J657" s="382"/>
      <c r="K657" s="382"/>
      <c r="L657" s="382"/>
      <c r="M657" s="382"/>
      <c r="N657" s="382"/>
      <c r="O657" s="382"/>
      <c r="P657" s="382"/>
      <c r="Q657" s="382"/>
      <c r="R657" s="382"/>
      <c r="S657" s="382"/>
      <c r="T657" s="382"/>
      <c r="U657" s="382"/>
      <c r="V657" s="382"/>
      <c r="W657" s="382"/>
      <c r="X657" s="382"/>
      <c r="Y657" s="382"/>
      <c r="Z657" s="382"/>
      <c r="AA657" s="382"/>
    </row>
    <row r="658" spans="1:27" ht="13.2">
      <c r="A658" s="382"/>
      <c r="B658" s="382"/>
      <c r="C658" s="382"/>
      <c r="D658" s="382"/>
      <c r="E658" s="382"/>
      <c r="F658" s="382"/>
      <c r="G658" s="382"/>
      <c r="H658" s="382"/>
      <c r="I658" s="382"/>
      <c r="J658" s="382"/>
      <c r="K658" s="382"/>
      <c r="L658" s="382"/>
      <c r="M658" s="382"/>
      <c r="N658" s="382"/>
      <c r="O658" s="382"/>
      <c r="P658" s="382"/>
      <c r="Q658" s="382"/>
      <c r="R658" s="382"/>
      <c r="S658" s="382"/>
      <c r="T658" s="382"/>
      <c r="U658" s="382"/>
      <c r="V658" s="382"/>
      <c r="W658" s="382"/>
      <c r="X658" s="382"/>
      <c r="Y658" s="382"/>
      <c r="Z658" s="382"/>
      <c r="AA658" s="382"/>
    </row>
    <row r="659" spans="1:27" ht="13.2">
      <c r="A659" s="382"/>
      <c r="B659" s="382"/>
      <c r="C659" s="382"/>
      <c r="D659" s="382"/>
      <c r="E659" s="382"/>
      <c r="F659" s="382"/>
      <c r="G659" s="382"/>
      <c r="H659" s="382"/>
      <c r="I659" s="382"/>
      <c r="J659" s="382"/>
      <c r="K659" s="382"/>
      <c r="L659" s="382"/>
      <c r="M659" s="382"/>
      <c r="N659" s="382"/>
      <c r="O659" s="382"/>
      <c r="P659" s="382"/>
      <c r="Q659" s="382"/>
      <c r="R659" s="382"/>
      <c r="S659" s="382"/>
      <c r="T659" s="382"/>
      <c r="U659" s="382"/>
      <c r="V659" s="382"/>
      <c r="W659" s="382"/>
      <c r="X659" s="382"/>
      <c r="Y659" s="382"/>
      <c r="Z659" s="382"/>
      <c r="AA659" s="382"/>
    </row>
    <row r="660" spans="1:27" ht="13.2">
      <c r="A660" s="382"/>
      <c r="B660" s="382"/>
      <c r="C660" s="382"/>
      <c r="D660" s="382"/>
      <c r="E660" s="382"/>
      <c r="F660" s="382"/>
      <c r="G660" s="382"/>
      <c r="H660" s="382"/>
      <c r="I660" s="382"/>
      <c r="J660" s="382"/>
      <c r="K660" s="382"/>
      <c r="L660" s="382"/>
      <c r="M660" s="382"/>
      <c r="N660" s="382"/>
      <c r="O660" s="382"/>
      <c r="P660" s="382"/>
      <c r="Q660" s="382"/>
      <c r="R660" s="382"/>
      <c r="S660" s="382"/>
      <c r="T660" s="382"/>
      <c r="U660" s="382"/>
      <c r="V660" s="382"/>
      <c r="W660" s="382"/>
      <c r="X660" s="382"/>
      <c r="Y660" s="382"/>
      <c r="Z660" s="382"/>
      <c r="AA660" s="382"/>
    </row>
    <row r="661" spans="1:27" ht="13.2">
      <c r="A661" s="382"/>
      <c r="B661" s="382"/>
      <c r="C661" s="382"/>
      <c r="D661" s="382"/>
      <c r="E661" s="382"/>
      <c r="F661" s="382"/>
      <c r="G661" s="382"/>
      <c r="H661" s="382"/>
      <c r="I661" s="382"/>
      <c r="J661" s="382"/>
      <c r="K661" s="382"/>
      <c r="L661" s="382"/>
      <c r="M661" s="382"/>
      <c r="N661" s="382"/>
      <c r="O661" s="382"/>
      <c r="P661" s="382"/>
      <c r="Q661" s="382"/>
      <c r="R661" s="382"/>
      <c r="S661" s="382"/>
      <c r="T661" s="382"/>
      <c r="U661" s="382"/>
      <c r="V661" s="382"/>
      <c r="W661" s="382"/>
      <c r="X661" s="382"/>
      <c r="Y661" s="382"/>
      <c r="Z661" s="382"/>
      <c r="AA661" s="382"/>
    </row>
    <row r="662" spans="1:27" ht="13.2">
      <c r="A662" s="382"/>
      <c r="B662" s="382"/>
      <c r="C662" s="382"/>
      <c r="D662" s="382"/>
      <c r="E662" s="382"/>
      <c r="F662" s="382"/>
      <c r="G662" s="382"/>
      <c r="H662" s="382"/>
      <c r="I662" s="382"/>
      <c r="J662" s="382"/>
      <c r="K662" s="382"/>
      <c r="L662" s="382"/>
      <c r="M662" s="382"/>
      <c r="N662" s="382"/>
      <c r="O662" s="382"/>
      <c r="P662" s="382"/>
      <c r="Q662" s="382"/>
      <c r="R662" s="382"/>
      <c r="S662" s="382"/>
      <c r="T662" s="382"/>
      <c r="U662" s="382"/>
      <c r="V662" s="382"/>
      <c r="W662" s="382"/>
      <c r="X662" s="382"/>
      <c r="Y662" s="382"/>
      <c r="Z662" s="382"/>
      <c r="AA662" s="382"/>
    </row>
    <row r="663" spans="1:27" ht="13.2">
      <c r="A663" s="382"/>
      <c r="B663" s="382"/>
      <c r="C663" s="382"/>
      <c r="D663" s="382"/>
      <c r="E663" s="382"/>
      <c r="F663" s="382"/>
      <c r="G663" s="382"/>
      <c r="H663" s="382"/>
      <c r="I663" s="382"/>
      <c r="J663" s="382"/>
      <c r="K663" s="382"/>
      <c r="L663" s="382"/>
      <c r="M663" s="382"/>
      <c r="N663" s="382"/>
      <c r="O663" s="382"/>
      <c r="P663" s="382"/>
      <c r="Q663" s="382"/>
      <c r="R663" s="382"/>
      <c r="S663" s="382"/>
      <c r="T663" s="382"/>
      <c r="U663" s="382"/>
      <c r="V663" s="382"/>
      <c r="W663" s="382"/>
      <c r="X663" s="382"/>
      <c r="Y663" s="382"/>
      <c r="Z663" s="382"/>
      <c r="AA663" s="382"/>
    </row>
    <row r="664" spans="1:27" ht="13.2">
      <c r="A664" s="382"/>
      <c r="B664" s="382"/>
      <c r="C664" s="382"/>
      <c r="D664" s="382"/>
      <c r="E664" s="382"/>
      <c r="F664" s="382"/>
      <c r="G664" s="382"/>
      <c r="H664" s="382"/>
      <c r="I664" s="382"/>
      <c r="J664" s="382"/>
      <c r="K664" s="382"/>
      <c r="L664" s="382"/>
      <c r="M664" s="382"/>
      <c r="N664" s="382"/>
      <c r="O664" s="382"/>
      <c r="P664" s="382"/>
      <c r="Q664" s="382"/>
      <c r="R664" s="382"/>
      <c r="S664" s="382"/>
      <c r="T664" s="382"/>
      <c r="U664" s="382"/>
      <c r="V664" s="382"/>
      <c r="W664" s="382"/>
      <c r="X664" s="382"/>
      <c r="Y664" s="382"/>
      <c r="Z664" s="382"/>
      <c r="AA664" s="382"/>
    </row>
    <row r="665" spans="1:27" ht="13.2">
      <c r="A665" s="382"/>
      <c r="B665" s="382"/>
      <c r="C665" s="382"/>
      <c r="D665" s="382"/>
      <c r="E665" s="382"/>
      <c r="F665" s="382"/>
      <c r="G665" s="382"/>
      <c r="H665" s="382"/>
      <c r="I665" s="382"/>
      <c r="J665" s="382"/>
      <c r="K665" s="382"/>
      <c r="L665" s="382"/>
      <c r="M665" s="382"/>
      <c r="N665" s="382"/>
      <c r="O665" s="382"/>
      <c r="P665" s="382"/>
      <c r="Q665" s="382"/>
      <c r="R665" s="382"/>
      <c r="S665" s="382"/>
      <c r="T665" s="382"/>
      <c r="U665" s="382"/>
      <c r="V665" s="382"/>
      <c r="W665" s="382"/>
      <c r="X665" s="382"/>
      <c r="Y665" s="382"/>
      <c r="Z665" s="382"/>
      <c r="AA665" s="382"/>
    </row>
    <row r="666" spans="1:27" ht="13.2">
      <c r="A666" s="382"/>
      <c r="B666" s="382"/>
      <c r="C666" s="382"/>
      <c r="D666" s="382"/>
      <c r="E666" s="382"/>
      <c r="F666" s="382"/>
      <c r="G666" s="382"/>
      <c r="H666" s="382"/>
      <c r="I666" s="382"/>
      <c r="J666" s="382"/>
      <c r="K666" s="382"/>
      <c r="L666" s="382"/>
      <c r="M666" s="382"/>
      <c r="N666" s="382"/>
      <c r="O666" s="382"/>
      <c r="P666" s="382"/>
      <c r="Q666" s="382"/>
      <c r="R666" s="382"/>
      <c r="S666" s="382"/>
      <c r="T666" s="382"/>
      <c r="U666" s="382"/>
      <c r="V666" s="382"/>
      <c r="W666" s="382"/>
      <c r="X666" s="382"/>
      <c r="Y666" s="382"/>
      <c r="Z666" s="382"/>
      <c r="AA666" s="382"/>
    </row>
    <row r="667" spans="1:27" ht="13.2">
      <c r="A667" s="382"/>
      <c r="B667" s="382"/>
      <c r="C667" s="382"/>
      <c r="D667" s="382"/>
      <c r="E667" s="382"/>
      <c r="F667" s="382"/>
      <c r="G667" s="382"/>
      <c r="H667" s="382"/>
      <c r="I667" s="382"/>
      <c r="J667" s="382"/>
      <c r="K667" s="382"/>
      <c r="L667" s="382"/>
      <c r="M667" s="382"/>
      <c r="N667" s="382"/>
      <c r="O667" s="382"/>
      <c r="P667" s="382"/>
      <c r="Q667" s="382"/>
      <c r="R667" s="382"/>
      <c r="S667" s="382"/>
      <c r="T667" s="382"/>
      <c r="U667" s="382"/>
      <c r="V667" s="382"/>
      <c r="W667" s="382"/>
      <c r="X667" s="382"/>
      <c r="Y667" s="382"/>
      <c r="Z667" s="382"/>
      <c r="AA667" s="382"/>
    </row>
    <row r="668" spans="1:27" ht="13.2">
      <c r="A668" s="382"/>
      <c r="B668" s="382"/>
      <c r="C668" s="382"/>
      <c r="D668" s="382"/>
      <c r="E668" s="382"/>
      <c r="F668" s="382"/>
      <c r="G668" s="382"/>
      <c r="H668" s="382"/>
      <c r="I668" s="382"/>
      <c r="J668" s="382"/>
      <c r="K668" s="382"/>
      <c r="L668" s="382"/>
      <c r="M668" s="382"/>
      <c r="N668" s="382"/>
      <c r="O668" s="382"/>
      <c r="P668" s="382"/>
      <c r="Q668" s="382"/>
      <c r="R668" s="382"/>
      <c r="S668" s="382"/>
      <c r="T668" s="382"/>
      <c r="U668" s="382"/>
      <c r="V668" s="382"/>
      <c r="W668" s="382"/>
      <c r="X668" s="382"/>
      <c r="Y668" s="382"/>
      <c r="Z668" s="382"/>
      <c r="AA668" s="382"/>
    </row>
    <row r="669" spans="1:27" ht="13.2">
      <c r="A669" s="382"/>
      <c r="B669" s="382"/>
      <c r="C669" s="382"/>
      <c r="D669" s="382"/>
      <c r="E669" s="382"/>
      <c r="F669" s="382"/>
      <c r="G669" s="382"/>
      <c r="H669" s="382"/>
      <c r="I669" s="382"/>
      <c r="J669" s="382"/>
      <c r="K669" s="382"/>
      <c r="L669" s="382"/>
      <c r="M669" s="382"/>
      <c r="N669" s="382"/>
      <c r="O669" s="382"/>
      <c r="P669" s="382"/>
      <c r="Q669" s="382"/>
      <c r="R669" s="382"/>
      <c r="S669" s="382"/>
      <c r="T669" s="382"/>
      <c r="U669" s="382"/>
      <c r="V669" s="382"/>
      <c r="W669" s="382"/>
      <c r="X669" s="382"/>
      <c r="Y669" s="382"/>
      <c r="Z669" s="382"/>
      <c r="AA669" s="382"/>
    </row>
    <row r="670" spans="1:27" ht="13.2">
      <c r="A670" s="382"/>
      <c r="B670" s="382"/>
      <c r="C670" s="382"/>
      <c r="D670" s="382"/>
      <c r="E670" s="382"/>
      <c r="F670" s="382"/>
      <c r="G670" s="382"/>
      <c r="H670" s="382"/>
      <c r="I670" s="382"/>
      <c r="J670" s="382"/>
      <c r="K670" s="382"/>
      <c r="L670" s="382"/>
      <c r="M670" s="382"/>
      <c r="N670" s="382"/>
      <c r="O670" s="382"/>
      <c r="P670" s="382"/>
      <c r="Q670" s="382"/>
      <c r="R670" s="382"/>
      <c r="S670" s="382"/>
      <c r="T670" s="382"/>
      <c r="U670" s="382"/>
      <c r="V670" s="382"/>
      <c r="W670" s="382"/>
      <c r="X670" s="382"/>
      <c r="Y670" s="382"/>
      <c r="Z670" s="382"/>
      <c r="AA670" s="382"/>
    </row>
    <row r="671" spans="1:27" ht="13.2">
      <c r="A671" s="382"/>
      <c r="B671" s="382"/>
      <c r="C671" s="382"/>
      <c r="D671" s="382"/>
      <c r="E671" s="382"/>
      <c r="F671" s="382"/>
      <c r="G671" s="382"/>
      <c r="H671" s="382"/>
      <c r="I671" s="382"/>
      <c r="J671" s="382"/>
      <c r="K671" s="382"/>
      <c r="L671" s="382"/>
      <c r="M671" s="382"/>
      <c r="N671" s="382"/>
      <c r="O671" s="382"/>
      <c r="P671" s="382"/>
      <c r="Q671" s="382"/>
      <c r="R671" s="382"/>
      <c r="S671" s="382"/>
      <c r="T671" s="382"/>
      <c r="U671" s="382"/>
      <c r="V671" s="382"/>
      <c r="W671" s="382"/>
      <c r="X671" s="382"/>
      <c r="Y671" s="382"/>
      <c r="Z671" s="382"/>
      <c r="AA671" s="382"/>
    </row>
    <row r="672" spans="1:27" ht="13.2">
      <c r="A672" s="382"/>
      <c r="B672" s="382"/>
      <c r="C672" s="382"/>
      <c r="D672" s="382"/>
      <c r="E672" s="382"/>
      <c r="F672" s="382"/>
      <c r="G672" s="382"/>
      <c r="H672" s="382"/>
      <c r="I672" s="382"/>
      <c r="J672" s="382"/>
      <c r="K672" s="382"/>
      <c r="L672" s="382"/>
      <c r="M672" s="382"/>
      <c r="N672" s="382"/>
      <c r="O672" s="382"/>
      <c r="P672" s="382"/>
      <c r="Q672" s="382"/>
      <c r="R672" s="382"/>
      <c r="S672" s="382"/>
      <c r="T672" s="382"/>
      <c r="U672" s="382"/>
      <c r="V672" s="382"/>
      <c r="W672" s="382"/>
      <c r="X672" s="382"/>
      <c r="Y672" s="382"/>
      <c r="Z672" s="382"/>
      <c r="AA672" s="382"/>
    </row>
    <row r="673" spans="1:27" ht="13.2">
      <c r="A673" s="382"/>
      <c r="B673" s="382"/>
      <c r="C673" s="382"/>
      <c r="D673" s="382"/>
      <c r="E673" s="382"/>
      <c r="F673" s="382"/>
      <c r="G673" s="382"/>
      <c r="H673" s="382"/>
      <c r="I673" s="382"/>
      <c r="J673" s="382"/>
      <c r="K673" s="382"/>
      <c r="L673" s="382"/>
      <c r="M673" s="382"/>
      <c r="N673" s="382"/>
      <c r="O673" s="382"/>
      <c r="P673" s="382"/>
      <c r="Q673" s="382"/>
      <c r="R673" s="382"/>
      <c r="S673" s="382"/>
      <c r="T673" s="382"/>
      <c r="U673" s="382"/>
      <c r="V673" s="382"/>
      <c r="W673" s="382"/>
      <c r="X673" s="382"/>
      <c r="Y673" s="382"/>
      <c r="Z673" s="382"/>
      <c r="AA673" s="382"/>
    </row>
    <row r="674" spans="1:27" ht="13.2">
      <c r="A674" s="382"/>
      <c r="B674" s="382"/>
      <c r="C674" s="382"/>
      <c r="D674" s="382"/>
      <c r="E674" s="382"/>
      <c r="F674" s="382"/>
      <c r="G674" s="382"/>
      <c r="H674" s="382"/>
      <c r="I674" s="382"/>
      <c r="J674" s="382"/>
      <c r="K674" s="382"/>
      <c r="L674" s="382"/>
      <c r="M674" s="382"/>
      <c r="N674" s="382"/>
      <c r="O674" s="382"/>
      <c r="P674" s="382"/>
      <c r="Q674" s="382"/>
      <c r="R674" s="382"/>
      <c r="S674" s="382"/>
      <c r="T674" s="382"/>
      <c r="U674" s="382"/>
      <c r="V674" s="382"/>
      <c r="W674" s="382"/>
      <c r="X674" s="382"/>
      <c r="Y674" s="382"/>
      <c r="Z674" s="382"/>
      <c r="AA674" s="382"/>
    </row>
    <row r="675" spans="1:27" ht="13.2">
      <c r="A675" s="382"/>
      <c r="B675" s="382"/>
      <c r="C675" s="382"/>
      <c r="D675" s="382"/>
      <c r="E675" s="382"/>
      <c r="F675" s="382"/>
      <c r="G675" s="382"/>
      <c r="H675" s="382"/>
      <c r="I675" s="382"/>
      <c r="J675" s="382"/>
      <c r="K675" s="382"/>
      <c r="L675" s="382"/>
      <c r="M675" s="382"/>
      <c r="N675" s="382"/>
      <c r="O675" s="382"/>
      <c r="P675" s="382"/>
      <c r="Q675" s="382"/>
      <c r="R675" s="382"/>
      <c r="S675" s="382"/>
      <c r="T675" s="382"/>
      <c r="U675" s="382"/>
      <c r="V675" s="382"/>
      <c r="W675" s="382"/>
      <c r="X675" s="382"/>
      <c r="Y675" s="382"/>
      <c r="Z675" s="382"/>
      <c r="AA675" s="382"/>
    </row>
    <row r="676" spans="1:27" ht="13.2">
      <c r="A676" s="382"/>
      <c r="B676" s="382"/>
      <c r="C676" s="382"/>
      <c r="D676" s="382"/>
      <c r="E676" s="382"/>
      <c r="F676" s="382"/>
      <c r="G676" s="382"/>
      <c r="H676" s="382"/>
      <c r="I676" s="382"/>
      <c r="J676" s="382"/>
      <c r="K676" s="382"/>
      <c r="L676" s="382"/>
      <c r="M676" s="382"/>
      <c r="N676" s="382"/>
      <c r="O676" s="382"/>
      <c r="P676" s="382"/>
      <c r="Q676" s="382"/>
      <c r="R676" s="382"/>
      <c r="S676" s="382"/>
      <c r="T676" s="382"/>
      <c r="U676" s="382"/>
      <c r="V676" s="382"/>
      <c r="W676" s="382"/>
      <c r="X676" s="382"/>
      <c r="Y676" s="382"/>
      <c r="Z676" s="382"/>
      <c r="AA676" s="382"/>
    </row>
    <row r="677" spans="1:27" ht="13.2">
      <c r="A677" s="382"/>
      <c r="B677" s="382"/>
      <c r="C677" s="382"/>
      <c r="D677" s="382"/>
      <c r="E677" s="382"/>
      <c r="F677" s="382"/>
      <c r="G677" s="382"/>
      <c r="H677" s="382"/>
      <c r="I677" s="382"/>
      <c r="J677" s="382"/>
      <c r="K677" s="382"/>
      <c r="L677" s="382"/>
      <c r="M677" s="382"/>
      <c r="N677" s="382"/>
      <c r="O677" s="382"/>
      <c r="P677" s="382"/>
      <c r="Q677" s="382"/>
      <c r="R677" s="382"/>
      <c r="S677" s="382"/>
      <c r="T677" s="382"/>
      <c r="U677" s="382"/>
      <c r="V677" s="382"/>
      <c r="W677" s="382"/>
      <c r="X677" s="382"/>
      <c r="Y677" s="382"/>
      <c r="Z677" s="382"/>
      <c r="AA677" s="382"/>
    </row>
    <row r="678" spans="1:27" ht="13.2">
      <c r="A678" s="382"/>
      <c r="B678" s="382"/>
      <c r="C678" s="382"/>
      <c r="D678" s="382"/>
      <c r="E678" s="382"/>
      <c r="F678" s="382"/>
      <c r="G678" s="382"/>
      <c r="H678" s="382"/>
      <c r="I678" s="382"/>
      <c r="J678" s="382"/>
      <c r="K678" s="382"/>
      <c r="L678" s="382"/>
      <c r="M678" s="382"/>
      <c r="N678" s="382"/>
      <c r="O678" s="382"/>
      <c r="P678" s="382"/>
      <c r="Q678" s="382"/>
      <c r="R678" s="382"/>
      <c r="S678" s="382"/>
      <c r="T678" s="382"/>
      <c r="U678" s="382"/>
      <c r="V678" s="382"/>
      <c r="W678" s="382"/>
      <c r="X678" s="382"/>
      <c r="Y678" s="382"/>
      <c r="Z678" s="382"/>
      <c r="AA678" s="382"/>
    </row>
    <row r="679" spans="1:27" ht="13.2">
      <c r="A679" s="382"/>
      <c r="B679" s="382"/>
      <c r="C679" s="382"/>
      <c r="D679" s="382"/>
      <c r="E679" s="382"/>
      <c r="F679" s="382"/>
      <c r="G679" s="382"/>
      <c r="H679" s="382"/>
      <c r="I679" s="382"/>
      <c r="J679" s="382"/>
      <c r="K679" s="382"/>
      <c r="L679" s="382"/>
      <c r="M679" s="382"/>
      <c r="N679" s="382"/>
      <c r="O679" s="382"/>
      <c r="P679" s="382"/>
      <c r="Q679" s="382"/>
      <c r="R679" s="382"/>
      <c r="S679" s="382"/>
      <c r="T679" s="382"/>
      <c r="U679" s="382"/>
      <c r="V679" s="382"/>
      <c r="W679" s="382"/>
      <c r="X679" s="382"/>
      <c r="Y679" s="382"/>
      <c r="Z679" s="382"/>
      <c r="AA679" s="382"/>
    </row>
    <row r="680" spans="1:27" ht="13.2">
      <c r="A680" s="382"/>
      <c r="B680" s="382"/>
      <c r="C680" s="382"/>
      <c r="D680" s="382"/>
      <c r="E680" s="382"/>
      <c r="F680" s="382"/>
      <c r="G680" s="382"/>
      <c r="H680" s="382"/>
      <c r="I680" s="382"/>
      <c r="J680" s="382"/>
      <c r="K680" s="382"/>
      <c r="L680" s="382"/>
      <c r="M680" s="382"/>
      <c r="N680" s="382"/>
      <c r="O680" s="382"/>
      <c r="P680" s="382"/>
      <c r="Q680" s="382"/>
      <c r="R680" s="382"/>
      <c r="S680" s="382"/>
      <c r="T680" s="382"/>
      <c r="U680" s="382"/>
      <c r="V680" s="382"/>
      <c r="W680" s="382"/>
      <c r="X680" s="382"/>
      <c r="Y680" s="382"/>
      <c r="Z680" s="382"/>
      <c r="AA680" s="382"/>
    </row>
    <row r="681" spans="1:27" ht="13.2">
      <c r="A681" s="382"/>
      <c r="B681" s="382"/>
      <c r="C681" s="382"/>
      <c r="D681" s="382"/>
      <c r="E681" s="382"/>
      <c r="F681" s="382"/>
      <c r="G681" s="382"/>
      <c r="H681" s="382"/>
      <c r="I681" s="382"/>
      <c r="J681" s="382"/>
      <c r="K681" s="382"/>
      <c r="L681" s="382"/>
      <c r="M681" s="382"/>
      <c r="N681" s="382"/>
      <c r="O681" s="382"/>
      <c r="P681" s="382"/>
      <c r="Q681" s="382"/>
      <c r="R681" s="382"/>
      <c r="S681" s="382"/>
      <c r="T681" s="382"/>
      <c r="U681" s="382"/>
      <c r="V681" s="382"/>
      <c r="W681" s="382"/>
      <c r="X681" s="382"/>
      <c r="Y681" s="382"/>
      <c r="Z681" s="382"/>
      <c r="AA681" s="382"/>
    </row>
    <row r="682" spans="1:27" ht="13.2">
      <c r="A682" s="382"/>
      <c r="B682" s="382"/>
      <c r="C682" s="382"/>
      <c r="D682" s="382"/>
      <c r="E682" s="382"/>
      <c r="F682" s="382"/>
      <c r="G682" s="382"/>
      <c r="H682" s="382"/>
      <c r="I682" s="382"/>
      <c r="J682" s="382"/>
      <c r="K682" s="382"/>
      <c r="L682" s="382"/>
      <c r="M682" s="382"/>
      <c r="N682" s="382"/>
      <c r="O682" s="382"/>
      <c r="P682" s="382"/>
      <c r="Q682" s="382"/>
      <c r="R682" s="382"/>
      <c r="S682" s="382"/>
      <c r="T682" s="382"/>
      <c r="U682" s="382"/>
      <c r="V682" s="382"/>
      <c r="W682" s="382"/>
      <c r="X682" s="382"/>
      <c r="Y682" s="382"/>
      <c r="Z682" s="382"/>
      <c r="AA682" s="382"/>
    </row>
    <row r="683" spans="1:27" ht="13.2">
      <c r="A683" s="382"/>
      <c r="B683" s="382"/>
      <c r="C683" s="382"/>
      <c r="D683" s="382"/>
      <c r="E683" s="382"/>
      <c r="F683" s="382"/>
      <c r="G683" s="382"/>
      <c r="H683" s="382"/>
      <c r="I683" s="382"/>
      <c r="J683" s="382"/>
      <c r="K683" s="382"/>
      <c r="L683" s="382"/>
      <c r="M683" s="382"/>
      <c r="N683" s="382"/>
      <c r="O683" s="382"/>
      <c r="P683" s="382"/>
      <c r="Q683" s="382"/>
      <c r="R683" s="382"/>
      <c r="S683" s="382"/>
      <c r="T683" s="382"/>
      <c r="U683" s="382"/>
      <c r="V683" s="382"/>
      <c r="W683" s="382"/>
      <c r="X683" s="382"/>
      <c r="Y683" s="382"/>
      <c r="Z683" s="382"/>
      <c r="AA683" s="382"/>
    </row>
    <row r="684" spans="1:27" ht="13.2">
      <c r="A684" s="382"/>
      <c r="B684" s="382"/>
      <c r="C684" s="382"/>
      <c r="D684" s="382"/>
      <c r="E684" s="382"/>
      <c r="F684" s="382"/>
      <c r="G684" s="382"/>
      <c r="H684" s="382"/>
      <c r="I684" s="382"/>
      <c r="J684" s="382"/>
      <c r="K684" s="382"/>
      <c r="L684" s="382"/>
      <c r="M684" s="382"/>
      <c r="N684" s="382"/>
      <c r="O684" s="382"/>
      <c r="P684" s="382"/>
      <c r="Q684" s="382"/>
      <c r="R684" s="382"/>
      <c r="S684" s="382"/>
      <c r="T684" s="382"/>
      <c r="U684" s="382"/>
      <c r="V684" s="382"/>
      <c r="W684" s="382"/>
      <c r="X684" s="382"/>
      <c r="Y684" s="382"/>
      <c r="Z684" s="382"/>
      <c r="AA684" s="382"/>
    </row>
    <row r="685" spans="1:27" ht="13.2">
      <c r="A685" s="382"/>
      <c r="B685" s="382"/>
      <c r="C685" s="382"/>
      <c r="D685" s="382"/>
      <c r="E685" s="382"/>
      <c r="F685" s="382"/>
      <c r="G685" s="382"/>
      <c r="H685" s="382"/>
      <c r="I685" s="382"/>
      <c r="J685" s="382"/>
      <c r="K685" s="382"/>
      <c r="L685" s="382"/>
      <c r="M685" s="382"/>
      <c r="N685" s="382"/>
      <c r="O685" s="382"/>
      <c r="P685" s="382"/>
      <c r="Q685" s="382"/>
      <c r="R685" s="382"/>
      <c r="S685" s="382"/>
      <c r="T685" s="382"/>
      <c r="U685" s="382"/>
      <c r="V685" s="382"/>
      <c r="W685" s="382"/>
      <c r="X685" s="382"/>
      <c r="Y685" s="382"/>
      <c r="Z685" s="382"/>
      <c r="AA685" s="382"/>
    </row>
    <row r="686" spans="1:27" ht="13.2">
      <c r="A686" s="382"/>
      <c r="B686" s="382"/>
      <c r="C686" s="382"/>
      <c r="D686" s="382"/>
      <c r="E686" s="382"/>
      <c r="F686" s="382"/>
      <c r="G686" s="382"/>
      <c r="H686" s="382"/>
      <c r="I686" s="382"/>
      <c r="J686" s="382"/>
      <c r="K686" s="382"/>
      <c r="L686" s="382"/>
      <c r="M686" s="382"/>
      <c r="N686" s="382"/>
      <c r="O686" s="382"/>
      <c r="P686" s="382"/>
      <c r="Q686" s="382"/>
      <c r="R686" s="382"/>
      <c r="S686" s="382"/>
      <c r="T686" s="382"/>
      <c r="U686" s="382"/>
      <c r="V686" s="382"/>
      <c r="W686" s="382"/>
      <c r="X686" s="382"/>
      <c r="Y686" s="382"/>
      <c r="Z686" s="382"/>
      <c r="AA686" s="382"/>
    </row>
    <row r="687" spans="1:27" ht="13.2">
      <c r="A687" s="382"/>
      <c r="B687" s="382"/>
      <c r="C687" s="382"/>
      <c r="D687" s="382"/>
      <c r="E687" s="382"/>
      <c r="F687" s="382"/>
      <c r="G687" s="382"/>
      <c r="H687" s="382"/>
      <c r="I687" s="382"/>
      <c r="J687" s="382"/>
      <c r="K687" s="382"/>
      <c r="L687" s="382"/>
      <c r="M687" s="382"/>
      <c r="N687" s="382"/>
      <c r="O687" s="382"/>
      <c r="P687" s="382"/>
      <c r="Q687" s="382"/>
      <c r="R687" s="382"/>
      <c r="S687" s="382"/>
      <c r="T687" s="382"/>
      <c r="U687" s="382"/>
      <c r="V687" s="382"/>
      <c r="W687" s="382"/>
      <c r="X687" s="382"/>
      <c r="Y687" s="382"/>
      <c r="Z687" s="382"/>
      <c r="AA687" s="382"/>
    </row>
    <row r="688" spans="1:27" ht="13.2">
      <c r="A688" s="382"/>
      <c r="B688" s="382"/>
      <c r="C688" s="382"/>
      <c r="D688" s="382"/>
      <c r="E688" s="382"/>
      <c r="F688" s="382"/>
      <c r="G688" s="382"/>
      <c r="H688" s="382"/>
      <c r="I688" s="382"/>
      <c r="J688" s="382"/>
      <c r="K688" s="382"/>
      <c r="L688" s="382"/>
      <c r="M688" s="382"/>
      <c r="N688" s="382"/>
      <c r="O688" s="382"/>
      <c r="P688" s="382"/>
      <c r="Q688" s="382"/>
      <c r="R688" s="382"/>
      <c r="S688" s="382"/>
      <c r="T688" s="382"/>
      <c r="U688" s="382"/>
      <c r="V688" s="382"/>
      <c r="W688" s="382"/>
      <c r="X688" s="382"/>
      <c r="Y688" s="382"/>
      <c r="Z688" s="382"/>
      <c r="AA688" s="382"/>
    </row>
    <row r="689" spans="1:27" ht="13.2">
      <c r="A689" s="382"/>
      <c r="B689" s="382"/>
      <c r="C689" s="382"/>
      <c r="D689" s="382"/>
      <c r="E689" s="382"/>
      <c r="F689" s="382"/>
      <c r="G689" s="382"/>
      <c r="H689" s="382"/>
      <c r="I689" s="382"/>
      <c r="J689" s="382"/>
      <c r="K689" s="382"/>
      <c r="L689" s="382"/>
      <c r="M689" s="382"/>
      <c r="N689" s="382"/>
      <c r="O689" s="382"/>
      <c r="P689" s="382"/>
      <c r="Q689" s="382"/>
      <c r="R689" s="382"/>
      <c r="S689" s="382"/>
      <c r="T689" s="382"/>
      <c r="U689" s="382"/>
      <c r="V689" s="382"/>
      <c r="W689" s="382"/>
      <c r="X689" s="382"/>
      <c r="Y689" s="382"/>
      <c r="Z689" s="382"/>
      <c r="AA689" s="382"/>
    </row>
    <row r="690" spans="1:27" ht="13.2">
      <c r="A690" s="382"/>
      <c r="B690" s="382"/>
      <c r="C690" s="382"/>
      <c r="D690" s="382"/>
      <c r="E690" s="382"/>
      <c r="F690" s="382"/>
      <c r="G690" s="382"/>
      <c r="H690" s="382"/>
      <c r="I690" s="382"/>
      <c r="J690" s="382"/>
      <c r="K690" s="382"/>
      <c r="L690" s="382"/>
      <c r="M690" s="382"/>
      <c r="N690" s="382"/>
      <c r="O690" s="382"/>
      <c r="P690" s="382"/>
      <c r="Q690" s="382"/>
      <c r="R690" s="382"/>
      <c r="S690" s="382"/>
      <c r="T690" s="382"/>
      <c r="U690" s="382"/>
      <c r="V690" s="382"/>
      <c r="W690" s="382"/>
      <c r="X690" s="382"/>
      <c r="Y690" s="382"/>
      <c r="Z690" s="382"/>
      <c r="AA690" s="382"/>
    </row>
    <row r="691" spans="1:27" ht="13.2">
      <c r="A691" s="382"/>
      <c r="B691" s="382"/>
      <c r="C691" s="382"/>
      <c r="D691" s="382"/>
      <c r="E691" s="382"/>
      <c r="F691" s="382"/>
      <c r="G691" s="382"/>
      <c r="H691" s="382"/>
      <c r="I691" s="382"/>
      <c r="J691" s="382"/>
      <c r="K691" s="382"/>
      <c r="L691" s="382"/>
      <c r="M691" s="382"/>
      <c r="N691" s="382"/>
      <c r="O691" s="382"/>
      <c r="P691" s="382"/>
      <c r="Q691" s="382"/>
      <c r="R691" s="382"/>
      <c r="S691" s="382"/>
      <c r="T691" s="382"/>
      <c r="U691" s="382"/>
      <c r="V691" s="382"/>
      <c r="W691" s="382"/>
      <c r="X691" s="382"/>
      <c r="Y691" s="382"/>
      <c r="Z691" s="382"/>
      <c r="AA691" s="382"/>
    </row>
    <row r="692" spans="1:27" ht="13.2">
      <c r="A692" s="382"/>
      <c r="B692" s="382"/>
      <c r="C692" s="382"/>
      <c r="D692" s="382"/>
      <c r="E692" s="382"/>
      <c r="F692" s="382"/>
      <c r="G692" s="382"/>
      <c r="H692" s="382"/>
      <c r="I692" s="382"/>
      <c r="J692" s="382"/>
      <c r="K692" s="382"/>
      <c r="L692" s="382"/>
      <c r="M692" s="382"/>
      <c r="N692" s="382"/>
      <c r="O692" s="382"/>
      <c r="P692" s="382"/>
      <c r="Q692" s="382"/>
      <c r="R692" s="382"/>
      <c r="S692" s="382"/>
      <c r="T692" s="382"/>
      <c r="U692" s="382"/>
      <c r="V692" s="382"/>
      <c r="W692" s="382"/>
      <c r="X692" s="382"/>
      <c r="Y692" s="382"/>
      <c r="Z692" s="382"/>
      <c r="AA692" s="382"/>
    </row>
    <row r="693" spans="1:27" ht="13.2">
      <c r="A693" s="382"/>
      <c r="B693" s="382"/>
      <c r="C693" s="382"/>
      <c r="D693" s="382"/>
      <c r="E693" s="382"/>
      <c r="F693" s="382"/>
      <c r="G693" s="382"/>
      <c r="H693" s="382"/>
      <c r="I693" s="382"/>
      <c r="J693" s="382"/>
      <c r="K693" s="382"/>
      <c r="L693" s="382"/>
      <c r="M693" s="382"/>
      <c r="N693" s="382"/>
      <c r="O693" s="382"/>
      <c r="P693" s="382"/>
      <c r="Q693" s="382"/>
      <c r="R693" s="382"/>
      <c r="S693" s="382"/>
      <c r="T693" s="382"/>
      <c r="U693" s="382"/>
      <c r="V693" s="382"/>
      <c r="W693" s="382"/>
      <c r="X693" s="382"/>
      <c r="Y693" s="382"/>
      <c r="Z693" s="382"/>
      <c r="AA693" s="382"/>
    </row>
    <row r="694" spans="1:27" ht="13.2">
      <c r="A694" s="382"/>
      <c r="B694" s="382"/>
      <c r="C694" s="382"/>
      <c r="D694" s="382"/>
      <c r="E694" s="382"/>
      <c r="F694" s="382"/>
      <c r="G694" s="382"/>
      <c r="H694" s="382"/>
      <c r="I694" s="382"/>
      <c r="J694" s="382"/>
      <c r="K694" s="382"/>
      <c r="L694" s="382"/>
      <c r="M694" s="382"/>
      <c r="N694" s="382"/>
      <c r="O694" s="382"/>
      <c r="P694" s="382"/>
      <c r="Q694" s="382"/>
      <c r="R694" s="382"/>
      <c r="S694" s="382"/>
      <c r="T694" s="382"/>
      <c r="U694" s="382"/>
      <c r="V694" s="382"/>
      <c r="W694" s="382"/>
      <c r="X694" s="382"/>
      <c r="Y694" s="382"/>
      <c r="Z694" s="382"/>
      <c r="AA694" s="382"/>
    </row>
    <row r="695" spans="1:27" ht="13.2">
      <c r="A695" s="382"/>
      <c r="B695" s="382"/>
      <c r="C695" s="382"/>
      <c r="D695" s="382"/>
      <c r="E695" s="382"/>
      <c r="F695" s="382"/>
      <c r="G695" s="382"/>
      <c r="H695" s="382"/>
      <c r="I695" s="382"/>
      <c r="J695" s="382"/>
      <c r="K695" s="382"/>
      <c r="L695" s="382"/>
      <c r="M695" s="382"/>
      <c r="N695" s="382"/>
      <c r="O695" s="382"/>
      <c r="P695" s="382"/>
      <c r="Q695" s="382"/>
      <c r="R695" s="382"/>
      <c r="S695" s="382"/>
      <c r="T695" s="382"/>
      <c r="U695" s="382"/>
      <c r="V695" s="382"/>
      <c r="W695" s="382"/>
      <c r="X695" s="382"/>
      <c r="Y695" s="382"/>
      <c r="Z695" s="382"/>
      <c r="AA695" s="382"/>
    </row>
    <row r="696" spans="1:27" ht="13.2">
      <c r="A696" s="382"/>
      <c r="B696" s="382"/>
      <c r="C696" s="382"/>
      <c r="D696" s="382"/>
      <c r="E696" s="382"/>
      <c r="F696" s="382"/>
      <c r="G696" s="382"/>
      <c r="H696" s="382"/>
      <c r="I696" s="382"/>
      <c r="J696" s="382"/>
      <c r="K696" s="382"/>
      <c r="L696" s="382"/>
      <c r="M696" s="382"/>
      <c r="N696" s="382"/>
      <c r="O696" s="382"/>
      <c r="P696" s="382"/>
      <c r="Q696" s="382"/>
      <c r="R696" s="382"/>
      <c r="S696" s="382"/>
      <c r="T696" s="382"/>
      <c r="U696" s="382"/>
      <c r="V696" s="382"/>
      <c r="W696" s="382"/>
      <c r="X696" s="382"/>
      <c r="Y696" s="382"/>
      <c r="Z696" s="382"/>
      <c r="AA696" s="382"/>
    </row>
    <row r="697" spans="1:27" ht="13.2">
      <c r="A697" s="382"/>
      <c r="B697" s="382"/>
      <c r="C697" s="382"/>
      <c r="D697" s="382"/>
      <c r="E697" s="382"/>
      <c r="F697" s="382"/>
      <c r="G697" s="382"/>
      <c r="H697" s="382"/>
      <c r="I697" s="382"/>
      <c r="J697" s="382"/>
      <c r="K697" s="382"/>
      <c r="L697" s="382"/>
      <c r="M697" s="382"/>
      <c r="N697" s="382"/>
      <c r="O697" s="382"/>
      <c r="P697" s="382"/>
      <c r="Q697" s="382"/>
      <c r="R697" s="382"/>
      <c r="S697" s="382"/>
      <c r="T697" s="382"/>
      <c r="U697" s="382"/>
      <c r="V697" s="382"/>
      <c r="W697" s="382"/>
      <c r="X697" s="382"/>
      <c r="Y697" s="382"/>
      <c r="Z697" s="382"/>
      <c r="AA697" s="382"/>
    </row>
    <row r="698" spans="1:27" ht="13.2">
      <c r="A698" s="382"/>
      <c r="B698" s="382"/>
      <c r="C698" s="382"/>
      <c r="D698" s="382"/>
      <c r="E698" s="382"/>
      <c r="F698" s="382"/>
      <c r="G698" s="382"/>
      <c r="H698" s="382"/>
      <c r="I698" s="382"/>
      <c r="J698" s="382"/>
      <c r="K698" s="382"/>
      <c r="L698" s="382"/>
      <c r="M698" s="382"/>
      <c r="N698" s="382"/>
      <c r="O698" s="382"/>
      <c r="P698" s="382"/>
      <c r="Q698" s="382"/>
      <c r="R698" s="382"/>
      <c r="S698" s="382"/>
      <c r="T698" s="382"/>
      <c r="U698" s="382"/>
      <c r="V698" s="382"/>
      <c r="W698" s="382"/>
      <c r="X698" s="382"/>
      <c r="Y698" s="382"/>
      <c r="Z698" s="382"/>
      <c r="AA698" s="382"/>
    </row>
    <row r="699" spans="1:27" ht="13.2">
      <c r="A699" s="382"/>
      <c r="B699" s="382"/>
      <c r="C699" s="382"/>
      <c r="D699" s="382"/>
      <c r="E699" s="382"/>
      <c r="F699" s="382"/>
      <c r="G699" s="382"/>
      <c r="H699" s="382"/>
      <c r="I699" s="382"/>
      <c r="J699" s="382"/>
      <c r="K699" s="382"/>
      <c r="L699" s="382"/>
      <c r="M699" s="382"/>
      <c r="N699" s="382"/>
      <c r="O699" s="382"/>
      <c r="P699" s="382"/>
      <c r="Q699" s="382"/>
      <c r="R699" s="382"/>
      <c r="S699" s="382"/>
      <c r="T699" s="382"/>
      <c r="U699" s="382"/>
      <c r="V699" s="382"/>
      <c r="W699" s="382"/>
      <c r="X699" s="382"/>
      <c r="Y699" s="382"/>
      <c r="Z699" s="382"/>
      <c r="AA699" s="382"/>
    </row>
    <row r="700" spans="1:27" ht="13.2">
      <c r="A700" s="382"/>
      <c r="B700" s="382"/>
      <c r="C700" s="382"/>
      <c r="D700" s="382"/>
      <c r="E700" s="382"/>
      <c r="F700" s="382"/>
      <c r="G700" s="382"/>
      <c r="H700" s="382"/>
      <c r="I700" s="382"/>
      <c r="J700" s="382"/>
      <c r="K700" s="382"/>
      <c r="L700" s="382"/>
      <c r="M700" s="382"/>
      <c r="N700" s="382"/>
      <c r="O700" s="382"/>
      <c r="P700" s="382"/>
      <c r="Q700" s="382"/>
      <c r="R700" s="382"/>
      <c r="S700" s="382"/>
      <c r="T700" s="382"/>
      <c r="U700" s="382"/>
      <c r="V700" s="382"/>
      <c r="W700" s="382"/>
      <c r="X700" s="382"/>
      <c r="Y700" s="382"/>
      <c r="Z700" s="382"/>
      <c r="AA700" s="382"/>
    </row>
    <row r="701" spans="1:27" ht="13.2">
      <c r="A701" s="382"/>
      <c r="B701" s="382"/>
      <c r="C701" s="382"/>
      <c r="D701" s="382"/>
      <c r="E701" s="382"/>
      <c r="F701" s="382"/>
      <c r="G701" s="382"/>
      <c r="H701" s="382"/>
      <c r="I701" s="382"/>
      <c r="J701" s="382"/>
      <c r="K701" s="382"/>
      <c r="L701" s="382"/>
      <c r="M701" s="382"/>
      <c r="N701" s="382"/>
      <c r="O701" s="382"/>
      <c r="P701" s="382"/>
      <c r="Q701" s="382"/>
      <c r="R701" s="382"/>
      <c r="S701" s="382"/>
      <c r="T701" s="382"/>
      <c r="U701" s="382"/>
      <c r="V701" s="382"/>
      <c r="W701" s="382"/>
      <c r="X701" s="382"/>
      <c r="Y701" s="382"/>
      <c r="Z701" s="382"/>
      <c r="AA701" s="382"/>
    </row>
    <row r="702" spans="1:27" ht="13.2">
      <c r="A702" s="382"/>
      <c r="B702" s="382"/>
      <c r="C702" s="382"/>
      <c r="D702" s="382"/>
      <c r="E702" s="382"/>
      <c r="F702" s="382"/>
      <c r="G702" s="382"/>
      <c r="H702" s="382"/>
      <c r="I702" s="382"/>
      <c r="J702" s="382"/>
      <c r="K702" s="382"/>
      <c r="L702" s="382"/>
      <c r="M702" s="382"/>
      <c r="N702" s="382"/>
      <c r="O702" s="382"/>
      <c r="P702" s="382"/>
      <c r="Q702" s="382"/>
      <c r="R702" s="382"/>
      <c r="S702" s="382"/>
      <c r="T702" s="382"/>
      <c r="U702" s="382"/>
      <c r="V702" s="382"/>
      <c r="W702" s="382"/>
      <c r="X702" s="382"/>
      <c r="Y702" s="382"/>
      <c r="Z702" s="382"/>
      <c r="AA702" s="382"/>
    </row>
    <row r="703" spans="1:27" ht="13.2">
      <c r="A703" s="382"/>
      <c r="B703" s="382"/>
      <c r="C703" s="382"/>
      <c r="D703" s="382"/>
      <c r="E703" s="382"/>
      <c r="F703" s="382"/>
      <c r="G703" s="382"/>
      <c r="H703" s="382"/>
      <c r="I703" s="382"/>
      <c r="J703" s="382"/>
      <c r="K703" s="382"/>
      <c r="L703" s="382"/>
      <c r="M703" s="382"/>
      <c r="N703" s="382"/>
      <c r="O703" s="382"/>
      <c r="P703" s="382"/>
      <c r="Q703" s="382"/>
      <c r="R703" s="382"/>
      <c r="S703" s="382"/>
      <c r="T703" s="382"/>
      <c r="U703" s="382"/>
      <c r="V703" s="382"/>
      <c r="W703" s="382"/>
      <c r="X703" s="382"/>
      <c r="Y703" s="382"/>
      <c r="Z703" s="382"/>
      <c r="AA703" s="382"/>
    </row>
    <row r="704" spans="1:27" ht="13.2">
      <c r="A704" s="382"/>
      <c r="B704" s="382"/>
      <c r="C704" s="382"/>
      <c r="D704" s="382"/>
      <c r="E704" s="382"/>
      <c r="F704" s="382"/>
      <c r="G704" s="382"/>
      <c r="H704" s="382"/>
      <c r="I704" s="382"/>
      <c r="J704" s="382"/>
      <c r="K704" s="382"/>
      <c r="L704" s="382"/>
      <c r="M704" s="382"/>
      <c r="N704" s="382"/>
      <c r="O704" s="382"/>
      <c r="P704" s="382"/>
      <c r="Q704" s="382"/>
      <c r="R704" s="382"/>
      <c r="S704" s="382"/>
      <c r="T704" s="382"/>
      <c r="U704" s="382"/>
      <c r="V704" s="382"/>
      <c r="W704" s="382"/>
      <c r="X704" s="382"/>
      <c r="Y704" s="382"/>
      <c r="Z704" s="382"/>
      <c r="AA704" s="382"/>
    </row>
    <row r="705" spans="1:27" ht="13.2">
      <c r="A705" s="382"/>
      <c r="B705" s="382"/>
      <c r="C705" s="382"/>
      <c r="D705" s="382"/>
      <c r="E705" s="382"/>
      <c r="F705" s="382"/>
      <c r="G705" s="382"/>
      <c r="H705" s="382"/>
      <c r="I705" s="382"/>
      <c r="J705" s="382"/>
      <c r="K705" s="382"/>
      <c r="L705" s="382"/>
      <c r="M705" s="382"/>
      <c r="N705" s="382"/>
      <c r="O705" s="382"/>
      <c r="P705" s="382"/>
      <c r="Q705" s="382"/>
      <c r="R705" s="382"/>
      <c r="S705" s="382"/>
      <c r="T705" s="382"/>
      <c r="U705" s="382"/>
      <c r="V705" s="382"/>
      <c r="W705" s="382"/>
      <c r="X705" s="382"/>
      <c r="Y705" s="382"/>
      <c r="Z705" s="382"/>
      <c r="AA705" s="382"/>
    </row>
    <row r="706" spans="1:27" ht="13.2">
      <c r="A706" s="382"/>
      <c r="B706" s="382"/>
      <c r="C706" s="382"/>
      <c r="D706" s="382"/>
      <c r="E706" s="382"/>
      <c r="F706" s="382"/>
      <c r="G706" s="382"/>
      <c r="H706" s="382"/>
      <c r="I706" s="382"/>
      <c r="J706" s="382"/>
      <c r="K706" s="382"/>
      <c r="L706" s="382"/>
      <c r="M706" s="382"/>
      <c r="N706" s="382"/>
      <c r="O706" s="382"/>
      <c r="P706" s="382"/>
      <c r="Q706" s="382"/>
      <c r="R706" s="382"/>
      <c r="S706" s="382"/>
      <c r="T706" s="382"/>
      <c r="U706" s="382"/>
      <c r="V706" s="382"/>
      <c r="W706" s="382"/>
      <c r="X706" s="382"/>
      <c r="Y706" s="382"/>
      <c r="Z706" s="382"/>
      <c r="AA706" s="382"/>
    </row>
    <row r="707" spans="1:27" ht="13.2">
      <c r="A707" s="382"/>
      <c r="B707" s="382"/>
      <c r="C707" s="382"/>
      <c r="D707" s="382"/>
      <c r="E707" s="382"/>
      <c r="F707" s="382"/>
      <c r="G707" s="382"/>
      <c r="H707" s="382"/>
      <c r="I707" s="382"/>
      <c r="J707" s="382"/>
      <c r="K707" s="382"/>
      <c r="L707" s="382"/>
      <c r="M707" s="382"/>
      <c r="N707" s="382"/>
      <c r="O707" s="382"/>
      <c r="P707" s="382"/>
      <c r="Q707" s="382"/>
      <c r="R707" s="382"/>
      <c r="S707" s="382"/>
      <c r="T707" s="382"/>
      <c r="U707" s="382"/>
      <c r="V707" s="382"/>
      <c r="W707" s="382"/>
      <c r="X707" s="382"/>
      <c r="Y707" s="382"/>
      <c r="Z707" s="382"/>
      <c r="AA707" s="382"/>
    </row>
    <row r="708" spans="1:27" ht="13.2">
      <c r="A708" s="382"/>
      <c r="B708" s="382"/>
      <c r="C708" s="382"/>
      <c r="D708" s="382"/>
      <c r="E708" s="382"/>
      <c r="F708" s="382"/>
      <c r="G708" s="382"/>
      <c r="H708" s="382"/>
      <c r="I708" s="382"/>
      <c r="J708" s="382"/>
      <c r="K708" s="382"/>
      <c r="L708" s="382"/>
      <c r="M708" s="382"/>
      <c r="N708" s="382"/>
      <c r="O708" s="382"/>
      <c r="P708" s="382"/>
      <c r="Q708" s="382"/>
      <c r="R708" s="382"/>
      <c r="S708" s="382"/>
      <c r="T708" s="382"/>
      <c r="U708" s="382"/>
      <c r="V708" s="382"/>
      <c r="W708" s="382"/>
      <c r="X708" s="382"/>
      <c r="Y708" s="382"/>
      <c r="Z708" s="382"/>
      <c r="AA708" s="382"/>
    </row>
    <row r="709" spans="1:27" ht="13.2">
      <c r="A709" s="382"/>
      <c r="B709" s="382"/>
      <c r="C709" s="382"/>
      <c r="D709" s="382"/>
      <c r="E709" s="382"/>
      <c r="F709" s="382"/>
      <c r="G709" s="382"/>
      <c r="H709" s="382"/>
      <c r="I709" s="382"/>
      <c r="J709" s="382"/>
      <c r="K709" s="382"/>
      <c r="L709" s="382"/>
      <c r="M709" s="382"/>
      <c r="N709" s="382"/>
      <c r="O709" s="382"/>
      <c r="P709" s="382"/>
      <c r="Q709" s="382"/>
      <c r="R709" s="382"/>
      <c r="S709" s="382"/>
      <c r="T709" s="382"/>
      <c r="U709" s="382"/>
      <c r="V709" s="382"/>
      <c r="W709" s="382"/>
      <c r="X709" s="382"/>
      <c r="Y709" s="382"/>
      <c r="Z709" s="382"/>
      <c r="AA709" s="382"/>
    </row>
    <row r="710" spans="1:27" ht="13.2">
      <c r="A710" s="382"/>
      <c r="B710" s="382"/>
      <c r="C710" s="382"/>
      <c r="D710" s="382"/>
      <c r="E710" s="382"/>
      <c r="F710" s="382"/>
      <c r="G710" s="382"/>
      <c r="H710" s="382"/>
      <c r="I710" s="382"/>
      <c r="J710" s="382"/>
      <c r="K710" s="382"/>
      <c r="L710" s="382"/>
      <c r="M710" s="382"/>
      <c r="N710" s="382"/>
      <c r="O710" s="382"/>
      <c r="P710" s="382"/>
      <c r="Q710" s="382"/>
      <c r="R710" s="382"/>
      <c r="S710" s="382"/>
      <c r="T710" s="382"/>
      <c r="U710" s="382"/>
      <c r="V710" s="382"/>
      <c r="W710" s="382"/>
      <c r="X710" s="382"/>
      <c r="Y710" s="382"/>
      <c r="Z710" s="382"/>
      <c r="AA710" s="382"/>
    </row>
    <row r="711" spans="1:27" ht="13.2">
      <c r="A711" s="382"/>
      <c r="B711" s="382"/>
      <c r="C711" s="382"/>
      <c r="D711" s="382"/>
      <c r="E711" s="382"/>
      <c r="F711" s="382"/>
      <c r="G711" s="382"/>
      <c r="H711" s="382"/>
      <c r="I711" s="382"/>
      <c r="J711" s="382"/>
      <c r="K711" s="382"/>
      <c r="L711" s="382"/>
      <c r="M711" s="382"/>
      <c r="N711" s="382"/>
      <c r="O711" s="382"/>
      <c r="P711" s="382"/>
      <c r="Q711" s="382"/>
      <c r="R711" s="382"/>
      <c r="S711" s="382"/>
      <c r="T711" s="382"/>
      <c r="U711" s="382"/>
      <c r="V711" s="382"/>
      <c r="W711" s="382"/>
      <c r="X711" s="382"/>
      <c r="Y711" s="382"/>
      <c r="Z711" s="382"/>
      <c r="AA711" s="382"/>
    </row>
    <row r="712" spans="1:27" ht="13.2">
      <c r="A712" s="382"/>
      <c r="B712" s="382"/>
      <c r="C712" s="382"/>
      <c r="D712" s="382"/>
      <c r="E712" s="382"/>
      <c r="F712" s="382"/>
      <c r="G712" s="382"/>
      <c r="H712" s="382"/>
      <c r="I712" s="382"/>
      <c r="J712" s="382"/>
      <c r="K712" s="382"/>
      <c r="L712" s="382"/>
      <c r="M712" s="382"/>
      <c r="N712" s="382"/>
      <c r="O712" s="382"/>
      <c r="P712" s="382"/>
      <c r="Q712" s="382"/>
      <c r="R712" s="382"/>
      <c r="S712" s="382"/>
      <c r="T712" s="382"/>
      <c r="U712" s="382"/>
      <c r="V712" s="382"/>
      <c r="W712" s="382"/>
      <c r="X712" s="382"/>
      <c r="Y712" s="382"/>
      <c r="Z712" s="382"/>
      <c r="AA712" s="382"/>
    </row>
    <row r="713" spans="1:27" ht="13.2">
      <c r="A713" s="382"/>
      <c r="B713" s="382"/>
      <c r="C713" s="382"/>
      <c r="D713" s="382"/>
      <c r="E713" s="382"/>
      <c r="F713" s="382"/>
      <c r="G713" s="382"/>
      <c r="H713" s="382"/>
      <c r="I713" s="382"/>
      <c r="J713" s="382"/>
      <c r="K713" s="382"/>
      <c r="L713" s="382"/>
      <c r="M713" s="382"/>
      <c r="N713" s="382"/>
      <c r="O713" s="382"/>
      <c r="P713" s="382"/>
      <c r="Q713" s="382"/>
      <c r="R713" s="382"/>
      <c r="S713" s="382"/>
      <c r="T713" s="382"/>
      <c r="U713" s="382"/>
      <c r="V713" s="382"/>
      <c r="W713" s="382"/>
      <c r="X713" s="382"/>
      <c r="Y713" s="382"/>
      <c r="Z713" s="382"/>
      <c r="AA713" s="382"/>
    </row>
    <row r="714" spans="1:27" ht="13.2">
      <c r="A714" s="382"/>
      <c r="B714" s="382"/>
      <c r="C714" s="382"/>
      <c r="D714" s="382"/>
      <c r="E714" s="382"/>
      <c r="F714" s="382"/>
      <c r="G714" s="382"/>
      <c r="H714" s="382"/>
      <c r="I714" s="382"/>
      <c r="J714" s="382"/>
      <c r="K714" s="382"/>
      <c r="L714" s="382"/>
      <c r="M714" s="382"/>
      <c r="N714" s="382"/>
      <c r="O714" s="382"/>
      <c r="P714" s="382"/>
      <c r="Q714" s="382"/>
      <c r="R714" s="382"/>
      <c r="S714" s="382"/>
      <c r="T714" s="382"/>
      <c r="U714" s="382"/>
      <c r="V714" s="382"/>
      <c r="W714" s="382"/>
      <c r="X714" s="382"/>
      <c r="Y714" s="382"/>
      <c r="Z714" s="382"/>
      <c r="AA714" s="382"/>
    </row>
    <row r="715" spans="1:27" ht="13.2">
      <c r="A715" s="382"/>
      <c r="B715" s="382"/>
      <c r="C715" s="382"/>
      <c r="D715" s="382"/>
      <c r="E715" s="382"/>
      <c r="F715" s="382"/>
      <c r="G715" s="382"/>
      <c r="H715" s="382"/>
      <c r="I715" s="382"/>
      <c r="J715" s="382"/>
      <c r="K715" s="382"/>
      <c r="L715" s="382"/>
      <c r="M715" s="382"/>
      <c r="N715" s="382"/>
      <c r="O715" s="382"/>
      <c r="P715" s="382"/>
      <c r="Q715" s="382"/>
      <c r="R715" s="382"/>
      <c r="S715" s="382"/>
      <c r="T715" s="382"/>
      <c r="U715" s="382"/>
      <c r="V715" s="382"/>
      <c r="W715" s="382"/>
      <c r="X715" s="382"/>
      <c r="Y715" s="382"/>
      <c r="Z715" s="382"/>
      <c r="AA715" s="382"/>
    </row>
    <row r="716" spans="1:27" ht="13.2">
      <c r="A716" s="382"/>
      <c r="B716" s="382"/>
      <c r="C716" s="382"/>
      <c r="D716" s="382"/>
      <c r="E716" s="382"/>
      <c r="F716" s="382"/>
      <c r="G716" s="382"/>
      <c r="H716" s="382"/>
      <c r="I716" s="382"/>
      <c r="J716" s="382"/>
      <c r="K716" s="382"/>
      <c r="L716" s="382"/>
      <c r="M716" s="382"/>
      <c r="N716" s="382"/>
      <c r="O716" s="382"/>
      <c r="P716" s="382"/>
      <c r="Q716" s="382"/>
      <c r="R716" s="382"/>
      <c r="S716" s="382"/>
      <c r="T716" s="382"/>
      <c r="U716" s="382"/>
      <c r="V716" s="382"/>
      <c r="W716" s="382"/>
      <c r="X716" s="382"/>
      <c r="Y716" s="382"/>
      <c r="Z716" s="382"/>
      <c r="AA716" s="382"/>
    </row>
    <row r="717" spans="1:27" ht="13.2">
      <c r="A717" s="382"/>
      <c r="B717" s="382"/>
      <c r="C717" s="382"/>
      <c r="D717" s="382"/>
      <c r="E717" s="382"/>
      <c r="F717" s="382"/>
      <c r="G717" s="382"/>
      <c r="H717" s="382"/>
      <c r="I717" s="382"/>
      <c r="J717" s="382"/>
      <c r="K717" s="382"/>
      <c r="L717" s="382"/>
      <c r="M717" s="382"/>
      <c r="N717" s="382"/>
      <c r="O717" s="382"/>
      <c r="P717" s="382"/>
      <c r="Q717" s="382"/>
      <c r="R717" s="382"/>
      <c r="S717" s="382"/>
      <c r="T717" s="382"/>
      <c r="U717" s="382"/>
      <c r="V717" s="382"/>
      <c r="W717" s="382"/>
      <c r="X717" s="382"/>
      <c r="Y717" s="382"/>
      <c r="Z717" s="382"/>
      <c r="AA717" s="382"/>
    </row>
    <row r="718" spans="1:27" ht="13.2">
      <c r="A718" s="382"/>
      <c r="B718" s="382"/>
      <c r="C718" s="382"/>
      <c r="D718" s="382"/>
      <c r="E718" s="382"/>
      <c r="F718" s="382"/>
      <c r="G718" s="382"/>
      <c r="H718" s="382"/>
      <c r="I718" s="382"/>
      <c r="J718" s="382"/>
      <c r="K718" s="382"/>
      <c r="L718" s="382"/>
      <c r="M718" s="382"/>
      <c r="N718" s="382"/>
      <c r="O718" s="382"/>
      <c r="P718" s="382"/>
      <c r="Q718" s="382"/>
      <c r="R718" s="382"/>
      <c r="S718" s="382"/>
      <c r="T718" s="382"/>
      <c r="U718" s="382"/>
      <c r="V718" s="382"/>
      <c r="W718" s="382"/>
      <c r="X718" s="382"/>
      <c r="Y718" s="382"/>
      <c r="Z718" s="382"/>
      <c r="AA718" s="382"/>
    </row>
    <row r="719" spans="1:27" ht="13.2">
      <c r="A719" s="382"/>
      <c r="B719" s="382"/>
      <c r="C719" s="382"/>
      <c r="D719" s="382"/>
      <c r="E719" s="382"/>
      <c r="F719" s="382"/>
      <c r="G719" s="382"/>
      <c r="H719" s="382"/>
      <c r="I719" s="382"/>
      <c r="J719" s="382"/>
      <c r="K719" s="382"/>
      <c r="L719" s="382"/>
      <c r="M719" s="382"/>
      <c r="N719" s="382"/>
      <c r="O719" s="382"/>
      <c r="P719" s="382"/>
      <c r="Q719" s="382"/>
      <c r="R719" s="382"/>
      <c r="S719" s="382"/>
      <c r="T719" s="382"/>
      <c r="U719" s="382"/>
      <c r="V719" s="382"/>
      <c r="W719" s="382"/>
      <c r="X719" s="382"/>
      <c r="Y719" s="382"/>
      <c r="Z719" s="382"/>
      <c r="AA719" s="382"/>
    </row>
    <row r="720" spans="1:27" ht="13.2">
      <c r="A720" s="382"/>
      <c r="B720" s="382"/>
      <c r="C720" s="382"/>
      <c r="D720" s="382"/>
      <c r="E720" s="382"/>
      <c r="F720" s="382"/>
      <c r="G720" s="382"/>
      <c r="H720" s="382"/>
      <c r="I720" s="382"/>
      <c r="J720" s="382"/>
      <c r="K720" s="382"/>
      <c r="L720" s="382"/>
      <c r="M720" s="382"/>
      <c r="N720" s="382"/>
      <c r="O720" s="382"/>
      <c r="P720" s="382"/>
      <c r="Q720" s="382"/>
      <c r="R720" s="382"/>
      <c r="S720" s="382"/>
      <c r="T720" s="382"/>
      <c r="U720" s="382"/>
      <c r="V720" s="382"/>
      <c r="W720" s="382"/>
      <c r="X720" s="382"/>
      <c r="Y720" s="382"/>
      <c r="Z720" s="382"/>
      <c r="AA720" s="382"/>
    </row>
    <row r="721" spans="1:27" ht="13.2">
      <c r="A721" s="382"/>
      <c r="B721" s="382"/>
      <c r="C721" s="382"/>
      <c r="D721" s="382"/>
      <c r="E721" s="382"/>
      <c r="F721" s="382"/>
      <c r="G721" s="382"/>
      <c r="H721" s="382"/>
      <c r="I721" s="382"/>
      <c r="J721" s="382"/>
      <c r="K721" s="382"/>
      <c r="L721" s="382"/>
      <c r="M721" s="382"/>
      <c r="N721" s="382"/>
      <c r="O721" s="382"/>
      <c r="P721" s="382"/>
      <c r="Q721" s="382"/>
      <c r="R721" s="382"/>
      <c r="S721" s="382"/>
      <c r="T721" s="382"/>
      <c r="U721" s="382"/>
      <c r="V721" s="382"/>
      <c r="W721" s="382"/>
      <c r="X721" s="382"/>
      <c r="Y721" s="382"/>
      <c r="Z721" s="382"/>
      <c r="AA721" s="382"/>
    </row>
    <row r="722" spans="1:27" ht="13.2">
      <c r="A722" s="382"/>
      <c r="B722" s="382"/>
      <c r="C722" s="382"/>
      <c r="D722" s="382"/>
      <c r="E722" s="382"/>
      <c r="F722" s="382"/>
      <c r="G722" s="382"/>
      <c r="H722" s="382"/>
      <c r="I722" s="382"/>
      <c r="J722" s="382"/>
      <c r="K722" s="382"/>
      <c r="L722" s="382"/>
      <c r="M722" s="382"/>
      <c r="N722" s="382"/>
      <c r="O722" s="382"/>
      <c r="P722" s="382"/>
      <c r="Q722" s="382"/>
      <c r="R722" s="382"/>
      <c r="S722" s="382"/>
      <c r="T722" s="382"/>
      <c r="U722" s="382"/>
      <c r="V722" s="382"/>
      <c r="W722" s="382"/>
      <c r="X722" s="382"/>
      <c r="Y722" s="382"/>
      <c r="Z722" s="382"/>
      <c r="AA722" s="382"/>
    </row>
    <row r="723" spans="1:27" ht="13.2">
      <c r="A723" s="382"/>
      <c r="B723" s="382"/>
      <c r="C723" s="382"/>
      <c r="D723" s="382"/>
      <c r="E723" s="382"/>
      <c r="F723" s="382"/>
      <c r="G723" s="382"/>
      <c r="H723" s="382"/>
      <c r="I723" s="382"/>
      <c r="J723" s="382"/>
      <c r="K723" s="382"/>
      <c r="L723" s="382"/>
      <c r="M723" s="382"/>
      <c r="N723" s="382"/>
      <c r="O723" s="382"/>
      <c r="P723" s="382"/>
      <c r="Q723" s="382"/>
      <c r="R723" s="382"/>
      <c r="S723" s="382"/>
      <c r="T723" s="382"/>
      <c r="U723" s="382"/>
      <c r="V723" s="382"/>
      <c r="W723" s="382"/>
      <c r="X723" s="382"/>
      <c r="Y723" s="382"/>
      <c r="Z723" s="382"/>
      <c r="AA723" s="382"/>
    </row>
    <row r="724" spans="1:27" ht="13.2">
      <c r="A724" s="382"/>
      <c r="B724" s="382"/>
      <c r="C724" s="382"/>
      <c r="D724" s="382"/>
      <c r="E724" s="382"/>
      <c r="F724" s="382"/>
      <c r="G724" s="382"/>
      <c r="H724" s="382"/>
      <c r="I724" s="382"/>
      <c r="J724" s="382"/>
      <c r="K724" s="382"/>
      <c r="L724" s="382"/>
      <c r="M724" s="382"/>
      <c r="N724" s="382"/>
      <c r="O724" s="382"/>
      <c r="P724" s="382"/>
      <c r="Q724" s="382"/>
      <c r="R724" s="382"/>
      <c r="S724" s="382"/>
      <c r="T724" s="382"/>
      <c r="U724" s="382"/>
      <c r="V724" s="382"/>
      <c r="W724" s="382"/>
      <c r="X724" s="382"/>
      <c r="Y724" s="382"/>
      <c r="Z724" s="382"/>
      <c r="AA724" s="382"/>
    </row>
    <row r="725" spans="1:27" ht="13.2">
      <c r="A725" s="382"/>
      <c r="B725" s="382"/>
      <c r="C725" s="382"/>
      <c r="D725" s="382"/>
      <c r="E725" s="382"/>
      <c r="F725" s="382"/>
      <c r="G725" s="382"/>
      <c r="H725" s="382"/>
      <c r="I725" s="382"/>
      <c r="J725" s="382"/>
      <c r="K725" s="382"/>
      <c r="L725" s="382"/>
      <c r="M725" s="382"/>
      <c r="N725" s="382"/>
      <c r="O725" s="382"/>
      <c r="P725" s="382"/>
      <c r="Q725" s="382"/>
      <c r="R725" s="382"/>
      <c r="S725" s="382"/>
      <c r="T725" s="382"/>
      <c r="U725" s="382"/>
      <c r="V725" s="382"/>
      <c r="W725" s="382"/>
      <c r="X725" s="382"/>
      <c r="Y725" s="382"/>
      <c r="Z725" s="382"/>
      <c r="AA725" s="382"/>
    </row>
    <row r="726" spans="1:27" ht="13.2">
      <c r="A726" s="382"/>
      <c r="B726" s="382"/>
      <c r="C726" s="382"/>
      <c r="D726" s="382"/>
      <c r="E726" s="382"/>
      <c r="F726" s="382"/>
      <c r="G726" s="382"/>
      <c r="H726" s="382"/>
      <c r="I726" s="382"/>
      <c r="J726" s="382"/>
      <c r="K726" s="382"/>
      <c r="L726" s="382"/>
      <c r="M726" s="382"/>
      <c r="N726" s="382"/>
      <c r="O726" s="382"/>
      <c r="P726" s="382"/>
      <c r="Q726" s="382"/>
      <c r="R726" s="382"/>
      <c r="S726" s="382"/>
      <c r="T726" s="382"/>
      <c r="U726" s="382"/>
      <c r="V726" s="382"/>
      <c r="W726" s="382"/>
      <c r="X726" s="382"/>
      <c r="Y726" s="382"/>
      <c r="Z726" s="382"/>
      <c r="AA726" s="382"/>
    </row>
    <row r="727" spans="1:27" ht="13.2">
      <c r="A727" s="382"/>
      <c r="B727" s="382"/>
      <c r="C727" s="382"/>
      <c r="D727" s="382"/>
      <c r="E727" s="382"/>
      <c r="F727" s="382"/>
      <c r="G727" s="382"/>
      <c r="H727" s="382"/>
      <c r="I727" s="382"/>
      <c r="J727" s="382"/>
      <c r="K727" s="382"/>
      <c r="L727" s="382"/>
      <c r="M727" s="382"/>
      <c r="N727" s="382"/>
      <c r="O727" s="382"/>
      <c r="P727" s="382"/>
      <c r="Q727" s="382"/>
      <c r="R727" s="382"/>
      <c r="S727" s="382"/>
      <c r="T727" s="382"/>
      <c r="U727" s="382"/>
      <c r="V727" s="382"/>
      <c r="W727" s="382"/>
      <c r="X727" s="382"/>
      <c r="Y727" s="382"/>
      <c r="Z727" s="382"/>
      <c r="AA727" s="382"/>
    </row>
    <row r="728" spans="1:27" ht="13.2">
      <c r="A728" s="382"/>
      <c r="B728" s="382"/>
      <c r="C728" s="382"/>
      <c r="D728" s="382"/>
      <c r="E728" s="382"/>
      <c r="F728" s="382"/>
      <c r="G728" s="382"/>
      <c r="H728" s="382"/>
      <c r="I728" s="382"/>
      <c r="J728" s="382"/>
      <c r="K728" s="382"/>
      <c r="L728" s="382"/>
      <c r="M728" s="382"/>
      <c r="N728" s="382"/>
      <c r="O728" s="382"/>
      <c r="P728" s="382"/>
      <c r="Q728" s="382"/>
      <c r="R728" s="382"/>
      <c r="S728" s="382"/>
      <c r="T728" s="382"/>
      <c r="U728" s="382"/>
      <c r="V728" s="382"/>
      <c r="W728" s="382"/>
      <c r="X728" s="382"/>
      <c r="Y728" s="382"/>
      <c r="Z728" s="382"/>
      <c r="AA728" s="382"/>
    </row>
    <row r="729" spans="1:27" ht="13.2">
      <c r="A729" s="382"/>
      <c r="B729" s="382"/>
      <c r="C729" s="382"/>
      <c r="D729" s="382"/>
      <c r="E729" s="382"/>
      <c r="F729" s="382"/>
      <c r="G729" s="382"/>
      <c r="H729" s="382"/>
      <c r="I729" s="382"/>
      <c r="J729" s="382"/>
      <c r="K729" s="382"/>
      <c r="L729" s="382"/>
      <c r="M729" s="382"/>
      <c r="N729" s="382"/>
      <c r="O729" s="382"/>
      <c r="P729" s="382"/>
      <c r="Q729" s="382"/>
      <c r="R729" s="382"/>
      <c r="S729" s="382"/>
      <c r="T729" s="382"/>
      <c r="U729" s="382"/>
      <c r="V729" s="382"/>
      <c r="W729" s="382"/>
      <c r="X729" s="382"/>
      <c r="Y729" s="382"/>
      <c r="Z729" s="382"/>
      <c r="AA729" s="382"/>
    </row>
    <row r="730" spans="1:27" ht="13.2">
      <c r="A730" s="382"/>
      <c r="B730" s="382"/>
      <c r="C730" s="382"/>
      <c r="D730" s="382"/>
      <c r="E730" s="382"/>
      <c r="F730" s="382"/>
      <c r="G730" s="382"/>
      <c r="H730" s="382"/>
      <c r="I730" s="382"/>
      <c r="J730" s="382"/>
      <c r="K730" s="382"/>
      <c r="L730" s="382"/>
      <c r="M730" s="382"/>
      <c r="N730" s="382"/>
      <c r="O730" s="382"/>
      <c r="P730" s="382"/>
      <c r="Q730" s="382"/>
      <c r="R730" s="382"/>
      <c r="S730" s="382"/>
      <c r="T730" s="382"/>
      <c r="U730" s="382"/>
      <c r="V730" s="382"/>
      <c r="W730" s="382"/>
      <c r="X730" s="382"/>
      <c r="Y730" s="382"/>
      <c r="Z730" s="382"/>
      <c r="AA730" s="382"/>
    </row>
    <row r="731" spans="1:27" ht="13.2">
      <c r="A731" s="382"/>
      <c r="B731" s="382"/>
      <c r="C731" s="382"/>
      <c r="D731" s="382"/>
      <c r="E731" s="382"/>
      <c r="F731" s="382"/>
      <c r="G731" s="382"/>
      <c r="H731" s="382"/>
      <c r="I731" s="382"/>
      <c r="J731" s="382"/>
      <c r="K731" s="382"/>
      <c r="L731" s="382"/>
      <c r="M731" s="382"/>
      <c r="N731" s="382"/>
      <c r="O731" s="382"/>
      <c r="P731" s="382"/>
      <c r="Q731" s="382"/>
      <c r="R731" s="382"/>
      <c r="S731" s="382"/>
      <c r="T731" s="382"/>
      <c r="U731" s="382"/>
      <c r="V731" s="382"/>
      <c r="W731" s="382"/>
      <c r="X731" s="382"/>
      <c r="Y731" s="382"/>
      <c r="Z731" s="382"/>
      <c r="AA731" s="382"/>
    </row>
    <row r="732" spans="1:27" ht="13.2">
      <c r="A732" s="382"/>
      <c r="B732" s="382"/>
      <c r="C732" s="382"/>
      <c r="D732" s="382"/>
      <c r="E732" s="382"/>
      <c r="F732" s="382"/>
      <c r="G732" s="382"/>
      <c r="H732" s="382"/>
      <c r="I732" s="382"/>
      <c r="J732" s="382"/>
      <c r="K732" s="382"/>
      <c r="L732" s="382"/>
      <c r="M732" s="382"/>
      <c r="N732" s="382"/>
      <c r="O732" s="382"/>
      <c r="P732" s="382"/>
      <c r="Q732" s="382"/>
      <c r="R732" s="382"/>
      <c r="S732" s="382"/>
      <c r="T732" s="382"/>
      <c r="U732" s="382"/>
      <c r="V732" s="382"/>
      <c r="W732" s="382"/>
      <c r="X732" s="382"/>
      <c r="Y732" s="382"/>
      <c r="Z732" s="382"/>
      <c r="AA732" s="382"/>
    </row>
    <row r="733" spans="1:27" ht="13.2">
      <c r="A733" s="382"/>
      <c r="B733" s="382"/>
      <c r="C733" s="382"/>
      <c r="D733" s="382"/>
      <c r="E733" s="382"/>
      <c r="F733" s="382"/>
      <c r="G733" s="382"/>
      <c r="H733" s="382"/>
      <c r="I733" s="382"/>
      <c r="J733" s="382"/>
      <c r="K733" s="382"/>
      <c r="L733" s="382"/>
      <c r="M733" s="382"/>
      <c r="N733" s="382"/>
      <c r="O733" s="382"/>
      <c r="P733" s="382"/>
      <c r="Q733" s="382"/>
      <c r="R733" s="382"/>
      <c r="S733" s="382"/>
      <c r="T733" s="382"/>
      <c r="U733" s="382"/>
      <c r="V733" s="382"/>
      <c r="W733" s="382"/>
      <c r="X733" s="382"/>
      <c r="Y733" s="382"/>
      <c r="Z733" s="382"/>
      <c r="AA733" s="382"/>
    </row>
    <row r="734" spans="1:27" ht="13.2">
      <c r="A734" s="382"/>
      <c r="B734" s="382"/>
      <c r="C734" s="382"/>
      <c r="D734" s="382"/>
      <c r="E734" s="382"/>
      <c r="F734" s="382"/>
      <c r="G734" s="382"/>
      <c r="H734" s="382"/>
      <c r="I734" s="382"/>
      <c r="J734" s="382"/>
      <c r="K734" s="382"/>
      <c r="L734" s="382"/>
      <c r="M734" s="382"/>
      <c r="N734" s="382"/>
      <c r="O734" s="382"/>
      <c r="P734" s="382"/>
      <c r="Q734" s="382"/>
      <c r="R734" s="382"/>
      <c r="S734" s="382"/>
      <c r="T734" s="382"/>
      <c r="U734" s="382"/>
      <c r="V734" s="382"/>
      <c r="W734" s="382"/>
      <c r="X734" s="382"/>
      <c r="Y734" s="382"/>
      <c r="Z734" s="382"/>
      <c r="AA734" s="382"/>
    </row>
    <row r="735" spans="1:27" ht="13.2">
      <c r="A735" s="382"/>
      <c r="B735" s="382"/>
      <c r="C735" s="382"/>
      <c r="D735" s="382"/>
      <c r="E735" s="382"/>
      <c r="F735" s="382"/>
      <c r="G735" s="382"/>
      <c r="H735" s="382"/>
      <c r="I735" s="382"/>
      <c r="J735" s="382"/>
      <c r="K735" s="382"/>
      <c r="L735" s="382"/>
      <c r="M735" s="382"/>
      <c r="N735" s="382"/>
      <c r="O735" s="382"/>
      <c r="P735" s="382"/>
      <c r="Q735" s="382"/>
      <c r="R735" s="382"/>
      <c r="S735" s="382"/>
      <c r="T735" s="382"/>
      <c r="U735" s="382"/>
      <c r="V735" s="382"/>
      <c r="W735" s="382"/>
      <c r="X735" s="382"/>
      <c r="Y735" s="382"/>
      <c r="Z735" s="382"/>
      <c r="AA735" s="382"/>
    </row>
    <row r="736" spans="1:27" ht="13.2">
      <c r="A736" s="382"/>
      <c r="B736" s="382"/>
      <c r="C736" s="382"/>
      <c r="D736" s="382"/>
      <c r="E736" s="382"/>
      <c r="F736" s="382"/>
      <c r="G736" s="382"/>
      <c r="H736" s="382"/>
      <c r="I736" s="382"/>
      <c r="J736" s="382"/>
      <c r="K736" s="382"/>
      <c r="L736" s="382"/>
      <c r="M736" s="382"/>
      <c r="N736" s="382"/>
      <c r="O736" s="382"/>
      <c r="P736" s="382"/>
      <c r="Q736" s="382"/>
      <c r="R736" s="382"/>
      <c r="S736" s="382"/>
      <c r="T736" s="382"/>
      <c r="U736" s="382"/>
      <c r="V736" s="382"/>
      <c r="W736" s="382"/>
      <c r="X736" s="382"/>
      <c r="Y736" s="382"/>
      <c r="Z736" s="382"/>
      <c r="AA736" s="382"/>
    </row>
    <row r="737" spans="1:27" ht="13.2">
      <c r="A737" s="382"/>
      <c r="B737" s="382"/>
      <c r="C737" s="382"/>
      <c r="D737" s="382"/>
      <c r="E737" s="382"/>
      <c r="F737" s="382"/>
      <c r="G737" s="382"/>
      <c r="H737" s="382"/>
      <c r="I737" s="382"/>
      <c r="J737" s="382"/>
      <c r="K737" s="382"/>
      <c r="L737" s="382"/>
      <c r="M737" s="382"/>
      <c r="N737" s="382"/>
      <c r="O737" s="382"/>
      <c r="P737" s="382"/>
      <c r="Q737" s="382"/>
      <c r="R737" s="382"/>
      <c r="S737" s="382"/>
      <c r="T737" s="382"/>
      <c r="U737" s="382"/>
      <c r="V737" s="382"/>
      <c r="W737" s="382"/>
      <c r="X737" s="382"/>
      <c r="Y737" s="382"/>
      <c r="Z737" s="382"/>
      <c r="AA737" s="382"/>
    </row>
    <row r="738" spans="1:27" ht="13.2">
      <c r="A738" s="382"/>
      <c r="B738" s="382"/>
      <c r="C738" s="382"/>
      <c r="D738" s="382"/>
      <c r="E738" s="382"/>
      <c r="F738" s="382"/>
      <c r="G738" s="382"/>
      <c r="H738" s="382"/>
      <c r="I738" s="382"/>
      <c r="J738" s="382"/>
      <c r="K738" s="382"/>
      <c r="L738" s="382"/>
      <c r="M738" s="382"/>
      <c r="N738" s="382"/>
      <c r="O738" s="382"/>
      <c r="P738" s="382"/>
      <c r="Q738" s="382"/>
      <c r="R738" s="382"/>
      <c r="S738" s="382"/>
      <c r="T738" s="382"/>
      <c r="U738" s="382"/>
      <c r="V738" s="382"/>
      <c r="W738" s="382"/>
      <c r="X738" s="382"/>
      <c r="Y738" s="382"/>
      <c r="Z738" s="382"/>
      <c r="AA738" s="382"/>
    </row>
    <row r="739" spans="1:27" ht="13.2">
      <c r="A739" s="382"/>
      <c r="B739" s="382"/>
      <c r="C739" s="382"/>
      <c r="D739" s="382"/>
      <c r="E739" s="382"/>
      <c r="F739" s="382"/>
      <c r="G739" s="382"/>
      <c r="H739" s="382"/>
      <c r="I739" s="382"/>
      <c r="J739" s="382"/>
      <c r="K739" s="382"/>
      <c r="L739" s="382"/>
      <c r="M739" s="382"/>
      <c r="N739" s="382"/>
      <c r="O739" s="382"/>
      <c r="P739" s="382"/>
      <c r="Q739" s="382"/>
      <c r="R739" s="382"/>
      <c r="S739" s="382"/>
      <c r="T739" s="382"/>
      <c r="U739" s="382"/>
      <c r="V739" s="382"/>
      <c r="W739" s="382"/>
      <c r="X739" s="382"/>
      <c r="Y739" s="382"/>
      <c r="Z739" s="382"/>
      <c r="AA739" s="382"/>
    </row>
    <row r="740" spans="1:27" ht="13.2">
      <c r="A740" s="382"/>
      <c r="B740" s="382"/>
      <c r="C740" s="382"/>
      <c r="D740" s="382"/>
      <c r="E740" s="382"/>
      <c r="F740" s="382"/>
      <c r="G740" s="382"/>
      <c r="H740" s="382"/>
      <c r="I740" s="382"/>
      <c r="J740" s="382"/>
      <c r="K740" s="382"/>
      <c r="L740" s="382"/>
      <c r="M740" s="382"/>
      <c r="N740" s="382"/>
      <c r="O740" s="382"/>
      <c r="P740" s="382"/>
      <c r="Q740" s="382"/>
      <c r="R740" s="382"/>
      <c r="S740" s="382"/>
      <c r="T740" s="382"/>
      <c r="U740" s="382"/>
      <c r="V740" s="382"/>
      <c r="W740" s="382"/>
      <c r="X740" s="382"/>
      <c r="Y740" s="382"/>
      <c r="Z740" s="382"/>
      <c r="AA740" s="382"/>
    </row>
    <row r="741" spans="1:27" ht="13.2">
      <c r="A741" s="382"/>
      <c r="B741" s="382"/>
      <c r="C741" s="382"/>
      <c r="D741" s="382"/>
      <c r="E741" s="382"/>
      <c r="F741" s="382"/>
      <c r="G741" s="382"/>
      <c r="H741" s="382"/>
      <c r="I741" s="382"/>
      <c r="J741" s="382"/>
      <c r="K741" s="382"/>
      <c r="L741" s="382"/>
      <c r="M741" s="382"/>
      <c r="N741" s="382"/>
      <c r="O741" s="382"/>
      <c r="P741" s="382"/>
      <c r="Q741" s="382"/>
      <c r="R741" s="382"/>
      <c r="S741" s="382"/>
      <c r="T741" s="382"/>
      <c r="U741" s="382"/>
      <c r="V741" s="382"/>
      <c r="W741" s="382"/>
      <c r="X741" s="382"/>
      <c r="Y741" s="382"/>
      <c r="Z741" s="382"/>
      <c r="AA741" s="382"/>
    </row>
    <row r="742" spans="1:27" ht="13.2">
      <c r="A742" s="382"/>
      <c r="B742" s="382"/>
      <c r="C742" s="382"/>
      <c r="D742" s="382"/>
      <c r="E742" s="382"/>
      <c r="F742" s="382"/>
      <c r="G742" s="382"/>
      <c r="H742" s="382"/>
      <c r="I742" s="382"/>
      <c r="J742" s="382"/>
      <c r="K742" s="382"/>
      <c r="L742" s="382"/>
      <c r="M742" s="382"/>
      <c r="N742" s="382"/>
      <c r="O742" s="382"/>
      <c r="P742" s="382"/>
      <c r="Q742" s="382"/>
      <c r="R742" s="382"/>
      <c r="S742" s="382"/>
      <c r="T742" s="382"/>
      <c r="U742" s="382"/>
      <c r="V742" s="382"/>
      <c r="W742" s="382"/>
      <c r="X742" s="382"/>
      <c r="Y742" s="382"/>
      <c r="Z742" s="382"/>
      <c r="AA742" s="382"/>
    </row>
    <row r="743" spans="1:27" ht="13.2">
      <c r="A743" s="382"/>
      <c r="B743" s="382"/>
      <c r="C743" s="382"/>
      <c r="D743" s="382"/>
      <c r="E743" s="382"/>
      <c r="F743" s="382"/>
      <c r="G743" s="382"/>
      <c r="H743" s="382"/>
      <c r="I743" s="382"/>
      <c r="J743" s="382"/>
      <c r="K743" s="382"/>
      <c r="L743" s="382"/>
      <c r="M743" s="382"/>
      <c r="N743" s="382"/>
      <c r="O743" s="382"/>
      <c r="P743" s="382"/>
      <c r="Q743" s="382"/>
      <c r="R743" s="382"/>
      <c r="S743" s="382"/>
      <c r="T743" s="382"/>
      <c r="U743" s="382"/>
      <c r="V743" s="382"/>
      <c r="W743" s="382"/>
      <c r="X743" s="382"/>
      <c r="Y743" s="382"/>
      <c r="Z743" s="382"/>
      <c r="AA743" s="382"/>
    </row>
    <row r="744" spans="1:27" ht="13.2">
      <c r="A744" s="382"/>
      <c r="B744" s="382"/>
      <c r="C744" s="382"/>
      <c r="D744" s="382"/>
      <c r="E744" s="382"/>
      <c r="F744" s="382"/>
      <c r="G744" s="382"/>
      <c r="H744" s="382"/>
      <c r="I744" s="382"/>
      <c r="J744" s="382"/>
      <c r="K744" s="382"/>
      <c r="L744" s="382"/>
      <c r="M744" s="382"/>
      <c r="N744" s="382"/>
      <c r="O744" s="382"/>
      <c r="P744" s="382"/>
      <c r="Q744" s="382"/>
      <c r="R744" s="382"/>
      <c r="S744" s="382"/>
      <c r="T744" s="382"/>
      <c r="U744" s="382"/>
      <c r="V744" s="382"/>
      <c r="W744" s="382"/>
      <c r="X744" s="382"/>
      <c r="Y744" s="382"/>
      <c r="Z744" s="382"/>
      <c r="AA744" s="382"/>
    </row>
    <row r="745" spans="1:27" ht="13.2">
      <c r="A745" s="382"/>
      <c r="B745" s="382"/>
      <c r="C745" s="382"/>
      <c r="D745" s="382"/>
      <c r="E745" s="382"/>
      <c r="F745" s="382"/>
      <c r="G745" s="382"/>
      <c r="H745" s="382"/>
      <c r="I745" s="382"/>
      <c r="J745" s="382"/>
      <c r="K745" s="382"/>
      <c r="L745" s="382"/>
      <c r="M745" s="382"/>
      <c r="N745" s="382"/>
      <c r="O745" s="382"/>
      <c r="P745" s="382"/>
      <c r="Q745" s="382"/>
      <c r="R745" s="382"/>
      <c r="S745" s="382"/>
      <c r="T745" s="382"/>
      <c r="U745" s="382"/>
      <c r="V745" s="382"/>
      <c r="W745" s="382"/>
      <c r="X745" s="382"/>
      <c r="Y745" s="382"/>
      <c r="Z745" s="382"/>
      <c r="AA745" s="382"/>
    </row>
    <row r="746" spans="1:27" ht="13.2">
      <c r="A746" s="382"/>
      <c r="B746" s="382"/>
      <c r="C746" s="382"/>
      <c r="D746" s="382"/>
      <c r="E746" s="382"/>
      <c r="F746" s="382"/>
      <c r="G746" s="382"/>
      <c r="H746" s="382"/>
      <c r="I746" s="382"/>
      <c r="J746" s="382"/>
      <c r="K746" s="382"/>
      <c r="L746" s="382"/>
      <c r="M746" s="382"/>
      <c r="N746" s="382"/>
      <c r="O746" s="382"/>
      <c r="P746" s="382"/>
      <c r="Q746" s="382"/>
      <c r="R746" s="382"/>
      <c r="S746" s="382"/>
      <c r="T746" s="382"/>
      <c r="U746" s="382"/>
      <c r="V746" s="382"/>
      <c r="W746" s="382"/>
      <c r="X746" s="382"/>
      <c r="Y746" s="382"/>
      <c r="Z746" s="382"/>
      <c r="AA746" s="382"/>
    </row>
    <row r="747" spans="1:27" ht="13.2">
      <c r="A747" s="382"/>
      <c r="B747" s="382"/>
      <c r="C747" s="382"/>
      <c r="D747" s="382"/>
      <c r="E747" s="382"/>
      <c r="F747" s="382"/>
      <c r="G747" s="382"/>
      <c r="H747" s="382"/>
      <c r="I747" s="382"/>
      <c r="J747" s="382"/>
      <c r="K747" s="382"/>
      <c r="L747" s="382"/>
      <c r="M747" s="382"/>
      <c r="N747" s="382"/>
      <c r="O747" s="382"/>
      <c r="P747" s="382"/>
      <c r="Q747" s="382"/>
      <c r="R747" s="382"/>
      <c r="S747" s="382"/>
      <c r="T747" s="382"/>
      <c r="U747" s="382"/>
      <c r="V747" s="382"/>
      <c r="W747" s="382"/>
      <c r="X747" s="382"/>
      <c r="Y747" s="382"/>
      <c r="Z747" s="382"/>
      <c r="AA747" s="382"/>
    </row>
    <row r="748" spans="1:27" ht="13.2">
      <c r="A748" s="382"/>
      <c r="B748" s="382"/>
      <c r="C748" s="382"/>
      <c r="D748" s="382"/>
      <c r="E748" s="382"/>
      <c r="F748" s="382"/>
      <c r="G748" s="382"/>
      <c r="H748" s="382"/>
      <c r="I748" s="382"/>
      <c r="J748" s="382"/>
      <c r="K748" s="382"/>
      <c r="L748" s="382"/>
      <c r="M748" s="382"/>
      <c r="N748" s="382"/>
      <c r="O748" s="382"/>
      <c r="P748" s="382"/>
      <c r="Q748" s="382"/>
      <c r="R748" s="382"/>
      <c r="S748" s="382"/>
      <c r="T748" s="382"/>
      <c r="U748" s="382"/>
      <c r="V748" s="382"/>
      <c r="W748" s="382"/>
      <c r="X748" s="382"/>
      <c r="Y748" s="382"/>
      <c r="Z748" s="382"/>
      <c r="AA748" s="382"/>
    </row>
    <row r="749" spans="1:27" ht="13.2">
      <c r="A749" s="382"/>
      <c r="B749" s="382"/>
      <c r="C749" s="382"/>
      <c r="D749" s="382"/>
      <c r="E749" s="382"/>
      <c r="F749" s="382"/>
      <c r="G749" s="382"/>
      <c r="H749" s="382"/>
      <c r="I749" s="382"/>
      <c r="J749" s="382"/>
      <c r="K749" s="382"/>
      <c r="L749" s="382"/>
      <c r="M749" s="382"/>
      <c r="N749" s="382"/>
      <c r="O749" s="382"/>
      <c r="P749" s="382"/>
      <c r="Q749" s="382"/>
      <c r="R749" s="382"/>
      <c r="S749" s="382"/>
      <c r="T749" s="382"/>
      <c r="U749" s="382"/>
      <c r="V749" s="382"/>
      <c r="W749" s="382"/>
      <c r="X749" s="382"/>
      <c r="Y749" s="382"/>
      <c r="Z749" s="382"/>
      <c r="AA749" s="382"/>
    </row>
    <row r="750" spans="1:27" ht="13.2">
      <c r="A750" s="382"/>
      <c r="B750" s="382"/>
      <c r="C750" s="382"/>
      <c r="D750" s="382"/>
      <c r="E750" s="382"/>
      <c r="F750" s="382"/>
      <c r="G750" s="382"/>
      <c r="H750" s="382"/>
      <c r="I750" s="382"/>
      <c r="J750" s="382"/>
      <c r="K750" s="382"/>
      <c r="L750" s="382"/>
      <c r="M750" s="382"/>
      <c r="N750" s="382"/>
      <c r="O750" s="382"/>
      <c r="P750" s="382"/>
      <c r="Q750" s="382"/>
      <c r="R750" s="382"/>
      <c r="S750" s="382"/>
      <c r="T750" s="382"/>
      <c r="U750" s="382"/>
      <c r="V750" s="382"/>
      <c r="W750" s="382"/>
      <c r="X750" s="382"/>
      <c r="Y750" s="382"/>
      <c r="Z750" s="382"/>
      <c r="AA750" s="382"/>
    </row>
    <row r="751" spans="1:27" ht="13.2">
      <c r="A751" s="382"/>
      <c r="B751" s="382"/>
      <c r="C751" s="382"/>
      <c r="D751" s="382"/>
      <c r="E751" s="382"/>
      <c r="F751" s="382"/>
      <c r="G751" s="382"/>
      <c r="H751" s="382"/>
      <c r="I751" s="382"/>
      <c r="J751" s="382"/>
      <c r="K751" s="382"/>
      <c r="L751" s="382"/>
      <c r="M751" s="382"/>
      <c r="N751" s="382"/>
      <c r="O751" s="382"/>
      <c r="P751" s="382"/>
      <c r="Q751" s="382"/>
      <c r="R751" s="382"/>
      <c r="S751" s="382"/>
      <c r="T751" s="382"/>
      <c r="U751" s="382"/>
      <c r="V751" s="382"/>
      <c r="W751" s="382"/>
      <c r="X751" s="382"/>
      <c r="Y751" s="382"/>
      <c r="Z751" s="382"/>
      <c r="AA751" s="382"/>
    </row>
    <row r="752" spans="1:27" ht="13.2">
      <c r="A752" s="382"/>
      <c r="B752" s="382"/>
      <c r="C752" s="382"/>
      <c r="D752" s="382"/>
      <c r="E752" s="382"/>
      <c r="F752" s="382"/>
      <c r="G752" s="382"/>
      <c r="H752" s="382"/>
      <c r="I752" s="382"/>
      <c r="J752" s="382"/>
      <c r="K752" s="382"/>
      <c r="L752" s="382"/>
      <c r="M752" s="382"/>
      <c r="N752" s="382"/>
      <c r="O752" s="382"/>
      <c r="P752" s="382"/>
      <c r="Q752" s="382"/>
      <c r="R752" s="382"/>
      <c r="S752" s="382"/>
      <c r="T752" s="382"/>
      <c r="U752" s="382"/>
      <c r="V752" s="382"/>
      <c r="W752" s="382"/>
      <c r="X752" s="382"/>
      <c r="Y752" s="382"/>
      <c r="Z752" s="382"/>
      <c r="AA752" s="382"/>
    </row>
    <row r="753" spans="1:27" ht="13.2">
      <c r="A753" s="382"/>
      <c r="B753" s="382"/>
      <c r="C753" s="382"/>
      <c r="D753" s="382"/>
      <c r="E753" s="382"/>
      <c r="F753" s="382"/>
      <c r="G753" s="382"/>
      <c r="H753" s="382"/>
      <c r="I753" s="382"/>
      <c r="J753" s="382"/>
      <c r="K753" s="382"/>
      <c r="L753" s="382"/>
      <c r="M753" s="382"/>
      <c r="N753" s="382"/>
      <c r="O753" s="382"/>
      <c r="P753" s="382"/>
      <c r="Q753" s="382"/>
      <c r="R753" s="382"/>
      <c r="S753" s="382"/>
      <c r="T753" s="382"/>
      <c r="U753" s="382"/>
      <c r="V753" s="382"/>
      <c r="W753" s="382"/>
      <c r="X753" s="382"/>
      <c r="Y753" s="382"/>
      <c r="Z753" s="382"/>
      <c r="AA753" s="382"/>
    </row>
    <row r="754" spans="1:27" ht="13.2">
      <c r="A754" s="382"/>
      <c r="B754" s="382"/>
      <c r="C754" s="382"/>
      <c r="D754" s="382"/>
      <c r="E754" s="382"/>
      <c r="F754" s="382"/>
      <c r="G754" s="382"/>
      <c r="H754" s="382"/>
      <c r="I754" s="382"/>
      <c r="J754" s="382"/>
      <c r="K754" s="382"/>
      <c r="L754" s="382"/>
      <c r="M754" s="382"/>
      <c r="N754" s="382"/>
      <c r="O754" s="382"/>
      <c r="P754" s="382"/>
      <c r="Q754" s="382"/>
      <c r="R754" s="382"/>
      <c r="S754" s="382"/>
      <c r="T754" s="382"/>
      <c r="U754" s="382"/>
      <c r="V754" s="382"/>
      <c r="W754" s="382"/>
      <c r="X754" s="382"/>
      <c r="Y754" s="382"/>
      <c r="Z754" s="382"/>
      <c r="AA754" s="382"/>
    </row>
    <row r="755" spans="1:27" ht="13.2">
      <c r="A755" s="382"/>
      <c r="B755" s="382"/>
      <c r="C755" s="382"/>
      <c r="D755" s="382"/>
      <c r="E755" s="382"/>
      <c r="F755" s="382"/>
      <c r="G755" s="382"/>
      <c r="H755" s="382"/>
      <c r="I755" s="382"/>
      <c r="J755" s="382"/>
      <c r="K755" s="382"/>
      <c r="L755" s="382"/>
      <c r="M755" s="382"/>
      <c r="N755" s="382"/>
      <c r="O755" s="382"/>
      <c r="P755" s="382"/>
      <c r="Q755" s="382"/>
      <c r="R755" s="382"/>
      <c r="S755" s="382"/>
      <c r="T755" s="382"/>
      <c r="U755" s="382"/>
      <c r="V755" s="382"/>
      <c r="W755" s="382"/>
      <c r="X755" s="382"/>
      <c r="Y755" s="382"/>
      <c r="Z755" s="382"/>
      <c r="AA755" s="382"/>
    </row>
    <row r="756" spans="1:27" ht="13.2">
      <c r="A756" s="382"/>
      <c r="B756" s="382"/>
      <c r="C756" s="382"/>
      <c r="D756" s="382"/>
      <c r="E756" s="382"/>
      <c r="F756" s="382"/>
      <c r="G756" s="382"/>
      <c r="H756" s="382"/>
      <c r="I756" s="382"/>
      <c r="J756" s="382"/>
      <c r="K756" s="382"/>
      <c r="L756" s="382"/>
      <c r="M756" s="382"/>
      <c r="N756" s="382"/>
      <c r="O756" s="382"/>
      <c r="P756" s="382"/>
      <c r="Q756" s="382"/>
      <c r="R756" s="382"/>
      <c r="S756" s="382"/>
      <c r="T756" s="382"/>
      <c r="U756" s="382"/>
      <c r="V756" s="382"/>
      <c r="W756" s="382"/>
      <c r="X756" s="382"/>
      <c r="Y756" s="382"/>
      <c r="Z756" s="382"/>
      <c r="AA756" s="382"/>
    </row>
    <row r="757" spans="1:27" ht="13.2">
      <c r="A757" s="382"/>
      <c r="B757" s="382"/>
      <c r="C757" s="382"/>
      <c r="D757" s="382"/>
      <c r="E757" s="382"/>
      <c r="F757" s="382"/>
      <c r="G757" s="382"/>
      <c r="H757" s="382"/>
      <c r="I757" s="382"/>
      <c r="J757" s="382"/>
      <c r="K757" s="382"/>
      <c r="L757" s="382"/>
      <c r="M757" s="382"/>
      <c r="N757" s="382"/>
      <c r="O757" s="382"/>
      <c r="P757" s="382"/>
      <c r="Q757" s="382"/>
      <c r="R757" s="382"/>
      <c r="S757" s="382"/>
      <c r="T757" s="382"/>
      <c r="U757" s="382"/>
      <c r="V757" s="382"/>
      <c r="W757" s="382"/>
      <c r="X757" s="382"/>
      <c r="Y757" s="382"/>
      <c r="Z757" s="382"/>
      <c r="AA757" s="382"/>
    </row>
    <row r="758" spans="1:27" ht="13.2">
      <c r="A758" s="382"/>
      <c r="B758" s="382"/>
      <c r="C758" s="382"/>
      <c r="D758" s="382"/>
      <c r="E758" s="382"/>
      <c r="F758" s="382"/>
      <c r="G758" s="382"/>
      <c r="H758" s="382"/>
      <c r="I758" s="382"/>
      <c r="J758" s="382"/>
      <c r="K758" s="382"/>
      <c r="L758" s="382"/>
      <c r="M758" s="382"/>
      <c r="N758" s="382"/>
      <c r="O758" s="382"/>
      <c r="P758" s="382"/>
      <c r="Q758" s="382"/>
      <c r="R758" s="382"/>
      <c r="S758" s="382"/>
      <c r="T758" s="382"/>
      <c r="U758" s="382"/>
      <c r="V758" s="382"/>
      <c r="W758" s="382"/>
      <c r="X758" s="382"/>
      <c r="Y758" s="382"/>
      <c r="Z758" s="382"/>
      <c r="AA758" s="382"/>
    </row>
    <row r="759" spans="1:27" ht="13.2">
      <c r="A759" s="382"/>
      <c r="B759" s="382"/>
      <c r="C759" s="382"/>
      <c r="D759" s="382"/>
      <c r="E759" s="382"/>
      <c r="F759" s="382"/>
      <c r="G759" s="382"/>
      <c r="H759" s="382"/>
      <c r="I759" s="382"/>
      <c r="J759" s="382"/>
      <c r="K759" s="382"/>
      <c r="L759" s="382"/>
      <c r="M759" s="382"/>
      <c r="N759" s="382"/>
      <c r="O759" s="382"/>
      <c r="P759" s="382"/>
      <c r="Q759" s="382"/>
      <c r="R759" s="382"/>
      <c r="S759" s="382"/>
      <c r="T759" s="382"/>
      <c r="U759" s="382"/>
      <c r="V759" s="382"/>
      <c r="W759" s="382"/>
      <c r="X759" s="382"/>
      <c r="Y759" s="382"/>
      <c r="Z759" s="382"/>
      <c r="AA759" s="382"/>
    </row>
    <row r="760" spans="1:27" ht="13.2">
      <c r="A760" s="382"/>
      <c r="B760" s="382"/>
      <c r="C760" s="382"/>
      <c r="D760" s="382"/>
      <c r="E760" s="382"/>
      <c r="F760" s="382"/>
      <c r="G760" s="382"/>
      <c r="H760" s="382"/>
      <c r="I760" s="382"/>
      <c r="J760" s="382"/>
      <c r="K760" s="382"/>
      <c r="L760" s="382"/>
      <c r="M760" s="382"/>
      <c r="N760" s="382"/>
      <c r="O760" s="382"/>
      <c r="P760" s="382"/>
      <c r="Q760" s="382"/>
      <c r="R760" s="382"/>
      <c r="S760" s="382"/>
      <c r="T760" s="382"/>
      <c r="U760" s="382"/>
      <c r="V760" s="382"/>
      <c r="W760" s="382"/>
      <c r="X760" s="382"/>
      <c r="Y760" s="382"/>
      <c r="Z760" s="382"/>
      <c r="AA760" s="382"/>
    </row>
    <row r="761" spans="1:27" ht="13.2">
      <c r="A761" s="382"/>
      <c r="B761" s="382"/>
      <c r="C761" s="382"/>
      <c r="D761" s="382"/>
      <c r="E761" s="382"/>
      <c r="F761" s="382"/>
      <c r="G761" s="382"/>
      <c r="H761" s="382"/>
      <c r="I761" s="382"/>
      <c r="J761" s="382"/>
      <c r="K761" s="382"/>
      <c r="L761" s="382"/>
      <c r="M761" s="382"/>
      <c r="N761" s="382"/>
      <c r="O761" s="382"/>
      <c r="P761" s="382"/>
      <c r="Q761" s="382"/>
      <c r="R761" s="382"/>
      <c r="S761" s="382"/>
      <c r="T761" s="382"/>
      <c r="U761" s="382"/>
      <c r="V761" s="382"/>
      <c r="W761" s="382"/>
      <c r="X761" s="382"/>
      <c r="Y761" s="382"/>
      <c r="Z761" s="382"/>
      <c r="AA761" s="382"/>
    </row>
    <row r="762" spans="1:27" ht="13.2">
      <c r="A762" s="382"/>
      <c r="B762" s="382"/>
      <c r="C762" s="382"/>
      <c r="D762" s="382"/>
      <c r="E762" s="382"/>
      <c r="F762" s="382"/>
      <c r="G762" s="382"/>
      <c r="H762" s="382"/>
      <c r="I762" s="382"/>
      <c r="J762" s="382"/>
      <c r="K762" s="382"/>
      <c r="L762" s="382"/>
      <c r="M762" s="382"/>
      <c r="N762" s="382"/>
      <c r="O762" s="382"/>
      <c r="P762" s="382"/>
      <c r="Q762" s="382"/>
      <c r="R762" s="382"/>
      <c r="S762" s="382"/>
      <c r="T762" s="382"/>
      <c r="U762" s="382"/>
      <c r="V762" s="382"/>
      <c r="W762" s="382"/>
      <c r="X762" s="382"/>
      <c r="Y762" s="382"/>
      <c r="Z762" s="382"/>
      <c r="AA762" s="382"/>
    </row>
    <row r="763" spans="1:27" ht="13.2">
      <c r="A763" s="382"/>
      <c r="B763" s="382"/>
      <c r="C763" s="382"/>
      <c r="D763" s="382"/>
      <c r="E763" s="382"/>
      <c r="F763" s="382"/>
      <c r="G763" s="382"/>
      <c r="H763" s="382"/>
      <c r="I763" s="382"/>
      <c r="J763" s="382"/>
      <c r="K763" s="382"/>
      <c r="L763" s="382"/>
      <c r="M763" s="382"/>
      <c r="N763" s="382"/>
      <c r="O763" s="382"/>
      <c r="P763" s="382"/>
      <c r="Q763" s="382"/>
      <c r="R763" s="382"/>
      <c r="S763" s="382"/>
      <c r="T763" s="382"/>
      <c r="U763" s="382"/>
      <c r="V763" s="382"/>
      <c r="W763" s="382"/>
      <c r="X763" s="382"/>
      <c r="Y763" s="382"/>
      <c r="Z763" s="382"/>
      <c r="AA763" s="382"/>
    </row>
    <row r="764" spans="1:27" ht="13.2">
      <c r="A764" s="382"/>
      <c r="B764" s="382"/>
      <c r="C764" s="382"/>
      <c r="D764" s="382"/>
      <c r="E764" s="382"/>
      <c r="F764" s="382"/>
      <c r="G764" s="382"/>
      <c r="H764" s="382"/>
      <c r="I764" s="382"/>
      <c r="J764" s="382"/>
      <c r="K764" s="382"/>
      <c r="L764" s="382"/>
      <c r="M764" s="382"/>
      <c r="N764" s="382"/>
      <c r="O764" s="382"/>
      <c r="P764" s="382"/>
      <c r="Q764" s="382"/>
      <c r="R764" s="382"/>
      <c r="S764" s="382"/>
      <c r="T764" s="382"/>
      <c r="U764" s="382"/>
      <c r="V764" s="382"/>
      <c r="W764" s="382"/>
      <c r="X764" s="382"/>
      <c r="Y764" s="382"/>
      <c r="Z764" s="382"/>
      <c r="AA764" s="382"/>
    </row>
    <row r="765" spans="1:27" ht="13.2">
      <c r="A765" s="382"/>
      <c r="B765" s="382"/>
      <c r="C765" s="382"/>
      <c r="D765" s="382"/>
      <c r="E765" s="382"/>
      <c r="F765" s="382"/>
      <c r="G765" s="382"/>
      <c r="H765" s="382"/>
      <c r="I765" s="382"/>
      <c r="J765" s="382"/>
      <c r="K765" s="382"/>
      <c r="L765" s="382"/>
      <c r="M765" s="382"/>
      <c r="N765" s="382"/>
      <c r="O765" s="382"/>
      <c r="P765" s="382"/>
      <c r="Q765" s="382"/>
      <c r="R765" s="382"/>
      <c r="S765" s="382"/>
      <c r="T765" s="382"/>
      <c r="U765" s="382"/>
      <c r="V765" s="382"/>
      <c r="W765" s="382"/>
      <c r="X765" s="382"/>
      <c r="Y765" s="382"/>
      <c r="Z765" s="382"/>
      <c r="AA765" s="382"/>
    </row>
    <row r="766" spans="1:27" ht="13.2">
      <c r="A766" s="382"/>
      <c r="B766" s="382"/>
      <c r="C766" s="382"/>
      <c r="D766" s="382"/>
      <c r="E766" s="382"/>
      <c r="F766" s="382"/>
      <c r="G766" s="382"/>
      <c r="H766" s="382"/>
      <c r="I766" s="382"/>
      <c r="J766" s="382"/>
      <c r="K766" s="382"/>
      <c r="L766" s="382"/>
      <c r="M766" s="382"/>
      <c r="N766" s="382"/>
      <c r="O766" s="382"/>
      <c r="P766" s="382"/>
      <c r="Q766" s="382"/>
      <c r="R766" s="382"/>
      <c r="S766" s="382"/>
      <c r="T766" s="382"/>
      <c r="U766" s="382"/>
      <c r="V766" s="382"/>
      <c r="W766" s="382"/>
      <c r="X766" s="382"/>
      <c r="Y766" s="382"/>
      <c r="Z766" s="382"/>
      <c r="AA766" s="382"/>
    </row>
    <row r="767" spans="1:27" ht="13.2">
      <c r="A767" s="382"/>
      <c r="B767" s="382"/>
      <c r="C767" s="382"/>
      <c r="D767" s="382"/>
      <c r="E767" s="382"/>
      <c r="F767" s="382"/>
      <c r="G767" s="382"/>
      <c r="H767" s="382"/>
      <c r="I767" s="382"/>
      <c r="J767" s="382"/>
      <c r="K767" s="382"/>
      <c r="L767" s="382"/>
      <c r="M767" s="382"/>
      <c r="N767" s="382"/>
      <c r="O767" s="382"/>
      <c r="P767" s="382"/>
      <c r="Q767" s="382"/>
      <c r="R767" s="382"/>
      <c r="S767" s="382"/>
      <c r="T767" s="382"/>
      <c r="U767" s="382"/>
      <c r="V767" s="382"/>
      <c r="W767" s="382"/>
      <c r="X767" s="382"/>
      <c r="Y767" s="382"/>
      <c r="Z767" s="382"/>
      <c r="AA767" s="382"/>
    </row>
    <row r="768" spans="1:27" ht="13.2">
      <c r="A768" s="382"/>
      <c r="B768" s="382"/>
      <c r="C768" s="382"/>
      <c r="D768" s="382"/>
      <c r="E768" s="382"/>
      <c r="F768" s="382"/>
      <c r="G768" s="382"/>
      <c r="H768" s="382"/>
      <c r="I768" s="382"/>
      <c r="J768" s="382"/>
      <c r="K768" s="382"/>
      <c r="L768" s="382"/>
      <c r="M768" s="382"/>
      <c r="N768" s="382"/>
      <c r="O768" s="382"/>
      <c r="P768" s="382"/>
      <c r="Q768" s="382"/>
      <c r="R768" s="382"/>
      <c r="S768" s="382"/>
      <c r="T768" s="382"/>
      <c r="U768" s="382"/>
      <c r="V768" s="382"/>
      <c r="W768" s="382"/>
      <c r="X768" s="382"/>
      <c r="Y768" s="382"/>
      <c r="Z768" s="382"/>
      <c r="AA768" s="382"/>
    </row>
    <row r="769" spans="1:27" ht="13.2">
      <c r="A769" s="382"/>
      <c r="B769" s="382"/>
      <c r="C769" s="382"/>
      <c r="D769" s="382"/>
      <c r="E769" s="382"/>
      <c r="F769" s="382"/>
      <c r="G769" s="382"/>
      <c r="H769" s="382"/>
      <c r="I769" s="382"/>
      <c r="J769" s="382"/>
      <c r="K769" s="382"/>
      <c r="L769" s="382"/>
      <c r="M769" s="382"/>
      <c r="N769" s="382"/>
      <c r="O769" s="382"/>
      <c r="P769" s="382"/>
      <c r="Q769" s="382"/>
      <c r="R769" s="382"/>
      <c r="S769" s="382"/>
      <c r="T769" s="382"/>
      <c r="U769" s="382"/>
      <c r="V769" s="382"/>
      <c r="W769" s="382"/>
      <c r="X769" s="382"/>
      <c r="Y769" s="382"/>
      <c r="Z769" s="382"/>
      <c r="AA769" s="382"/>
    </row>
    <row r="770" spans="1:27" ht="13.2">
      <c r="A770" s="382"/>
      <c r="B770" s="382"/>
      <c r="C770" s="382"/>
      <c r="D770" s="382"/>
      <c r="E770" s="382"/>
      <c r="F770" s="382"/>
      <c r="G770" s="382"/>
      <c r="H770" s="382"/>
      <c r="I770" s="382"/>
      <c r="J770" s="382"/>
      <c r="K770" s="382"/>
      <c r="L770" s="382"/>
      <c r="M770" s="382"/>
      <c r="N770" s="382"/>
      <c r="O770" s="382"/>
      <c r="P770" s="382"/>
      <c r="Q770" s="382"/>
      <c r="R770" s="382"/>
      <c r="S770" s="382"/>
      <c r="T770" s="382"/>
      <c r="U770" s="382"/>
      <c r="V770" s="382"/>
      <c r="W770" s="382"/>
      <c r="X770" s="382"/>
      <c r="Y770" s="382"/>
      <c r="Z770" s="382"/>
      <c r="AA770" s="382"/>
    </row>
    <row r="771" spans="1:27" ht="13.2">
      <c r="A771" s="382"/>
      <c r="B771" s="382"/>
      <c r="C771" s="382"/>
      <c r="D771" s="382"/>
      <c r="E771" s="382"/>
      <c r="F771" s="382"/>
      <c r="G771" s="382"/>
      <c r="H771" s="382"/>
      <c r="I771" s="382"/>
      <c r="J771" s="382"/>
      <c r="K771" s="382"/>
      <c r="L771" s="382"/>
      <c r="M771" s="382"/>
      <c r="N771" s="382"/>
      <c r="O771" s="382"/>
      <c r="P771" s="382"/>
      <c r="Q771" s="382"/>
      <c r="R771" s="382"/>
      <c r="S771" s="382"/>
      <c r="T771" s="382"/>
      <c r="U771" s="382"/>
      <c r="V771" s="382"/>
      <c r="W771" s="382"/>
      <c r="X771" s="382"/>
      <c r="Y771" s="382"/>
      <c r="Z771" s="382"/>
      <c r="AA771" s="382"/>
    </row>
    <row r="772" spans="1:27" ht="13.2">
      <c r="A772" s="382"/>
      <c r="B772" s="382"/>
      <c r="C772" s="382"/>
      <c r="D772" s="382"/>
      <c r="E772" s="382"/>
      <c r="F772" s="382"/>
      <c r="G772" s="382"/>
      <c r="H772" s="382"/>
      <c r="I772" s="382"/>
      <c r="J772" s="382"/>
      <c r="K772" s="382"/>
      <c r="L772" s="382"/>
      <c r="M772" s="382"/>
      <c r="N772" s="382"/>
      <c r="O772" s="382"/>
      <c r="P772" s="382"/>
      <c r="Q772" s="382"/>
      <c r="R772" s="382"/>
      <c r="S772" s="382"/>
      <c r="T772" s="382"/>
      <c r="U772" s="382"/>
      <c r="V772" s="382"/>
      <c r="W772" s="382"/>
      <c r="X772" s="382"/>
      <c r="Y772" s="382"/>
      <c r="Z772" s="382"/>
      <c r="AA772" s="382"/>
    </row>
    <row r="773" spans="1:27" ht="13.2">
      <c r="A773" s="382"/>
      <c r="B773" s="382"/>
      <c r="C773" s="382"/>
      <c r="D773" s="382"/>
      <c r="E773" s="382"/>
      <c r="F773" s="382"/>
      <c r="G773" s="382"/>
      <c r="H773" s="382"/>
      <c r="I773" s="382"/>
      <c r="J773" s="382"/>
      <c r="K773" s="382"/>
      <c r="L773" s="382"/>
      <c r="M773" s="382"/>
      <c r="N773" s="382"/>
      <c r="O773" s="382"/>
      <c r="P773" s="382"/>
      <c r="Q773" s="382"/>
      <c r="R773" s="382"/>
      <c r="S773" s="382"/>
      <c r="T773" s="382"/>
      <c r="U773" s="382"/>
      <c r="V773" s="382"/>
      <c r="W773" s="382"/>
      <c r="X773" s="382"/>
      <c r="Y773" s="382"/>
      <c r="Z773" s="382"/>
      <c r="AA773" s="382"/>
    </row>
    <row r="774" spans="1:27" ht="13.2">
      <c r="A774" s="382"/>
      <c r="B774" s="382"/>
      <c r="C774" s="382"/>
      <c r="D774" s="382"/>
      <c r="E774" s="382"/>
      <c r="F774" s="382"/>
      <c r="G774" s="382"/>
      <c r="H774" s="382"/>
      <c r="I774" s="382"/>
      <c r="J774" s="382"/>
      <c r="K774" s="382"/>
      <c r="L774" s="382"/>
      <c r="M774" s="382"/>
      <c r="N774" s="382"/>
      <c r="O774" s="382"/>
      <c r="P774" s="382"/>
      <c r="Q774" s="382"/>
      <c r="R774" s="382"/>
      <c r="S774" s="382"/>
      <c r="T774" s="382"/>
      <c r="U774" s="382"/>
      <c r="V774" s="382"/>
      <c r="W774" s="382"/>
      <c r="X774" s="382"/>
      <c r="Y774" s="382"/>
      <c r="Z774" s="382"/>
      <c r="AA774" s="382"/>
    </row>
    <row r="775" spans="1:27" ht="13.2">
      <c r="A775" s="382"/>
      <c r="B775" s="382"/>
      <c r="C775" s="382"/>
      <c r="D775" s="382"/>
      <c r="E775" s="382"/>
      <c r="F775" s="382"/>
      <c r="G775" s="382"/>
      <c r="H775" s="382"/>
      <c r="I775" s="382"/>
      <c r="J775" s="382"/>
      <c r="K775" s="382"/>
      <c r="L775" s="382"/>
      <c r="M775" s="382"/>
      <c r="N775" s="382"/>
      <c r="O775" s="382"/>
      <c r="P775" s="382"/>
      <c r="Q775" s="382"/>
      <c r="R775" s="382"/>
      <c r="S775" s="382"/>
      <c r="T775" s="382"/>
      <c r="U775" s="382"/>
      <c r="V775" s="382"/>
      <c r="W775" s="382"/>
      <c r="X775" s="382"/>
      <c r="Y775" s="382"/>
      <c r="Z775" s="382"/>
      <c r="AA775" s="382"/>
    </row>
    <row r="776" spans="1:27" ht="13.2">
      <c r="A776" s="382"/>
      <c r="B776" s="382"/>
      <c r="C776" s="382"/>
      <c r="D776" s="382"/>
      <c r="E776" s="382"/>
      <c r="F776" s="382"/>
      <c r="G776" s="382"/>
      <c r="H776" s="382"/>
      <c r="I776" s="382"/>
      <c r="J776" s="382"/>
      <c r="K776" s="382"/>
      <c r="L776" s="382"/>
      <c r="M776" s="382"/>
      <c r="N776" s="382"/>
      <c r="O776" s="382"/>
      <c r="P776" s="382"/>
      <c r="Q776" s="382"/>
      <c r="R776" s="382"/>
      <c r="S776" s="382"/>
      <c r="T776" s="382"/>
      <c r="U776" s="382"/>
      <c r="V776" s="382"/>
      <c r="W776" s="382"/>
      <c r="X776" s="382"/>
      <c r="Y776" s="382"/>
      <c r="Z776" s="382"/>
      <c r="AA776" s="382"/>
    </row>
    <row r="777" spans="1:27" ht="13.2">
      <c r="A777" s="382"/>
      <c r="B777" s="382"/>
      <c r="C777" s="382"/>
      <c r="D777" s="382"/>
      <c r="E777" s="382"/>
      <c r="F777" s="382"/>
      <c r="G777" s="382"/>
      <c r="H777" s="382"/>
      <c r="I777" s="382"/>
      <c r="J777" s="382"/>
      <c r="K777" s="382"/>
      <c r="L777" s="382"/>
      <c r="M777" s="382"/>
      <c r="N777" s="382"/>
      <c r="O777" s="382"/>
      <c r="P777" s="382"/>
      <c r="Q777" s="382"/>
      <c r="R777" s="382"/>
      <c r="S777" s="382"/>
      <c r="T777" s="382"/>
      <c r="U777" s="382"/>
      <c r="V777" s="382"/>
      <c r="W777" s="382"/>
      <c r="X777" s="382"/>
      <c r="Y777" s="382"/>
      <c r="Z777" s="382"/>
      <c r="AA777" s="382"/>
    </row>
    <row r="778" spans="1:27" ht="13.2">
      <c r="A778" s="382"/>
      <c r="B778" s="382"/>
      <c r="C778" s="382"/>
      <c r="D778" s="382"/>
      <c r="E778" s="382"/>
      <c r="F778" s="382"/>
      <c r="G778" s="382"/>
      <c r="H778" s="382"/>
      <c r="I778" s="382"/>
      <c r="J778" s="382"/>
      <c r="K778" s="382"/>
      <c r="L778" s="382"/>
      <c r="M778" s="382"/>
      <c r="N778" s="382"/>
      <c r="O778" s="382"/>
      <c r="P778" s="382"/>
      <c r="Q778" s="382"/>
      <c r="R778" s="382"/>
      <c r="S778" s="382"/>
      <c r="T778" s="382"/>
      <c r="U778" s="382"/>
      <c r="V778" s="382"/>
      <c r="W778" s="382"/>
      <c r="X778" s="382"/>
      <c r="Y778" s="382"/>
      <c r="Z778" s="382"/>
      <c r="AA778" s="382"/>
    </row>
    <row r="779" spans="1:27" ht="13.2">
      <c r="A779" s="382"/>
      <c r="B779" s="382"/>
      <c r="C779" s="382"/>
      <c r="D779" s="382"/>
      <c r="E779" s="382"/>
      <c r="F779" s="382"/>
      <c r="G779" s="382"/>
      <c r="H779" s="382"/>
      <c r="I779" s="382"/>
      <c r="J779" s="382"/>
      <c r="K779" s="382"/>
      <c r="L779" s="382"/>
      <c r="M779" s="382"/>
      <c r="N779" s="382"/>
      <c r="O779" s="382"/>
      <c r="P779" s="382"/>
      <c r="Q779" s="382"/>
      <c r="R779" s="382"/>
      <c r="S779" s="382"/>
      <c r="T779" s="382"/>
      <c r="U779" s="382"/>
      <c r="V779" s="382"/>
      <c r="W779" s="382"/>
      <c r="X779" s="382"/>
      <c r="Y779" s="382"/>
      <c r="Z779" s="382"/>
      <c r="AA779" s="382"/>
    </row>
    <row r="780" spans="1:27" ht="13.2">
      <c r="A780" s="382"/>
      <c r="B780" s="382"/>
      <c r="C780" s="382"/>
      <c r="D780" s="382"/>
      <c r="E780" s="382"/>
      <c r="F780" s="382"/>
      <c r="G780" s="382"/>
      <c r="H780" s="382"/>
      <c r="I780" s="382"/>
      <c r="J780" s="382"/>
      <c r="K780" s="382"/>
      <c r="L780" s="382"/>
      <c r="M780" s="382"/>
      <c r="N780" s="382"/>
      <c r="O780" s="382"/>
      <c r="P780" s="382"/>
      <c r="Q780" s="382"/>
      <c r="R780" s="382"/>
      <c r="S780" s="382"/>
      <c r="T780" s="382"/>
      <c r="U780" s="382"/>
      <c r="V780" s="382"/>
      <c r="W780" s="382"/>
      <c r="X780" s="382"/>
      <c r="Y780" s="382"/>
      <c r="Z780" s="382"/>
      <c r="AA780" s="382"/>
    </row>
    <row r="781" spans="1:27" ht="13.2">
      <c r="A781" s="382"/>
      <c r="B781" s="382"/>
      <c r="C781" s="382"/>
      <c r="D781" s="382"/>
      <c r="E781" s="382"/>
      <c r="F781" s="382"/>
      <c r="G781" s="382"/>
      <c r="H781" s="382"/>
      <c r="I781" s="382"/>
      <c r="J781" s="382"/>
      <c r="K781" s="382"/>
      <c r="L781" s="382"/>
      <c r="M781" s="382"/>
      <c r="N781" s="382"/>
      <c r="O781" s="382"/>
      <c r="P781" s="382"/>
      <c r="Q781" s="382"/>
      <c r="R781" s="382"/>
      <c r="S781" s="382"/>
      <c r="T781" s="382"/>
      <c r="U781" s="382"/>
      <c r="V781" s="382"/>
      <c r="W781" s="382"/>
      <c r="X781" s="382"/>
      <c r="Y781" s="382"/>
      <c r="Z781" s="382"/>
      <c r="AA781" s="382"/>
    </row>
    <row r="782" spans="1:27" ht="13.2">
      <c r="A782" s="382"/>
      <c r="B782" s="382"/>
      <c r="C782" s="382"/>
      <c r="D782" s="382"/>
      <c r="E782" s="382"/>
      <c r="F782" s="382"/>
      <c r="G782" s="382"/>
      <c r="H782" s="382"/>
      <c r="I782" s="382"/>
      <c r="J782" s="382"/>
      <c r="K782" s="382"/>
      <c r="L782" s="382"/>
      <c r="M782" s="382"/>
      <c r="N782" s="382"/>
      <c r="O782" s="382"/>
      <c r="P782" s="382"/>
      <c r="Q782" s="382"/>
      <c r="R782" s="382"/>
      <c r="S782" s="382"/>
      <c r="T782" s="382"/>
      <c r="U782" s="382"/>
      <c r="V782" s="382"/>
      <c r="W782" s="382"/>
      <c r="X782" s="382"/>
      <c r="Y782" s="382"/>
      <c r="Z782" s="382"/>
      <c r="AA782" s="382"/>
    </row>
    <row r="783" spans="1:27" ht="13.2">
      <c r="A783" s="382"/>
      <c r="B783" s="382"/>
      <c r="C783" s="382"/>
      <c r="D783" s="382"/>
      <c r="E783" s="382"/>
      <c r="F783" s="382"/>
      <c r="G783" s="382"/>
      <c r="H783" s="382"/>
      <c r="I783" s="382"/>
      <c r="J783" s="382"/>
      <c r="K783" s="382"/>
      <c r="L783" s="382"/>
      <c r="M783" s="382"/>
      <c r="N783" s="382"/>
      <c r="O783" s="382"/>
      <c r="P783" s="382"/>
      <c r="Q783" s="382"/>
      <c r="R783" s="382"/>
      <c r="S783" s="382"/>
      <c r="T783" s="382"/>
      <c r="U783" s="382"/>
      <c r="V783" s="382"/>
      <c r="W783" s="382"/>
      <c r="X783" s="382"/>
      <c r="Y783" s="382"/>
      <c r="Z783" s="382"/>
      <c r="AA783" s="382"/>
    </row>
    <row r="784" spans="1:27" ht="13.2">
      <c r="A784" s="382"/>
      <c r="B784" s="382"/>
      <c r="C784" s="382"/>
      <c r="D784" s="382"/>
      <c r="E784" s="382"/>
      <c r="F784" s="382"/>
      <c r="G784" s="382"/>
      <c r="H784" s="382"/>
      <c r="I784" s="382"/>
      <c r="J784" s="382"/>
      <c r="K784" s="382"/>
      <c r="L784" s="382"/>
      <c r="M784" s="382"/>
      <c r="N784" s="382"/>
      <c r="O784" s="382"/>
      <c r="P784" s="382"/>
      <c r="Q784" s="382"/>
      <c r="R784" s="382"/>
      <c r="S784" s="382"/>
      <c r="T784" s="382"/>
      <c r="U784" s="382"/>
      <c r="V784" s="382"/>
      <c r="W784" s="382"/>
      <c r="X784" s="382"/>
      <c r="Y784" s="382"/>
      <c r="Z784" s="382"/>
      <c r="AA784" s="382"/>
    </row>
    <row r="785" spans="1:27" ht="13.2">
      <c r="A785" s="382"/>
      <c r="B785" s="382"/>
      <c r="C785" s="382"/>
      <c r="D785" s="382"/>
      <c r="E785" s="382"/>
      <c r="F785" s="382"/>
      <c r="G785" s="382"/>
      <c r="H785" s="382"/>
      <c r="I785" s="382"/>
      <c r="J785" s="382"/>
      <c r="K785" s="382"/>
      <c r="L785" s="382"/>
      <c r="M785" s="382"/>
      <c r="N785" s="382"/>
      <c r="O785" s="382"/>
      <c r="P785" s="382"/>
      <c r="Q785" s="382"/>
      <c r="R785" s="382"/>
      <c r="S785" s="382"/>
      <c r="T785" s="382"/>
      <c r="U785" s="382"/>
      <c r="V785" s="382"/>
      <c r="W785" s="382"/>
      <c r="X785" s="382"/>
      <c r="Y785" s="382"/>
      <c r="Z785" s="382"/>
      <c r="AA785" s="382"/>
    </row>
    <row r="786" spans="1:27" ht="13.2">
      <c r="A786" s="382"/>
      <c r="B786" s="382"/>
      <c r="C786" s="382"/>
      <c r="D786" s="382"/>
      <c r="E786" s="382"/>
      <c r="F786" s="382"/>
      <c r="G786" s="382"/>
      <c r="H786" s="382"/>
      <c r="I786" s="382"/>
      <c r="J786" s="382"/>
      <c r="K786" s="382"/>
      <c r="L786" s="382"/>
      <c r="M786" s="382"/>
      <c r="N786" s="382"/>
      <c r="O786" s="382"/>
      <c r="P786" s="382"/>
      <c r="Q786" s="382"/>
      <c r="R786" s="382"/>
      <c r="S786" s="382"/>
      <c r="T786" s="382"/>
      <c r="U786" s="382"/>
      <c r="V786" s="382"/>
      <c r="W786" s="382"/>
      <c r="X786" s="382"/>
      <c r="Y786" s="382"/>
      <c r="Z786" s="382"/>
      <c r="AA786" s="382"/>
    </row>
    <row r="787" spans="1:27" ht="13.2">
      <c r="A787" s="382"/>
      <c r="B787" s="382"/>
      <c r="C787" s="382"/>
      <c r="D787" s="382"/>
      <c r="E787" s="382"/>
      <c r="F787" s="382"/>
      <c r="G787" s="382"/>
      <c r="H787" s="382"/>
      <c r="I787" s="382"/>
      <c r="J787" s="382"/>
      <c r="K787" s="382"/>
      <c r="L787" s="382"/>
      <c r="M787" s="382"/>
      <c r="N787" s="382"/>
      <c r="O787" s="382"/>
      <c r="P787" s="382"/>
      <c r="Q787" s="382"/>
      <c r="R787" s="382"/>
      <c r="S787" s="382"/>
      <c r="T787" s="382"/>
      <c r="U787" s="382"/>
      <c r="V787" s="382"/>
      <c r="W787" s="382"/>
      <c r="X787" s="382"/>
      <c r="Y787" s="382"/>
      <c r="Z787" s="382"/>
      <c r="AA787" s="382"/>
    </row>
    <row r="788" spans="1:27" ht="13.2">
      <c r="A788" s="382"/>
      <c r="B788" s="382"/>
      <c r="C788" s="382"/>
      <c r="D788" s="382"/>
      <c r="E788" s="382"/>
      <c r="F788" s="382"/>
      <c r="G788" s="382"/>
      <c r="H788" s="382"/>
      <c r="I788" s="382"/>
      <c r="J788" s="382"/>
      <c r="K788" s="382"/>
      <c r="L788" s="382"/>
      <c r="M788" s="382"/>
      <c r="N788" s="382"/>
      <c r="O788" s="382"/>
      <c r="P788" s="382"/>
      <c r="Q788" s="382"/>
      <c r="R788" s="382"/>
      <c r="S788" s="382"/>
      <c r="T788" s="382"/>
      <c r="U788" s="382"/>
      <c r="V788" s="382"/>
      <c r="W788" s="382"/>
      <c r="X788" s="382"/>
      <c r="Y788" s="382"/>
      <c r="Z788" s="382"/>
      <c r="AA788" s="382"/>
    </row>
    <row r="789" spans="1:27" ht="13.2">
      <c r="A789" s="382"/>
      <c r="B789" s="382"/>
      <c r="C789" s="382"/>
      <c r="D789" s="382"/>
      <c r="E789" s="382"/>
      <c r="F789" s="382"/>
      <c r="G789" s="382"/>
      <c r="H789" s="382"/>
      <c r="I789" s="382"/>
      <c r="J789" s="382"/>
      <c r="K789" s="382"/>
      <c r="L789" s="382"/>
      <c r="M789" s="382"/>
      <c r="N789" s="382"/>
      <c r="O789" s="382"/>
      <c r="P789" s="382"/>
      <c r="Q789" s="382"/>
      <c r="R789" s="382"/>
      <c r="S789" s="382"/>
      <c r="T789" s="382"/>
      <c r="U789" s="382"/>
      <c r="V789" s="382"/>
      <c r="W789" s="382"/>
      <c r="X789" s="382"/>
      <c r="Y789" s="382"/>
      <c r="Z789" s="382"/>
      <c r="AA789" s="382"/>
    </row>
    <row r="790" spans="1:27" ht="13.2">
      <c r="A790" s="382"/>
      <c r="B790" s="382"/>
      <c r="C790" s="382"/>
      <c r="D790" s="382"/>
      <c r="E790" s="382"/>
      <c r="F790" s="382"/>
      <c r="G790" s="382"/>
      <c r="H790" s="382"/>
      <c r="I790" s="382"/>
      <c r="J790" s="382"/>
      <c r="K790" s="382"/>
      <c r="L790" s="382"/>
      <c r="M790" s="382"/>
      <c r="N790" s="382"/>
      <c r="O790" s="382"/>
      <c r="P790" s="382"/>
      <c r="Q790" s="382"/>
      <c r="R790" s="382"/>
      <c r="S790" s="382"/>
      <c r="T790" s="382"/>
      <c r="U790" s="382"/>
      <c r="V790" s="382"/>
      <c r="W790" s="382"/>
      <c r="X790" s="382"/>
      <c r="Y790" s="382"/>
      <c r="Z790" s="382"/>
      <c r="AA790" s="382"/>
    </row>
    <row r="791" spans="1:27" ht="13.2">
      <c r="A791" s="382"/>
      <c r="B791" s="382"/>
      <c r="C791" s="382"/>
      <c r="D791" s="382"/>
      <c r="E791" s="382"/>
      <c r="F791" s="382"/>
      <c r="G791" s="382"/>
      <c r="H791" s="382"/>
      <c r="I791" s="382"/>
      <c r="J791" s="382"/>
      <c r="K791" s="382"/>
      <c r="L791" s="382"/>
      <c r="M791" s="382"/>
      <c r="N791" s="382"/>
      <c r="O791" s="382"/>
      <c r="P791" s="382"/>
      <c r="Q791" s="382"/>
      <c r="R791" s="382"/>
      <c r="S791" s="382"/>
      <c r="T791" s="382"/>
      <c r="U791" s="382"/>
      <c r="V791" s="382"/>
      <c r="W791" s="382"/>
      <c r="X791" s="382"/>
      <c r="Y791" s="382"/>
      <c r="Z791" s="382"/>
      <c r="AA791" s="382"/>
    </row>
    <row r="792" spans="1:27" ht="13.2">
      <c r="A792" s="382"/>
      <c r="B792" s="382"/>
      <c r="C792" s="382"/>
      <c r="D792" s="382"/>
      <c r="E792" s="382"/>
      <c r="F792" s="382"/>
      <c r="G792" s="382"/>
      <c r="H792" s="382"/>
      <c r="I792" s="382"/>
      <c r="J792" s="382"/>
      <c r="K792" s="382"/>
      <c r="L792" s="382"/>
      <c r="M792" s="382"/>
      <c r="N792" s="382"/>
      <c r="O792" s="382"/>
      <c r="P792" s="382"/>
      <c r="Q792" s="382"/>
      <c r="R792" s="382"/>
      <c r="S792" s="382"/>
      <c r="T792" s="382"/>
      <c r="U792" s="382"/>
      <c r="V792" s="382"/>
      <c r="W792" s="382"/>
      <c r="X792" s="382"/>
      <c r="Y792" s="382"/>
      <c r="Z792" s="382"/>
      <c r="AA792" s="382"/>
    </row>
    <row r="793" spans="1:27" ht="13.2">
      <c r="A793" s="382"/>
      <c r="B793" s="382"/>
      <c r="C793" s="382"/>
      <c r="D793" s="382"/>
      <c r="E793" s="382"/>
      <c r="F793" s="382"/>
      <c r="G793" s="382"/>
      <c r="H793" s="382"/>
      <c r="I793" s="382"/>
      <c r="J793" s="382"/>
      <c r="K793" s="382"/>
      <c r="L793" s="382"/>
      <c r="M793" s="382"/>
      <c r="N793" s="382"/>
      <c r="O793" s="382"/>
      <c r="P793" s="382"/>
      <c r="Q793" s="382"/>
      <c r="R793" s="382"/>
      <c r="S793" s="382"/>
      <c r="T793" s="382"/>
      <c r="U793" s="382"/>
      <c r="V793" s="382"/>
      <c r="W793" s="382"/>
      <c r="X793" s="382"/>
      <c r="Y793" s="382"/>
      <c r="Z793" s="382"/>
      <c r="AA793" s="382"/>
    </row>
    <row r="794" spans="1:27" ht="13.2">
      <c r="A794" s="382"/>
      <c r="B794" s="382"/>
      <c r="C794" s="382"/>
      <c r="D794" s="382"/>
      <c r="E794" s="382"/>
      <c r="F794" s="382"/>
      <c r="G794" s="382"/>
      <c r="H794" s="382"/>
      <c r="I794" s="382"/>
      <c r="J794" s="382"/>
      <c r="K794" s="382"/>
      <c r="L794" s="382"/>
      <c r="M794" s="382"/>
      <c r="N794" s="382"/>
      <c r="O794" s="382"/>
      <c r="P794" s="382"/>
      <c r="Q794" s="382"/>
      <c r="R794" s="382"/>
      <c r="S794" s="382"/>
      <c r="T794" s="382"/>
      <c r="U794" s="382"/>
      <c r="V794" s="382"/>
      <c r="W794" s="382"/>
      <c r="X794" s="382"/>
      <c r="Y794" s="382"/>
      <c r="Z794" s="382"/>
      <c r="AA794" s="382"/>
    </row>
    <row r="795" spans="1:27" ht="13.2">
      <c r="A795" s="382"/>
      <c r="B795" s="382"/>
      <c r="C795" s="382"/>
      <c r="D795" s="382"/>
      <c r="E795" s="382"/>
      <c r="F795" s="382"/>
      <c r="G795" s="382"/>
      <c r="H795" s="382"/>
      <c r="I795" s="382"/>
      <c r="J795" s="382"/>
      <c r="K795" s="382"/>
      <c r="L795" s="382"/>
      <c r="M795" s="382"/>
      <c r="N795" s="382"/>
      <c r="O795" s="382"/>
      <c r="P795" s="382"/>
      <c r="Q795" s="382"/>
      <c r="R795" s="382"/>
      <c r="S795" s="382"/>
      <c r="T795" s="382"/>
      <c r="U795" s="382"/>
      <c r="V795" s="382"/>
      <c r="W795" s="382"/>
      <c r="X795" s="382"/>
      <c r="Y795" s="382"/>
      <c r="Z795" s="382"/>
      <c r="AA795" s="382"/>
    </row>
    <row r="796" spans="1:27" ht="13.2">
      <c r="A796" s="382"/>
      <c r="B796" s="382"/>
      <c r="C796" s="382"/>
      <c r="D796" s="382"/>
      <c r="E796" s="382"/>
      <c r="F796" s="382"/>
      <c r="G796" s="382"/>
      <c r="H796" s="382"/>
      <c r="I796" s="382"/>
      <c r="J796" s="382"/>
      <c r="K796" s="382"/>
      <c r="L796" s="382"/>
      <c r="M796" s="382"/>
      <c r="N796" s="382"/>
      <c r="O796" s="382"/>
      <c r="P796" s="382"/>
      <c r="Q796" s="382"/>
      <c r="R796" s="382"/>
      <c r="S796" s="382"/>
      <c r="T796" s="382"/>
      <c r="U796" s="382"/>
      <c r="V796" s="382"/>
      <c r="W796" s="382"/>
      <c r="X796" s="382"/>
      <c r="Y796" s="382"/>
      <c r="Z796" s="382"/>
      <c r="AA796" s="382"/>
    </row>
    <row r="797" spans="1:27" ht="13.2">
      <c r="A797" s="382"/>
      <c r="B797" s="382"/>
      <c r="C797" s="382"/>
      <c r="D797" s="382"/>
      <c r="E797" s="382"/>
      <c r="F797" s="382"/>
      <c r="G797" s="382"/>
      <c r="H797" s="382"/>
      <c r="I797" s="382"/>
      <c r="J797" s="382"/>
      <c r="K797" s="382"/>
      <c r="L797" s="382"/>
      <c r="M797" s="382"/>
      <c r="N797" s="382"/>
      <c r="O797" s="382"/>
      <c r="P797" s="382"/>
      <c r="Q797" s="382"/>
      <c r="R797" s="382"/>
      <c r="S797" s="382"/>
      <c r="T797" s="382"/>
      <c r="U797" s="382"/>
      <c r="V797" s="382"/>
      <c r="W797" s="382"/>
      <c r="X797" s="382"/>
      <c r="Y797" s="382"/>
      <c r="Z797" s="382"/>
      <c r="AA797" s="382"/>
    </row>
    <row r="798" spans="1:27" ht="13.2">
      <c r="A798" s="382"/>
      <c r="B798" s="382"/>
      <c r="C798" s="382"/>
      <c r="D798" s="382"/>
      <c r="E798" s="382"/>
      <c r="F798" s="382"/>
      <c r="G798" s="382"/>
      <c r="H798" s="382"/>
      <c r="I798" s="382"/>
      <c r="J798" s="382"/>
      <c r="K798" s="382"/>
      <c r="L798" s="382"/>
      <c r="M798" s="382"/>
      <c r="N798" s="382"/>
      <c r="O798" s="382"/>
      <c r="P798" s="382"/>
      <c r="Q798" s="382"/>
      <c r="R798" s="382"/>
      <c r="S798" s="382"/>
      <c r="T798" s="382"/>
      <c r="U798" s="382"/>
      <c r="V798" s="382"/>
      <c r="W798" s="382"/>
      <c r="X798" s="382"/>
      <c r="Y798" s="382"/>
      <c r="Z798" s="382"/>
      <c r="AA798" s="382"/>
    </row>
    <row r="799" spans="1:27" ht="13.2">
      <c r="A799" s="382"/>
      <c r="B799" s="382"/>
      <c r="C799" s="382"/>
      <c r="D799" s="382"/>
      <c r="E799" s="382"/>
      <c r="F799" s="382"/>
      <c r="G799" s="382"/>
      <c r="H799" s="382"/>
      <c r="I799" s="382"/>
      <c r="J799" s="382"/>
      <c r="K799" s="382"/>
      <c r="L799" s="382"/>
      <c r="M799" s="382"/>
      <c r="N799" s="382"/>
      <c r="O799" s="382"/>
      <c r="P799" s="382"/>
      <c r="Q799" s="382"/>
      <c r="R799" s="382"/>
      <c r="S799" s="382"/>
      <c r="T799" s="382"/>
      <c r="U799" s="382"/>
      <c r="V799" s="382"/>
      <c r="W799" s="382"/>
      <c r="X799" s="382"/>
      <c r="Y799" s="382"/>
      <c r="Z799" s="382"/>
      <c r="AA799" s="382"/>
    </row>
    <row r="800" spans="1:27" ht="13.2">
      <c r="A800" s="382"/>
      <c r="B800" s="382"/>
      <c r="C800" s="382"/>
      <c r="D800" s="382"/>
      <c r="E800" s="382"/>
      <c r="F800" s="382"/>
      <c r="G800" s="382"/>
      <c r="H800" s="382"/>
      <c r="I800" s="382"/>
      <c r="J800" s="382"/>
      <c r="K800" s="382"/>
      <c r="L800" s="382"/>
      <c r="M800" s="382"/>
      <c r="N800" s="382"/>
      <c r="O800" s="382"/>
      <c r="P800" s="382"/>
      <c r="Q800" s="382"/>
      <c r="R800" s="382"/>
      <c r="S800" s="382"/>
      <c r="T800" s="382"/>
      <c r="U800" s="382"/>
      <c r="V800" s="382"/>
      <c r="W800" s="382"/>
      <c r="X800" s="382"/>
      <c r="Y800" s="382"/>
      <c r="Z800" s="382"/>
      <c r="AA800" s="382"/>
    </row>
    <row r="801" spans="1:27" ht="13.2">
      <c r="A801" s="382"/>
      <c r="B801" s="382"/>
      <c r="C801" s="382"/>
      <c r="D801" s="382"/>
      <c r="E801" s="382"/>
      <c r="F801" s="382"/>
      <c r="G801" s="382"/>
      <c r="H801" s="382"/>
      <c r="I801" s="382"/>
      <c r="J801" s="382"/>
      <c r="K801" s="382"/>
      <c r="L801" s="382"/>
      <c r="M801" s="382"/>
      <c r="N801" s="382"/>
      <c r="O801" s="382"/>
      <c r="P801" s="382"/>
      <c r="Q801" s="382"/>
      <c r="R801" s="382"/>
      <c r="S801" s="382"/>
      <c r="T801" s="382"/>
      <c r="U801" s="382"/>
      <c r="V801" s="382"/>
      <c r="W801" s="382"/>
      <c r="X801" s="382"/>
      <c r="Y801" s="382"/>
      <c r="Z801" s="382"/>
      <c r="AA801" s="382"/>
    </row>
    <row r="802" spans="1:27" ht="13.2">
      <c r="A802" s="382"/>
      <c r="B802" s="382"/>
      <c r="C802" s="382"/>
      <c r="D802" s="382"/>
      <c r="E802" s="382"/>
      <c r="F802" s="382"/>
      <c r="G802" s="382"/>
      <c r="H802" s="382"/>
      <c r="I802" s="382"/>
      <c r="J802" s="382"/>
      <c r="K802" s="382"/>
      <c r="L802" s="382"/>
      <c r="M802" s="382"/>
      <c r="N802" s="382"/>
      <c r="O802" s="382"/>
      <c r="P802" s="382"/>
      <c r="Q802" s="382"/>
      <c r="R802" s="382"/>
      <c r="S802" s="382"/>
      <c r="T802" s="382"/>
      <c r="U802" s="382"/>
      <c r="V802" s="382"/>
      <c r="W802" s="382"/>
      <c r="X802" s="382"/>
      <c r="Y802" s="382"/>
      <c r="Z802" s="382"/>
      <c r="AA802" s="382"/>
    </row>
    <row r="803" spans="1:27" ht="13.2">
      <c r="A803" s="382"/>
      <c r="B803" s="382"/>
      <c r="C803" s="382"/>
      <c r="D803" s="382"/>
      <c r="E803" s="382"/>
      <c r="F803" s="382"/>
      <c r="G803" s="382"/>
      <c r="H803" s="382"/>
      <c r="I803" s="382"/>
      <c r="J803" s="382"/>
      <c r="K803" s="382"/>
      <c r="L803" s="382"/>
      <c r="M803" s="382"/>
      <c r="N803" s="382"/>
      <c r="O803" s="382"/>
      <c r="P803" s="382"/>
      <c r="Q803" s="382"/>
      <c r="R803" s="382"/>
      <c r="S803" s="382"/>
      <c r="T803" s="382"/>
      <c r="U803" s="382"/>
      <c r="V803" s="382"/>
      <c r="W803" s="382"/>
      <c r="X803" s="382"/>
      <c r="Y803" s="382"/>
      <c r="Z803" s="382"/>
      <c r="AA803" s="382"/>
    </row>
    <row r="804" spans="1:27" ht="13.2">
      <c r="A804" s="382"/>
      <c r="B804" s="382"/>
      <c r="C804" s="382"/>
      <c r="D804" s="382"/>
      <c r="E804" s="382"/>
      <c r="F804" s="382"/>
      <c r="G804" s="382"/>
      <c r="H804" s="382"/>
      <c r="I804" s="382"/>
      <c r="J804" s="382"/>
      <c r="K804" s="382"/>
      <c r="L804" s="382"/>
      <c r="M804" s="382"/>
      <c r="N804" s="382"/>
      <c r="O804" s="382"/>
      <c r="P804" s="382"/>
      <c r="Q804" s="382"/>
      <c r="R804" s="382"/>
      <c r="S804" s="382"/>
      <c r="T804" s="382"/>
      <c r="U804" s="382"/>
      <c r="V804" s="382"/>
      <c r="W804" s="382"/>
      <c r="X804" s="382"/>
      <c r="Y804" s="382"/>
      <c r="Z804" s="382"/>
      <c r="AA804" s="382"/>
    </row>
    <row r="805" spans="1:27" ht="13.2">
      <c r="A805" s="382"/>
      <c r="B805" s="382"/>
      <c r="C805" s="382"/>
      <c r="D805" s="382"/>
      <c r="E805" s="382"/>
      <c r="F805" s="382"/>
      <c r="G805" s="382"/>
      <c r="H805" s="382"/>
      <c r="I805" s="382"/>
      <c r="J805" s="382"/>
      <c r="K805" s="382"/>
      <c r="L805" s="382"/>
      <c r="M805" s="382"/>
      <c r="N805" s="382"/>
      <c r="O805" s="382"/>
      <c r="P805" s="382"/>
      <c r="Q805" s="382"/>
      <c r="R805" s="382"/>
      <c r="S805" s="382"/>
      <c r="T805" s="382"/>
      <c r="U805" s="382"/>
      <c r="V805" s="382"/>
      <c r="W805" s="382"/>
      <c r="X805" s="382"/>
      <c r="Y805" s="382"/>
      <c r="Z805" s="382"/>
      <c r="AA805" s="382"/>
    </row>
    <row r="806" spans="1:27" ht="13.2">
      <c r="A806" s="382"/>
      <c r="B806" s="382"/>
      <c r="C806" s="382"/>
      <c r="D806" s="382"/>
      <c r="E806" s="382"/>
      <c r="F806" s="382"/>
      <c r="G806" s="382"/>
      <c r="H806" s="382"/>
      <c r="I806" s="382"/>
      <c r="J806" s="382"/>
      <c r="K806" s="382"/>
      <c r="L806" s="382"/>
      <c r="M806" s="382"/>
      <c r="N806" s="382"/>
      <c r="O806" s="382"/>
      <c r="P806" s="382"/>
      <c r="Q806" s="382"/>
      <c r="R806" s="382"/>
      <c r="S806" s="382"/>
      <c r="T806" s="382"/>
      <c r="U806" s="382"/>
      <c r="V806" s="382"/>
      <c r="W806" s="382"/>
      <c r="X806" s="382"/>
      <c r="Y806" s="382"/>
      <c r="Z806" s="382"/>
      <c r="AA806" s="382"/>
    </row>
    <row r="807" spans="1:27" ht="13.2">
      <c r="A807" s="382"/>
      <c r="B807" s="382"/>
      <c r="C807" s="382"/>
      <c r="D807" s="382"/>
      <c r="E807" s="382"/>
      <c r="F807" s="382"/>
      <c r="G807" s="382"/>
      <c r="H807" s="382"/>
      <c r="I807" s="382"/>
      <c r="J807" s="382"/>
      <c r="K807" s="382"/>
      <c r="L807" s="382"/>
      <c r="M807" s="382"/>
      <c r="N807" s="382"/>
      <c r="O807" s="382"/>
      <c r="P807" s="382"/>
      <c r="Q807" s="382"/>
      <c r="R807" s="382"/>
      <c r="S807" s="382"/>
      <c r="T807" s="382"/>
      <c r="U807" s="382"/>
      <c r="V807" s="382"/>
      <c r="W807" s="382"/>
      <c r="X807" s="382"/>
      <c r="Y807" s="382"/>
      <c r="Z807" s="382"/>
      <c r="AA807" s="382"/>
    </row>
    <row r="808" spans="1:27" ht="13.2">
      <c r="A808" s="382"/>
      <c r="B808" s="382"/>
      <c r="C808" s="382"/>
      <c r="D808" s="382"/>
      <c r="E808" s="382"/>
      <c r="F808" s="382"/>
      <c r="G808" s="382"/>
      <c r="H808" s="382"/>
      <c r="I808" s="382"/>
      <c r="J808" s="382"/>
      <c r="K808" s="382"/>
      <c r="L808" s="382"/>
      <c r="M808" s="382"/>
      <c r="N808" s="382"/>
      <c r="O808" s="382"/>
      <c r="P808" s="382"/>
      <c r="Q808" s="382"/>
      <c r="R808" s="382"/>
      <c r="S808" s="382"/>
      <c r="T808" s="382"/>
      <c r="U808" s="382"/>
      <c r="V808" s="382"/>
      <c r="W808" s="382"/>
      <c r="X808" s="382"/>
      <c r="Y808" s="382"/>
      <c r="Z808" s="382"/>
      <c r="AA808" s="382"/>
    </row>
    <row r="809" spans="1:27" ht="13.2">
      <c r="A809" s="382"/>
      <c r="B809" s="382"/>
      <c r="C809" s="382"/>
      <c r="D809" s="382"/>
      <c r="E809" s="382"/>
      <c r="F809" s="382"/>
      <c r="G809" s="382"/>
      <c r="H809" s="382"/>
      <c r="I809" s="382"/>
      <c r="J809" s="382"/>
      <c r="K809" s="382"/>
      <c r="L809" s="382"/>
      <c r="M809" s="382"/>
      <c r="N809" s="382"/>
      <c r="O809" s="382"/>
      <c r="P809" s="382"/>
      <c r="Q809" s="382"/>
      <c r="R809" s="382"/>
      <c r="S809" s="382"/>
      <c r="T809" s="382"/>
      <c r="U809" s="382"/>
      <c r="V809" s="382"/>
      <c r="W809" s="382"/>
      <c r="X809" s="382"/>
      <c r="Y809" s="382"/>
      <c r="Z809" s="382"/>
      <c r="AA809" s="382"/>
    </row>
    <row r="810" spans="1:27" ht="13.2">
      <c r="A810" s="382"/>
      <c r="B810" s="382"/>
      <c r="C810" s="382"/>
      <c r="D810" s="382"/>
      <c r="E810" s="382"/>
      <c r="F810" s="382"/>
      <c r="G810" s="382"/>
      <c r="H810" s="382"/>
      <c r="I810" s="382"/>
      <c r="J810" s="382"/>
      <c r="K810" s="382"/>
      <c r="L810" s="382"/>
      <c r="M810" s="382"/>
      <c r="N810" s="382"/>
      <c r="O810" s="382"/>
      <c r="P810" s="382"/>
      <c r="Q810" s="382"/>
      <c r="R810" s="382"/>
      <c r="S810" s="382"/>
      <c r="T810" s="382"/>
      <c r="U810" s="382"/>
      <c r="V810" s="382"/>
      <c r="W810" s="382"/>
      <c r="X810" s="382"/>
      <c r="Y810" s="382"/>
      <c r="Z810" s="382"/>
      <c r="AA810" s="382"/>
    </row>
    <row r="811" spans="1:27" ht="13.2">
      <c r="A811" s="382"/>
      <c r="B811" s="382"/>
      <c r="C811" s="382"/>
      <c r="D811" s="382"/>
      <c r="E811" s="382"/>
      <c r="F811" s="382"/>
      <c r="G811" s="382"/>
      <c r="H811" s="382"/>
      <c r="I811" s="382"/>
      <c r="J811" s="382"/>
      <c r="K811" s="382"/>
      <c r="L811" s="382"/>
      <c r="M811" s="382"/>
      <c r="N811" s="382"/>
      <c r="O811" s="382"/>
      <c r="P811" s="382"/>
      <c r="Q811" s="382"/>
      <c r="R811" s="382"/>
      <c r="S811" s="382"/>
      <c r="T811" s="382"/>
      <c r="U811" s="382"/>
      <c r="V811" s="382"/>
      <c r="W811" s="382"/>
      <c r="X811" s="382"/>
      <c r="Y811" s="382"/>
      <c r="Z811" s="382"/>
      <c r="AA811" s="382"/>
    </row>
    <row r="812" spans="1:27" ht="13.2">
      <c r="A812" s="382"/>
      <c r="B812" s="382"/>
      <c r="C812" s="382"/>
      <c r="D812" s="382"/>
      <c r="E812" s="382"/>
      <c r="F812" s="382"/>
      <c r="G812" s="382"/>
      <c r="H812" s="382"/>
      <c r="I812" s="382"/>
      <c r="J812" s="382"/>
      <c r="K812" s="382"/>
      <c r="L812" s="382"/>
      <c r="M812" s="382"/>
      <c r="N812" s="382"/>
      <c r="O812" s="382"/>
      <c r="P812" s="382"/>
      <c r="Q812" s="382"/>
      <c r="R812" s="382"/>
      <c r="S812" s="382"/>
      <c r="T812" s="382"/>
      <c r="U812" s="382"/>
      <c r="V812" s="382"/>
      <c r="W812" s="382"/>
      <c r="X812" s="382"/>
      <c r="Y812" s="382"/>
      <c r="Z812" s="382"/>
      <c r="AA812" s="382"/>
    </row>
    <row r="813" spans="1:27" ht="13.2">
      <c r="A813" s="382"/>
      <c r="B813" s="382"/>
      <c r="C813" s="382"/>
      <c r="D813" s="382"/>
      <c r="E813" s="382"/>
      <c r="F813" s="382"/>
      <c r="G813" s="382"/>
      <c r="H813" s="382"/>
      <c r="I813" s="382"/>
      <c r="J813" s="382"/>
      <c r="K813" s="382"/>
      <c r="L813" s="382"/>
      <c r="M813" s="382"/>
      <c r="N813" s="382"/>
      <c r="O813" s="382"/>
      <c r="P813" s="382"/>
      <c r="Q813" s="382"/>
      <c r="R813" s="382"/>
      <c r="S813" s="382"/>
      <c r="T813" s="382"/>
      <c r="U813" s="382"/>
      <c r="V813" s="382"/>
      <c r="W813" s="382"/>
      <c r="X813" s="382"/>
      <c r="Y813" s="382"/>
      <c r="Z813" s="382"/>
      <c r="AA813" s="382"/>
    </row>
    <row r="814" spans="1:27" ht="13.2">
      <c r="A814" s="382"/>
      <c r="B814" s="382"/>
      <c r="C814" s="382"/>
      <c r="D814" s="382"/>
      <c r="E814" s="382"/>
      <c r="F814" s="382"/>
      <c r="G814" s="382"/>
      <c r="H814" s="382"/>
      <c r="I814" s="382"/>
      <c r="J814" s="382"/>
      <c r="K814" s="382"/>
      <c r="L814" s="382"/>
      <c r="M814" s="382"/>
      <c r="N814" s="382"/>
      <c r="O814" s="382"/>
      <c r="P814" s="382"/>
      <c r="Q814" s="382"/>
      <c r="R814" s="382"/>
      <c r="S814" s="382"/>
      <c r="T814" s="382"/>
      <c r="U814" s="382"/>
      <c r="V814" s="382"/>
      <c r="W814" s="382"/>
      <c r="X814" s="382"/>
      <c r="Y814" s="382"/>
      <c r="Z814" s="382"/>
      <c r="AA814" s="382"/>
    </row>
    <row r="815" spans="1:27" ht="13.2">
      <c r="A815" s="382"/>
      <c r="B815" s="382"/>
      <c r="C815" s="382"/>
      <c r="D815" s="382"/>
      <c r="E815" s="382"/>
      <c r="F815" s="382"/>
      <c r="G815" s="382"/>
      <c r="H815" s="382"/>
      <c r="I815" s="382"/>
      <c r="J815" s="382"/>
      <c r="K815" s="382"/>
      <c r="L815" s="382"/>
      <c r="M815" s="382"/>
      <c r="N815" s="382"/>
      <c r="O815" s="382"/>
      <c r="P815" s="382"/>
      <c r="Q815" s="382"/>
      <c r="R815" s="382"/>
      <c r="S815" s="382"/>
      <c r="T815" s="382"/>
      <c r="U815" s="382"/>
      <c r="V815" s="382"/>
      <c r="W815" s="382"/>
      <c r="X815" s="382"/>
      <c r="Y815" s="382"/>
      <c r="Z815" s="382"/>
      <c r="AA815" s="382"/>
    </row>
    <row r="816" spans="1:27" ht="13.2">
      <c r="A816" s="382"/>
      <c r="B816" s="382"/>
      <c r="C816" s="382"/>
      <c r="D816" s="382"/>
      <c r="E816" s="382"/>
      <c r="F816" s="382"/>
      <c r="G816" s="382"/>
      <c r="H816" s="382"/>
      <c r="I816" s="382"/>
      <c r="J816" s="382"/>
      <c r="K816" s="382"/>
      <c r="L816" s="382"/>
      <c r="M816" s="382"/>
      <c r="N816" s="382"/>
      <c r="O816" s="382"/>
      <c r="P816" s="382"/>
      <c r="Q816" s="382"/>
      <c r="R816" s="382"/>
      <c r="S816" s="382"/>
      <c r="T816" s="382"/>
      <c r="U816" s="382"/>
      <c r="V816" s="382"/>
      <c r="W816" s="382"/>
      <c r="X816" s="382"/>
      <c r="Y816" s="382"/>
      <c r="Z816" s="382"/>
      <c r="AA816" s="382"/>
    </row>
    <row r="817" spans="1:27" ht="13.2">
      <c r="A817" s="382"/>
      <c r="B817" s="382"/>
      <c r="C817" s="382"/>
      <c r="D817" s="382"/>
      <c r="E817" s="382"/>
      <c r="F817" s="382"/>
      <c r="G817" s="382"/>
      <c r="H817" s="382"/>
      <c r="I817" s="382"/>
      <c r="J817" s="382"/>
      <c r="K817" s="382"/>
      <c r="L817" s="382"/>
      <c r="M817" s="382"/>
      <c r="N817" s="382"/>
      <c r="O817" s="382"/>
      <c r="P817" s="382"/>
      <c r="Q817" s="382"/>
      <c r="R817" s="382"/>
      <c r="S817" s="382"/>
      <c r="T817" s="382"/>
      <c r="U817" s="382"/>
      <c r="V817" s="382"/>
      <c r="W817" s="382"/>
      <c r="X817" s="382"/>
      <c r="Y817" s="382"/>
      <c r="Z817" s="382"/>
      <c r="AA817" s="382"/>
    </row>
    <row r="818" spans="1:27" ht="13.2">
      <c r="A818" s="382"/>
      <c r="B818" s="382"/>
      <c r="C818" s="382"/>
      <c r="D818" s="382"/>
      <c r="E818" s="382"/>
      <c r="F818" s="382"/>
      <c r="G818" s="382"/>
      <c r="H818" s="382"/>
      <c r="I818" s="382"/>
      <c r="J818" s="382"/>
      <c r="K818" s="382"/>
      <c r="L818" s="382"/>
      <c r="M818" s="382"/>
      <c r="N818" s="382"/>
      <c r="O818" s="382"/>
      <c r="P818" s="382"/>
      <c r="Q818" s="382"/>
      <c r="R818" s="382"/>
      <c r="S818" s="382"/>
      <c r="T818" s="382"/>
      <c r="U818" s="382"/>
      <c r="V818" s="382"/>
      <c r="W818" s="382"/>
      <c r="X818" s="382"/>
      <c r="Y818" s="382"/>
      <c r="Z818" s="382"/>
      <c r="AA818" s="382"/>
    </row>
    <row r="819" spans="1:27" ht="13.2">
      <c r="A819" s="382"/>
      <c r="B819" s="382"/>
      <c r="C819" s="382"/>
      <c r="D819" s="382"/>
      <c r="E819" s="382"/>
      <c r="F819" s="382"/>
      <c r="G819" s="382"/>
      <c r="H819" s="382"/>
      <c r="I819" s="382"/>
      <c r="J819" s="382"/>
      <c r="K819" s="382"/>
      <c r="L819" s="382"/>
      <c r="M819" s="382"/>
      <c r="N819" s="382"/>
      <c r="O819" s="382"/>
      <c r="P819" s="382"/>
      <c r="Q819" s="382"/>
      <c r="R819" s="382"/>
      <c r="S819" s="382"/>
      <c r="T819" s="382"/>
      <c r="U819" s="382"/>
      <c r="V819" s="382"/>
      <c r="W819" s="382"/>
      <c r="X819" s="382"/>
      <c r="Y819" s="382"/>
      <c r="Z819" s="382"/>
      <c r="AA819" s="382"/>
    </row>
    <row r="820" spans="1:27" ht="13.2">
      <c r="A820" s="382"/>
      <c r="B820" s="382"/>
      <c r="C820" s="382"/>
      <c r="D820" s="382"/>
      <c r="E820" s="382"/>
      <c r="F820" s="382"/>
      <c r="G820" s="382"/>
      <c r="H820" s="382"/>
      <c r="I820" s="382"/>
      <c r="J820" s="382"/>
      <c r="K820" s="382"/>
      <c r="L820" s="382"/>
      <c r="M820" s="382"/>
      <c r="N820" s="382"/>
      <c r="O820" s="382"/>
      <c r="P820" s="382"/>
      <c r="Q820" s="382"/>
      <c r="R820" s="382"/>
      <c r="S820" s="382"/>
      <c r="T820" s="382"/>
      <c r="U820" s="382"/>
      <c r="V820" s="382"/>
      <c r="W820" s="382"/>
      <c r="X820" s="382"/>
      <c r="Y820" s="382"/>
      <c r="Z820" s="382"/>
      <c r="AA820" s="382"/>
    </row>
    <row r="821" spans="1:27" ht="13.2">
      <c r="A821" s="382"/>
      <c r="B821" s="382"/>
      <c r="C821" s="382"/>
      <c r="D821" s="382"/>
      <c r="E821" s="382"/>
      <c r="F821" s="382"/>
      <c r="G821" s="382"/>
      <c r="H821" s="382"/>
      <c r="I821" s="382"/>
      <c r="J821" s="382"/>
      <c r="K821" s="382"/>
      <c r="L821" s="382"/>
      <c r="M821" s="382"/>
      <c r="N821" s="382"/>
      <c r="O821" s="382"/>
      <c r="P821" s="382"/>
      <c r="Q821" s="382"/>
      <c r="R821" s="382"/>
      <c r="S821" s="382"/>
      <c r="T821" s="382"/>
      <c r="U821" s="382"/>
      <c r="V821" s="382"/>
      <c r="W821" s="382"/>
      <c r="X821" s="382"/>
      <c r="Y821" s="382"/>
      <c r="Z821" s="382"/>
      <c r="AA821" s="382"/>
    </row>
    <row r="822" spans="1:27" ht="13.2">
      <c r="A822" s="382"/>
      <c r="B822" s="382"/>
      <c r="C822" s="382"/>
      <c r="D822" s="382"/>
      <c r="E822" s="382"/>
      <c r="F822" s="382"/>
      <c r="G822" s="382"/>
      <c r="H822" s="382"/>
      <c r="I822" s="382"/>
      <c r="J822" s="382"/>
      <c r="K822" s="382"/>
      <c r="L822" s="382"/>
      <c r="M822" s="382"/>
      <c r="N822" s="382"/>
      <c r="O822" s="382"/>
      <c r="P822" s="382"/>
      <c r="Q822" s="382"/>
      <c r="R822" s="382"/>
      <c r="S822" s="382"/>
      <c r="T822" s="382"/>
      <c r="U822" s="382"/>
      <c r="V822" s="382"/>
      <c r="W822" s="382"/>
      <c r="X822" s="382"/>
      <c r="Y822" s="382"/>
      <c r="Z822" s="382"/>
      <c r="AA822" s="382"/>
    </row>
    <row r="823" spans="1:27" ht="13.2">
      <c r="A823" s="382"/>
      <c r="B823" s="382"/>
      <c r="C823" s="382"/>
      <c r="D823" s="382"/>
      <c r="E823" s="382"/>
      <c r="F823" s="382"/>
      <c r="G823" s="382"/>
      <c r="H823" s="382"/>
      <c r="I823" s="382"/>
      <c r="J823" s="382"/>
      <c r="K823" s="382"/>
      <c r="L823" s="382"/>
      <c r="M823" s="382"/>
      <c r="N823" s="382"/>
      <c r="O823" s="382"/>
      <c r="P823" s="382"/>
      <c r="Q823" s="382"/>
      <c r="R823" s="382"/>
      <c r="S823" s="382"/>
      <c r="T823" s="382"/>
      <c r="U823" s="382"/>
      <c r="V823" s="382"/>
      <c r="W823" s="382"/>
      <c r="X823" s="382"/>
      <c r="Y823" s="382"/>
      <c r="Z823" s="382"/>
      <c r="AA823" s="382"/>
    </row>
    <row r="824" spans="1:27" ht="13.2">
      <c r="A824" s="382"/>
      <c r="B824" s="382"/>
      <c r="C824" s="382"/>
      <c r="D824" s="382"/>
      <c r="E824" s="382"/>
      <c r="F824" s="382"/>
      <c r="G824" s="382"/>
      <c r="H824" s="382"/>
      <c r="I824" s="382"/>
      <c r="J824" s="382"/>
      <c r="K824" s="382"/>
      <c r="L824" s="382"/>
      <c r="M824" s="382"/>
      <c r="N824" s="382"/>
      <c r="O824" s="382"/>
      <c r="P824" s="382"/>
      <c r="Q824" s="382"/>
      <c r="R824" s="382"/>
      <c r="S824" s="382"/>
      <c r="T824" s="382"/>
      <c r="U824" s="382"/>
      <c r="V824" s="382"/>
      <c r="W824" s="382"/>
      <c r="X824" s="382"/>
      <c r="Y824" s="382"/>
      <c r="Z824" s="382"/>
      <c r="AA824" s="382"/>
    </row>
    <row r="825" spans="1:27" ht="13.2">
      <c r="A825" s="382"/>
      <c r="B825" s="382"/>
      <c r="C825" s="382"/>
      <c r="D825" s="382"/>
      <c r="E825" s="382"/>
      <c r="F825" s="382"/>
      <c r="G825" s="382"/>
      <c r="H825" s="382"/>
      <c r="I825" s="382"/>
      <c r="J825" s="382"/>
      <c r="K825" s="382"/>
      <c r="L825" s="382"/>
      <c r="M825" s="382"/>
      <c r="N825" s="382"/>
      <c r="O825" s="382"/>
      <c r="P825" s="382"/>
      <c r="Q825" s="382"/>
      <c r="R825" s="382"/>
      <c r="S825" s="382"/>
      <c r="T825" s="382"/>
      <c r="U825" s="382"/>
      <c r="V825" s="382"/>
      <c r="W825" s="382"/>
      <c r="X825" s="382"/>
      <c r="Y825" s="382"/>
      <c r="Z825" s="382"/>
      <c r="AA825" s="382"/>
    </row>
    <row r="826" spans="1:27" ht="13.2">
      <c r="A826" s="382"/>
      <c r="B826" s="382"/>
      <c r="C826" s="382"/>
      <c r="D826" s="382"/>
      <c r="E826" s="382"/>
      <c r="F826" s="382"/>
      <c r="G826" s="382"/>
      <c r="H826" s="382"/>
      <c r="I826" s="382"/>
      <c r="J826" s="382"/>
      <c r="K826" s="382"/>
      <c r="L826" s="382"/>
      <c r="M826" s="382"/>
      <c r="N826" s="382"/>
      <c r="O826" s="382"/>
      <c r="P826" s="382"/>
      <c r="Q826" s="382"/>
      <c r="R826" s="382"/>
      <c r="S826" s="382"/>
      <c r="T826" s="382"/>
      <c r="U826" s="382"/>
      <c r="V826" s="382"/>
      <c r="W826" s="382"/>
      <c r="X826" s="382"/>
      <c r="Y826" s="382"/>
      <c r="Z826" s="382"/>
      <c r="AA826" s="382"/>
    </row>
    <row r="827" spans="1:27" ht="13.2">
      <c r="A827" s="382"/>
      <c r="B827" s="382"/>
      <c r="C827" s="382"/>
      <c r="D827" s="382"/>
      <c r="E827" s="382"/>
      <c r="F827" s="382"/>
      <c r="G827" s="382"/>
      <c r="H827" s="382"/>
      <c r="I827" s="382"/>
      <c r="J827" s="382"/>
      <c r="K827" s="382"/>
      <c r="L827" s="382"/>
      <c r="M827" s="382"/>
      <c r="N827" s="382"/>
      <c r="O827" s="382"/>
      <c r="P827" s="382"/>
      <c r="Q827" s="382"/>
      <c r="R827" s="382"/>
      <c r="S827" s="382"/>
      <c r="T827" s="382"/>
      <c r="U827" s="382"/>
      <c r="V827" s="382"/>
      <c r="W827" s="382"/>
      <c r="X827" s="382"/>
      <c r="Y827" s="382"/>
      <c r="Z827" s="382"/>
      <c r="AA827" s="382"/>
    </row>
    <row r="828" spans="1:27" ht="13.2">
      <c r="A828" s="382"/>
      <c r="B828" s="382"/>
      <c r="C828" s="382"/>
      <c r="D828" s="382"/>
      <c r="E828" s="382"/>
      <c r="F828" s="382"/>
      <c r="G828" s="382"/>
      <c r="H828" s="382"/>
      <c r="I828" s="382"/>
      <c r="J828" s="382"/>
      <c r="K828" s="382"/>
      <c r="L828" s="382"/>
      <c r="M828" s="382"/>
      <c r="N828" s="382"/>
      <c r="O828" s="382"/>
      <c r="P828" s="382"/>
      <c r="Q828" s="382"/>
      <c r="R828" s="382"/>
      <c r="S828" s="382"/>
      <c r="T828" s="382"/>
      <c r="U828" s="382"/>
      <c r="V828" s="382"/>
      <c r="W828" s="382"/>
      <c r="X828" s="382"/>
      <c r="Y828" s="382"/>
      <c r="Z828" s="382"/>
      <c r="AA828" s="382"/>
    </row>
    <row r="829" spans="1:27" ht="13.2">
      <c r="A829" s="382"/>
      <c r="B829" s="382"/>
      <c r="C829" s="382"/>
      <c r="D829" s="382"/>
      <c r="E829" s="382"/>
      <c r="F829" s="382"/>
      <c r="G829" s="382"/>
      <c r="H829" s="382"/>
      <c r="I829" s="382"/>
      <c r="J829" s="382"/>
      <c r="K829" s="382"/>
      <c r="L829" s="382"/>
      <c r="M829" s="382"/>
      <c r="N829" s="382"/>
      <c r="O829" s="382"/>
      <c r="P829" s="382"/>
      <c r="Q829" s="382"/>
      <c r="R829" s="382"/>
      <c r="S829" s="382"/>
      <c r="T829" s="382"/>
      <c r="U829" s="382"/>
      <c r="V829" s="382"/>
      <c r="W829" s="382"/>
      <c r="X829" s="382"/>
      <c r="Y829" s="382"/>
      <c r="Z829" s="382"/>
      <c r="AA829" s="382"/>
    </row>
    <row r="830" spans="1:27" ht="13.2">
      <c r="A830" s="382"/>
      <c r="B830" s="382"/>
      <c r="C830" s="382"/>
      <c r="D830" s="382"/>
      <c r="E830" s="382"/>
      <c r="F830" s="382"/>
      <c r="G830" s="382"/>
      <c r="H830" s="382"/>
      <c r="I830" s="382"/>
      <c r="J830" s="382"/>
      <c r="K830" s="382"/>
      <c r="L830" s="382"/>
      <c r="M830" s="382"/>
      <c r="N830" s="382"/>
      <c r="O830" s="382"/>
      <c r="P830" s="382"/>
      <c r="Q830" s="382"/>
      <c r="R830" s="382"/>
      <c r="S830" s="382"/>
      <c r="T830" s="382"/>
      <c r="U830" s="382"/>
      <c r="V830" s="382"/>
      <c r="W830" s="382"/>
      <c r="X830" s="382"/>
      <c r="Y830" s="382"/>
      <c r="Z830" s="382"/>
      <c r="AA830" s="382"/>
    </row>
    <row r="831" spans="1:27" ht="13.2">
      <c r="A831" s="382"/>
      <c r="B831" s="382"/>
      <c r="C831" s="382"/>
      <c r="D831" s="382"/>
      <c r="E831" s="382"/>
      <c r="F831" s="382"/>
      <c r="G831" s="382"/>
      <c r="H831" s="382"/>
      <c r="I831" s="382"/>
      <c r="J831" s="382"/>
      <c r="K831" s="382"/>
      <c r="L831" s="382"/>
      <c r="M831" s="382"/>
      <c r="N831" s="382"/>
      <c r="O831" s="382"/>
      <c r="P831" s="382"/>
      <c r="Q831" s="382"/>
      <c r="R831" s="382"/>
      <c r="S831" s="382"/>
      <c r="T831" s="382"/>
      <c r="U831" s="382"/>
      <c r="V831" s="382"/>
      <c r="W831" s="382"/>
      <c r="X831" s="382"/>
      <c r="Y831" s="382"/>
      <c r="Z831" s="382"/>
      <c r="AA831" s="382"/>
    </row>
    <row r="832" spans="1:27" ht="13.2">
      <c r="A832" s="382"/>
      <c r="B832" s="382"/>
      <c r="C832" s="382"/>
      <c r="D832" s="382"/>
      <c r="E832" s="382"/>
      <c r="F832" s="382"/>
      <c r="G832" s="382"/>
      <c r="H832" s="382"/>
      <c r="I832" s="382"/>
      <c r="J832" s="382"/>
      <c r="K832" s="382"/>
      <c r="L832" s="382"/>
      <c r="M832" s="382"/>
      <c r="N832" s="382"/>
      <c r="O832" s="382"/>
      <c r="P832" s="382"/>
      <c r="Q832" s="382"/>
      <c r="R832" s="382"/>
      <c r="S832" s="382"/>
      <c r="T832" s="382"/>
      <c r="U832" s="382"/>
      <c r="V832" s="382"/>
      <c r="W832" s="382"/>
      <c r="X832" s="382"/>
      <c r="Y832" s="382"/>
      <c r="Z832" s="382"/>
      <c r="AA832" s="382"/>
    </row>
    <row r="833" spans="1:27" ht="13.2">
      <c r="A833" s="382"/>
      <c r="B833" s="382"/>
      <c r="C833" s="382"/>
      <c r="D833" s="382"/>
      <c r="E833" s="382"/>
      <c r="F833" s="382"/>
      <c r="G833" s="382"/>
      <c r="H833" s="382"/>
      <c r="I833" s="382"/>
      <c r="J833" s="382"/>
      <c r="K833" s="382"/>
      <c r="L833" s="382"/>
      <c r="M833" s="382"/>
      <c r="N833" s="382"/>
      <c r="O833" s="382"/>
      <c r="P833" s="382"/>
      <c r="Q833" s="382"/>
      <c r="R833" s="382"/>
      <c r="S833" s="382"/>
      <c r="T833" s="382"/>
      <c r="U833" s="382"/>
      <c r="V833" s="382"/>
      <c r="W833" s="382"/>
      <c r="X833" s="382"/>
      <c r="Y833" s="382"/>
      <c r="Z833" s="382"/>
      <c r="AA833" s="382"/>
    </row>
    <row r="834" spans="1:27" ht="13.2">
      <c r="A834" s="382"/>
      <c r="B834" s="382"/>
      <c r="C834" s="382"/>
      <c r="D834" s="382"/>
      <c r="E834" s="382"/>
      <c r="F834" s="382"/>
      <c r="G834" s="382"/>
      <c r="H834" s="382"/>
      <c r="I834" s="382"/>
      <c r="J834" s="382"/>
      <c r="K834" s="382"/>
      <c r="L834" s="382"/>
      <c r="M834" s="382"/>
      <c r="N834" s="382"/>
      <c r="O834" s="382"/>
      <c r="P834" s="382"/>
      <c r="Q834" s="382"/>
      <c r="R834" s="382"/>
      <c r="S834" s="382"/>
      <c r="T834" s="382"/>
      <c r="U834" s="382"/>
      <c r="V834" s="382"/>
      <c r="W834" s="382"/>
      <c r="X834" s="382"/>
      <c r="Y834" s="382"/>
      <c r="Z834" s="382"/>
      <c r="AA834" s="382"/>
    </row>
    <row r="835" spans="1:27" ht="13.2">
      <c r="A835" s="382"/>
      <c r="B835" s="382"/>
      <c r="C835" s="382"/>
      <c r="D835" s="382"/>
      <c r="E835" s="382"/>
      <c r="F835" s="382"/>
      <c r="G835" s="382"/>
      <c r="H835" s="382"/>
      <c r="I835" s="382"/>
      <c r="J835" s="382"/>
      <c r="K835" s="382"/>
      <c r="L835" s="382"/>
      <c r="M835" s="382"/>
      <c r="N835" s="382"/>
      <c r="O835" s="382"/>
      <c r="P835" s="382"/>
      <c r="Q835" s="382"/>
      <c r="R835" s="382"/>
      <c r="S835" s="382"/>
      <c r="T835" s="382"/>
      <c r="U835" s="382"/>
      <c r="V835" s="382"/>
      <c r="W835" s="382"/>
      <c r="X835" s="382"/>
      <c r="Y835" s="382"/>
      <c r="Z835" s="382"/>
      <c r="AA835" s="382"/>
    </row>
    <row r="836" spans="1:27" ht="13.2">
      <c r="A836" s="382"/>
      <c r="B836" s="382"/>
      <c r="C836" s="382"/>
      <c r="D836" s="382"/>
      <c r="E836" s="382"/>
      <c r="F836" s="382"/>
      <c r="G836" s="382"/>
      <c r="H836" s="382"/>
      <c r="I836" s="382"/>
      <c r="J836" s="382"/>
      <c r="K836" s="382"/>
      <c r="L836" s="382"/>
      <c r="M836" s="382"/>
      <c r="N836" s="382"/>
      <c r="O836" s="382"/>
      <c r="P836" s="382"/>
      <c r="Q836" s="382"/>
      <c r="R836" s="382"/>
      <c r="S836" s="382"/>
      <c r="T836" s="382"/>
      <c r="U836" s="382"/>
      <c r="V836" s="382"/>
      <c r="W836" s="382"/>
      <c r="X836" s="382"/>
      <c r="Y836" s="382"/>
      <c r="Z836" s="382"/>
      <c r="AA836" s="382"/>
    </row>
    <row r="837" spans="1:27" ht="13.2">
      <c r="A837" s="382"/>
      <c r="B837" s="382"/>
      <c r="C837" s="382"/>
      <c r="D837" s="382"/>
      <c r="E837" s="382"/>
      <c r="F837" s="382"/>
      <c r="G837" s="382"/>
      <c r="H837" s="382"/>
      <c r="I837" s="382"/>
      <c r="J837" s="382"/>
      <c r="K837" s="382"/>
      <c r="L837" s="382"/>
      <c r="M837" s="382"/>
      <c r="N837" s="382"/>
      <c r="O837" s="382"/>
      <c r="P837" s="382"/>
      <c r="Q837" s="382"/>
      <c r="R837" s="382"/>
      <c r="S837" s="382"/>
      <c r="T837" s="382"/>
      <c r="U837" s="382"/>
      <c r="V837" s="382"/>
      <c r="W837" s="382"/>
      <c r="X837" s="382"/>
      <c r="Y837" s="382"/>
      <c r="Z837" s="382"/>
      <c r="AA837" s="382"/>
    </row>
    <row r="838" spans="1:27" ht="13.2">
      <c r="A838" s="382"/>
      <c r="B838" s="382"/>
      <c r="C838" s="382"/>
      <c r="D838" s="382"/>
      <c r="E838" s="382"/>
      <c r="F838" s="382"/>
      <c r="G838" s="382"/>
      <c r="H838" s="382"/>
      <c r="I838" s="382"/>
      <c r="J838" s="382"/>
      <c r="K838" s="382"/>
      <c r="L838" s="382"/>
      <c r="M838" s="382"/>
      <c r="N838" s="382"/>
      <c r="O838" s="382"/>
      <c r="P838" s="382"/>
      <c r="Q838" s="382"/>
      <c r="R838" s="382"/>
      <c r="S838" s="382"/>
      <c r="T838" s="382"/>
      <c r="U838" s="382"/>
      <c r="V838" s="382"/>
      <c r="W838" s="382"/>
      <c r="X838" s="382"/>
      <c r="Y838" s="382"/>
      <c r="Z838" s="382"/>
      <c r="AA838" s="382"/>
    </row>
    <row r="839" spans="1:27" ht="13.2">
      <c r="A839" s="382"/>
      <c r="B839" s="382"/>
      <c r="C839" s="382"/>
      <c r="D839" s="382"/>
      <c r="E839" s="382"/>
      <c r="F839" s="382"/>
      <c r="G839" s="382"/>
      <c r="H839" s="382"/>
      <c r="I839" s="382"/>
      <c r="J839" s="382"/>
      <c r="K839" s="382"/>
      <c r="L839" s="382"/>
      <c r="M839" s="382"/>
      <c r="N839" s="382"/>
      <c r="O839" s="382"/>
      <c r="P839" s="382"/>
      <c r="Q839" s="382"/>
      <c r="R839" s="382"/>
      <c r="S839" s="382"/>
      <c r="T839" s="382"/>
      <c r="U839" s="382"/>
      <c r="V839" s="382"/>
      <c r="W839" s="382"/>
      <c r="X839" s="382"/>
      <c r="Y839" s="382"/>
      <c r="Z839" s="382"/>
      <c r="AA839" s="382"/>
    </row>
    <row r="840" spans="1:27" ht="13.2">
      <c r="A840" s="382"/>
      <c r="B840" s="382"/>
      <c r="C840" s="382"/>
      <c r="D840" s="382"/>
      <c r="E840" s="382"/>
      <c r="F840" s="382"/>
      <c r="G840" s="382"/>
      <c r="H840" s="382"/>
      <c r="I840" s="382"/>
      <c r="J840" s="382"/>
      <c r="K840" s="382"/>
      <c r="L840" s="382"/>
      <c r="M840" s="382"/>
      <c r="N840" s="382"/>
      <c r="O840" s="382"/>
      <c r="P840" s="382"/>
      <c r="Q840" s="382"/>
      <c r="R840" s="382"/>
      <c r="S840" s="382"/>
      <c r="T840" s="382"/>
      <c r="U840" s="382"/>
      <c r="V840" s="382"/>
      <c r="W840" s="382"/>
      <c r="X840" s="382"/>
      <c r="Y840" s="382"/>
      <c r="Z840" s="382"/>
      <c r="AA840" s="382"/>
    </row>
    <row r="841" spans="1:27" ht="13.2">
      <c r="A841" s="382"/>
      <c r="B841" s="382"/>
      <c r="C841" s="382"/>
      <c r="D841" s="382"/>
      <c r="E841" s="382"/>
      <c r="F841" s="382"/>
      <c r="G841" s="382"/>
      <c r="H841" s="382"/>
      <c r="I841" s="382"/>
      <c r="J841" s="382"/>
      <c r="K841" s="382"/>
      <c r="L841" s="382"/>
      <c r="M841" s="382"/>
      <c r="N841" s="382"/>
      <c r="O841" s="382"/>
      <c r="P841" s="382"/>
      <c r="Q841" s="382"/>
      <c r="R841" s="382"/>
      <c r="S841" s="382"/>
      <c r="T841" s="382"/>
      <c r="U841" s="382"/>
      <c r="V841" s="382"/>
      <c r="W841" s="382"/>
      <c r="X841" s="382"/>
      <c r="Y841" s="382"/>
      <c r="Z841" s="382"/>
      <c r="AA841" s="382"/>
    </row>
    <row r="842" spans="1:27" ht="13.2">
      <c r="A842" s="382"/>
      <c r="B842" s="382"/>
      <c r="C842" s="382"/>
      <c r="D842" s="382"/>
      <c r="E842" s="382"/>
      <c r="F842" s="382"/>
      <c r="G842" s="382"/>
      <c r="H842" s="382"/>
      <c r="I842" s="382"/>
      <c r="J842" s="382"/>
      <c r="K842" s="382"/>
      <c r="L842" s="382"/>
      <c r="M842" s="382"/>
      <c r="N842" s="382"/>
      <c r="O842" s="382"/>
      <c r="P842" s="382"/>
      <c r="Q842" s="382"/>
      <c r="R842" s="382"/>
      <c r="S842" s="382"/>
      <c r="T842" s="382"/>
      <c r="U842" s="382"/>
      <c r="V842" s="382"/>
      <c r="W842" s="382"/>
      <c r="X842" s="382"/>
      <c r="Y842" s="382"/>
      <c r="Z842" s="382"/>
      <c r="AA842" s="382"/>
    </row>
    <row r="843" spans="1:27" ht="13.2">
      <c r="A843" s="382"/>
      <c r="B843" s="382"/>
      <c r="C843" s="382"/>
      <c r="D843" s="382"/>
      <c r="E843" s="382"/>
      <c r="F843" s="382"/>
      <c r="G843" s="382"/>
      <c r="H843" s="382"/>
      <c r="I843" s="382"/>
      <c r="J843" s="382"/>
      <c r="K843" s="382"/>
      <c r="L843" s="382"/>
      <c r="M843" s="382"/>
      <c r="N843" s="382"/>
      <c r="O843" s="382"/>
      <c r="P843" s="382"/>
      <c r="Q843" s="382"/>
      <c r="R843" s="382"/>
      <c r="S843" s="382"/>
      <c r="T843" s="382"/>
      <c r="U843" s="382"/>
      <c r="V843" s="382"/>
      <c r="W843" s="382"/>
      <c r="X843" s="382"/>
      <c r="Y843" s="382"/>
      <c r="Z843" s="382"/>
      <c r="AA843" s="382"/>
    </row>
    <row r="844" spans="1:27" ht="13.2">
      <c r="A844" s="382"/>
      <c r="B844" s="382"/>
      <c r="C844" s="382"/>
      <c r="D844" s="382"/>
      <c r="E844" s="382"/>
      <c r="F844" s="382"/>
      <c r="G844" s="382"/>
      <c r="H844" s="382"/>
      <c r="I844" s="382"/>
      <c r="J844" s="382"/>
      <c r="K844" s="382"/>
      <c r="L844" s="382"/>
      <c r="M844" s="382"/>
      <c r="N844" s="382"/>
      <c r="O844" s="382"/>
      <c r="P844" s="382"/>
      <c r="Q844" s="382"/>
      <c r="R844" s="382"/>
      <c r="S844" s="382"/>
      <c r="T844" s="382"/>
      <c r="U844" s="382"/>
      <c r="V844" s="382"/>
      <c r="W844" s="382"/>
      <c r="X844" s="382"/>
      <c r="Y844" s="382"/>
      <c r="Z844" s="382"/>
      <c r="AA844" s="382"/>
    </row>
    <row r="845" spans="1:27" ht="13.2">
      <c r="A845" s="382"/>
      <c r="B845" s="382"/>
      <c r="C845" s="382"/>
      <c r="D845" s="382"/>
      <c r="E845" s="382"/>
      <c r="F845" s="382"/>
      <c r="G845" s="382"/>
      <c r="H845" s="382"/>
      <c r="I845" s="382"/>
      <c r="J845" s="382"/>
      <c r="K845" s="382"/>
      <c r="L845" s="382"/>
      <c r="M845" s="382"/>
      <c r="N845" s="382"/>
      <c r="O845" s="382"/>
      <c r="P845" s="382"/>
      <c r="Q845" s="382"/>
      <c r="R845" s="382"/>
      <c r="S845" s="382"/>
      <c r="T845" s="382"/>
      <c r="U845" s="382"/>
      <c r="V845" s="382"/>
      <c r="W845" s="382"/>
      <c r="X845" s="382"/>
      <c r="Y845" s="382"/>
      <c r="Z845" s="382"/>
      <c r="AA845" s="382"/>
    </row>
    <row r="846" spans="1:27" ht="13.2">
      <c r="A846" s="382"/>
      <c r="B846" s="382"/>
      <c r="C846" s="382"/>
      <c r="D846" s="382"/>
      <c r="E846" s="382"/>
      <c r="F846" s="382"/>
      <c r="G846" s="382"/>
      <c r="H846" s="382"/>
      <c r="I846" s="382"/>
      <c r="J846" s="382"/>
      <c r="K846" s="382"/>
      <c r="L846" s="382"/>
      <c r="M846" s="382"/>
      <c r="N846" s="382"/>
      <c r="O846" s="382"/>
      <c r="P846" s="382"/>
      <c r="Q846" s="382"/>
      <c r="R846" s="382"/>
      <c r="S846" s="382"/>
      <c r="T846" s="382"/>
      <c r="U846" s="382"/>
      <c r="V846" s="382"/>
      <c r="W846" s="382"/>
      <c r="X846" s="382"/>
      <c r="Y846" s="382"/>
      <c r="Z846" s="382"/>
      <c r="AA846" s="382"/>
    </row>
    <row r="847" spans="1:27" ht="13.2">
      <c r="A847" s="382"/>
      <c r="B847" s="382"/>
      <c r="C847" s="382"/>
      <c r="D847" s="382"/>
      <c r="E847" s="382"/>
      <c r="F847" s="382"/>
      <c r="G847" s="382"/>
      <c r="H847" s="382"/>
      <c r="I847" s="382"/>
      <c r="J847" s="382"/>
      <c r="K847" s="382"/>
      <c r="L847" s="382"/>
      <c r="M847" s="382"/>
      <c r="N847" s="382"/>
      <c r="O847" s="382"/>
      <c r="P847" s="382"/>
      <c r="Q847" s="382"/>
      <c r="R847" s="382"/>
      <c r="S847" s="382"/>
      <c r="T847" s="382"/>
      <c r="U847" s="382"/>
      <c r="V847" s="382"/>
      <c r="W847" s="382"/>
      <c r="X847" s="382"/>
      <c r="Y847" s="382"/>
      <c r="Z847" s="382"/>
      <c r="AA847" s="382"/>
    </row>
    <row r="848" spans="1:27" ht="13.2">
      <c r="A848" s="382"/>
      <c r="B848" s="382"/>
      <c r="C848" s="382"/>
      <c r="D848" s="382"/>
      <c r="E848" s="382"/>
      <c r="F848" s="382"/>
      <c r="G848" s="382"/>
      <c r="H848" s="382"/>
      <c r="I848" s="382"/>
      <c r="J848" s="382"/>
      <c r="K848" s="382"/>
      <c r="L848" s="382"/>
      <c r="M848" s="382"/>
      <c r="N848" s="382"/>
      <c r="O848" s="382"/>
      <c r="P848" s="382"/>
      <c r="Q848" s="382"/>
      <c r="R848" s="382"/>
      <c r="S848" s="382"/>
      <c r="T848" s="382"/>
      <c r="U848" s="382"/>
      <c r="V848" s="382"/>
      <c r="W848" s="382"/>
      <c r="X848" s="382"/>
      <c r="Y848" s="382"/>
      <c r="Z848" s="382"/>
      <c r="AA848" s="382"/>
    </row>
    <row r="849" spans="1:27" ht="13.2">
      <c r="A849" s="382"/>
      <c r="B849" s="382"/>
      <c r="C849" s="382"/>
      <c r="D849" s="382"/>
      <c r="E849" s="382"/>
      <c r="F849" s="382"/>
      <c r="G849" s="382"/>
      <c r="H849" s="382"/>
      <c r="I849" s="382"/>
      <c r="J849" s="382"/>
      <c r="K849" s="382"/>
      <c r="L849" s="382"/>
      <c r="M849" s="382"/>
      <c r="N849" s="382"/>
      <c r="O849" s="382"/>
      <c r="P849" s="382"/>
      <c r="Q849" s="382"/>
      <c r="R849" s="382"/>
      <c r="S849" s="382"/>
      <c r="T849" s="382"/>
      <c r="U849" s="382"/>
      <c r="V849" s="382"/>
      <c r="W849" s="382"/>
      <c r="X849" s="382"/>
      <c r="Y849" s="382"/>
      <c r="Z849" s="382"/>
      <c r="AA849" s="382"/>
    </row>
    <row r="850" spans="1:27" ht="13.2">
      <c r="A850" s="382"/>
      <c r="B850" s="382"/>
      <c r="C850" s="382"/>
      <c r="D850" s="382"/>
      <c r="E850" s="382"/>
      <c r="F850" s="382"/>
      <c r="G850" s="382"/>
      <c r="H850" s="382"/>
      <c r="I850" s="382"/>
      <c r="J850" s="382"/>
      <c r="K850" s="382"/>
      <c r="L850" s="382"/>
      <c r="M850" s="382"/>
      <c r="N850" s="382"/>
      <c r="O850" s="382"/>
      <c r="P850" s="382"/>
      <c r="Q850" s="382"/>
      <c r="R850" s="382"/>
      <c r="S850" s="382"/>
      <c r="T850" s="382"/>
      <c r="U850" s="382"/>
      <c r="V850" s="382"/>
      <c r="W850" s="382"/>
      <c r="X850" s="382"/>
      <c r="Y850" s="382"/>
      <c r="Z850" s="382"/>
      <c r="AA850" s="382"/>
    </row>
    <row r="851" spans="1:27" ht="13.2">
      <c r="A851" s="382"/>
      <c r="B851" s="382"/>
      <c r="C851" s="382"/>
      <c r="D851" s="382"/>
      <c r="E851" s="382"/>
      <c r="F851" s="382"/>
      <c r="G851" s="382"/>
      <c r="H851" s="382"/>
      <c r="I851" s="382"/>
      <c r="J851" s="382"/>
      <c r="K851" s="382"/>
      <c r="L851" s="382"/>
      <c r="M851" s="382"/>
      <c r="N851" s="382"/>
      <c r="O851" s="382"/>
      <c r="P851" s="382"/>
      <c r="Q851" s="382"/>
      <c r="R851" s="382"/>
      <c r="S851" s="382"/>
      <c r="T851" s="382"/>
      <c r="U851" s="382"/>
      <c r="V851" s="382"/>
      <c r="W851" s="382"/>
      <c r="X851" s="382"/>
      <c r="Y851" s="382"/>
      <c r="Z851" s="382"/>
      <c r="AA851" s="382"/>
    </row>
    <row r="852" spans="1:27" ht="13.2">
      <c r="A852" s="382"/>
      <c r="B852" s="382"/>
      <c r="C852" s="382"/>
      <c r="D852" s="382"/>
      <c r="E852" s="382"/>
      <c r="F852" s="382"/>
      <c r="G852" s="382"/>
      <c r="H852" s="382"/>
      <c r="I852" s="382"/>
      <c r="J852" s="382"/>
      <c r="K852" s="382"/>
      <c r="L852" s="382"/>
      <c r="M852" s="382"/>
      <c r="N852" s="382"/>
      <c r="O852" s="382"/>
      <c r="P852" s="382"/>
      <c r="Q852" s="382"/>
      <c r="R852" s="382"/>
      <c r="S852" s="382"/>
      <c r="T852" s="382"/>
      <c r="U852" s="382"/>
      <c r="V852" s="382"/>
      <c r="W852" s="382"/>
      <c r="X852" s="382"/>
      <c r="Y852" s="382"/>
      <c r="Z852" s="382"/>
      <c r="AA852" s="382"/>
    </row>
    <row r="853" spans="1:27" ht="13.2">
      <c r="A853" s="382"/>
      <c r="B853" s="382"/>
      <c r="C853" s="382"/>
      <c r="D853" s="382"/>
      <c r="E853" s="382"/>
      <c r="F853" s="382"/>
      <c r="G853" s="382"/>
      <c r="H853" s="382"/>
      <c r="I853" s="382"/>
      <c r="J853" s="382"/>
      <c r="K853" s="382"/>
      <c r="L853" s="382"/>
      <c r="M853" s="382"/>
      <c r="N853" s="382"/>
      <c r="O853" s="382"/>
      <c r="P853" s="382"/>
      <c r="Q853" s="382"/>
      <c r="R853" s="382"/>
      <c r="S853" s="382"/>
      <c r="T853" s="382"/>
      <c r="U853" s="382"/>
      <c r="V853" s="382"/>
      <c r="W853" s="382"/>
      <c r="X853" s="382"/>
      <c r="Y853" s="382"/>
      <c r="Z853" s="382"/>
      <c r="AA853" s="382"/>
    </row>
    <row r="854" spans="1:27" ht="13.2">
      <c r="A854" s="382"/>
      <c r="B854" s="382"/>
      <c r="C854" s="382"/>
      <c r="D854" s="382"/>
      <c r="E854" s="382"/>
      <c r="F854" s="382"/>
      <c r="G854" s="382"/>
      <c r="H854" s="382"/>
      <c r="I854" s="382"/>
      <c r="J854" s="382"/>
      <c r="K854" s="382"/>
      <c r="L854" s="382"/>
      <c r="M854" s="382"/>
      <c r="N854" s="382"/>
      <c r="O854" s="382"/>
      <c r="P854" s="382"/>
      <c r="Q854" s="382"/>
      <c r="R854" s="382"/>
      <c r="S854" s="382"/>
      <c r="T854" s="382"/>
      <c r="U854" s="382"/>
      <c r="V854" s="382"/>
      <c r="W854" s="382"/>
      <c r="X854" s="382"/>
      <c r="Y854" s="382"/>
      <c r="Z854" s="382"/>
      <c r="AA854" s="382"/>
    </row>
    <row r="855" spans="1:27" ht="13.2">
      <c r="A855" s="382"/>
      <c r="B855" s="382"/>
      <c r="C855" s="382"/>
      <c r="D855" s="382"/>
      <c r="E855" s="382"/>
      <c r="F855" s="382"/>
      <c r="G855" s="382"/>
      <c r="H855" s="382"/>
      <c r="I855" s="382"/>
      <c r="J855" s="382"/>
      <c r="K855" s="382"/>
      <c r="L855" s="382"/>
      <c r="M855" s="382"/>
      <c r="N855" s="382"/>
      <c r="O855" s="382"/>
      <c r="P855" s="382"/>
      <c r="Q855" s="382"/>
      <c r="R855" s="382"/>
      <c r="S855" s="382"/>
      <c r="T855" s="382"/>
      <c r="U855" s="382"/>
      <c r="V855" s="382"/>
      <c r="W855" s="382"/>
      <c r="X855" s="382"/>
      <c r="Y855" s="382"/>
      <c r="Z855" s="382"/>
      <c r="AA855" s="382"/>
    </row>
    <row r="856" spans="1:27" ht="13.2">
      <c r="A856" s="382"/>
      <c r="B856" s="382"/>
      <c r="C856" s="382"/>
      <c r="D856" s="382"/>
      <c r="E856" s="382"/>
      <c r="F856" s="382"/>
      <c r="G856" s="382"/>
      <c r="H856" s="382"/>
      <c r="I856" s="382"/>
      <c r="J856" s="382"/>
      <c r="K856" s="382"/>
      <c r="L856" s="382"/>
      <c r="M856" s="382"/>
      <c r="N856" s="382"/>
      <c r="O856" s="382"/>
      <c r="P856" s="382"/>
      <c r="Q856" s="382"/>
      <c r="R856" s="382"/>
      <c r="S856" s="382"/>
      <c r="T856" s="382"/>
      <c r="U856" s="382"/>
      <c r="V856" s="382"/>
      <c r="W856" s="382"/>
      <c r="X856" s="382"/>
      <c r="Y856" s="382"/>
      <c r="Z856" s="382"/>
      <c r="AA856" s="382"/>
    </row>
    <row r="857" spans="1:27" ht="13.2">
      <c r="A857" s="382"/>
      <c r="B857" s="382"/>
      <c r="C857" s="382"/>
      <c r="D857" s="382"/>
      <c r="E857" s="382"/>
      <c r="F857" s="382"/>
      <c r="G857" s="382"/>
      <c r="H857" s="382"/>
      <c r="I857" s="382"/>
      <c r="J857" s="382"/>
      <c r="K857" s="382"/>
      <c r="L857" s="382"/>
      <c r="M857" s="382"/>
      <c r="N857" s="382"/>
      <c r="O857" s="382"/>
      <c r="P857" s="382"/>
      <c r="Q857" s="382"/>
      <c r="R857" s="382"/>
      <c r="S857" s="382"/>
      <c r="T857" s="382"/>
      <c r="U857" s="382"/>
      <c r="V857" s="382"/>
      <c r="W857" s="382"/>
      <c r="X857" s="382"/>
      <c r="Y857" s="382"/>
      <c r="Z857" s="382"/>
      <c r="AA857" s="382"/>
    </row>
    <row r="858" spans="1:27" ht="13.2">
      <c r="A858" s="382"/>
      <c r="B858" s="382"/>
      <c r="C858" s="382"/>
      <c r="D858" s="382"/>
      <c r="E858" s="382"/>
      <c r="F858" s="382"/>
      <c r="G858" s="382"/>
      <c r="H858" s="382"/>
      <c r="I858" s="382"/>
      <c r="J858" s="382"/>
      <c r="K858" s="382"/>
      <c r="L858" s="382"/>
      <c r="M858" s="382"/>
      <c r="N858" s="382"/>
      <c r="O858" s="382"/>
      <c r="P858" s="382"/>
      <c r="Q858" s="382"/>
      <c r="R858" s="382"/>
      <c r="S858" s="382"/>
      <c r="T858" s="382"/>
      <c r="U858" s="382"/>
      <c r="V858" s="382"/>
      <c r="W858" s="382"/>
      <c r="X858" s="382"/>
      <c r="Y858" s="382"/>
      <c r="Z858" s="382"/>
      <c r="AA858" s="382"/>
    </row>
    <row r="859" spans="1:27" ht="13.2">
      <c r="A859" s="382"/>
      <c r="B859" s="382"/>
      <c r="C859" s="382"/>
      <c r="D859" s="382"/>
      <c r="E859" s="382"/>
      <c r="F859" s="382"/>
      <c r="G859" s="382"/>
      <c r="H859" s="382"/>
      <c r="I859" s="382"/>
      <c r="J859" s="382"/>
      <c r="K859" s="382"/>
      <c r="L859" s="382"/>
      <c r="M859" s="382"/>
      <c r="N859" s="382"/>
      <c r="O859" s="382"/>
      <c r="P859" s="382"/>
      <c r="Q859" s="382"/>
      <c r="R859" s="382"/>
      <c r="S859" s="382"/>
      <c r="T859" s="382"/>
      <c r="U859" s="382"/>
      <c r="V859" s="382"/>
      <c r="W859" s="382"/>
      <c r="X859" s="382"/>
      <c r="Y859" s="382"/>
      <c r="Z859" s="382"/>
      <c r="AA859" s="382"/>
    </row>
    <row r="860" spans="1:27" ht="13.2">
      <c r="A860" s="382"/>
      <c r="B860" s="382"/>
      <c r="C860" s="382"/>
      <c r="D860" s="382"/>
      <c r="E860" s="382"/>
      <c r="F860" s="382"/>
      <c r="G860" s="382"/>
      <c r="H860" s="382"/>
      <c r="I860" s="382"/>
      <c r="J860" s="382"/>
      <c r="K860" s="382"/>
      <c r="L860" s="382"/>
      <c r="M860" s="382"/>
      <c r="N860" s="382"/>
      <c r="O860" s="382"/>
      <c r="P860" s="382"/>
      <c r="Q860" s="382"/>
      <c r="R860" s="382"/>
      <c r="S860" s="382"/>
      <c r="T860" s="382"/>
      <c r="U860" s="382"/>
      <c r="V860" s="382"/>
      <c r="W860" s="382"/>
      <c r="X860" s="382"/>
      <c r="Y860" s="382"/>
      <c r="Z860" s="382"/>
      <c r="AA860" s="382"/>
    </row>
    <row r="861" spans="1:27" ht="13.2">
      <c r="A861" s="382"/>
      <c r="B861" s="382"/>
      <c r="C861" s="382"/>
      <c r="D861" s="382"/>
      <c r="E861" s="382"/>
      <c r="F861" s="382"/>
      <c r="G861" s="382"/>
      <c r="H861" s="382"/>
      <c r="I861" s="382"/>
      <c r="J861" s="382"/>
      <c r="K861" s="382"/>
      <c r="L861" s="382"/>
      <c r="M861" s="382"/>
      <c r="N861" s="382"/>
      <c r="O861" s="382"/>
      <c r="P861" s="382"/>
      <c r="Q861" s="382"/>
      <c r="R861" s="382"/>
      <c r="S861" s="382"/>
      <c r="T861" s="382"/>
      <c r="U861" s="382"/>
      <c r="V861" s="382"/>
      <c r="W861" s="382"/>
      <c r="X861" s="382"/>
      <c r="Y861" s="382"/>
      <c r="Z861" s="382"/>
      <c r="AA861" s="382"/>
    </row>
    <row r="862" spans="1:27" ht="13.2">
      <c r="A862" s="382"/>
      <c r="B862" s="382"/>
      <c r="C862" s="382"/>
      <c r="D862" s="382"/>
      <c r="E862" s="382"/>
      <c r="F862" s="382"/>
      <c r="G862" s="382"/>
      <c r="H862" s="382"/>
      <c r="I862" s="382"/>
      <c r="J862" s="382"/>
      <c r="K862" s="382"/>
      <c r="L862" s="382"/>
      <c r="M862" s="382"/>
      <c r="N862" s="382"/>
      <c r="O862" s="382"/>
      <c r="P862" s="382"/>
      <c r="Q862" s="382"/>
      <c r="R862" s="382"/>
      <c r="S862" s="382"/>
      <c r="T862" s="382"/>
      <c r="U862" s="382"/>
      <c r="V862" s="382"/>
      <c r="W862" s="382"/>
      <c r="X862" s="382"/>
      <c r="Y862" s="382"/>
      <c r="Z862" s="382"/>
      <c r="AA862" s="382"/>
    </row>
    <row r="863" spans="1:27" ht="13.2">
      <c r="A863" s="382"/>
      <c r="B863" s="382"/>
      <c r="C863" s="382"/>
      <c r="D863" s="382"/>
      <c r="E863" s="382"/>
      <c r="F863" s="382"/>
      <c r="G863" s="382"/>
      <c r="H863" s="382"/>
      <c r="I863" s="382"/>
      <c r="J863" s="382"/>
      <c r="K863" s="382"/>
      <c r="L863" s="382"/>
      <c r="M863" s="382"/>
      <c r="N863" s="382"/>
      <c r="O863" s="382"/>
      <c r="P863" s="382"/>
      <c r="Q863" s="382"/>
      <c r="R863" s="382"/>
      <c r="S863" s="382"/>
      <c r="T863" s="382"/>
      <c r="U863" s="382"/>
      <c r="V863" s="382"/>
      <c r="W863" s="382"/>
      <c r="X863" s="382"/>
      <c r="Y863" s="382"/>
      <c r="Z863" s="382"/>
      <c r="AA863" s="382"/>
    </row>
    <row r="864" spans="1:27" ht="13.2">
      <c r="A864" s="382"/>
      <c r="B864" s="382"/>
      <c r="C864" s="382"/>
      <c r="D864" s="382"/>
      <c r="E864" s="382"/>
      <c r="F864" s="382"/>
      <c r="G864" s="382"/>
      <c r="H864" s="382"/>
      <c r="I864" s="382"/>
      <c r="J864" s="382"/>
      <c r="K864" s="382"/>
      <c r="L864" s="382"/>
      <c r="M864" s="382"/>
      <c r="N864" s="382"/>
      <c r="O864" s="382"/>
      <c r="P864" s="382"/>
      <c r="Q864" s="382"/>
      <c r="R864" s="382"/>
      <c r="S864" s="382"/>
      <c r="T864" s="382"/>
      <c r="U864" s="382"/>
      <c r="V864" s="382"/>
      <c r="W864" s="382"/>
      <c r="X864" s="382"/>
      <c r="Y864" s="382"/>
      <c r="Z864" s="382"/>
      <c r="AA864" s="382"/>
    </row>
    <row r="865" spans="1:27" ht="13.2">
      <c r="A865" s="382"/>
      <c r="B865" s="382"/>
      <c r="C865" s="382"/>
      <c r="D865" s="382"/>
      <c r="E865" s="382"/>
      <c r="F865" s="382"/>
      <c r="G865" s="382"/>
      <c r="H865" s="382"/>
      <c r="I865" s="382"/>
      <c r="J865" s="382"/>
      <c r="K865" s="382"/>
      <c r="L865" s="382"/>
      <c r="M865" s="382"/>
      <c r="N865" s="382"/>
      <c r="O865" s="382"/>
      <c r="P865" s="382"/>
      <c r="Q865" s="382"/>
      <c r="R865" s="382"/>
      <c r="S865" s="382"/>
      <c r="T865" s="382"/>
      <c r="U865" s="382"/>
      <c r="V865" s="382"/>
      <c r="W865" s="382"/>
      <c r="X865" s="382"/>
      <c r="Y865" s="382"/>
      <c r="Z865" s="382"/>
      <c r="AA865" s="382"/>
    </row>
    <row r="866" spans="1:27" ht="13.2">
      <c r="A866" s="382"/>
      <c r="B866" s="382"/>
      <c r="C866" s="382"/>
      <c r="D866" s="382"/>
      <c r="E866" s="382"/>
      <c r="F866" s="382"/>
      <c r="G866" s="382"/>
      <c r="H866" s="382"/>
      <c r="I866" s="382"/>
      <c r="J866" s="382"/>
      <c r="K866" s="382"/>
      <c r="L866" s="382"/>
      <c r="M866" s="382"/>
      <c r="N866" s="382"/>
      <c r="O866" s="382"/>
      <c r="P866" s="382"/>
      <c r="Q866" s="382"/>
      <c r="R866" s="382"/>
      <c r="S866" s="382"/>
      <c r="T866" s="382"/>
      <c r="U866" s="382"/>
      <c r="V866" s="382"/>
      <c r="W866" s="382"/>
      <c r="X866" s="382"/>
      <c r="Y866" s="382"/>
      <c r="Z866" s="382"/>
      <c r="AA866" s="382"/>
    </row>
    <row r="867" spans="1:27" ht="13.2">
      <c r="A867" s="382"/>
      <c r="B867" s="382"/>
      <c r="C867" s="382"/>
      <c r="D867" s="382"/>
      <c r="E867" s="382"/>
      <c r="F867" s="382"/>
      <c r="G867" s="382"/>
      <c r="H867" s="382"/>
      <c r="I867" s="382"/>
      <c r="J867" s="382"/>
      <c r="K867" s="382"/>
      <c r="L867" s="382"/>
      <c r="M867" s="382"/>
      <c r="N867" s="382"/>
      <c r="O867" s="382"/>
      <c r="P867" s="382"/>
      <c r="Q867" s="382"/>
      <c r="R867" s="382"/>
      <c r="S867" s="382"/>
      <c r="T867" s="382"/>
      <c r="U867" s="382"/>
      <c r="V867" s="382"/>
      <c r="W867" s="382"/>
      <c r="X867" s="382"/>
      <c r="Y867" s="382"/>
      <c r="Z867" s="382"/>
      <c r="AA867" s="382"/>
    </row>
    <row r="868" spans="1:27" ht="13.2">
      <c r="A868" s="382"/>
      <c r="B868" s="382"/>
      <c r="C868" s="382"/>
      <c r="D868" s="382"/>
      <c r="E868" s="382"/>
      <c r="F868" s="382"/>
      <c r="G868" s="382"/>
      <c r="H868" s="382"/>
      <c r="I868" s="382"/>
      <c r="J868" s="382"/>
      <c r="K868" s="382"/>
      <c r="L868" s="382"/>
      <c r="M868" s="382"/>
      <c r="N868" s="382"/>
      <c r="O868" s="382"/>
      <c r="P868" s="382"/>
      <c r="Q868" s="382"/>
      <c r="R868" s="382"/>
      <c r="S868" s="382"/>
      <c r="T868" s="382"/>
      <c r="U868" s="382"/>
      <c r="V868" s="382"/>
      <c r="W868" s="382"/>
      <c r="X868" s="382"/>
      <c r="Y868" s="382"/>
      <c r="Z868" s="382"/>
      <c r="AA868" s="382"/>
    </row>
    <row r="869" spans="1:27" ht="13.2">
      <c r="A869" s="382"/>
      <c r="B869" s="382"/>
      <c r="C869" s="382"/>
      <c r="D869" s="382"/>
      <c r="E869" s="382"/>
      <c r="F869" s="382"/>
      <c r="G869" s="382"/>
      <c r="H869" s="382"/>
      <c r="I869" s="382"/>
      <c r="J869" s="382"/>
      <c r="K869" s="382"/>
      <c r="L869" s="382"/>
      <c r="M869" s="382"/>
      <c r="N869" s="382"/>
      <c r="O869" s="382"/>
      <c r="P869" s="382"/>
      <c r="Q869" s="382"/>
      <c r="R869" s="382"/>
      <c r="S869" s="382"/>
      <c r="T869" s="382"/>
      <c r="U869" s="382"/>
      <c r="V869" s="382"/>
      <c r="W869" s="382"/>
      <c r="X869" s="382"/>
      <c r="Y869" s="382"/>
      <c r="Z869" s="382"/>
      <c r="AA869" s="382"/>
    </row>
    <row r="870" spans="1:27" ht="13.2">
      <c r="A870" s="382"/>
      <c r="B870" s="382"/>
      <c r="C870" s="382"/>
      <c r="D870" s="382"/>
      <c r="E870" s="382"/>
      <c r="F870" s="382"/>
      <c r="G870" s="382"/>
      <c r="H870" s="382"/>
      <c r="I870" s="382"/>
      <c r="J870" s="382"/>
      <c r="K870" s="382"/>
      <c r="L870" s="382"/>
      <c r="M870" s="382"/>
      <c r="N870" s="382"/>
      <c r="O870" s="382"/>
      <c r="P870" s="382"/>
      <c r="Q870" s="382"/>
      <c r="R870" s="382"/>
      <c r="S870" s="382"/>
      <c r="T870" s="382"/>
      <c r="U870" s="382"/>
      <c r="V870" s="382"/>
      <c r="W870" s="382"/>
      <c r="X870" s="382"/>
      <c r="Y870" s="382"/>
      <c r="Z870" s="382"/>
      <c r="AA870" s="382"/>
    </row>
    <row r="871" spans="1:27" ht="13.2">
      <c r="A871" s="382"/>
      <c r="B871" s="382"/>
      <c r="C871" s="382"/>
      <c r="D871" s="382"/>
      <c r="E871" s="382"/>
      <c r="F871" s="382"/>
      <c r="G871" s="382"/>
      <c r="H871" s="382"/>
      <c r="I871" s="382"/>
      <c r="J871" s="382"/>
      <c r="K871" s="382"/>
      <c r="L871" s="382"/>
      <c r="M871" s="382"/>
      <c r="N871" s="382"/>
      <c r="O871" s="382"/>
      <c r="P871" s="382"/>
      <c r="Q871" s="382"/>
      <c r="R871" s="382"/>
      <c r="S871" s="382"/>
      <c r="T871" s="382"/>
      <c r="U871" s="382"/>
      <c r="V871" s="382"/>
      <c r="W871" s="382"/>
      <c r="X871" s="382"/>
      <c r="Y871" s="382"/>
      <c r="Z871" s="382"/>
      <c r="AA871" s="382"/>
    </row>
    <row r="872" spans="1:27" ht="13.2">
      <c r="A872" s="382"/>
      <c r="B872" s="382"/>
      <c r="C872" s="382"/>
      <c r="D872" s="382"/>
      <c r="E872" s="382"/>
      <c r="F872" s="382"/>
      <c r="G872" s="382"/>
      <c r="H872" s="382"/>
      <c r="I872" s="382"/>
      <c r="J872" s="382"/>
      <c r="K872" s="382"/>
      <c r="L872" s="382"/>
      <c r="M872" s="382"/>
      <c r="N872" s="382"/>
      <c r="O872" s="382"/>
      <c r="P872" s="382"/>
      <c r="Q872" s="382"/>
      <c r="R872" s="382"/>
      <c r="S872" s="382"/>
      <c r="T872" s="382"/>
      <c r="U872" s="382"/>
      <c r="V872" s="382"/>
      <c r="W872" s="382"/>
      <c r="X872" s="382"/>
      <c r="Y872" s="382"/>
      <c r="Z872" s="382"/>
      <c r="AA872" s="382"/>
    </row>
    <row r="873" spans="1:27" ht="13.2">
      <c r="A873" s="382"/>
      <c r="B873" s="382"/>
      <c r="C873" s="382"/>
      <c r="D873" s="382"/>
      <c r="E873" s="382"/>
      <c r="F873" s="382"/>
      <c r="G873" s="382"/>
      <c r="H873" s="382"/>
      <c r="I873" s="382"/>
      <c r="J873" s="382"/>
      <c r="K873" s="382"/>
      <c r="L873" s="382"/>
      <c r="M873" s="382"/>
      <c r="N873" s="382"/>
      <c r="O873" s="382"/>
      <c r="P873" s="382"/>
      <c r="Q873" s="382"/>
      <c r="R873" s="382"/>
      <c r="S873" s="382"/>
      <c r="T873" s="382"/>
      <c r="U873" s="382"/>
      <c r="V873" s="382"/>
      <c r="W873" s="382"/>
      <c r="X873" s="382"/>
      <c r="Y873" s="382"/>
      <c r="Z873" s="382"/>
      <c r="AA873" s="382"/>
    </row>
    <row r="874" spans="1:27" ht="13.2">
      <c r="A874" s="382"/>
      <c r="B874" s="382"/>
      <c r="C874" s="382"/>
      <c r="D874" s="382"/>
      <c r="E874" s="382"/>
      <c r="F874" s="382"/>
      <c r="G874" s="382"/>
      <c r="H874" s="382"/>
      <c r="I874" s="382"/>
      <c r="J874" s="382"/>
      <c r="K874" s="382"/>
      <c r="L874" s="382"/>
      <c r="M874" s="382"/>
      <c r="N874" s="382"/>
      <c r="O874" s="382"/>
      <c r="P874" s="382"/>
      <c r="Q874" s="382"/>
      <c r="R874" s="382"/>
      <c r="S874" s="382"/>
      <c r="T874" s="382"/>
      <c r="U874" s="382"/>
      <c r="V874" s="382"/>
      <c r="W874" s="382"/>
      <c r="X874" s="382"/>
      <c r="Y874" s="382"/>
      <c r="Z874" s="382"/>
      <c r="AA874" s="382"/>
    </row>
    <row r="875" spans="1:27" ht="13.2">
      <c r="A875" s="382"/>
      <c r="B875" s="382"/>
      <c r="C875" s="382"/>
      <c r="D875" s="382"/>
      <c r="E875" s="382"/>
      <c r="F875" s="382"/>
      <c r="G875" s="382"/>
      <c r="H875" s="382"/>
      <c r="I875" s="382"/>
      <c r="J875" s="382"/>
      <c r="K875" s="382"/>
      <c r="L875" s="382"/>
      <c r="M875" s="382"/>
      <c r="N875" s="382"/>
      <c r="O875" s="382"/>
      <c r="P875" s="382"/>
      <c r="Q875" s="382"/>
      <c r="R875" s="382"/>
      <c r="S875" s="382"/>
      <c r="T875" s="382"/>
      <c r="U875" s="382"/>
      <c r="V875" s="382"/>
      <c r="W875" s="382"/>
      <c r="X875" s="382"/>
      <c r="Y875" s="382"/>
      <c r="Z875" s="382"/>
      <c r="AA875" s="382"/>
    </row>
    <row r="876" spans="1:27" ht="13.2">
      <c r="A876" s="382"/>
      <c r="B876" s="382"/>
      <c r="C876" s="382"/>
      <c r="D876" s="382"/>
      <c r="E876" s="382"/>
      <c r="F876" s="382"/>
      <c r="G876" s="382"/>
      <c r="H876" s="382"/>
      <c r="I876" s="382"/>
      <c r="J876" s="382"/>
      <c r="K876" s="382"/>
      <c r="L876" s="382"/>
      <c r="M876" s="382"/>
      <c r="N876" s="382"/>
      <c r="O876" s="382"/>
      <c r="P876" s="382"/>
      <c r="Q876" s="382"/>
      <c r="R876" s="382"/>
      <c r="S876" s="382"/>
      <c r="T876" s="382"/>
      <c r="U876" s="382"/>
      <c r="V876" s="382"/>
      <c r="W876" s="382"/>
      <c r="X876" s="382"/>
      <c r="Y876" s="382"/>
      <c r="Z876" s="382"/>
      <c r="AA876" s="382"/>
    </row>
    <row r="877" spans="1:27" ht="13.2">
      <c r="A877" s="382"/>
      <c r="B877" s="382"/>
      <c r="C877" s="382"/>
      <c r="D877" s="382"/>
      <c r="E877" s="382"/>
      <c r="F877" s="382"/>
      <c r="G877" s="382"/>
      <c r="H877" s="382"/>
      <c r="I877" s="382"/>
      <c r="J877" s="382"/>
      <c r="K877" s="382"/>
      <c r="L877" s="382"/>
      <c r="M877" s="382"/>
      <c r="N877" s="382"/>
      <c r="O877" s="382"/>
      <c r="P877" s="382"/>
      <c r="Q877" s="382"/>
      <c r="R877" s="382"/>
      <c r="S877" s="382"/>
      <c r="T877" s="382"/>
      <c r="U877" s="382"/>
      <c r="V877" s="382"/>
      <c r="W877" s="382"/>
      <c r="X877" s="382"/>
      <c r="Y877" s="382"/>
      <c r="Z877" s="382"/>
      <c r="AA877" s="382"/>
    </row>
    <row r="878" spans="1:27" ht="13.2">
      <c r="A878" s="382"/>
      <c r="B878" s="382"/>
      <c r="C878" s="382"/>
      <c r="D878" s="382"/>
      <c r="E878" s="382"/>
      <c r="F878" s="382"/>
      <c r="G878" s="382"/>
      <c r="H878" s="382"/>
      <c r="I878" s="382"/>
      <c r="J878" s="382"/>
      <c r="K878" s="382"/>
      <c r="L878" s="382"/>
      <c r="M878" s="382"/>
      <c r="N878" s="382"/>
      <c r="O878" s="382"/>
      <c r="P878" s="382"/>
      <c r="Q878" s="382"/>
      <c r="R878" s="382"/>
      <c r="S878" s="382"/>
      <c r="T878" s="382"/>
      <c r="U878" s="382"/>
      <c r="V878" s="382"/>
      <c r="W878" s="382"/>
      <c r="X878" s="382"/>
      <c r="Y878" s="382"/>
      <c r="Z878" s="382"/>
      <c r="AA878" s="382"/>
    </row>
    <row r="879" spans="1:27" ht="13.2">
      <c r="A879" s="382"/>
      <c r="B879" s="382"/>
      <c r="C879" s="382"/>
      <c r="D879" s="382"/>
      <c r="E879" s="382"/>
      <c r="F879" s="382"/>
      <c r="G879" s="382"/>
      <c r="H879" s="382"/>
      <c r="I879" s="382"/>
      <c r="J879" s="382"/>
      <c r="K879" s="382"/>
      <c r="L879" s="382"/>
      <c r="M879" s="382"/>
      <c r="N879" s="382"/>
      <c r="O879" s="382"/>
      <c r="P879" s="382"/>
      <c r="Q879" s="382"/>
      <c r="R879" s="382"/>
      <c r="S879" s="382"/>
      <c r="T879" s="382"/>
      <c r="U879" s="382"/>
      <c r="V879" s="382"/>
      <c r="W879" s="382"/>
      <c r="X879" s="382"/>
      <c r="Y879" s="382"/>
      <c r="Z879" s="382"/>
      <c r="AA879" s="382"/>
    </row>
    <row r="880" spans="1:27" ht="13.2">
      <c r="A880" s="382"/>
      <c r="B880" s="382"/>
      <c r="C880" s="382"/>
      <c r="D880" s="382"/>
      <c r="E880" s="382"/>
      <c r="F880" s="382"/>
      <c r="G880" s="382"/>
      <c r="H880" s="382"/>
      <c r="I880" s="382"/>
      <c r="J880" s="382"/>
      <c r="K880" s="382"/>
      <c r="L880" s="382"/>
      <c r="M880" s="382"/>
      <c r="N880" s="382"/>
      <c r="O880" s="382"/>
      <c r="P880" s="382"/>
      <c r="Q880" s="382"/>
      <c r="R880" s="382"/>
      <c r="S880" s="382"/>
      <c r="T880" s="382"/>
      <c r="U880" s="382"/>
      <c r="V880" s="382"/>
      <c r="W880" s="382"/>
      <c r="X880" s="382"/>
      <c r="Y880" s="382"/>
      <c r="Z880" s="382"/>
      <c r="AA880" s="382"/>
    </row>
    <row r="881" spans="1:27" ht="13.2">
      <c r="A881" s="382"/>
      <c r="B881" s="382"/>
      <c r="C881" s="382"/>
      <c r="D881" s="382"/>
      <c r="E881" s="382"/>
      <c r="F881" s="382"/>
      <c r="G881" s="382"/>
      <c r="H881" s="382"/>
      <c r="I881" s="382"/>
      <c r="J881" s="382"/>
      <c r="K881" s="382"/>
      <c r="L881" s="382"/>
      <c r="M881" s="382"/>
      <c r="N881" s="382"/>
      <c r="O881" s="382"/>
      <c r="P881" s="382"/>
      <c r="Q881" s="382"/>
      <c r="R881" s="382"/>
      <c r="S881" s="382"/>
      <c r="T881" s="382"/>
      <c r="U881" s="382"/>
      <c r="V881" s="382"/>
      <c r="W881" s="382"/>
      <c r="X881" s="382"/>
      <c r="Y881" s="382"/>
      <c r="Z881" s="382"/>
      <c r="AA881" s="382"/>
    </row>
    <row r="882" spans="1:27" ht="13.2">
      <c r="A882" s="382"/>
      <c r="B882" s="382"/>
      <c r="C882" s="382"/>
      <c r="D882" s="382"/>
      <c r="E882" s="382"/>
      <c r="F882" s="382"/>
      <c r="G882" s="382"/>
      <c r="H882" s="382"/>
      <c r="I882" s="382"/>
      <c r="J882" s="382"/>
      <c r="K882" s="382"/>
      <c r="L882" s="382"/>
      <c r="M882" s="382"/>
      <c r="N882" s="382"/>
      <c r="O882" s="382"/>
      <c r="P882" s="382"/>
      <c r="Q882" s="382"/>
      <c r="R882" s="382"/>
      <c r="S882" s="382"/>
      <c r="T882" s="382"/>
      <c r="U882" s="382"/>
      <c r="V882" s="382"/>
      <c r="W882" s="382"/>
      <c r="X882" s="382"/>
      <c r="Y882" s="382"/>
      <c r="Z882" s="382"/>
      <c r="AA882" s="382"/>
    </row>
    <row r="883" spans="1:27" ht="13.2">
      <c r="A883" s="382"/>
      <c r="B883" s="382"/>
      <c r="C883" s="382"/>
      <c r="D883" s="382"/>
      <c r="E883" s="382"/>
      <c r="F883" s="382"/>
      <c r="G883" s="382"/>
      <c r="H883" s="382"/>
      <c r="I883" s="382"/>
      <c r="J883" s="382"/>
      <c r="K883" s="382"/>
      <c r="L883" s="382"/>
      <c r="M883" s="382"/>
      <c r="N883" s="382"/>
      <c r="O883" s="382"/>
      <c r="P883" s="382"/>
      <c r="Q883" s="382"/>
      <c r="R883" s="382"/>
      <c r="S883" s="382"/>
      <c r="T883" s="382"/>
      <c r="U883" s="382"/>
      <c r="V883" s="382"/>
      <c r="W883" s="382"/>
      <c r="X883" s="382"/>
      <c r="Y883" s="382"/>
      <c r="Z883" s="382"/>
      <c r="AA883" s="382"/>
    </row>
    <row r="884" spans="1:27" ht="13.2">
      <c r="A884" s="382"/>
      <c r="B884" s="382"/>
      <c r="C884" s="382"/>
      <c r="D884" s="382"/>
      <c r="E884" s="382"/>
      <c r="F884" s="382"/>
      <c r="G884" s="382"/>
      <c r="H884" s="382"/>
      <c r="I884" s="382"/>
      <c r="J884" s="382"/>
      <c r="K884" s="382"/>
      <c r="L884" s="382"/>
      <c r="M884" s="382"/>
      <c r="N884" s="382"/>
      <c r="O884" s="382"/>
      <c r="P884" s="382"/>
      <c r="Q884" s="382"/>
      <c r="R884" s="382"/>
      <c r="S884" s="382"/>
      <c r="T884" s="382"/>
      <c r="U884" s="382"/>
      <c r="V884" s="382"/>
      <c r="W884" s="382"/>
      <c r="X884" s="382"/>
      <c r="Y884" s="382"/>
      <c r="Z884" s="382"/>
      <c r="AA884" s="382"/>
    </row>
    <row r="885" spans="1:27" ht="13.2">
      <c r="A885" s="382"/>
      <c r="B885" s="382"/>
      <c r="C885" s="382"/>
      <c r="D885" s="382"/>
      <c r="E885" s="382"/>
      <c r="F885" s="382"/>
      <c r="G885" s="382"/>
      <c r="H885" s="382"/>
      <c r="I885" s="382"/>
      <c r="J885" s="382"/>
      <c r="K885" s="382"/>
      <c r="L885" s="382"/>
      <c r="M885" s="382"/>
      <c r="N885" s="382"/>
      <c r="O885" s="382"/>
      <c r="P885" s="382"/>
      <c r="Q885" s="382"/>
      <c r="R885" s="382"/>
      <c r="S885" s="382"/>
      <c r="T885" s="382"/>
      <c r="U885" s="382"/>
      <c r="V885" s="382"/>
      <c r="W885" s="382"/>
      <c r="X885" s="382"/>
      <c r="Y885" s="382"/>
      <c r="Z885" s="382"/>
      <c r="AA885" s="382"/>
    </row>
    <row r="886" spans="1:27" ht="13.2">
      <c r="A886" s="382"/>
      <c r="B886" s="382"/>
      <c r="C886" s="382"/>
      <c r="D886" s="382"/>
      <c r="E886" s="382"/>
      <c r="F886" s="382"/>
      <c r="G886" s="382"/>
      <c r="H886" s="382"/>
      <c r="I886" s="382"/>
      <c r="J886" s="382"/>
      <c r="K886" s="382"/>
      <c r="L886" s="382"/>
      <c r="M886" s="382"/>
      <c r="N886" s="382"/>
      <c r="O886" s="382"/>
      <c r="P886" s="382"/>
      <c r="Q886" s="382"/>
      <c r="R886" s="382"/>
      <c r="S886" s="382"/>
      <c r="T886" s="382"/>
      <c r="U886" s="382"/>
      <c r="V886" s="382"/>
      <c r="W886" s="382"/>
      <c r="X886" s="382"/>
      <c r="Y886" s="382"/>
      <c r="Z886" s="382"/>
      <c r="AA886" s="382"/>
    </row>
    <row r="887" spans="1:27" ht="13.2">
      <c r="A887" s="382"/>
      <c r="B887" s="382"/>
      <c r="C887" s="382"/>
      <c r="D887" s="382"/>
      <c r="E887" s="382"/>
      <c r="F887" s="382"/>
      <c r="G887" s="382"/>
      <c r="H887" s="382"/>
      <c r="I887" s="382"/>
      <c r="J887" s="382"/>
      <c r="K887" s="382"/>
      <c r="L887" s="382"/>
      <c r="M887" s="382"/>
      <c r="N887" s="382"/>
      <c r="O887" s="382"/>
      <c r="P887" s="382"/>
      <c r="Q887" s="382"/>
      <c r="R887" s="382"/>
      <c r="S887" s="382"/>
      <c r="T887" s="382"/>
      <c r="U887" s="382"/>
      <c r="V887" s="382"/>
      <c r="W887" s="382"/>
      <c r="X887" s="382"/>
      <c r="Y887" s="382"/>
      <c r="Z887" s="382"/>
      <c r="AA887" s="382"/>
    </row>
    <row r="888" spans="1:27" ht="13.2">
      <c r="A888" s="382"/>
      <c r="B888" s="382"/>
      <c r="C888" s="382"/>
      <c r="D888" s="382"/>
      <c r="E888" s="382"/>
      <c r="F888" s="382"/>
      <c r="G888" s="382"/>
      <c r="H888" s="382"/>
      <c r="I888" s="382"/>
      <c r="J888" s="382"/>
      <c r="K888" s="382"/>
      <c r="L888" s="382"/>
      <c r="M888" s="382"/>
      <c r="N888" s="382"/>
      <c r="O888" s="382"/>
      <c r="P888" s="382"/>
      <c r="Q888" s="382"/>
      <c r="R888" s="382"/>
      <c r="S888" s="382"/>
      <c r="T888" s="382"/>
      <c r="U888" s="382"/>
      <c r="V888" s="382"/>
      <c r="W888" s="382"/>
      <c r="X888" s="382"/>
      <c r="Y888" s="382"/>
      <c r="Z888" s="382"/>
      <c r="AA888" s="382"/>
    </row>
    <row r="889" spans="1:27" ht="13.2">
      <c r="A889" s="382"/>
      <c r="B889" s="382"/>
      <c r="C889" s="382"/>
      <c r="D889" s="382"/>
      <c r="E889" s="382"/>
      <c r="F889" s="382"/>
      <c r="G889" s="382"/>
      <c r="H889" s="382"/>
      <c r="I889" s="382"/>
      <c r="J889" s="382"/>
      <c r="K889" s="382"/>
      <c r="L889" s="382"/>
      <c r="M889" s="382"/>
      <c r="N889" s="382"/>
      <c r="O889" s="382"/>
      <c r="P889" s="382"/>
      <c r="Q889" s="382"/>
      <c r="R889" s="382"/>
      <c r="S889" s="382"/>
      <c r="T889" s="382"/>
      <c r="U889" s="382"/>
      <c r="V889" s="382"/>
      <c r="W889" s="382"/>
      <c r="X889" s="382"/>
      <c r="Y889" s="382"/>
      <c r="Z889" s="382"/>
      <c r="AA889" s="382"/>
    </row>
    <row r="890" spans="1:27" ht="13.2">
      <c r="A890" s="382"/>
      <c r="B890" s="382"/>
      <c r="C890" s="382"/>
      <c r="D890" s="382"/>
      <c r="E890" s="382"/>
      <c r="F890" s="382"/>
      <c r="G890" s="382"/>
      <c r="H890" s="382"/>
      <c r="I890" s="382"/>
      <c r="J890" s="382"/>
      <c r="K890" s="382"/>
      <c r="L890" s="382"/>
      <c r="M890" s="382"/>
      <c r="N890" s="382"/>
      <c r="O890" s="382"/>
      <c r="P890" s="382"/>
      <c r="Q890" s="382"/>
      <c r="R890" s="382"/>
      <c r="S890" s="382"/>
      <c r="T890" s="382"/>
      <c r="U890" s="382"/>
      <c r="V890" s="382"/>
      <c r="W890" s="382"/>
      <c r="X890" s="382"/>
      <c r="Y890" s="382"/>
      <c r="Z890" s="382"/>
      <c r="AA890" s="382"/>
    </row>
    <row r="891" spans="1:27" ht="13.2">
      <c r="A891" s="382"/>
      <c r="B891" s="382"/>
      <c r="C891" s="382"/>
      <c r="D891" s="382"/>
      <c r="E891" s="382"/>
      <c r="F891" s="382"/>
      <c r="G891" s="382"/>
      <c r="H891" s="382"/>
      <c r="I891" s="382"/>
      <c r="J891" s="382"/>
      <c r="K891" s="382"/>
      <c r="L891" s="382"/>
      <c r="M891" s="382"/>
      <c r="N891" s="382"/>
      <c r="O891" s="382"/>
      <c r="P891" s="382"/>
      <c r="Q891" s="382"/>
      <c r="R891" s="382"/>
      <c r="S891" s="382"/>
      <c r="T891" s="382"/>
      <c r="U891" s="382"/>
      <c r="V891" s="382"/>
      <c r="W891" s="382"/>
      <c r="X891" s="382"/>
      <c r="Y891" s="382"/>
      <c r="Z891" s="382"/>
      <c r="AA891" s="382"/>
    </row>
    <row r="892" spans="1:27" ht="13.2">
      <c r="A892" s="382"/>
      <c r="B892" s="382"/>
      <c r="C892" s="382"/>
      <c r="D892" s="382"/>
      <c r="E892" s="382"/>
      <c r="F892" s="382"/>
      <c r="G892" s="382"/>
      <c r="H892" s="382"/>
      <c r="I892" s="382"/>
      <c r="J892" s="382"/>
      <c r="K892" s="382"/>
      <c r="L892" s="382"/>
      <c r="M892" s="382"/>
      <c r="N892" s="382"/>
      <c r="O892" s="382"/>
      <c r="P892" s="382"/>
      <c r="Q892" s="382"/>
      <c r="R892" s="382"/>
      <c r="S892" s="382"/>
      <c r="T892" s="382"/>
      <c r="U892" s="382"/>
      <c r="V892" s="382"/>
      <c r="W892" s="382"/>
      <c r="X892" s="382"/>
      <c r="Y892" s="382"/>
      <c r="Z892" s="382"/>
      <c r="AA892" s="382"/>
    </row>
    <row r="893" spans="1:27" ht="13.2">
      <c r="A893" s="382"/>
      <c r="B893" s="382"/>
      <c r="C893" s="382"/>
      <c r="D893" s="382"/>
      <c r="E893" s="382"/>
      <c r="F893" s="382"/>
      <c r="G893" s="382"/>
      <c r="H893" s="382"/>
      <c r="I893" s="382"/>
      <c r="J893" s="382"/>
      <c r="K893" s="382"/>
      <c r="L893" s="382"/>
      <c r="M893" s="382"/>
      <c r="N893" s="382"/>
      <c r="O893" s="382"/>
      <c r="P893" s="382"/>
      <c r="Q893" s="382"/>
      <c r="R893" s="382"/>
      <c r="S893" s="382"/>
      <c r="T893" s="382"/>
      <c r="U893" s="382"/>
      <c r="V893" s="382"/>
      <c r="W893" s="382"/>
      <c r="X893" s="382"/>
      <c r="Y893" s="382"/>
      <c r="Z893" s="382"/>
      <c r="AA893" s="382"/>
    </row>
    <row r="894" spans="1:27" ht="13.2">
      <c r="A894" s="382"/>
      <c r="B894" s="382"/>
      <c r="C894" s="382"/>
      <c r="D894" s="382"/>
      <c r="E894" s="382"/>
      <c r="F894" s="382"/>
      <c r="G894" s="382"/>
      <c r="H894" s="382"/>
      <c r="I894" s="382"/>
      <c r="J894" s="382"/>
      <c r="K894" s="382"/>
      <c r="L894" s="382"/>
      <c r="M894" s="382"/>
      <c r="N894" s="382"/>
      <c r="O894" s="382"/>
      <c r="P894" s="382"/>
      <c r="Q894" s="382"/>
      <c r="R894" s="382"/>
      <c r="S894" s="382"/>
      <c r="T894" s="382"/>
      <c r="U894" s="382"/>
      <c r="V894" s="382"/>
      <c r="W894" s="382"/>
      <c r="X894" s="382"/>
      <c r="Y894" s="382"/>
      <c r="Z894" s="382"/>
      <c r="AA894" s="382"/>
    </row>
    <row r="895" spans="1:27" ht="13.2">
      <c r="A895" s="382"/>
      <c r="B895" s="382"/>
      <c r="C895" s="382"/>
      <c r="D895" s="382"/>
      <c r="E895" s="382"/>
      <c r="F895" s="382"/>
      <c r="G895" s="382"/>
      <c r="H895" s="382"/>
      <c r="I895" s="382"/>
      <c r="J895" s="382"/>
      <c r="K895" s="382"/>
      <c r="L895" s="382"/>
      <c r="M895" s="382"/>
      <c r="N895" s="382"/>
      <c r="O895" s="382"/>
      <c r="P895" s="382"/>
      <c r="Q895" s="382"/>
      <c r="R895" s="382"/>
      <c r="S895" s="382"/>
      <c r="T895" s="382"/>
      <c r="U895" s="382"/>
      <c r="V895" s="382"/>
      <c r="W895" s="382"/>
      <c r="X895" s="382"/>
      <c r="Y895" s="382"/>
      <c r="Z895" s="382"/>
      <c r="AA895" s="382"/>
    </row>
    <row r="896" spans="1:27" ht="13.2">
      <c r="A896" s="382"/>
      <c r="B896" s="382"/>
      <c r="C896" s="382"/>
      <c r="D896" s="382"/>
      <c r="E896" s="382"/>
      <c r="F896" s="382"/>
      <c r="G896" s="382"/>
      <c r="H896" s="382"/>
      <c r="I896" s="382"/>
      <c r="J896" s="382"/>
      <c r="K896" s="382"/>
      <c r="L896" s="382"/>
      <c r="M896" s="382"/>
      <c r="N896" s="382"/>
      <c r="O896" s="382"/>
      <c r="P896" s="382"/>
      <c r="Q896" s="382"/>
      <c r="R896" s="382"/>
      <c r="S896" s="382"/>
      <c r="T896" s="382"/>
      <c r="U896" s="382"/>
      <c r="V896" s="382"/>
      <c r="W896" s="382"/>
      <c r="X896" s="382"/>
      <c r="Y896" s="382"/>
      <c r="Z896" s="382"/>
      <c r="AA896" s="382"/>
    </row>
    <row r="897" spans="1:27" ht="13.2">
      <c r="A897" s="382"/>
      <c r="B897" s="382"/>
      <c r="C897" s="382"/>
      <c r="D897" s="382"/>
      <c r="E897" s="382"/>
      <c r="F897" s="382"/>
      <c r="G897" s="382"/>
      <c r="H897" s="382"/>
      <c r="I897" s="382"/>
      <c r="J897" s="382"/>
      <c r="K897" s="382"/>
      <c r="L897" s="382"/>
      <c r="M897" s="382"/>
      <c r="N897" s="382"/>
      <c r="O897" s="382"/>
      <c r="P897" s="382"/>
      <c r="Q897" s="382"/>
      <c r="R897" s="382"/>
      <c r="S897" s="382"/>
      <c r="T897" s="382"/>
      <c r="U897" s="382"/>
      <c r="V897" s="382"/>
      <c r="W897" s="382"/>
      <c r="X897" s="382"/>
      <c r="Y897" s="382"/>
      <c r="Z897" s="382"/>
      <c r="AA897" s="382"/>
    </row>
    <row r="898" spans="1:27" ht="13.2">
      <c r="A898" s="382"/>
      <c r="B898" s="382"/>
      <c r="C898" s="382"/>
      <c r="D898" s="382"/>
      <c r="E898" s="382"/>
      <c r="F898" s="382"/>
      <c r="G898" s="382"/>
      <c r="H898" s="382"/>
      <c r="I898" s="382"/>
      <c r="J898" s="382"/>
      <c r="K898" s="382"/>
      <c r="L898" s="382"/>
      <c r="M898" s="382"/>
      <c r="N898" s="382"/>
      <c r="O898" s="382"/>
      <c r="P898" s="382"/>
      <c r="Q898" s="382"/>
      <c r="R898" s="382"/>
      <c r="S898" s="382"/>
      <c r="T898" s="382"/>
      <c r="U898" s="382"/>
      <c r="V898" s="382"/>
      <c r="W898" s="382"/>
      <c r="X898" s="382"/>
      <c r="Y898" s="382"/>
      <c r="Z898" s="382"/>
      <c r="AA898" s="382"/>
    </row>
    <row r="899" spans="1:27" ht="13.2">
      <c r="A899" s="382"/>
      <c r="B899" s="382"/>
      <c r="C899" s="382"/>
      <c r="D899" s="382"/>
      <c r="E899" s="382"/>
      <c r="F899" s="382"/>
      <c r="G899" s="382"/>
      <c r="H899" s="382"/>
      <c r="I899" s="382"/>
      <c r="J899" s="382"/>
      <c r="K899" s="382"/>
      <c r="L899" s="382"/>
      <c r="M899" s="382"/>
      <c r="N899" s="382"/>
      <c r="O899" s="382"/>
      <c r="P899" s="382"/>
      <c r="Q899" s="382"/>
      <c r="R899" s="382"/>
      <c r="S899" s="382"/>
      <c r="T899" s="382"/>
      <c r="U899" s="382"/>
      <c r="V899" s="382"/>
      <c r="W899" s="382"/>
      <c r="X899" s="382"/>
      <c r="Y899" s="382"/>
      <c r="Z899" s="382"/>
      <c r="AA899" s="382"/>
    </row>
    <row r="900" spans="1:27" ht="13.2">
      <c r="A900" s="382"/>
      <c r="B900" s="382"/>
      <c r="C900" s="382"/>
      <c r="D900" s="382"/>
      <c r="E900" s="382"/>
      <c r="F900" s="382"/>
      <c r="G900" s="382"/>
      <c r="H900" s="382"/>
      <c r="I900" s="382"/>
      <c r="J900" s="382"/>
      <c r="K900" s="382"/>
      <c r="L900" s="382"/>
      <c r="M900" s="382"/>
      <c r="N900" s="382"/>
      <c r="O900" s="382"/>
      <c r="P900" s="382"/>
      <c r="Q900" s="382"/>
      <c r="R900" s="382"/>
      <c r="S900" s="382"/>
      <c r="T900" s="382"/>
      <c r="U900" s="382"/>
      <c r="V900" s="382"/>
      <c r="W900" s="382"/>
      <c r="X900" s="382"/>
      <c r="Y900" s="382"/>
      <c r="Z900" s="382"/>
      <c r="AA900" s="382"/>
    </row>
    <row r="901" spans="1:27" ht="13.2">
      <c r="A901" s="382"/>
      <c r="B901" s="382"/>
      <c r="C901" s="382"/>
      <c r="D901" s="382"/>
      <c r="E901" s="382"/>
      <c r="F901" s="382"/>
      <c r="G901" s="382"/>
      <c r="H901" s="382"/>
      <c r="I901" s="382"/>
      <c r="J901" s="382"/>
      <c r="K901" s="382"/>
      <c r="L901" s="382"/>
      <c r="M901" s="382"/>
      <c r="N901" s="382"/>
      <c r="O901" s="382"/>
      <c r="P901" s="382"/>
      <c r="Q901" s="382"/>
      <c r="R901" s="382"/>
      <c r="S901" s="382"/>
      <c r="T901" s="382"/>
      <c r="U901" s="382"/>
      <c r="V901" s="382"/>
      <c r="W901" s="382"/>
      <c r="X901" s="382"/>
      <c r="Y901" s="382"/>
      <c r="Z901" s="382"/>
      <c r="AA901" s="382"/>
    </row>
    <row r="902" spans="1:27" ht="13.2">
      <c r="A902" s="382"/>
      <c r="B902" s="382"/>
      <c r="C902" s="382"/>
      <c r="D902" s="382"/>
      <c r="E902" s="382"/>
      <c r="F902" s="382"/>
      <c r="G902" s="382"/>
      <c r="H902" s="382"/>
      <c r="I902" s="382"/>
      <c r="J902" s="382"/>
      <c r="K902" s="382"/>
      <c r="L902" s="382"/>
      <c r="M902" s="382"/>
      <c r="N902" s="382"/>
      <c r="O902" s="382"/>
      <c r="P902" s="382"/>
      <c r="Q902" s="382"/>
      <c r="R902" s="382"/>
      <c r="S902" s="382"/>
      <c r="T902" s="382"/>
      <c r="U902" s="382"/>
      <c r="V902" s="382"/>
      <c r="W902" s="382"/>
      <c r="X902" s="382"/>
      <c r="Y902" s="382"/>
      <c r="Z902" s="382"/>
      <c r="AA902" s="382"/>
    </row>
    <row r="903" spans="1:27" ht="13.2">
      <c r="A903" s="382"/>
      <c r="B903" s="382"/>
      <c r="C903" s="382"/>
      <c r="D903" s="382"/>
      <c r="E903" s="382"/>
      <c r="F903" s="382"/>
      <c r="G903" s="382"/>
      <c r="H903" s="382"/>
      <c r="I903" s="382"/>
      <c r="J903" s="382"/>
      <c r="K903" s="382"/>
      <c r="L903" s="382"/>
      <c r="M903" s="382"/>
      <c r="N903" s="382"/>
      <c r="O903" s="382"/>
      <c r="P903" s="382"/>
      <c r="Q903" s="382"/>
      <c r="R903" s="382"/>
      <c r="S903" s="382"/>
      <c r="T903" s="382"/>
      <c r="U903" s="382"/>
      <c r="V903" s="382"/>
      <c r="W903" s="382"/>
      <c r="X903" s="382"/>
      <c r="Y903" s="382"/>
      <c r="Z903" s="382"/>
      <c r="AA903" s="382"/>
    </row>
    <row r="904" spans="1:27" ht="13.2">
      <c r="A904" s="382"/>
      <c r="B904" s="382"/>
      <c r="C904" s="382"/>
      <c r="D904" s="382"/>
      <c r="E904" s="382"/>
      <c r="F904" s="382"/>
      <c r="G904" s="382"/>
      <c r="H904" s="382"/>
      <c r="I904" s="382"/>
      <c r="J904" s="382"/>
      <c r="K904" s="382"/>
      <c r="L904" s="382"/>
      <c r="M904" s="382"/>
      <c r="N904" s="382"/>
      <c r="O904" s="382"/>
      <c r="P904" s="382"/>
      <c r="Q904" s="382"/>
      <c r="R904" s="382"/>
      <c r="S904" s="382"/>
      <c r="T904" s="382"/>
      <c r="U904" s="382"/>
      <c r="V904" s="382"/>
      <c r="W904" s="382"/>
      <c r="X904" s="382"/>
      <c r="Y904" s="382"/>
      <c r="Z904" s="382"/>
      <c r="AA904" s="382"/>
    </row>
    <row r="905" spans="1:27" ht="13.2">
      <c r="A905" s="382"/>
      <c r="B905" s="382"/>
      <c r="C905" s="382"/>
      <c r="D905" s="382"/>
      <c r="E905" s="382"/>
      <c r="F905" s="382"/>
      <c r="G905" s="382"/>
      <c r="H905" s="382"/>
      <c r="I905" s="382"/>
      <c r="J905" s="382"/>
      <c r="K905" s="382"/>
      <c r="L905" s="382"/>
      <c r="M905" s="382"/>
      <c r="N905" s="382"/>
      <c r="O905" s="382"/>
      <c r="P905" s="382"/>
      <c r="Q905" s="382"/>
      <c r="R905" s="382"/>
      <c r="S905" s="382"/>
      <c r="T905" s="382"/>
      <c r="U905" s="382"/>
      <c r="V905" s="382"/>
      <c r="W905" s="382"/>
      <c r="X905" s="382"/>
      <c r="Y905" s="382"/>
      <c r="Z905" s="382"/>
      <c r="AA905" s="382"/>
    </row>
    <row r="906" spans="1:27" ht="13.2">
      <c r="A906" s="382"/>
      <c r="B906" s="382"/>
      <c r="C906" s="382"/>
      <c r="D906" s="382"/>
      <c r="E906" s="382"/>
      <c r="F906" s="382"/>
      <c r="G906" s="382"/>
      <c r="H906" s="382"/>
      <c r="I906" s="382"/>
      <c r="J906" s="382"/>
      <c r="K906" s="382"/>
      <c r="L906" s="382"/>
      <c r="M906" s="382"/>
      <c r="N906" s="382"/>
      <c r="O906" s="382"/>
      <c r="P906" s="382"/>
      <c r="Q906" s="382"/>
      <c r="R906" s="382"/>
      <c r="S906" s="382"/>
      <c r="T906" s="382"/>
      <c r="U906" s="382"/>
      <c r="V906" s="382"/>
      <c r="W906" s="382"/>
      <c r="X906" s="382"/>
      <c r="Y906" s="382"/>
      <c r="Z906" s="382"/>
      <c r="AA906" s="382"/>
    </row>
    <row r="907" spans="1:27" ht="13.2">
      <c r="A907" s="382"/>
      <c r="B907" s="382"/>
      <c r="C907" s="382"/>
      <c r="D907" s="382"/>
      <c r="E907" s="382"/>
      <c r="F907" s="382"/>
      <c r="G907" s="382"/>
      <c r="H907" s="382"/>
      <c r="I907" s="382"/>
      <c r="J907" s="382"/>
      <c r="K907" s="382"/>
      <c r="L907" s="382"/>
      <c r="M907" s="382"/>
      <c r="N907" s="382"/>
      <c r="O907" s="382"/>
      <c r="P907" s="382"/>
      <c r="Q907" s="382"/>
      <c r="R907" s="382"/>
      <c r="S907" s="382"/>
      <c r="T907" s="382"/>
      <c r="U907" s="382"/>
      <c r="V907" s="382"/>
      <c r="W907" s="382"/>
      <c r="X907" s="382"/>
      <c r="Y907" s="382"/>
      <c r="Z907" s="382"/>
      <c r="AA907" s="382"/>
    </row>
    <row r="908" spans="1:27" ht="13.2">
      <c r="A908" s="382"/>
      <c r="B908" s="382"/>
      <c r="C908" s="382"/>
      <c r="D908" s="382"/>
      <c r="E908" s="382"/>
      <c r="F908" s="382"/>
      <c r="G908" s="382"/>
      <c r="H908" s="382"/>
      <c r="I908" s="382"/>
      <c r="J908" s="382"/>
      <c r="K908" s="382"/>
      <c r="L908" s="382"/>
      <c r="M908" s="382"/>
      <c r="N908" s="382"/>
      <c r="O908" s="382"/>
      <c r="P908" s="382"/>
      <c r="Q908" s="382"/>
      <c r="R908" s="382"/>
      <c r="S908" s="382"/>
      <c r="T908" s="382"/>
      <c r="U908" s="382"/>
      <c r="V908" s="382"/>
      <c r="W908" s="382"/>
      <c r="X908" s="382"/>
      <c r="Y908" s="382"/>
      <c r="Z908" s="382"/>
      <c r="AA908" s="382"/>
    </row>
    <row r="909" spans="1:27" ht="13.2">
      <c r="A909" s="382"/>
      <c r="B909" s="382"/>
      <c r="C909" s="382"/>
      <c r="D909" s="382"/>
      <c r="E909" s="382"/>
      <c r="F909" s="382"/>
      <c r="G909" s="382"/>
      <c r="H909" s="382"/>
      <c r="I909" s="382"/>
      <c r="J909" s="382"/>
      <c r="K909" s="382"/>
      <c r="L909" s="382"/>
      <c r="M909" s="382"/>
      <c r="N909" s="382"/>
      <c r="O909" s="382"/>
      <c r="P909" s="382"/>
      <c r="Q909" s="382"/>
      <c r="R909" s="382"/>
      <c r="S909" s="382"/>
      <c r="T909" s="382"/>
      <c r="U909" s="382"/>
      <c r="V909" s="382"/>
      <c r="W909" s="382"/>
      <c r="X909" s="382"/>
      <c r="Y909" s="382"/>
      <c r="Z909" s="382"/>
      <c r="AA909" s="382"/>
    </row>
    <row r="910" spans="1:27" ht="13.2">
      <c r="A910" s="382"/>
      <c r="B910" s="382"/>
      <c r="C910" s="382"/>
      <c r="D910" s="382"/>
      <c r="E910" s="382"/>
      <c r="F910" s="382"/>
      <c r="G910" s="382"/>
      <c r="H910" s="382"/>
      <c r="I910" s="382"/>
      <c r="J910" s="382"/>
      <c r="K910" s="382"/>
      <c r="L910" s="382"/>
      <c r="M910" s="382"/>
      <c r="N910" s="382"/>
      <c r="O910" s="382"/>
      <c r="P910" s="382"/>
      <c r="Q910" s="382"/>
      <c r="R910" s="382"/>
      <c r="S910" s="382"/>
      <c r="T910" s="382"/>
      <c r="U910" s="382"/>
      <c r="V910" s="382"/>
      <c r="W910" s="382"/>
      <c r="X910" s="382"/>
      <c r="Y910" s="382"/>
      <c r="Z910" s="382"/>
      <c r="AA910" s="382"/>
    </row>
    <row r="911" spans="1:27" ht="13.2">
      <c r="A911" s="382"/>
      <c r="B911" s="382"/>
      <c r="C911" s="382"/>
      <c r="D911" s="382"/>
      <c r="E911" s="382"/>
      <c r="F911" s="382"/>
      <c r="G911" s="382"/>
      <c r="H911" s="382"/>
      <c r="I911" s="382"/>
      <c r="J911" s="382"/>
      <c r="K911" s="382"/>
      <c r="L911" s="382"/>
      <c r="M911" s="382"/>
      <c r="N911" s="382"/>
      <c r="O911" s="382"/>
      <c r="P911" s="382"/>
      <c r="Q911" s="382"/>
      <c r="R911" s="382"/>
      <c r="S911" s="382"/>
      <c r="T911" s="382"/>
      <c r="U911" s="382"/>
      <c r="V911" s="382"/>
      <c r="W911" s="382"/>
      <c r="X911" s="382"/>
      <c r="Y911" s="382"/>
      <c r="Z911" s="382"/>
      <c r="AA911" s="382"/>
    </row>
    <row r="912" spans="1:27" ht="13.2">
      <c r="A912" s="382"/>
      <c r="B912" s="382"/>
      <c r="C912" s="382"/>
      <c r="D912" s="382"/>
      <c r="E912" s="382"/>
      <c r="F912" s="382"/>
      <c r="G912" s="382"/>
      <c r="H912" s="382"/>
      <c r="I912" s="382"/>
      <c r="J912" s="382"/>
      <c r="K912" s="382"/>
      <c r="L912" s="382"/>
      <c r="M912" s="382"/>
      <c r="N912" s="382"/>
      <c r="O912" s="382"/>
      <c r="P912" s="382"/>
      <c r="Q912" s="382"/>
      <c r="R912" s="382"/>
      <c r="S912" s="382"/>
      <c r="T912" s="382"/>
      <c r="U912" s="382"/>
      <c r="V912" s="382"/>
      <c r="W912" s="382"/>
      <c r="X912" s="382"/>
      <c r="Y912" s="382"/>
      <c r="Z912" s="382"/>
      <c r="AA912" s="382"/>
    </row>
    <row r="913" spans="1:27" ht="13.2">
      <c r="A913" s="382"/>
      <c r="B913" s="382"/>
      <c r="C913" s="382"/>
      <c r="D913" s="382"/>
      <c r="E913" s="382"/>
      <c r="F913" s="382"/>
      <c r="G913" s="382"/>
      <c r="H913" s="382"/>
      <c r="I913" s="382"/>
      <c r="J913" s="382"/>
      <c r="K913" s="382"/>
      <c r="L913" s="382"/>
      <c r="M913" s="382"/>
      <c r="N913" s="382"/>
      <c r="O913" s="382"/>
      <c r="P913" s="382"/>
      <c r="Q913" s="382"/>
      <c r="R913" s="382"/>
      <c r="S913" s="382"/>
      <c r="T913" s="382"/>
      <c r="U913" s="382"/>
      <c r="V913" s="382"/>
      <c r="W913" s="382"/>
      <c r="X913" s="382"/>
      <c r="Y913" s="382"/>
      <c r="Z913" s="382"/>
      <c r="AA913" s="382"/>
    </row>
    <row r="914" spans="1:27" ht="13.2">
      <c r="A914" s="382"/>
      <c r="B914" s="382"/>
      <c r="C914" s="382"/>
      <c r="D914" s="382"/>
      <c r="E914" s="382"/>
      <c r="F914" s="382"/>
      <c r="G914" s="382"/>
      <c r="H914" s="382"/>
      <c r="I914" s="382"/>
      <c r="J914" s="382"/>
      <c r="K914" s="382"/>
      <c r="L914" s="382"/>
      <c r="M914" s="382"/>
      <c r="N914" s="382"/>
      <c r="O914" s="382"/>
      <c r="P914" s="382"/>
      <c r="Q914" s="382"/>
      <c r="R914" s="382"/>
      <c r="S914" s="382"/>
      <c r="T914" s="382"/>
      <c r="U914" s="382"/>
      <c r="V914" s="382"/>
      <c r="W914" s="382"/>
      <c r="X914" s="382"/>
      <c r="Y914" s="382"/>
      <c r="Z914" s="382"/>
      <c r="AA914" s="382"/>
    </row>
    <row r="915" spans="1:27" ht="13.2">
      <c r="A915" s="382"/>
      <c r="B915" s="382"/>
      <c r="C915" s="382"/>
      <c r="D915" s="382"/>
      <c r="E915" s="382"/>
      <c r="F915" s="382"/>
      <c r="G915" s="382"/>
      <c r="H915" s="382"/>
      <c r="I915" s="382"/>
      <c r="J915" s="382"/>
      <c r="K915" s="382"/>
      <c r="L915" s="382"/>
      <c r="M915" s="382"/>
      <c r="N915" s="382"/>
      <c r="O915" s="382"/>
      <c r="P915" s="382"/>
      <c r="Q915" s="382"/>
      <c r="R915" s="382"/>
      <c r="S915" s="382"/>
      <c r="T915" s="382"/>
      <c r="U915" s="382"/>
      <c r="V915" s="382"/>
      <c r="W915" s="382"/>
      <c r="X915" s="382"/>
      <c r="Y915" s="382"/>
      <c r="Z915" s="382"/>
      <c r="AA915" s="382"/>
    </row>
    <row r="916" spans="1:27" ht="13.2">
      <c r="A916" s="382"/>
      <c r="B916" s="382"/>
      <c r="C916" s="382"/>
      <c r="D916" s="382"/>
      <c r="E916" s="382"/>
      <c r="F916" s="382"/>
      <c r="G916" s="382"/>
      <c r="H916" s="382"/>
      <c r="I916" s="382"/>
      <c r="J916" s="382"/>
      <c r="K916" s="382"/>
      <c r="L916" s="382"/>
      <c r="M916" s="382"/>
      <c r="N916" s="382"/>
      <c r="O916" s="382"/>
      <c r="P916" s="382"/>
      <c r="Q916" s="382"/>
      <c r="R916" s="382"/>
      <c r="S916" s="382"/>
      <c r="T916" s="382"/>
      <c r="U916" s="382"/>
      <c r="V916" s="382"/>
      <c r="W916" s="382"/>
      <c r="X916" s="382"/>
      <c r="Y916" s="382"/>
      <c r="Z916" s="382"/>
      <c r="AA916" s="382"/>
    </row>
    <row r="917" spans="1:27" ht="13.2">
      <c r="A917" s="382"/>
      <c r="B917" s="382"/>
      <c r="C917" s="382"/>
      <c r="D917" s="382"/>
      <c r="E917" s="382"/>
      <c r="F917" s="382"/>
      <c r="G917" s="382"/>
      <c r="H917" s="382"/>
      <c r="I917" s="382"/>
      <c r="J917" s="382"/>
      <c r="K917" s="382"/>
      <c r="L917" s="382"/>
      <c r="M917" s="382"/>
      <c r="N917" s="382"/>
      <c r="O917" s="382"/>
      <c r="P917" s="382"/>
      <c r="Q917" s="382"/>
      <c r="R917" s="382"/>
      <c r="S917" s="382"/>
      <c r="T917" s="382"/>
      <c r="U917" s="382"/>
      <c r="V917" s="382"/>
      <c r="W917" s="382"/>
      <c r="X917" s="382"/>
      <c r="Y917" s="382"/>
      <c r="Z917" s="382"/>
      <c r="AA917" s="382"/>
    </row>
    <row r="918" spans="1:27" ht="13.2">
      <c r="A918" s="382"/>
      <c r="B918" s="382"/>
      <c r="C918" s="382"/>
      <c r="D918" s="382"/>
      <c r="E918" s="382"/>
      <c r="F918" s="382"/>
      <c r="G918" s="382"/>
      <c r="H918" s="382"/>
      <c r="I918" s="382"/>
      <c r="J918" s="382"/>
      <c r="K918" s="382"/>
      <c r="L918" s="382"/>
      <c r="M918" s="382"/>
      <c r="N918" s="382"/>
      <c r="O918" s="382"/>
      <c r="P918" s="382"/>
      <c r="Q918" s="382"/>
      <c r="R918" s="382"/>
      <c r="S918" s="382"/>
      <c r="T918" s="382"/>
      <c r="U918" s="382"/>
      <c r="V918" s="382"/>
      <c r="W918" s="382"/>
      <c r="X918" s="382"/>
      <c r="Y918" s="382"/>
      <c r="Z918" s="382"/>
      <c r="AA918" s="382"/>
    </row>
    <row r="919" spans="1:27" ht="13.2">
      <c r="A919" s="382"/>
      <c r="B919" s="382"/>
      <c r="C919" s="382"/>
      <c r="D919" s="382"/>
      <c r="E919" s="382"/>
      <c r="F919" s="382"/>
      <c r="G919" s="382"/>
      <c r="H919" s="382"/>
      <c r="I919" s="382"/>
      <c r="J919" s="382"/>
      <c r="K919" s="382"/>
      <c r="L919" s="382"/>
      <c r="M919" s="382"/>
      <c r="N919" s="382"/>
      <c r="O919" s="382"/>
      <c r="P919" s="382"/>
      <c r="Q919" s="382"/>
      <c r="R919" s="382"/>
      <c r="S919" s="382"/>
      <c r="T919" s="382"/>
      <c r="U919" s="382"/>
      <c r="V919" s="382"/>
      <c r="W919" s="382"/>
      <c r="X919" s="382"/>
      <c r="Y919" s="382"/>
      <c r="Z919" s="382"/>
      <c r="AA919" s="382"/>
    </row>
    <row r="920" spans="1:27" ht="13.2">
      <c r="A920" s="382"/>
      <c r="B920" s="382"/>
      <c r="C920" s="382"/>
      <c r="D920" s="382"/>
      <c r="E920" s="382"/>
      <c r="F920" s="382"/>
      <c r="G920" s="382"/>
      <c r="H920" s="382"/>
      <c r="I920" s="382"/>
      <c r="J920" s="382"/>
      <c r="K920" s="382"/>
      <c r="L920" s="382"/>
      <c r="M920" s="382"/>
      <c r="N920" s="382"/>
      <c r="O920" s="382"/>
      <c r="P920" s="382"/>
      <c r="Q920" s="382"/>
      <c r="R920" s="382"/>
      <c r="S920" s="382"/>
      <c r="T920" s="382"/>
      <c r="U920" s="382"/>
      <c r="V920" s="382"/>
      <c r="W920" s="382"/>
      <c r="X920" s="382"/>
      <c r="Y920" s="382"/>
      <c r="Z920" s="382"/>
      <c r="AA920" s="382"/>
    </row>
    <row r="921" spans="1:27" ht="13.2">
      <c r="A921" s="382"/>
      <c r="B921" s="382"/>
      <c r="C921" s="382"/>
      <c r="D921" s="382"/>
      <c r="E921" s="382"/>
      <c r="F921" s="382"/>
      <c r="G921" s="382"/>
      <c r="H921" s="382"/>
      <c r="I921" s="382"/>
      <c r="J921" s="382"/>
      <c r="K921" s="382"/>
      <c r="L921" s="382"/>
      <c r="M921" s="382"/>
      <c r="N921" s="382"/>
      <c r="O921" s="382"/>
      <c r="P921" s="382"/>
      <c r="Q921" s="382"/>
      <c r="R921" s="382"/>
      <c r="S921" s="382"/>
      <c r="T921" s="382"/>
      <c r="U921" s="382"/>
      <c r="V921" s="382"/>
      <c r="W921" s="382"/>
      <c r="X921" s="382"/>
      <c r="Y921" s="382"/>
      <c r="Z921" s="382"/>
      <c r="AA921" s="382"/>
    </row>
    <row r="922" spans="1:27" ht="13.2">
      <c r="A922" s="382"/>
      <c r="B922" s="382"/>
      <c r="C922" s="382"/>
      <c r="D922" s="382"/>
      <c r="E922" s="382"/>
      <c r="F922" s="382"/>
      <c r="G922" s="382"/>
      <c r="H922" s="382"/>
      <c r="I922" s="382"/>
      <c r="J922" s="382"/>
      <c r="K922" s="382"/>
      <c r="L922" s="382"/>
      <c r="M922" s="382"/>
      <c r="N922" s="382"/>
      <c r="O922" s="382"/>
      <c r="P922" s="382"/>
      <c r="Q922" s="382"/>
      <c r="R922" s="382"/>
      <c r="S922" s="382"/>
      <c r="T922" s="382"/>
      <c r="U922" s="382"/>
      <c r="V922" s="382"/>
      <c r="W922" s="382"/>
      <c r="X922" s="382"/>
      <c r="Y922" s="382"/>
      <c r="Z922" s="382"/>
      <c r="AA922" s="382"/>
    </row>
    <row r="923" spans="1:27" ht="13.2">
      <c r="A923" s="382"/>
      <c r="B923" s="382"/>
      <c r="C923" s="382"/>
      <c r="D923" s="382"/>
      <c r="E923" s="382"/>
      <c r="F923" s="382"/>
      <c r="G923" s="382"/>
      <c r="H923" s="382"/>
      <c r="I923" s="382"/>
      <c r="J923" s="382"/>
      <c r="K923" s="382"/>
      <c r="L923" s="382"/>
      <c r="M923" s="382"/>
      <c r="N923" s="382"/>
      <c r="O923" s="382"/>
      <c r="P923" s="382"/>
      <c r="Q923" s="382"/>
      <c r="R923" s="382"/>
      <c r="S923" s="382"/>
      <c r="T923" s="382"/>
      <c r="U923" s="382"/>
      <c r="V923" s="382"/>
      <c r="W923" s="382"/>
      <c r="X923" s="382"/>
      <c r="Y923" s="382"/>
      <c r="Z923" s="382"/>
      <c r="AA923" s="382"/>
    </row>
    <row r="924" spans="1:27" ht="13.2">
      <c r="A924" s="382"/>
      <c r="B924" s="382"/>
      <c r="C924" s="382"/>
      <c r="D924" s="382"/>
      <c r="E924" s="382"/>
      <c r="F924" s="382"/>
      <c r="G924" s="382"/>
      <c r="H924" s="382"/>
      <c r="I924" s="382"/>
      <c r="J924" s="382"/>
      <c r="K924" s="382"/>
      <c r="L924" s="382"/>
      <c r="M924" s="382"/>
      <c r="N924" s="382"/>
      <c r="O924" s="382"/>
      <c r="P924" s="382"/>
      <c r="Q924" s="382"/>
      <c r="R924" s="382"/>
      <c r="S924" s="382"/>
      <c r="T924" s="382"/>
      <c r="U924" s="382"/>
      <c r="V924" s="382"/>
      <c r="W924" s="382"/>
      <c r="X924" s="382"/>
      <c r="Y924" s="382"/>
      <c r="Z924" s="382"/>
      <c r="AA924" s="382"/>
    </row>
    <row r="925" spans="1:27" ht="13.2">
      <c r="A925" s="382"/>
      <c r="B925" s="382"/>
      <c r="C925" s="382"/>
      <c r="D925" s="382"/>
      <c r="E925" s="382"/>
      <c r="F925" s="382"/>
      <c r="G925" s="382"/>
      <c r="H925" s="382"/>
      <c r="I925" s="382"/>
      <c r="J925" s="382"/>
      <c r="K925" s="382"/>
      <c r="L925" s="382"/>
      <c r="M925" s="382"/>
      <c r="N925" s="382"/>
      <c r="O925" s="382"/>
      <c r="P925" s="382"/>
      <c r="Q925" s="382"/>
      <c r="R925" s="382"/>
      <c r="S925" s="382"/>
      <c r="T925" s="382"/>
      <c r="U925" s="382"/>
      <c r="V925" s="382"/>
      <c r="W925" s="382"/>
      <c r="X925" s="382"/>
      <c r="Y925" s="382"/>
      <c r="Z925" s="382"/>
      <c r="AA925" s="382"/>
    </row>
    <row r="926" spans="1:27" ht="13.2">
      <c r="A926" s="382"/>
      <c r="B926" s="382"/>
      <c r="C926" s="382"/>
      <c r="D926" s="382"/>
      <c r="E926" s="382"/>
      <c r="F926" s="382"/>
      <c r="G926" s="382"/>
      <c r="H926" s="382"/>
      <c r="I926" s="382"/>
      <c r="J926" s="382"/>
      <c r="K926" s="382"/>
      <c r="L926" s="382"/>
      <c r="M926" s="382"/>
      <c r="N926" s="382"/>
      <c r="O926" s="382"/>
      <c r="P926" s="382"/>
      <c r="Q926" s="382"/>
      <c r="R926" s="382"/>
      <c r="S926" s="382"/>
      <c r="T926" s="382"/>
      <c r="U926" s="382"/>
      <c r="V926" s="382"/>
      <c r="W926" s="382"/>
      <c r="X926" s="382"/>
      <c r="Y926" s="382"/>
      <c r="Z926" s="382"/>
      <c r="AA926" s="382"/>
    </row>
    <row r="927" spans="1:27" ht="13.2">
      <c r="A927" s="382"/>
      <c r="B927" s="382"/>
      <c r="C927" s="382"/>
      <c r="D927" s="382"/>
      <c r="E927" s="382"/>
      <c r="F927" s="382"/>
      <c r="G927" s="382"/>
      <c r="H927" s="382"/>
      <c r="I927" s="382"/>
      <c r="J927" s="382"/>
      <c r="K927" s="382"/>
      <c r="L927" s="382"/>
      <c r="M927" s="382"/>
      <c r="N927" s="382"/>
      <c r="O927" s="382"/>
      <c r="P927" s="382"/>
      <c r="Q927" s="382"/>
      <c r="R927" s="382"/>
      <c r="S927" s="382"/>
      <c r="T927" s="382"/>
      <c r="U927" s="382"/>
      <c r="V927" s="382"/>
      <c r="W927" s="382"/>
      <c r="X927" s="382"/>
      <c r="Y927" s="382"/>
      <c r="Z927" s="382"/>
      <c r="AA927" s="382"/>
    </row>
    <row r="928" spans="1:27" ht="13.2">
      <c r="A928" s="382"/>
      <c r="B928" s="382"/>
      <c r="C928" s="382"/>
      <c r="D928" s="382"/>
      <c r="E928" s="382"/>
      <c r="F928" s="382"/>
      <c r="G928" s="382"/>
      <c r="H928" s="382"/>
      <c r="I928" s="382"/>
      <c r="J928" s="382"/>
      <c r="K928" s="382"/>
      <c r="L928" s="382"/>
      <c r="M928" s="382"/>
      <c r="N928" s="382"/>
      <c r="O928" s="382"/>
      <c r="P928" s="382"/>
      <c r="Q928" s="382"/>
      <c r="R928" s="382"/>
      <c r="S928" s="382"/>
      <c r="T928" s="382"/>
      <c r="U928" s="382"/>
      <c r="V928" s="382"/>
      <c r="W928" s="382"/>
      <c r="X928" s="382"/>
      <c r="Y928" s="382"/>
      <c r="Z928" s="382"/>
      <c r="AA928" s="382"/>
    </row>
    <row r="929" spans="1:27" ht="13.2">
      <c r="A929" s="382"/>
      <c r="B929" s="382"/>
      <c r="C929" s="382"/>
      <c r="D929" s="382"/>
      <c r="E929" s="382"/>
      <c r="F929" s="382"/>
      <c r="G929" s="382"/>
      <c r="H929" s="382"/>
      <c r="I929" s="382"/>
      <c r="J929" s="382"/>
      <c r="K929" s="382"/>
      <c r="L929" s="382"/>
      <c r="M929" s="382"/>
      <c r="N929" s="382"/>
      <c r="O929" s="382"/>
      <c r="P929" s="382"/>
      <c r="Q929" s="382"/>
      <c r="R929" s="382"/>
      <c r="S929" s="382"/>
      <c r="T929" s="382"/>
      <c r="U929" s="382"/>
      <c r="V929" s="382"/>
      <c r="W929" s="382"/>
      <c r="X929" s="382"/>
      <c r="Y929" s="382"/>
      <c r="Z929" s="382"/>
      <c r="AA929" s="382"/>
    </row>
    <row r="930" spans="1:27" ht="13.2">
      <c r="A930" s="382"/>
      <c r="B930" s="382"/>
      <c r="C930" s="382"/>
      <c r="D930" s="382"/>
      <c r="E930" s="382"/>
      <c r="F930" s="382"/>
      <c r="G930" s="382"/>
      <c r="H930" s="382"/>
      <c r="I930" s="382"/>
      <c r="J930" s="382"/>
      <c r="K930" s="382"/>
      <c r="L930" s="382"/>
      <c r="M930" s="382"/>
      <c r="N930" s="382"/>
      <c r="O930" s="382"/>
      <c r="P930" s="382"/>
      <c r="Q930" s="382"/>
      <c r="R930" s="382"/>
      <c r="S930" s="382"/>
      <c r="T930" s="382"/>
      <c r="U930" s="382"/>
      <c r="V930" s="382"/>
      <c r="W930" s="382"/>
      <c r="X930" s="382"/>
      <c r="Y930" s="382"/>
      <c r="Z930" s="382"/>
      <c r="AA930" s="382"/>
    </row>
    <row r="931" spans="1:27" ht="13.2">
      <c r="A931" s="382"/>
      <c r="B931" s="382"/>
      <c r="C931" s="382"/>
      <c r="D931" s="382"/>
      <c r="E931" s="382"/>
      <c r="F931" s="382"/>
      <c r="G931" s="382"/>
      <c r="H931" s="382"/>
      <c r="I931" s="382"/>
      <c r="J931" s="382"/>
      <c r="K931" s="382"/>
      <c r="L931" s="382"/>
      <c r="M931" s="382"/>
      <c r="N931" s="382"/>
      <c r="O931" s="382"/>
      <c r="P931" s="382"/>
      <c r="Q931" s="382"/>
      <c r="R931" s="382"/>
      <c r="S931" s="382"/>
      <c r="T931" s="382"/>
      <c r="U931" s="382"/>
      <c r="V931" s="382"/>
      <c r="W931" s="382"/>
      <c r="X931" s="382"/>
      <c r="Y931" s="382"/>
      <c r="Z931" s="382"/>
      <c r="AA931" s="382"/>
    </row>
    <row r="932" spans="1:27" ht="13.2">
      <c r="A932" s="382"/>
      <c r="B932" s="382"/>
      <c r="C932" s="382"/>
      <c r="D932" s="382"/>
      <c r="E932" s="382"/>
      <c r="F932" s="382"/>
      <c r="G932" s="382"/>
      <c r="H932" s="382"/>
      <c r="I932" s="382"/>
      <c r="J932" s="382"/>
      <c r="K932" s="382"/>
      <c r="L932" s="382"/>
      <c r="M932" s="382"/>
      <c r="N932" s="382"/>
      <c r="O932" s="382"/>
      <c r="P932" s="382"/>
      <c r="Q932" s="382"/>
      <c r="R932" s="382"/>
      <c r="S932" s="382"/>
      <c r="T932" s="382"/>
      <c r="U932" s="382"/>
      <c r="V932" s="382"/>
      <c r="W932" s="382"/>
      <c r="X932" s="382"/>
      <c r="Y932" s="382"/>
      <c r="Z932" s="382"/>
      <c r="AA932" s="382"/>
    </row>
    <row r="933" spans="1:27" ht="13.2">
      <c r="A933" s="382"/>
      <c r="B933" s="382"/>
      <c r="C933" s="382"/>
      <c r="D933" s="382"/>
      <c r="E933" s="382"/>
      <c r="F933" s="382"/>
      <c r="G933" s="382"/>
      <c r="H933" s="382"/>
      <c r="I933" s="382"/>
      <c r="J933" s="382"/>
      <c r="K933" s="382"/>
      <c r="L933" s="382"/>
      <c r="M933" s="382"/>
      <c r="N933" s="382"/>
      <c r="O933" s="382"/>
      <c r="P933" s="382"/>
      <c r="Q933" s="382"/>
      <c r="R933" s="382"/>
      <c r="S933" s="382"/>
      <c r="T933" s="382"/>
      <c r="U933" s="382"/>
      <c r="V933" s="382"/>
      <c r="W933" s="382"/>
      <c r="X933" s="382"/>
      <c r="Y933" s="382"/>
      <c r="Z933" s="382"/>
      <c r="AA933" s="382"/>
    </row>
    <row r="934" spans="1:27" ht="13.2">
      <c r="A934" s="382"/>
      <c r="B934" s="382"/>
      <c r="C934" s="382"/>
      <c r="D934" s="382"/>
      <c r="E934" s="382"/>
      <c r="F934" s="382"/>
      <c r="G934" s="382"/>
      <c r="H934" s="382"/>
      <c r="I934" s="382"/>
      <c r="J934" s="382"/>
      <c r="K934" s="382"/>
      <c r="L934" s="382"/>
      <c r="M934" s="382"/>
      <c r="N934" s="382"/>
      <c r="O934" s="382"/>
      <c r="P934" s="382"/>
      <c r="Q934" s="382"/>
      <c r="R934" s="382"/>
      <c r="S934" s="382"/>
      <c r="T934" s="382"/>
      <c r="U934" s="382"/>
      <c r="V934" s="382"/>
      <c r="W934" s="382"/>
      <c r="X934" s="382"/>
      <c r="Y934" s="382"/>
      <c r="Z934" s="382"/>
      <c r="AA934" s="382"/>
    </row>
    <row r="935" spans="1:27" ht="13.2">
      <c r="A935" s="382"/>
      <c r="B935" s="382"/>
      <c r="C935" s="382"/>
      <c r="D935" s="382"/>
      <c r="E935" s="382"/>
      <c r="F935" s="382"/>
      <c r="G935" s="382"/>
      <c r="H935" s="382"/>
      <c r="I935" s="382"/>
      <c r="J935" s="382"/>
      <c r="K935" s="382"/>
      <c r="L935" s="382"/>
      <c r="M935" s="382"/>
      <c r="N935" s="382"/>
      <c r="O935" s="382"/>
      <c r="P935" s="382"/>
      <c r="Q935" s="382"/>
      <c r="R935" s="382"/>
      <c r="S935" s="382"/>
      <c r="T935" s="382"/>
      <c r="U935" s="382"/>
      <c r="V935" s="382"/>
      <c r="W935" s="382"/>
      <c r="X935" s="382"/>
      <c r="Y935" s="382"/>
      <c r="Z935" s="382"/>
      <c r="AA935" s="382"/>
    </row>
    <row r="936" spans="1:27" ht="13.2">
      <c r="A936" s="382"/>
      <c r="B936" s="382"/>
      <c r="C936" s="382"/>
      <c r="D936" s="382"/>
      <c r="E936" s="382"/>
      <c r="F936" s="382"/>
      <c r="G936" s="382"/>
      <c r="H936" s="382"/>
      <c r="I936" s="382"/>
      <c r="J936" s="382"/>
      <c r="K936" s="382"/>
      <c r="L936" s="382"/>
      <c r="M936" s="382"/>
      <c r="N936" s="382"/>
      <c r="O936" s="382"/>
      <c r="P936" s="382"/>
      <c r="Q936" s="382"/>
      <c r="R936" s="382"/>
      <c r="S936" s="382"/>
      <c r="T936" s="382"/>
      <c r="U936" s="382"/>
      <c r="V936" s="382"/>
      <c r="W936" s="382"/>
      <c r="X936" s="382"/>
      <c r="Y936" s="382"/>
      <c r="Z936" s="382"/>
      <c r="AA936" s="382"/>
    </row>
    <row r="937" spans="1:27" ht="13.2">
      <c r="A937" s="382"/>
      <c r="B937" s="382"/>
      <c r="C937" s="382"/>
      <c r="D937" s="382"/>
      <c r="E937" s="382"/>
      <c r="F937" s="382"/>
      <c r="G937" s="382"/>
      <c r="H937" s="382"/>
      <c r="I937" s="382"/>
      <c r="J937" s="382"/>
      <c r="K937" s="382"/>
      <c r="L937" s="382"/>
      <c r="M937" s="382"/>
      <c r="N937" s="382"/>
      <c r="O937" s="382"/>
      <c r="P937" s="382"/>
      <c r="Q937" s="382"/>
      <c r="R937" s="382"/>
      <c r="S937" s="382"/>
      <c r="T937" s="382"/>
      <c r="U937" s="382"/>
      <c r="V937" s="382"/>
      <c r="W937" s="382"/>
      <c r="X937" s="382"/>
      <c r="Y937" s="382"/>
      <c r="Z937" s="382"/>
      <c r="AA937" s="382"/>
    </row>
    <row r="938" spans="1:27" ht="13.2">
      <c r="A938" s="382"/>
      <c r="B938" s="382"/>
      <c r="C938" s="382"/>
      <c r="D938" s="382"/>
      <c r="E938" s="382"/>
      <c r="F938" s="382"/>
      <c r="G938" s="382"/>
      <c r="H938" s="382"/>
      <c r="I938" s="382"/>
      <c r="J938" s="382"/>
      <c r="K938" s="382"/>
      <c r="L938" s="382"/>
      <c r="M938" s="382"/>
      <c r="N938" s="382"/>
      <c r="O938" s="382"/>
      <c r="P938" s="382"/>
      <c r="Q938" s="382"/>
      <c r="R938" s="382"/>
      <c r="S938" s="382"/>
      <c r="T938" s="382"/>
      <c r="U938" s="382"/>
      <c r="V938" s="382"/>
      <c r="W938" s="382"/>
      <c r="X938" s="382"/>
      <c r="Y938" s="382"/>
      <c r="Z938" s="382"/>
      <c r="AA938" s="382"/>
    </row>
    <row r="939" spans="1:27" ht="13.2">
      <c r="A939" s="382"/>
      <c r="B939" s="382"/>
      <c r="C939" s="382"/>
      <c r="D939" s="382"/>
      <c r="E939" s="382"/>
      <c r="F939" s="382"/>
      <c r="G939" s="382"/>
      <c r="H939" s="382"/>
      <c r="I939" s="382"/>
      <c r="J939" s="382"/>
      <c r="K939" s="382"/>
      <c r="L939" s="382"/>
      <c r="M939" s="382"/>
      <c r="N939" s="382"/>
      <c r="O939" s="382"/>
      <c r="P939" s="382"/>
      <c r="Q939" s="382"/>
      <c r="R939" s="382"/>
      <c r="S939" s="382"/>
      <c r="T939" s="382"/>
      <c r="U939" s="382"/>
      <c r="V939" s="382"/>
      <c r="W939" s="382"/>
      <c r="X939" s="382"/>
      <c r="Y939" s="382"/>
      <c r="Z939" s="382"/>
      <c r="AA939" s="382"/>
    </row>
    <row r="940" spans="1:27" ht="13.2">
      <c r="A940" s="382"/>
      <c r="B940" s="382"/>
      <c r="C940" s="382"/>
      <c r="D940" s="382"/>
      <c r="E940" s="382"/>
      <c r="F940" s="382"/>
      <c r="G940" s="382"/>
      <c r="H940" s="382"/>
      <c r="I940" s="382"/>
      <c r="J940" s="382"/>
      <c r="K940" s="382"/>
      <c r="L940" s="382"/>
      <c r="M940" s="382"/>
      <c r="N940" s="382"/>
      <c r="O940" s="382"/>
      <c r="P940" s="382"/>
      <c r="Q940" s="382"/>
      <c r="R940" s="382"/>
      <c r="S940" s="382"/>
      <c r="T940" s="382"/>
      <c r="U940" s="382"/>
      <c r="V940" s="382"/>
      <c r="W940" s="382"/>
      <c r="X940" s="382"/>
      <c r="Y940" s="382"/>
      <c r="Z940" s="382"/>
      <c r="AA940" s="382"/>
    </row>
    <row r="941" spans="1:27" ht="13.2">
      <c r="A941" s="382"/>
      <c r="B941" s="382"/>
      <c r="C941" s="382"/>
      <c r="D941" s="382"/>
      <c r="E941" s="382"/>
      <c r="F941" s="382"/>
      <c r="G941" s="382"/>
      <c r="H941" s="382"/>
      <c r="I941" s="382"/>
      <c r="J941" s="382"/>
      <c r="K941" s="382"/>
      <c r="L941" s="382"/>
      <c r="M941" s="382"/>
      <c r="N941" s="382"/>
      <c r="O941" s="382"/>
      <c r="P941" s="382"/>
      <c r="Q941" s="382"/>
      <c r="R941" s="382"/>
      <c r="S941" s="382"/>
      <c r="T941" s="382"/>
      <c r="U941" s="382"/>
      <c r="V941" s="382"/>
      <c r="W941" s="382"/>
      <c r="X941" s="382"/>
      <c r="Y941" s="382"/>
      <c r="Z941" s="382"/>
      <c r="AA941" s="382"/>
    </row>
    <row r="942" spans="1:27" ht="13.2">
      <c r="A942" s="382"/>
      <c r="B942" s="382"/>
      <c r="C942" s="382"/>
      <c r="D942" s="382"/>
      <c r="E942" s="382"/>
      <c r="F942" s="382"/>
      <c r="G942" s="382"/>
      <c r="H942" s="382"/>
      <c r="I942" s="382"/>
      <c r="J942" s="382"/>
      <c r="K942" s="382"/>
      <c r="L942" s="382"/>
      <c r="M942" s="382"/>
      <c r="N942" s="382"/>
      <c r="O942" s="382"/>
      <c r="P942" s="382"/>
      <c r="Q942" s="382"/>
      <c r="R942" s="382"/>
      <c r="S942" s="382"/>
      <c r="T942" s="382"/>
      <c r="U942" s="382"/>
      <c r="V942" s="382"/>
      <c r="W942" s="382"/>
      <c r="X942" s="382"/>
      <c r="Y942" s="382"/>
      <c r="Z942" s="382"/>
      <c r="AA942" s="382"/>
    </row>
    <row r="943" spans="1:27" ht="13.2">
      <c r="A943" s="382"/>
      <c r="B943" s="382"/>
      <c r="C943" s="382"/>
      <c r="D943" s="382"/>
      <c r="E943" s="382"/>
      <c r="F943" s="382"/>
      <c r="G943" s="382"/>
      <c r="H943" s="382"/>
      <c r="I943" s="382"/>
      <c r="J943" s="382"/>
      <c r="K943" s="382"/>
      <c r="L943" s="382"/>
      <c r="M943" s="382"/>
      <c r="N943" s="382"/>
      <c r="O943" s="382"/>
      <c r="P943" s="382"/>
      <c r="Q943" s="382"/>
      <c r="R943" s="382"/>
      <c r="S943" s="382"/>
      <c r="T943" s="382"/>
      <c r="U943" s="382"/>
      <c r="V943" s="382"/>
      <c r="W943" s="382"/>
      <c r="X943" s="382"/>
      <c r="Y943" s="382"/>
      <c r="Z943" s="382"/>
      <c r="AA943" s="382"/>
    </row>
    <row r="944" spans="1:27" ht="13.2">
      <c r="A944" s="382"/>
      <c r="B944" s="382"/>
      <c r="C944" s="382"/>
      <c r="D944" s="382"/>
      <c r="E944" s="382"/>
      <c r="F944" s="382"/>
      <c r="G944" s="382"/>
      <c r="H944" s="382"/>
      <c r="I944" s="382"/>
      <c r="J944" s="382"/>
      <c r="K944" s="382"/>
      <c r="L944" s="382"/>
      <c r="M944" s="382"/>
      <c r="N944" s="382"/>
      <c r="O944" s="382"/>
      <c r="P944" s="382"/>
      <c r="Q944" s="382"/>
      <c r="R944" s="382"/>
      <c r="S944" s="382"/>
      <c r="T944" s="382"/>
      <c r="U944" s="382"/>
      <c r="V944" s="382"/>
      <c r="W944" s="382"/>
      <c r="X944" s="382"/>
      <c r="Y944" s="382"/>
      <c r="Z944" s="382"/>
      <c r="AA944" s="382"/>
    </row>
    <row r="945" spans="1:27" ht="13.2">
      <c r="A945" s="382"/>
      <c r="B945" s="382"/>
      <c r="C945" s="382"/>
      <c r="D945" s="382"/>
      <c r="E945" s="382"/>
      <c r="F945" s="382"/>
      <c r="G945" s="382"/>
      <c r="H945" s="382"/>
      <c r="I945" s="382"/>
      <c r="J945" s="382"/>
      <c r="K945" s="382"/>
      <c r="L945" s="382"/>
      <c r="M945" s="382"/>
      <c r="N945" s="382"/>
      <c r="O945" s="382"/>
      <c r="P945" s="382"/>
      <c r="Q945" s="382"/>
      <c r="R945" s="382"/>
      <c r="S945" s="382"/>
      <c r="T945" s="382"/>
      <c r="U945" s="382"/>
      <c r="V945" s="382"/>
      <c r="W945" s="382"/>
      <c r="X945" s="382"/>
      <c r="Y945" s="382"/>
      <c r="Z945" s="382"/>
      <c r="AA945" s="382"/>
    </row>
    <row r="946" spans="1:27" ht="13.2">
      <c r="A946" s="382"/>
      <c r="B946" s="382"/>
      <c r="C946" s="382"/>
      <c r="D946" s="382"/>
      <c r="E946" s="382"/>
      <c r="F946" s="382"/>
      <c r="G946" s="382"/>
      <c r="H946" s="382"/>
      <c r="I946" s="382"/>
      <c r="J946" s="382"/>
      <c r="K946" s="382"/>
      <c r="L946" s="382"/>
      <c r="M946" s="382"/>
      <c r="N946" s="382"/>
      <c r="O946" s="382"/>
      <c r="P946" s="382"/>
      <c r="Q946" s="382"/>
      <c r="R946" s="382"/>
      <c r="S946" s="382"/>
      <c r="T946" s="382"/>
      <c r="U946" s="382"/>
      <c r="V946" s="382"/>
      <c r="W946" s="382"/>
      <c r="X946" s="382"/>
      <c r="Y946" s="382"/>
      <c r="Z946" s="382"/>
      <c r="AA946" s="382"/>
    </row>
    <row r="947" spans="1:27" ht="13.2">
      <c r="A947" s="382"/>
      <c r="B947" s="382"/>
      <c r="C947" s="382"/>
      <c r="D947" s="382"/>
      <c r="E947" s="382"/>
      <c r="F947" s="382"/>
      <c r="G947" s="382"/>
      <c r="H947" s="382"/>
      <c r="I947" s="382"/>
      <c r="J947" s="382"/>
      <c r="K947" s="382"/>
      <c r="L947" s="382"/>
      <c r="M947" s="382"/>
      <c r="N947" s="382"/>
      <c r="O947" s="382"/>
      <c r="P947" s="382"/>
      <c r="Q947" s="382"/>
      <c r="R947" s="382"/>
      <c r="S947" s="382"/>
      <c r="T947" s="382"/>
      <c r="U947" s="382"/>
      <c r="V947" s="382"/>
      <c r="W947" s="382"/>
      <c r="X947" s="382"/>
      <c r="Y947" s="382"/>
      <c r="Z947" s="382"/>
      <c r="AA947" s="382"/>
    </row>
    <row r="948" spans="1:27" ht="13.2">
      <c r="A948" s="382"/>
      <c r="B948" s="382"/>
      <c r="C948" s="382"/>
      <c r="D948" s="382"/>
      <c r="E948" s="382"/>
      <c r="F948" s="382"/>
      <c r="G948" s="382"/>
      <c r="H948" s="382"/>
      <c r="I948" s="382"/>
      <c r="J948" s="382"/>
      <c r="K948" s="382"/>
      <c r="L948" s="382"/>
      <c r="M948" s="382"/>
      <c r="N948" s="382"/>
      <c r="O948" s="382"/>
      <c r="P948" s="382"/>
      <c r="Q948" s="382"/>
      <c r="R948" s="382"/>
      <c r="S948" s="382"/>
      <c r="T948" s="382"/>
      <c r="U948" s="382"/>
      <c r="V948" s="382"/>
      <c r="W948" s="382"/>
      <c r="X948" s="382"/>
      <c r="Y948" s="382"/>
      <c r="Z948" s="382"/>
      <c r="AA948" s="382"/>
    </row>
    <row r="949" spans="1:27" ht="13.2">
      <c r="A949" s="382"/>
      <c r="B949" s="382"/>
      <c r="C949" s="382"/>
      <c r="D949" s="382"/>
      <c r="E949" s="382"/>
      <c r="F949" s="382"/>
      <c r="G949" s="382"/>
      <c r="H949" s="382"/>
      <c r="I949" s="382"/>
      <c r="J949" s="382"/>
      <c r="K949" s="382"/>
      <c r="L949" s="382"/>
      <c r="M949" s="382"/>
      <c r="N949" s="382"/>
      <c r="O949" s="382"/>
      <c r="P949" s="382"/>
      <c r="Q949" s="382"/>
      <c r="R949" s="382"/>
      <c r="S949" s="382"/>
      <c r="T949" s="382"/>
      <c r="U949" s="382"/>
      <c r="V949" s="382"/>
      <c r="W949" s="382"/>
      <c r="X949" s="382"/>
      <c r="Y949" s="382"/>
      <c r="Z949" s="382"/>
      <c r="AA949" s="382"/>
    </row>
    <row r="950" spans="1:27" ht="13.2">
      <c r="A950" s="382"/>
      <c r="B950" s="382"/>
      <c r="C950" s="382"/>
      <c r="D950" s="382"/>
      <c r="E950" s="382"/>
      <c r="F950" s="382"/>
      <c r="G950" s="382"/>
      <c r="H950" s="382"/>
      <c r="I950" s="382"/>
      <c r="J950" s="382"/>
      <c r="K950" s="382"/>
      <c r="L950" s="382"/>
      <c r="M950" s="382"/>
      <c r="N950" s="382"/>
      <c r="O950" s="382"/>
      <c r="P950" s="382"/>
      <c r="Q950" s="382"/>
      <c r="R950" s="382"/>
      <c r="S950" s="382"/>
      <c r="T950" s="382"/>
      <c r="U950" s="382"/>
      <c r="V950" s="382"/>
      <c r="W950" s="382"/>
      <c r="X950" s="382"/>
      <c r="Y950" s="382"/>
      <c r="Z950" s="382"/>
      <c r="AA950" s="382"/>
    </row>
    <row r="951" spans="1:27" ht="13.2">
      <c r="A951" s="382"/>
      <c r="B951" s="382"/>
      <c r="C951" s="382"/>
      <c r="D951" s="382"/>
      <c r="E951" s="382"/>
      <c r="F951" s="382"/>
      <c r="G951" s="382"/>
      <c r="H951" s="382"/>
      <c r="I951" s="382"/>
      <c r="J951" s="382"/>
      <c r="K951" s="382"/>
      <c r="L951" s="382"/>
      <c r="M951" s="382"/>
      <c r="N951" s="382"/>
      <c r="O951" s="382"/>
      <c r="P951" s="382"/>
      <c r="Q951" s="382"/>
      <c r="R951" s="382"/>
      <c r="S951" s="382"/>
      <c r="T951" s="382"/>
      <c r="U951" s="382"/>
      <c r="V951" s="382"/>
      <c r="W951" s="382"/>
      <c r="X951" s="382"/>
      <c r="Y951" s="382"/>
      <c r="Z951" s="382"/>
      <c r="AA951" s="382"/>
    </row>
    <row r="952" spans="1:27" ht="13.2">
      <c r="A952" s="382"/>
      <c r="B952" s="382"/>
      <c r="C952" s="382"/>
      <c r="D952" s="382"/>
      <c r="E952" s="382"/>
      <c r="F952" s="382"/>
      <c r="G952" s="382"/>
      <c r="H952" s="382"/>
      <c r="I952" s="382"/>
      <c r="J952" s="382"/>
      <c r="K952" s="382"/>
      <c r="L952" s="382"/>
      <c r="M952" s="382"/>
      <c r="N952" s="382"/>
      <c r="O952" s="382"/>
      <c r="P952" s="382"/>
      <c r="Q952" s="382"/>
      <c r="R952" s="382"/>
      <c r="S952" s="382"/>
      <c r="T952" s="382"/>
      <c r="U952" s="382"/>
      <c r="V952" s="382"/>
      <c r="W952" s="382"/>
      <c r="X952" s="382"/>
      <c r="Y952" s="382"/>
      <c r="Z952" s="382"/>
      <c r="AA952" s="382"/>
    </row>
    <row r="953" spans="1:27" ht="13.2">
      <c r="A953" s="382"/>
      <c r="B953" s="382"/>
      <c r="C953" s="382"/>
      <c r="D953" s="382"/>
      <c r="E953" s="382"/>
      <c r="F953" s="382"/>
      <c r="G953" s="382"/>
      <c r="H953" s="382"/>
      <c r="I953" s="382"/>
      <c r="J953" s="382"/>
      <c r="K953" s="382"/>
      <c r="L953" s="382"/>
      <c r="M953" s="382"/>
      <c r="N953" s="382"/>
      <c r="O953" s="382"/>
      <c r="P953" s="382"/>
      <c r="Q953" s="382"/>
      <c r="R953" s="382"/>
      <c r="S953" s="382"/>
      <c r="T953" s="382"/>
      <c r="U953" s="382"/>
      <c r="V953" s="382"/>
      <c r="W953" s="382"/>
      <c r="X953" s="382"/>
      <c r="Y953" s="382"/>
      <c r="Z953" s="382"/>
      <c r="AA953" s="382"/>
    </row>
    <row r="954" spans="1:27" ht="13.2">
      <c r="A954" s="382"/>
      <c r="B954" s="382"/>
      <c r="C954" s="382"/>
      <c r="D954" s="382"/>
      <c r="E954" s="382"/>
      <c r="F954" s="382"/>
      <c r="G954" s="382"/>
      <c r="H954" s="382"/>
      <c r="I954" s="382"/>
      <c r="J954" s="382"/>
      <c r="K954" s="382"/>
      <c r="L954" s="382"/>
      <c r="M954" s="382"/>
      <c r="N954" s="382"/>
      <c r="O954" s="382"/>
      <c r="P954" s="382"/>
      <c r="Q954" s="382"/>
      <c r="R954" s="382"/>
      <c r="S954" s="382"/>
      <c r="T954" s="382"/>
      <c r="U954" s="382"/>
      <c r="V954" s="382"/>
      <c r="W954" s="382"/>
      <c r="X954" s="382"/>
      <c r="Y954" s="382"/>
      <c r="Z954" s="382"/>
      <c r="AA954" s="382"/>
    </row>
    <row r="955" spans="1:27" ht="13.2">
      <c r="A955" s="382"/>
      <c r="B955" s="382"/>
      <c r="C955" s="382"/>
      <c r="D955" s="382"/>
      <c r="E955" s="382"/>
      <c r="F955" s="382"/>
      <c r="G955" s="382"/>
      <c r="H955" s="382"/>
      <c r="I955" s="382"/>
      <c r="J955" s="382"/>
      <c r="K955" s="382"/>
      <c r="L955" s="382"/>
      <c r="M955" s="382"/>
      <c r="N955" s="382"/>
      <c r="O955" s="382"/>
      <c r="P955" s="382"/>
      <c r="Q955" s="382"/>
      <c r="R955" s="382"/>
      <c r="S955" s="382"/>
      <c r="T955" s="382"/>
      <c r="U955" s="382"/>
      <c r="V955" s="382"/>
      <c r="W955" s="382"/>
      <c r="X955" s="382"/>
      <c r="Y955" s="382"/>
      <c r="Z955" s="382"/>
      <c r="AA955" s="382"/>
    </row>
    <row r="956" spans="1:27" ht="13.2">
      <c r="A956" s="382"/>
      <c r="B956" s="382"/>
      <c r="C956" s="382"/>
      <c r="D956" s="382"/>
      <c r="E956" s="382"/>
      <c r="F956" s="382"/>
      <c r="G956" s="382"/>
      <c r="H956" s="382"/>
      <c r="I956" s="382"/>
      <c r="J956" s="382"/>
      <c r="K956" s="382"/>
      <c r="L956" s="382"/>
      <c r="M956" s="382"/>
      <c r="N956" s="382"/>
      <c r="O956" s="382"/>
      <c r="P956" s="382"/>
      <c r="Q956" s="382"/>
      <c r="R956" s="382"/>
      <c r="S956" s="382"/>
      <c r="T956" s="382"/>
      <c r="U956" s="382"/>
      <c r="V956" s="382"/>
      <c r="W956" s="382"/>
      <c r="X956" s="382"/>
      <c r="Y956" s="382"/>
      <c r="Z956" s="382"/>
      <c r="AA956" s="382"/>
    </row>
    <row r="957" spans="1:27" ht="13.2">
      <c r="A957" s="382"/>
      <c r="B957" s="382"/>
      <c r="C957" s="382"/>
      <c r="D957" s="382"/>
      <c r="E957" s="382"/>
      <c r="F957" s="382"/>
      <c r="G957" s="382"/>
      <c r="H957" s="382"/>
      <c r="I957" s="382"/>
      <c r="J957" s="382"/>
      <c r="K957" s="382"/>
      <c r="L957" s="382"/>
      <c r="M957" s="382"/>
      <c r="N957" s="382"/>
      <c r="O957" s="382"/>
      <c r="P957" s="382"/>
      <c r="Q957" s="382"/>
      <c r="R957" s="382"/>
      <c r="S957" s="382"/>
      <c r="T957" s="382"/>
      <c r="U957" s="382"/>
      <c r="V957" s="382"/>
      <c r="W957" s="382"/>
      <c r="X957" s="382"/>
      <c r="Y957" s="382"/>
      <c r="Z957" s="382"/>
      <c r="AA957" s="382"/>
    </row>
    <row r="958" spans="1:27" ht="13.2">
      <c r="A958" s="382"/>
      <c r="B958" s="382"/>
      <c r="C958" s="382"/>
      <c r="D958" s="382"/>
      <c r="E958" s="382"/>
      <c r="F958" s="382"/>
      <c r="G958" s="382"/>
      <c r="H958" s="382"/>
      <c r="I958" s="382"/>
      <c r="J958" s="382"/>
      <c r="K958" s="382"/>
      <c r="L958" s="382"/>
      <c r="M958" s="382"/>
      <c r="N958" s="382"/>
      <c r="O958" s="382"/>
      <c r="P958" s="382"/>
      <c r="Q958" s="382"/>
      <c r="R958" s="382"/>
      <c r="S958" s="382"/>
      <c r="T958" s="382"/>
      <c r="U958" s="382"/>
      <c r="V958" s="382"/>
      <c r="W958" s="382"/>
      <c r="X958" s="382"/>
      <c r="Y958" s="382"/>
      <c r="Z958" s="382"/>
      <c r="AA958" s="382"/>
    </row>
    <row r="959" spans="1:27" ht="13.2">
      <c r="A959" s="382"/>
      <c r="B959" s="382"/>
      <c r="C959" s="382"/>
      <c r="D959" s="382"/>
      <c r="E959" s="382"/>
      <c r="F959" s="382"/>
      <c r="G959" s="382"/>
      <c r="H959" s="382"/>
      <c r="I959" s="382"/>
      <c r="J959" s="382"/>
      <c r="K959" s="382"/>
      <c r="L959" s="382"/>
      <c r="M959" s="382"/>
      <c r="N959" s="382"/>
      <c r="O959" s="382"/>
      <c r="P959" s="382"/>
      <c r="Q959" s="382"/>
      <c r="R959" s="382"/>
      <c r="S959" s="382"/>
      <c r="T959" s="382"/>
      <c r="U959" s="382"/>
      <c r="V959" s="382"/>
      <c r="W959" s="382"/>
      <c r="X959" s="382"/>
      <c r="Y959" s="382"/>
      <c r="Z959" s="382"/>
      <c r="AA959" s="382"/>
    </row>
    <row r="960" spans="1:27" ht="13.2">
      <c r="A960" s="382"/>
      <c r="B960" s="382"/>
      <c r="C960" s="382"/>
      <c r="D960" s="382"/>
      <c r="E960" s="382"/>
      <c r="F960" s="382"/>
      <c r="G960" s="382"/>
      <c r="H960" s="382"/>
      <c r="I960" s="382"/>
      <c r="J960" s="382"/>
      <c r="K960" s="382"/>
      <c r="L960" s="382"/>
      <c r="M960" s="382"/>
      <c r="N960" s="382"/>
      <c r="O960" s="382"/>
      <c r="P960" s="382"/>
      <c r="Q960" s="382"/>
      <c r="R960" s="382"/>
      <c r="S960" s="382"/>
      <c r="T960" s="382"/>
      <c r="U960" s="382"/>
      <c r="V960" s="382"/>
      <c r="W960" s="382"/>
      <c r="X960" s="382"/>
      <c r="Y960" s="382"/>
      <c r="Z960" s="382"/>
      <c r="AA960" s="382"/>
    </row>
    <row r="961" spans="1:27" ht="13.2">
      <c r="A961" s="382"/>
      <c r="B961" s="382"/>
      <c r="C961" s="382"/>
      <c r="D961" s="382"/>
      <c r="E961" s="382"/>
      <c r="F961" s="382"/>
      <c r="G961" s="382"/>
      <c r="H961" s="382"/>
      <c r="I961" s="382"/>
      <c r="J961" s="382"/>
      <c r="K961" s="382"/>
      <c r="L961" s="382"/>
      <c r="M961" s="382"/>
      <c r="N961" s="382"/>
      <c r="O961" s="382"/>
      <c r="P961" s="382"/>
      <c r="Q961" s="382"/>
      <c r="R961" s="382"/>
      <c r="S961" s="382"/>
      <c r="T961" s="382"/>
      <c r="U961" s="382"/>
      <c r="V961" s="382"/>
      <c r="W961" s="382"/>
      <c r="X961" s="382"/>
      <c r="Y961" s="382"/>
      <c r="Z961" s="382"/>
      <c r="AA961" s="382"/>
    </row>
    <row r="962" spans="1:27" ht="13.2">
      <c r="A962" s="382"/>
      <c r="B962" s="382"/>
      <c r="C962" s="382"/>
      <c r="D962" s="382"/>
      <c r="E962" s="382"/>
      <c r="F962" s="382"/>
      <c r="G962" s="382"/>
      <c r="H962" s="382"/>
      <c r="I962" s="382"/>
      <c r="J962" s="382"/>
      <c r="K962" s="382"/>
      <c r="L962" s="382"/>
      <c r="M962" s="382"/>
      <c r="N962" s="382"/>
      <c r="O962" s="382"/>
      <c r="P962" s="382"/>
      <c r="Q962" s="382"/>
      <c r="R962" s="382"/>
      <c r="S962" s="382"/>
      <c r="T962" s="382"/>
      <c r="U962" s="382"/>
      <c r="V962" s="382"/>
      <c r="W962" s="382"/>
      <c r="X962" s="382"/>
      <c r="Y962" s="382"/>
      <c r="Z962" s="382"/>
      <c r="AA962" s="382"/>
    </row>
    <row r="963" spans="1:27" ht="13.2">
      <c r="A963" s="382"/>
      <c r="B963" s="382"/>
      <c r="C963" s="382"/>
      <c r="D963" s="382"/>
      <c r="E963" s="382"/>
      <c r="F963" s="382"/>
      <c r="G963" s="382"/>
      <c r="H963" s="382"/>
      <c r="I963" s="382"/>
      <c r="J963" s="382"/>
      <c r="K963" s="382"/>
      <c r="L963" s="382"/>
      <c r="M963" s="382"/>
      <c r="N963" s="382"/>
      <c r="O963" s="382"/>
      <c r="P963" s="382"/>
      <c r="Q963" s="382"/>
      <c r="R963" s="382"/>
      <c r="S963" s="382"/>
      <c r="T963" s="382"/>
      <c r="U963" s="382"/>
      <c r="V963" s="382"/>
      <c r="W963" s="382"/>
      <c r="X963" s="382"/>
      <c r="Y963" s="382"/>
      <c r="Z963" s="382"/>
      <c r="AA963" s="382"/>
    </row>
    <row r="964" spans="1:27" ht="13.2">
      <c r="A964" s="382"/>
      <c r="B964" s="382"/>
      <c r="C964" s="382"/>
      <c r="D964" s="382"/>
      <c r="E964" s="382"/>
      <c r="F964" s="382"/>
      <c r="G964" s="382"/>
      <c r="H964" s="382"/>
      <c r="I964" s="382"/>
      <c r="J964" s="382"/>
      <c r="K964" s="382"/>
      <c r="L964" s="382"/>
      <c r="M964" s="382"/>
      <c r="N964" s="382"/>
      <c r="O964" s="382"/>
      <c r="P964" s="382"/>
      <c r="Q964" s="382"/>
      <c r="R964" s="382"/>
      <c r="S964" s="382"/>
      <c r="T964" s="382"/>
      <c r="U964" s="382"/>
      <c r="V964" s="382"/>
      <c r="W964" s="382"/>
      <c r="X964" s="382"/>
      <c r="Y964" s="382"/>
      <c r="Z964" s="382"/>
      <c r="AA964" s="382"/>
    </row>
    <row r="965" spans="1:27" ht="13.2">
      <c r="A965" s="382"/>
      <c r="B965" s="382"/>
      <c r="C965" s="382"/>
      <c r="D965" s="382"/>
      <c r="E965" s="382"/>
      <c r="F965" s="382"/>
      <c r="G965" s="382"/>
      <c r="H965" s="382"/>
      <c r="I965" s="382"/>
      <c r="J965" s="382"/>
      <c r="K965" s="382"/>
      <c r="L965" s="382"/>
      <c r="M965" s="382"/>
      <c r="N965" s="382"/>
      <c r="O965" s="382"/>
      <c r="P965" s="382"/>
      <c r="Q965" s="382"/>
      <c r="R965" s="382"/>
      <c r="S965" s="382"/>
      <c r="T965" s="382"/>
      <c r="U965" s="382"/>
      <c r="V965" s="382"/>
      <c r="W965" s="382"/>
      <c r="X965" s="382"/>
      <c r="Y965" s="382"/>
      <c r="Z965" s="382"/>
      <c r="AA965" s="382"/>
    </row>
    <row r="966" spans="1:27" ht="13.2">
      <c r="A966" s="382"/>
      <c r="B966" s="382"/>
      <c r="C966" s="382"/>
      <c r="D966" s="382"/>
      <c r="E966" s="382"/>
      <c r="F966" s="382"/>
      <c r="G966" s="382"/>
      <c r="H966" s="382"/>
      <c r="I966" s="382"/>
      <c r="J966" s="382"/>
      <c r="K966" s="382"/>
      <c r="L966" s="382"/>
      <c r="M966" s="382"/>
      <c r="N966" s="382"/>
      <c r="O966" s="382"/>
      <c r="P966" s="382"/>
      <c r="Q966" s="382"/>
      <c r="R966" s="382"/>
      <c r="S966" s="382"/>
      <c r="T966" s="382"/>
      <c r="U966" s="382"/>
      <c r="V966" s="382"/>
      <c r="W966" s="382"/>
      <c r="X966" s="382"/>
      <c r="Y966" s="382"/>
      <c r="Z966" s="382"/>
      <c r="AA966" s="382"/>
    </row>
    <row r="967" spans="1:27" ht="13.2">
      <c r="A967" s="382"/>
      <c r="B967" s="382"/>
      <c r="C967" s="382"/>
      <c r="D967" s="382"/>
      <c r="E967" s="382"/>
      <c r="F967" s="382"/>
      <c r="G967" s="382"/>
      <c r="H967" s="382"/>
      <c r="I967" s="382"/>
      <c r="J967" s="382"/>
      <c r="K967" s="382"/>
      <c r="L967" s="382"/>
      <c r="M967" s="382"/>
      <c r="N967" s="382"/>
      <c r="O967" s="382"/>
      <c r="P967" s="382"/>
      <c r="Q967" s="382"/>
      <c r="R967" s="382"/>
      <c r="S967" s="382"/>
      <c r="T967" s="382"/>
      <c r="U967" s="382"/>
      <c r="V967" s="382"/>
      <c r="W967" s="382"/>
      <c r="X967" s="382"/>
      <c r="Y967" s="382"/>
      <c r="Z967" s="382"/>
      <c r="AA967" s="382"/>
    </row>
    <row r="968" spans="1:27" ht="13.2">
      <c r="A968" s="382"/>
      <c r="B968" s="382"/>
      <c r="C968" s="382"/>
      <c r="D968" s="382"/>
      <c r="E968" s="382"/>
      <c r="F968" s="382"/>
      <c r="G968" s="382"/>
      <c r="H968" s="382"/>
      <c r="I968" s="382"/>
      <c r="J968" s="382"/>
      <c r="K968" s="382"/>
      <c r="L968" s="382"/>
      <c r="M968" s="382"/>
      <c r="N968" s="382"/>
      <c r="O968" s="382"/>
      <c r="P968" s="382"/>
      <c r="Q968" s="382"/>
      <c r="R968" s="382"/>
      <c r="S968" s="382"/>
      <c r="T968" s="382"/>
      <c r="U968" s="382"/>
      <c r="V968" s="382"/>
      <c r="W968" s="382"/>
      <c r="X968" s="382"/>
      <c r="Y968" s="382"/>
      <c r="Z968" s="382"/>
      <c r="AA968" s="382"/>
    </row>
    <row r="969" spans="1:27" ht="13.2">
      <c r="A969" s="382"/>
      <c r="B969" s="382"/>
      <c r="C969" s="382"/>
      <c r="D969" s="382"/>
      <c r="E969" s="382"/>
      <c r="F969" s="382"/>
      <c r="G969" s="382"/>
      <c r="H969" s="382"/>
      <c r="I969" s="382"/>
      <c r="J969" s="382"/>
      <c r="K969" s="382"/>
      <c r="L969" s="382"/>
      <c r="M969" s="382"/>
      <c r="N969" s="382"/>
      <c r="O969" s="382"/>
      <c r="P969" s="382"/>
      <c r="Q969" s="382"/>
      <c r="R969" s="382"/>
      <c r="S969" s="382"/>
      <c r="T969" s="382"/>
      <c r="U969" s="382"/>
      <c r="V969" s="382"/>
      <c r="W969" s="382"/>
      <c r="X969" s="382"/>
      <c r="Y969" s="382"/>
      <c r="Z969" s="382"/>
      <c r="AA969" s="382"/>
    </row>
    <row r="970" spans="1:27" ht="13.2">
      <c r="A970" s="382"/>
      <c r="B970" s="382"/>
      <c r="C970" s="382"/>
      <c r="D970" s="382"/>
      <c r="E970" s="382"/>
      <c r="F970" s="382"/>
      <c r="G970" s="382"/>
      <c r="H970" s="382"/>
      <c r="I970" s="382"/>
      <c r="J970" s="382"/>
      <c r="K970" s="382"/>
      <c r="L970" s="382"/>
      <c r="M970" s="382"/>
      <c r="N970" s="382"/>
      <c r="O970" s="382"/>
      <c r="P970" s="382"/>
      <c r="Q970" s="382"/>
      <c r="R970" s="382"/>
      <c r="S970" s="382"/>
      <c r="T970" s="382"/>
      <c r="U970" s="382"/>
      <c r="V970" s="382"/>
      <c r="W970" s="382"/>
      <c r="X970" s="382"/>
      <c r="Y970" s="382"/>
      <c r="Z970" s="382"/>
      <c r="AA970" s="382"/>
    </row>
    <row r="971" spans="1:27" ht="13.2">
      <c r="A971" s="382"/>
      <c r="B971" s="382"/>
      <c r="C971" s="382"/>
      <c r="D971" s="382"/>
      <c r="E971" s="382"/>
      <c r="F971" s="382"/>
      <c r="G971" s="382"/>
      <c r="H971" s="382"/>
      <c r="I971" s="382"/>
      <c r="J971" s="382"/>
      <c r="K971" s="382"/>
      <c r="L971" s="382"/>
      <c r="M971" s="382"/>
      <c r="N971" s="382"/>
      <c r="O971" s="382"/>
      <c r="P971" s="382"/>
      <c r="Q971" s="382"/>
      <c r="R971" s="382"/>
      <c r="S971" s="382"/>
      <c r="T971" s="382"/>
      <c r="U971" s="382"/>
      <c r="V971" s="382"/>
      <c r="W971" s="382"/>
      <c r="X971" s="382"/>
      <c r="Y971" s="382"/>
      <c r="Z971" s="382"/>
      <c r="AA971" s="382"/>
    </row>
    <row r="972" spans="1:27" ht="13.2">
      <c r="A972" s="382"/>
      <c r="B972" s="382"/>
      <c r="C972" s="382"/>
      <c r="D972" s="382"/>
      <c r="E972" s="382"/>
      <c r="F972" s="382"/>
      <c r="G972" s="382"/>
      <c r="H972" s="382"/>
      <c r="I972" s="382"/>
      <c r="J972" s="382"/>
      <c r="K972" s="382"/>
      <c r="L972" s="382"/>
      <c r="M972" s="382"/>
      <c r="N972" s="382"/>
      <c r="O972" s="382"/>
      <c r="P972" s="382"/>
      <c r="Q972" s="382"/>
      <c r="R972" s="382"/>
      <c r="S972" s="382"/>
      <c r="T972" s="382"/>
      <c r="U972" s="382"/>
      <c r="V972" s="382"/>
      <c r="W972" s="382"/>
      <c r="X972" s="382"/>
      <c r="Y972" s="382"/>
      <c r="Z972" s="382"/>
      <c r="AA972" s="382"/>
    </row>
    <row r="973" spans="1:27" ht="13.2">
      <c r="A973" s="382"/>
      <c r="B973" s="382"/>
      <c r="C973" s="382"/>
      <c r="D973" s="382"/>
      <c r="E973" s="382"/>
      <c r="F973" s="382"/>
      <c r="G973" s="382"/>
      <c r="H973" s="382"/>
      <c r="I973" s="382"/>
      <c r="J973" s="382"/>
      <c r="K973" s="382"/>
      <c r="L973" s="382"/>
      <c r="M973" s="382"/>
      <c r="N973" s="382"/>
      <c r="O973" s="382"/>
      <c r="P973" s="382"/>
      <c r="Q973" s="382"/>
      <c r="R973" s="382"/>
      <c r="S973" s="382"/>
      <c r="T973" s="382"/>
      <c r="U973" s="382"/>
      <c r="V973" s="382"/>
      <c r="W973" s="382"/>
      <c r="X973" s="382"/>
      <c r="Y973" s="382"/>
      <c r="Z973" s="382"/>
      <c r="AA973" s="382"/>
    </row>
    <row r="974" spans="1:27" ht="13.2">
      <c r="A974" s="382"/>
      <c r="B974" s="382"/>
      <c r="C974" s="382"/>
      <c r="D974" s="382"/>
      <c r="E974" s="382"/>
      <c r="F974" s="382"/>
      <c r="G974" s="382"/>
      <c r="H974" s="382"/>
      <c r="I974" s="382"/>
      <c r="J974" s="382"/>
      <c r="K974" s="382"/>
      <c r="L974" s="382"/>
      <c r="M974" s="382"/>
      <c r="N974" s="382"/>
      <c r="O974" s="382"/>
      <c r="P974" s="382"/>
      <c r="Q974" s="382"/>
      <c r="R974" s="382"/>
      <c r="S974" s="382"/>
      <c r="T974" s="382"/>
      <c r="U974" s="382"/>
      <c r="V974" s="382"/>
      <c r="W974" s="382"/>
      <c r="X974" s="382"/>
      <c r="Y974" s="382"/>
      <c r="Z974" s="382"/>
      <c r="AA974" s="382"/>
    </row>
    <row r="975" spans="1:27" ht="13.2">
      <c r="A975" s="382"/>
      <c r="B975" s="382"/>
      <c r="C975" s="382"/>
      <c r="D975" s="382"/>
      <c r="E975" s="382"/>
      <c r="F975" s="382"/>
      <c r="G975" s="382"/>
      <c r="H975" s="382"/>
      <c r="I975" s="382"/>
      <c r="J975" s="382"/>
      <c r="K975" s="382"/>
      <c r="L975" s="382"/>
      <c r="M975" s="382"/>
      <c r="N975" s="382"/>
      <c r="O975" s="382"/>
      <c r="P975" s="382"/>
      <c r="Q975" s="382"/>
      <c r="R975" s="382"/>
      <c r="S975" s="382"/>
      <c r="T975" s="382"/>
      <c r="U975" s="382"/>
      <c r="V975" s="382"/>
      <c r="W975" s="382"/>
      <c r="X975" s="382"/>
      <c r="Y975" s="382"/>
      <c r="Z975" s="382"/>
      <c r="AA975" s="382"/>
    </row>
    <row r="976" spans="1:27" ht="13.2">
      <c r="A976" s="382"/>
      <c r="B976" s="382"/>
      <c r="C976" s="382"/>
      <c r="D976" s="382"/>
      <c r="E976" s="382"/>
      <c r="F976" s="382"/>
      <c r="G976" s="382"/>
      <c r="H976" s="382"/>
      <c r="I976" s="382"/>
      <c r="J976" s="382"/>
      <c r="K976" s="382"/>
      <c r="L976" s="382"/>
      <c r="M976" s="382"/>
      <c r="N976" s="382"/>
      <c r="O976" s="382"/>
      <c r="P976" s="382"/>
      <c r="Q976" s="382"/>
      <c r="R976" s="382"/>
      <c r="S976" s="382"/>
      <c r="T976" s="382"/>
      <c r="U976" s="382"/>
      <c r="V976" s="382"/>
      <c r="W976" s="382"/>
      <c r="X976" s="382"/>
      <c r="Y976" s="382"/>
      <c r="Z976" s="382"/>
      <c r="AA976" s="382"/>
    </row>
    <row r="977" spans="1:27" ht="13.2">
      <c r="A977" s="382"/>
      <c r="B977" s="382"/>
      <c r="C977" s="382"/>
      <c r="D977" s="382"/>
      <c r="E977" s="382"/>
      <c r="F977" s="382"/>
      <c r="G977" s="382"/>
      <c r="H977" s="382"/>
      <c r="I977" s="382"/>
      <c r="J977" s="382"/>
      <c r="K977" s="382"/>
      <c r="L977" s="382"/>
      <c r="M977" s="382"/>
      <c r="N977" s="382"/>
      <c r="O977" s="382"/>
      <c r="P977" s="382"/>
      <c r="Q977" s="382"/>
      <c r="R977" s="382"/>
      <c r="S977" s="382"/>
      <c r="T977" s="382"/>
      <c r="U977" s="382"/>
      <c r="V977" s="382"/>
      <c r="W977" s="382"/>
      <c r="X977" s="382"/>
      <c r="Y977" s="382"/>
      <c r="Z977" s="382"/>
      <c r="AA977" s="382"/>
    </row>
    <row r="978" spans="1:27" ht="13.2">
      <c r="A978" s="382"/>
      <c r="B978" s="382"/>
      <c r="C978" s="382"/>
      <c r="D978" s="382"/>
      <c r="E978" s="382"/>
      <c r="F978" s="382"/>
      <c r="G978" s="382"/>
      <c r="H978" s="382"/>
      <c r="I978" s="382"/>
      <c r="J978" s="382"/>
      <c r="K978" s="382"/>
      <c r="L978" s="382"/>
      <c r="M978" s="382"/>
      <c r="N978" s="382"/>
      <c r="O978" s="382"/>
      <c r="P978" s="382"/>
      <c r="Q978" s="382"/>
      <c r="R978" s="382"/>
      <c r="S978" s="382"/>
      <c r="T978" s="382"/>
      <c r="U978" s="382"/>
      <c r="V978" s="382"/>
      <c r="W978" s="382"/>
      <c r="X978" s="382"/>
      <c r="Y978" s="382"/>
      <c r="Z978" s="382"/>
      <c r="AA978" s="382"/>
    </row>
    <row r="979" spans="1:27" ht="13.2">
      <c r="A979" s="382"/>
      <c r="B979" s="382"/>
      <c r="C979" s="382"/>
      <c r="D979" s="382"/>
      <c r="E979" s="382"/>
      <c r="F979" s="382"/>
      <c r="G979" s="382"/>
      <c r="H979" s="382"/>
      <c r="I979" s="382"/>
      <c r="J979" s="382"/>
      <c r="K979" s="382"/>
      <c r="L979" s="382"/>
      <c r="M979" s="382"/>
      <c r="N979" s="382"/>
      <c r="O979" s="382"/>
      <c r="P979" s="382"/>
      <c r="Q979" s="382"/>
      <c r="R979" s="382"/>
      <c r="S979" s="382"/>
      <c r="T979" s="382"/>
      <c r="U979" s="382"/>
      <c r="V979" s="382"/>
      <c r="W979" s="382"/>
      <c r="X979" s="382"/>
      <c r="Y979" s="382"/>
      <c r="Z979" s="382"/>
      <c r="AA979" s="382"/>
    </row>
    <row r="980" spans="1:27" ht="13.2">
      <c r="A980" s="382"/>
      <c r="B980" s="382"/>
      <c r="C980" s="382"/>
      <c r="D980" s="382"/>
      <c r="E980" s="382"/>
      <c r="F980" s="382"/>
      <c r="G980" s="382"/>
      <c r="H980" s="382"/>
      <c r="I980" s="382"/>
      <c r="J980" s="382"/>
      <c r="K980" s="382"/>
      <c r="L980" s="382"/>
      <c r="M980" s="382"/>
      <c r="N980" s="382"/>
      <c r="O980" s="382"/>
      <c r="P980" s="382"/>
      <c r="Q980" s="382"/>
      <c r="R980" s="382"/>
      <c r="S980" s="382"/>
      <c r="T980" s="382"/>
      <c r="U980" s="382"/>
      <c r="V980" s="382"/>
      <c r="W980" s="382"/>
      <c r="X980" s="382"/>
      <c r="Y980" s="382"/>
      <c r="Z980" s="382"/>
      <c r="AA980" s="382"/>
    </row>
    <row r="981" spans="1:27" ht="13.2">
      <c r="A981" s="382"/>
      <c r="B981" s="382"/>
      <c r="C981" s="382"/>
      <c r="D981" s="382"/>
      <c r="E981" s="382"/>
      <c r="F981" s="382"/>
      <c r="G981" s="382"/>
      <c r="H981" s="382"/>
      <c r="I981" s="382"/>
      <c r="J981" s="382"/>
      <c r="K981" s="382"/>
      <c r="L981" s="382"/>
      <c r="M981" s="382"/>
      <c r="N981" s="382"/>
      <c r="O981" s="382"/>
      <c r="P981" s="382"/>
      <c r="Q981" s="382"/>
      <c r="R981" s="382"/>
      <c r="S981" s="382"/>
      <c r="T981" s="382"/>
      <c r="U981" s="382"/>
      <c r="V981" s="382"/>
      <c r="W981" s="382"/>
      <c r="X981" s="382"/>
      <c r="Y981" s="382"/>
      <c r="Z981" s="382"/>
      <c r="AA981" s="382"/>
    </row>
    <row r="982" spans="1:27" ht="13.2">
      <c r="A982" s="382"/>
      <c r="B982" s="382"/>
      <c r="C982" s="382"/>
      <c r="D982" s="382"/>
      <c r="E982" s="382"/>
      <c r="F982" s="382"/>
      <c r="G982" s="382"/>
      <c r="H982" s="382"/>
      <c r="I982" s="382"/>
      <c r="J982" s="382"/>
      <c r="K982" s="382"/>
      <c r="L982" s="382"/>
      <c r="M982" s="382"/>
      <c r="N982" s="382"/>
      <c r="O982" s="382"/>
      <c r="P982" s="382"/>
      <c r="Q982" s="382"/>
      <c r="R982" s="382"/>
      <c r="S982" s="382"/>
      <c r="T982" s="382"/>
      <c r="U982" s="382"/>
      <c r="V982" s="382"/>
      <c r="W982" s="382"/>
      <c r="X982" s="382"/>
      <c r="Y982" s="382"/>
      <c r="Z982" s="382"/>
      <c r="AA982" s="382"/>
    </row>
    <row r="983" spans="1:27" ht="13.2">
      <c r="A983" s="382"/>
      <c r="B983" s="382"/>
      <c r="C983" s="382"/>
      <c r="D983" s="382"/>
      <c r="E983" s="382"/>
      <c r="F983" s="382"/>
      <c r="G983" s="382"/>
      <c r="H983" s="382"/>
      <c r="I983" s="382"/>
      <c r="J983" s="382"/>
      <c r="K983" s="382"/>
      <c r="L983" s="382"/>
      <c r="M983" s="382"/>
      <c r="N983" s="382"/>
      <c r="O983" s="382"/>
      <c r="P983" s="382"/>
      <c r="Q983" s="382"/>
      <c r="R983" s="382"/>
      <c r="S983" s="382"/>
      <c r="T983" s="382"/>
      <c r="U983" s="382"/>
      <c r="V983" s="382"/>
      <c r="W983" s="382"/>
      <c r="X983" s="382"/>
      <c r="Y983" s="382"/>
      <c r="Z983" s="382"/>
      <c r="AA983" s="382"/>
    </row>
    <row r="984" spans="1:27" ht="13.2">
      <c r="A984" s="382"/>
      <c r="B984" s="382"/>
      <c r="C984" s="382"/>
      <c r="D984" s="382"/>
      <c r="E984" s="382"/>
      <c r="F984" s="382"/>
      <c r="G984" s="382"/>
      <c r="H984" s="382"/>
      <c r="I984" s="382"/>
      <c r="J984" s="382"/>
      <c r="K984" s="382"/>
      <c r="L984" s="382"/>
      <c r="M984" s="382"/>
      <c r="N984" s="382"/>
      <c r="O984" s="382"/>
      <c r="P984" s="382"/>
      <c r="Q984" s="382"/>
      <c r="R984" s="382"/>
      <c r="S984" s="382"/>
      <c r="T984" s="382"/>
      <c r="U984" s="382"/>
      <c r="V984" s="382"/>
      <c r="W984" s="382"/>
      <c r="X984" s="382"/>
      <c r="Y984" s="382"/>
      <c r="Z984" s="382"/>
      <c r="AA984" s="382"/>
    </row>
    <row r="985" spans="1:27" ht="13.2">
      <c r="A985" s="382"/>
      <c r="B985" s="382"/>
      <c r="C985" s="382"/>
      <c r="D985" s="382"/>
      <c r="E985" s="382"/>
      <c r="F985" s="382"/>
      <c r="G985" s="382"/>
      <c r="H985" s="382"/>
      <c r="I985" s="382"/>
      <c r="J985" s="382"/>
      <c r="K985" s="382"/>
      <c r="L985" s="382"/>
      <c r="M985" s="382"/>
      <c r="N985" s="382"/>
      <c r="O985" s="382"/>
      <c r="P985" s="382"/>
      <c r="Q985" s="382"/>
      <c r="R985" s="382"/>
      <c r="S985" s="382"/>
      <c r="T985" s="382"/>
      <c r="U985" s="382"/>
      <c r="V985" s="382"/>
      <c r="W985" s="382"/>
      <c r="X985" s="382"/>
      <c r="Y985" s="382"/>
      <c r="Z985" s="382"/>
      <c r="AA985" s="382"/>
    </row>
    <row r="986" spans="1:27" ht="13.2">
      <c r="A986" s="382"/>
      <c r="B986" s="382"/>
      <c r="C986" s="382"/>
      <c r="D986" s="382"/>
      <c r="E986" s="382"/>
      <c r="F986" s="382"/>
      <c r="G986" s="382"/>
      <c r="H986" s="382"/>
      <c r="I986" s="382"/>
      <c r="J986" s="382"/>
      <c r="K986" s="382"/>
      <c r="L986" s="382"/>
      <c r="M986" s="382"/>
      <c r="N986" s="382"/>
      <c r="O986" s="382"/>
      <c r="P986" s="382"/>
      <c r="Q986" s="382"/>
      <c r="R986" s="382"/>
      <c r="S986" s="382"/>
      <c r="T986" s="382"/>
      <c r="U986" s="382"/>
      <c r="V986" s="382"/>
      <c r="W986" s="382"/>
      <c r="X986" s="382"/>
      <c r="Y986" s="382"/>
      <c r="Z986" s="382"/>
      <c r="AA986" s="382"/>
    </row>
    <row r="987" spans="1:27" ht="13.2">
      <c r="A987" s="382"/>
      <c r="B987" s="382"/>
      <c r="C987" s="382"/>
      <c r="D987" s="382"/>
      <c r="E987" s="382"/>
      <c r="F987" s="382"/>
      <c r="G987" s="382"/>
      <c r="H987" s="382"/>
      <c r="I987" s="382"/>
      <c r="J987" s="382"/>
      <c r="K987" s="382"/>
      <c r="L987" s="382"/>
      <c r="M987" s="382"/>
      <c r="N987" s="382"/>
      <c r="O987" s="382"/>
      <c r="P987" s="382"/>
      <c r="Q987" s="382"/>
      <c r="R987" s="382"/>
      <c r="S987" s="382"/>
      <c r="T987" s="382"/>
      <c r="U987" s="382"/>
      <c r="V987" s="382"/>
      <c r="W987" s="382"/>
      <c r="X987" s="382"/>
      <c r="Y987" s="382"/>
      <c r="Z987" s="382"/>
      <c r="AA987" s="382"/>
    </row>
    <row r="988" spans="1:27" ht="13.2">
      <c r="A988" s="382"/>
      <c r="B988" s="382"/>
      <c r="C988" s="382"/>
      <c r="D988" s="382"/>
      <c r="E988" s="382"/>
      <c r="F988" s="382"/>
      <c r="G988" s="382"/>
      <c r="H988" s="382"/>
      <c r="I988" s="382"/>
      <c r="J988" s="382"/>
      <c r="K988" s="382"/>
      <c r="L988" s="382"/>
      <c r="M988" s="382"/>
      <c r="N988" s="382"/>
      <c r="O988" s="382"/>
      <c r="P988" s="382"/>
      <c r="Q988" s="382"/>
      <c r="R988" s="382"/>
      <c r="S988" s="382"/>
      <c r="T988" s="382"/>
      <c r="U988" s="382"/>
      <c r="V988" s="382"/>
      <c r="W988" s="382"/>
      <c r="X988" s="382"/>
      <c r="Y988" s="382"/>
      <c r="Z988" s="382"/>
      <c r="AA988" s="382"/>
    </row>
    <row r="989" spans="1:27" ht="13.2">
      <c r="A989" s="382"/>
      <c r="B989" s="382"/>
      <c r="C989" s="382"/>
      <c r="D989" s="382"/>
      <c r="E989" s="382"/>
      <c r="F989" s="382"/>
      <c r="G989" s="382"/>
      <c r="H989" s="382"/>
      <c r="I989" s="382"/>
      <c r="J989" s="382"/>
      <c r="K989" s="382"/>
      <c r="L989" s="382"/>
      <c r="M989" s="382"/>
      <c r="N989" s="382"/>
      <c r="O989" s="382"/>
      <c r="P989" s="382"/>
      <c r="Q989" s="382"/>
      <c r="R989" s="382"/>
      <c r="S989" s="382"/>
      <c r="T989" s="382"/>
      <c r="U989" s="382"/>
      <c r="V989" s="382"/>
      <c r="W989" s="382"/>
      <c r="X989" s="382"/>
      <c r="Y989" s="382"/>
      <c r="Z989" s="382"/>
      <c r="AA989" s="382"/>
    </row>
    <row r="990" spans="1:27" ht="13.2">
      <c r="A990" s="382"/>
      <c r="B990" s="382"/>
      <c r="C990" s="382"/>
      <c r="D990" s="382"/>
      <c r="E990" s="382"/>
      <c r="F990" s="382"/>
      <c r="G990" s="382"/>
      <c r="H990" s="382"/>
      <c r="I990" s="382"/>
      <c r="J990" s="382"/>
      <c r="K990" s="382"/>
      <c r="L990" s="382"/>
      <c r="M990" s="382"/>
      <c r="N990" s="382"/>
      <c r="O990" s="382"/>
      <c r="P990" s="382"/>
      <c r="Q990" s="382"/>
      <c r="R990" s="382"/>
      <c r="S990" s="382"/>
      <c r="T990" s="382"/>
      <c r="U990" s="382"/>
      <c r="V990" s="382"/>
      <c r="W990" s="382"/>
      <c r="X990" s="382"/>
      <c r="Y990" s="382"/>
      <c r="Z990" s="382"/>
      <c r="AA990" s="382"/>
    </row>
    <row r="991" spans="1:27" ht="13.2">
      <c r="A991" s="382"/>
      <c r="B991" s="382"/>
      <c r="C991" s="382"/>
      <c r="D991" s="382"/>
      <c r="E991" s="382"/>
      <c r="F991" s="382"/>
      <c r="G991" s="382"/>
      <c r="H991" s="382"/>
      <c r="I991" s="382"/>
      <c r="J991" s="382"/>
      <c r="K991" s="382"/>
      <c r="L991" s="382"/>
      <c r="M991" s="382"/>
      <c r="N991" s="382"/>
      <c r="O991" s="382"/>
      <c r="P991" s="382"/>
      <c r="Q991" s="382"/>
      <c r="R991" s="382"/>
      <c r="S991" s="382"/>
      <c r="T991" s="382"/>
      <c r="U991" s="382"/>
      <c r="V991" s="382"/>
      <c r="W991" s="382"/>
      <c r="X991" s="382"/>
      <c r="Y991" s="382"/>
      <c r="Z991" s="382"/>
      <c r="AA991" s="382"/>
    </row>
    <row r="992" spans="1:27" ht="13.2">
      <c r="A992" s="382"/>
      <c r="B992" s="382"/>
      <c r="C992" s="382"/>
      <c r="D992" s="382"/>
      <c r="E992" s="382"/>
      <c r="F992" s="382"/>
      <c r="G992" s="382"/>
      <c r="H992" s="382"/>
      <c r="I992" s="382"/>
      <c r="J992" s="382"/>
      <c r="K992" s="382"/>
      <c r="L992" s="382"/>
      <c r="M992" s="382"/>
      <c r="N992" s="382"/>
      <c r="O992" s="382"/>
      <c r="P992" s="382"/>
      <c r="Q992" s="382"/>
      <c r="R992" s="382"/>
      <c r="S992" s="382"/>
      <c r="T992" s="382"/>
      <c r="U992" s="382"/>
      <c r="V992" s="382"/>
      <c r="W992" s="382"/>
      <c r="X992" s="382"/>
      <c r="Y992" s="382"/>
      <c r="Z992" s="382"/>
      <c r="AA992" s="382"/>
    </row>
    <row r="993" spans="1:27" ht="13.2">
      <c r="A993" s="382"/>
      <c r="B993" s="382"/>
      <c r="C993" s="382"/>
      <c r="D993" s="382"/>
      <c r="E993" s="382"/>
      <c r="F993" s="382"/>
      <c r="G993" s="382"/>
      <c r="H993" s="382"/>
      <c r="I993" s="382"/>
      <c r="J993" s="382"/>
      <c r="K993" s="382"/>
      <c r="L993" s="382"/>
      <c r="M993" s="382"/>
      <c r="N993" s="382"/>
      <c r="O993" s="382"/>
      <c r="P993" s="382"/>
      <c r="Q993" s="382"/>
      <c r="R993" s="382"/>
      <c r="S993" s="382"/>
      <c r="T993" s="382"/>
      <c r="U993" s="382"/>
      <c r="V993" s="382"/>
      <c r="W993" s="382"/>
      <c r="X993" s="382"/>
      <c r="Y993" s="382"/>
      <c r="Z993" s="382"/>
      <c r="AA993" s="382"/>
    </row>
    <row r="994" spans="1:27" ht="13.2">
      <c r="A994" s="382"/>
      <c r="B994" s="382"/>
      <c r="C994" s="382"/>
      <c r="D994" s="382"/>
      <c r="E994" s="382"/>
      <c r="F994" s="382"/>
      <c r="G994" s="382"/>
      <c r="H994" s="382"/>
      <c r="I994" s="382"/>
      <c r="J994" s="382"/>
      <c r="K994" s="382"/>
      <c r="L994" s="382"/>
      <c r="M994" s="382"/>
      <c r="N994" s="382"/>
      <c r="O994" s="382"/>
      <c r="P994" s="382"/>
      <c r="Q994" s="382"/>
      <c r="R994" s="382"/>
      <c r="S994" s="382"/>
      <c r="T994" s="382"/>
      <c r="U994" s="382"/>
      <c r="V994" s="382"/>
      <c r="W994" s="382"/>
      <c r="X994" s="382"/>
      <c r="Y994" s="382"/>
      <c r="Z994" s="382"/>
      <c r="AA994" s="382"/>
    </row>
    <row r="995" spans="1:27" ht="13.2">
      <c r="A995" s="382"/>
      <c r="B995" s="382"/>
      <c r="C995" s="382"/>
      <c r="D995" s="382"/>
      <c r="E995" s="382"/>
      <c r="F995" s="382"/>
      <c r="G995" s="382"/>
      <c r="H995" s="382"/>
      <c r="I995" s="382"/>
      <c r="J995" s="382"/>
      <c r="K995" s="382"/>
      <c r="L995" s="382"/>
      <c r="M995" s="382"/>
      <c r="N995" s="382"/>
      <c r="O995" s="382"/>
      <c r="P995" s="382"/>
      <c r="Q995" s="382"/>
      <c r="R995" s="382"/>
      <c r="S995" s="382"/>
      <c r="T995" s="382"/>
      <c r="U995" s="382"/>
      <c r="V995" s="382"/>
      <c r="W995" s="382"/>
      <c r="X995" s="382"/>
      <c r="Y995" s="382"/>
      <c r="Z995" s="382"/>
      <c r="AA995" s="382"/>
    </row>
    <row r="996" spans="1:27" ht="13.2">
      <c r="A996" s="382"/>
      <c r="B996" s="382"/>
      <c r="C996" s="382"/>
      <c r="D996" s="382"/>
      <c r="E996" s="382"/>
      <c r="F996" s="382"/>
      <c r="G996" s="382"/>
      <c r="H996" s="382"/>
      <c r="I996" s="382"/>
      <c r="J996" s="382"/>
      <c r="K996" s="382"/>
      <c r="L996" s="382"/>
      <c r="M996" s="382"/>
      <c r="N996" s="382"/>
      <c r="O996" s="382"/>
      <c r="P996" s="382"/>
      <c r="Q996" s="382"/>
      <c r="R996" s="382"/>
      <c r="S996" s="382"/>
      <c r="T996" s="382"/>
      <c r="U996" s="382"/>
      <c r="V996" s="382"/>
      <c r="W996" s="382"/>
      <c r="X996" s="382"/>
      <c r="Y996" s="382"/>
      <c r="Z996" s="382"/>
      <c r="AA996" s="382"/>
    </row>
    <row r="997" spans="1:27" ht="13.2">
      <c r="A997" s="382"/>
      <c r="B997" s="382"/>
      <c r="C997" s="382"/>
      <c r="D997" s="382"/>
      <c r="E997" s="382"/>
      <c r="F997" s="382"/>
      <c r="G997" s="382"/>
      <c r="H997" s="382"/>
      <c r="I997" s="382"/>
      <c r="J997" s="382"/>
      <c r="K997" s="382"/>
      <c r="L997" s="382"/>
      <c r="M997" s="382"/>
      <c r="N997" s="382"/>
      <c r="O997" s="382"/>
      <c r="P997" s="382"/>
      <c r="Q997" s="382"/>
      <c r="R997" s="382"/>
      <c r="S997" s="382"/>
      <c r="T997" s="382"/>
      <c r="U997" s="382"/>
      <c r="V997" s="382"/>
      <c r="W997" s="382"/>
      <c r="X997" s="382"/>
      <c r="Y997" s="382"/>
      <c r="Z997" s="382"/>
      <c r="AA997" s="382"/>
    </row>
    <row r="998" spans="1:27" ht="13.2">
      <c r="A998" s="382"/>
      <c r="B998" s="382"/>
      <c r="C998" s="382"/>
      <c r="D998" s="382"/>
      <c r="E998" s="382"/>
      <c r="F998" s="382"/>
      <c r="G998" s="382"/>
      <c r="H998" s="382"/>
      <c r="I998" s="382"/>
      <c r="J998" s="382"/>
      <c r="K998" s="382"/>
      <c r="L998" s="382"/>
      <c r="M998" s="382"/>
      <c r="N998" s="382"/>
      <c r="O998" s="382"/>
      <c r="P998" s="382"/>
      <c r="Q998" s="382"/>
      <c r="R998" s="382"/>
      <c r="S998" s="382"/>
      <c r="T998" s="382"/>
      <c r="U998" s="382"/>
      <c r="V998" s="382"/>
      <c r="W998" s="382"/>
      <c r="X998" s="382"/>
      <c r="Y998" s="382"/>
      <c r="Z998" s="382"/>
      <c r="AA998" s="382"/>
    </row>
    <row r="999" spans="1:27" ht="13.2">
      <c r="A999" s="382"/>
      <c r="B999" s="382"/>
      <c r="C999" s="382"/>
      <c r="D999" s="382"/>
      <c r="E999" s="382"/>
      <c r="F999" s="382"/>
      <c r="G999" s="382"/>
      <c r="H999" s="382"/>
      <c r="I999" s="382"/>
      <c r="J999" s="382"/>
      <c r="K999" s="382"/>
      <c r="L999" s="382"/>
      <c r="M999" s="382"/>
      <c r="N999" s="382"/>
      <c r="O999" s="382"/>
      <c r="P999" s="382"/>
      <c r="Q999" s="382"/>
      <c r="R999" s="382"/>
      <c r="S999" s="382"/>
      <c r="T999" s="382"/>
      <c r="U999" s="382"/>
      <c r="V999" s="382"/>
      <c r="W999" s="382"/>
      <c r="X999" s="382"/>
      <c r="Y999" s="382"/>
      <c r="Z999" s="382"/>
      <c r="AA999" s="382"/>
    </row>
    <row r="1000" spans="1:27" ht="13.2">
      <c r="A1000" s="382"/>
      <c r="B1000" s="382"/>
      <c r="C1000" s="382"/>
      <c r="D1000" s="382"/>
      <c r="E1000" s="382"/>
      <c r="F1000" s="382"/>
      <c r="G1000" s="382"/>
      <c r="H1000" s="382"/>
      <c r="I1000" s="382"/>
      <c r="J1000" s="382"/>
      <c r="K1000" s="382"/>
      <c r="L1000" s="382"/>
      <c r="M1000" s="382"/>
      <c r="N1000" s="382"/>
      <c r="O1000" s="382"/>
      <c r="P1000" s="382"/>
      <c r="Q1000" s="382"/>
      <c r="R1000" s="382"/>
      <c r="S1000" s="382"/>
      <c r="T1000" s="382"/>
      <c r="U1000" s="382"/>
      <c r="V1000" s="382"/>
      <c r="W1000" s="382"/>
      <c r="X1000" s="382"/>
      <c r="Y1000" s="382"/>
      <c r="Z1000" s="382"/>
      <c r="AA1000" s="382"/>
    </row>
    <row r="1001" spans="1:27" ht="13.2">
      <c r="A1001" s="382"/>
      <c r="B1001" s="382"/>
      <c r="C1001" s="382"/>
      <c r="D1001" s="382"/>
      <c r="E1001" s="382"/>
      <c r="F1001" s="382"/>
      <c r="G1001" s="382"/>
      <c r="H1001" s="382"/>
      <c r="I1001" s="382"/>
      <c r="J1001" s="382"/>
      <c r="K1001" s="382"/>
      <c r="L1001" s="382"/>
      <c r="M1001" s="382"/>
      <c r="N1001" s="382"/>
      <c r="O1001" s="382"/>
      <c r="P1001" s="382"/>
      <c r="Q1001" s="382"/>
      <c r="R1001" s="382"/>
      <c r="S1001" s="382"/>
      <c r="T1001" s="382"/>
      <c r="U1001" s="382"/>
      <c r="V1001" s="382"/>
      <c r="W1001" s="382"/>
      <c r="X1001" s="382"/>
      <c r="Y1001" s="382"/>
      <c r="Z1001" s="382"/>
      <c r="AA1001" s="382"/>
    </row>
  </sheetData>
  <mergeCells count="1">
    <mergeCell ref="A1:G1"/>
  </mergeCells>
  <dataValidations count="1">
    <dataValidation type="list" allowBlank="1" sqref="P5:P200" xr:uid="{00000000-0002-0000-0C00-000000000000}">
      <formula1>$G$4:$G$8</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AA1004"/>
  <sheetViews>
    <sheetView workbookViewId="0"/>
  </sheetViews>
  <sheetFormatPr defaultColWidth="14.44140625" defaultRowHeight="15.75" customHeight="1"/>
  <cols>
    <col min="1" max="1" width="6.109375" customWidth="1"/>
    <col min="2" max="2" width="34.44140625" customWidth="1"/>
    <col min="3" max="3" width="28.44140625" customWidth="1"/>
    <col min="4" max="4" width="13.77734375" customWidth="1"/>
    <col min="5" max="5" width="10.44140625" customWidth="1"/>
    <col min="6" max="6" width="11.33203125" customWidth="1"/>
    <col min="7" max="7" width="12" customWidth="1"/>
    <col min="10" max="10" width="5.44140625" customWidth="1"/>
    <col min="13" max="13" width="4.44140625" customWidth="1"/>
    <col min="16" max="16" width="4.77734375" customWidth="1"/>
  </cols>
  <sheetData>
    <row r="1" spans="1:27" ht="15.75" customHeight="1">
      <c r="A1" s="467" t="s">
        <v>1684</v>
      </c>
      <c r="B1" s="465"/>
      <c r="C1" s="465"/>
      <c r="D1" s="465"/>
      <c r="E1" s="465"/>
      <c r="F1" s="465"/>
      <c r="G1" s="465"/>
      <c r="H1" s="466"/>
      <c r="I1" s="1"/>
      <c r="J1" s="1"/>
      <c r="K1" s="1"/>
      <c r="L1" s="1"/>
      <c r="M1" s="1"/>
      <c r="N1" s="1"/>
      <c r="O1" s="1"/>
      <c r="P1" s="1"/>
      <c r="Q1" s="1"/>
      <c r="R1" s="1"/>
      <c r="S1" s="1"/>
      <c r="T1" s="1"/>
      <c r="U1" s="1"/>
      <c r="V1" s="1"/>
      <c r="W1" s="1"/>
      <c r="X1" s="1"/>
      <c r="Y1" s="1"/>
      <c r="Z1" s="1"/>
      <c r="AA1" s="1"/>
    </row>
    <row r="2" spans="1:27" ht="15.75" customHeight="1">
      <c r="A2" s="382"/>
      <c r="B2" s="383"/>
      <c r="C2" s="3"/>
      <c r="D2" s="1"/>
      <c r="E2" s="1"/>
      <c r="F2" s="1"/>
      <c r="G2" s="1"/>
      <c r="H2" s="1"/>
      <c r="I2" s="1"/>
      <c r="J2" s="1"/>
      <c r="K2" s="1"/>
      <c r="L2" s="1"/>
      <c r="M2" s="1"/>
      <c r="N2" s="1"/>
      <c r="O2" s="1"/>
      <c r="P2" s="1"/>
      <c r="Q2" s="1"/>
      <c r="R2" s="1"/>
      <c r="S2" s="1"/>
      <c r="T2" s="1"/>
      <c r="U2" s="1"/>
      <c r="V2" s="1"/>
      <c r="W2" s="1"/>
      <c r="X2" s="1"/>
      <c r="Y2" s="1"/>
      <c r="Z2" s="1"/>
      <c r="AA2" s="1"/>
    </row>
    <row r="3" spans="1:27" ht="15.75" customHeight="1">
      <c r="A3" s="384"/>
      <c r="B3" s="385" t="s">
        <v>1324</v>
      </c>
      <c r="C3" s="386" t="s">
        <v>1685</v>
      </c>
      <c r="D3" s="7"/>
      <c r="E3" s="1"/>
      <c r="F3" s="1"/>
      <c r="G3" s="1"/>
      <c r="H3" s="1"/>
      <c r="I3" s="1"/>
      <c r="J3" s="1"/>
      <c r="K3" s="1"/>
      <c r="L3" s="1"/>
      <c r="M3" s="1"/>
      <c r="N3" s="1"/>
      <c r="O3" s="1"/>
      <c r="P3" s="1"/>
      <c r="Q3" s="1"/>
      <c r="R3" s="1"/>
      <c r="S3" s="1"/>
      <c r="T3" s="1"/>
      <c r="U3" s="1"/>
      <c r="V3" s="1"/>
      <c r="W3" s="1"/>
      <c r="X3" s="1"/>
      <c r="Y3" s="1"/>
      <c r="Z3" s="1"/>
      <c r="AA3" s="1"/>
    </row>
    <row r="4" spans="1:27" ht="15.75" customHeight="1">
      <c r="A4" s="381"/>
      <c r="B4" s="387" t="s">
        <v>1050</v>
      </c>
      <c r="C4" s="388">
        <f>COUNTIF('2020 Shortlisted Initiatives'!$E$2:$E$37,B4)</f>
        <v>26</v>
      </c>
      <c r="D4" s="7"/>
      <c r="E4" s="1"/>
      <c r="F4" s="1"/>
      <c r="G4" s="1"/>
      <c r="H4" s="1"/>
      <c r="I4" s="1"/>
      <c r="J4" s="1"/>
      <c r="K4" s="1"/>
      <c r="L4" s="1"/>
      <c r="M4" s="1"/>
      <c r="N4" s="1"/>
      <c r="O4" s="1"/>
      <c r="P4" s="1"/>
      <c r="Q4" s="1"/>
      <c r="R4" s="1"/>
      <c r="S4" s="1"/>
      <c r="T4" s="1"/>
      <c r="U4" s="1"/>
      <c r="V4" s="1"/>
      <c r="W4" s="1"/>
      <c r="X4" s="1"/>
      <c r="Y4" s="1"/>
      <c r="Z4" s="1"/>
      <c r="AA4" s="1"/>
    </row>
    <row r="5" spans="1:27" ht="26.4">
      <c r="A5" s="389"/>
      <c r="B5" s="406" t="s">
        <v>1056</v>
      </c>
      <c r="C5" s="388">
        <f>COUNTIF('2020 Shortlisted Initiatives'!$E$2:$E$37,B5)</f>
        <v>10</v>
      </c>
      <c r="D5" s="390"/>
      <c r="E5" s="1"/>
      <c r="F5" s="1"/>
      <c r="G5" s="1"/>
      <c r="H5" s="1"/>
      <c r="I5" s="1"/>
      <c r="J5" s="1"/>
      <c r="K5" s="1"/>
      <c r="L5" s="1"/>
      <c r="M5" s="1"/>
      <c r="N5" s="1"/>
      <c r="O5" s="1"/>
      <c r="P5" s="1"/>
      <c r="Q5" s="1"/>
      <c r="R5" s="1"/>
      <c r="S5" s="1"/>
      <c r="T5" s="1"/>
      <c r="U5" s="1"/>
      <c r="V5" s="1"/>
      <c r="W5" s="1"/>
      <c r="X5" s="1"/>
      <c r="Y5" s="1"/>
      <c r="Z5" s="1"/>
      <c r="AA5" s="1"/>
    </row>
    <row r="6" spans="1:27" ht="15.75" customHeight="1">
      <c r="A6" s="381"/>
      <c r="B6" s="387" t="s">
        <v>1042</v>
      </c>
      <c r="C6" s="388">
        <f>COUNTIF('2020 Shortlisted Initiatives'!$E$2:$E$37,B6)</f>
        <v>0</v>
      </c>
      <c r="D6" s="7"/>
      <c r="E6" s="1"/>
      <c r="F6" s="1"/>
      <c r="G6" s="1"/>
      <c r="H6" s="1"/>
      <c r="I6" s="1"/>
      <c r="J6" s="1"/>
      <c r="K6" s="1"/>
      <c r="L6" s="1"/>
      <c r="M6" s="1"/>
      <c r="N6" s="1"/>
      <c r="O6" s="1"/>
      <c r="P6" s="1"/>
      <c r="Q6" s="1"/>
      <c r="R6" s="1"/>
      <c r="S6" s="1"/>
      <c r="T6" s="1"/>
      <c r="U6" s="1"/>
      <c r="V6" s="1"/>
      <c r="W6" s="1"/>
      <c r="X6" s="1"/>
      <c r="Y6" s="1"/>
      <c r="Z6" s="1"/>
      <c r="AA6" s="1"/>
    </row>
    <row r="7" spans="1:27" ht="15.75" customHeight="1">
      <c r="A7" s="381"/>
      <c r="B7" s="387" t="s">
        <v>1833</v>
      </c>
      <c r="C7" s="388">
        <f>COUNTIF('2020 Shortlisted Initiatives'!$E$2:$E$37,B7)</f>
        <v>0</v>
      </c>
      <c r="D7" s="7"/>
      <c r="E7" s="1"/>
      <c r="F7" s="1"/>
      <c r="G7" s="1"/>
      <c r="H7" s="1"/>
      <c r="I7" s="1"/>
      <c r="J7" s="1"/>
      <c r="K7" s="1"/>
      <c r="L7" s="1"/>
      <c r="M7" s="1"/>
      <c r="N7" s="1"/>
      <c r="O7" s="1"/>
      <c r="P7" s="1"/>
      <c r="Q7" s="1"/>
      <c r="R7" s="1"/>
      <c r="S7" s="1"/>
      <c r="T7" s="1"/>
      <c r="U7" s="1"/>
      <c r="V7" s="1"/>
      <c r="W7" s="1"/>
      <c r="X7" s="1"/>
      <c r="Y7" s="1"/>
      <c r="Z7" s="1"/>
      <c r="AA7" s="1"/>
    </row>
    <row r="8" spans="1:27" ht="15.75" customHeight="1">
      <c r="A8" s="382"/>
      <c r="B8" s="391"/>
      <c r="C8" s="392"/>
      <c r="D8" s="1"/>
      <c r="E8" s="1"/>
      <c r="F8" s="1"/>
      <c r="G8" s="1"/>
      <c r="H8" s="1"/>
      <c r="I8" s="1"/>
      <c r="J8" s="1"/>
      <c r="K8" s="1"/>
      <c r="L8" s="1"/>
      <c r="M8" s="1"/>
      <c r="N8" s="1"/>
      <c r="O8" s="1"/>
      <c r="P8" s="1"/>
      <c r="Q8" s="1"/>
      <c r="R8" s="1"/>
      <c r="S8" s="1"/>
      <c r="T8" s="1"/>
      <c r="U8" s="1"/>
      <c r="V8" s="1"/>
      <c r="W8" s="1"/>
      <c r="X8" s="1"/>
      <c r="Y8" s="1"/>
      <c r="Z8" s="1"/>
      <c r="AA8" s="1"/>
    </row>
    <row r="9" spans="1:27" ht="15.75" customHeight="1">
      <c r="A9" s="393"/>
      <c r="B9" s="385" t="s">
        <v>1041</v>
      </c>
      <c r="C9" s="386" t="s">
        <v>1685</v>
      </c>
      <c r="D9" s="7"/>
      <c r="E9" s="1"/>
      <c r="F9" s="1"/>
      <c r="G9" s="1"/>
      <c r="H9" s="1"/>
      <c r="I9" s="1"/>
      <c r="J9" s="1"/>
      <c r="K9" s="1"/>
      <c r="L9" s="1"/>
      <c r="M9" s="1"/>
      <c r="N9" s="1"/>
      <c r="O9" s="1"/>
      <c r="P9" s="1"/>
      <c r="Q9" s="1"/>
      <c r="R9" s="1"/>
      <c r="S9" s="1"/>
      <c r="T9" s="1"/>
      <c r="U9" s="1"/>
      <c r="V9" s="1"/>
      <c r="W9" s="1"/>
      <c r="X9" s="1"/>
      <c r="Y9" s="1"/>
      <c r="Z9" s="1"/>
      <c r="AA9" s="1"/>
    </row>
    <row r="10" spans="1:27" ht="15.75" customHeight="1">
      <c r="A10" s="4"/>
      <c r="B10" s="394" t="s">
        <v>1057</v>
      </c>
      <c r="C10" s="388">
        <f>COUNTIF('2020 Shortlisted Initiatives'!$F$2:$F$37,B10)</f>
        <v>15</v>
      </c>
      <c r="D10" s="7"/>
      <c r="E10" s="1"/>
      <c r="F10" s="1"/>
      <c r="G10" s="1"/>
      <c r="H10" s="1"/>
      <c r="I10" s="1"/>
      <c r="J10" s="1"/>
      <c r="K10" s="1"/>
      <c r="L10" s="1"/>
      <c r="M10" s="1"/>
      <c r="N10" s="1"/>
      <c r="O10" s="1"/>
      <c r="P10" s="1"/>
      <c r="Q10" s="1"/>
      <c r="R10" s="1"/>
      <c r="S10" s="1"/>
      <c r="T10" s="1"/>
      <c r="U10" s="1"/>
      <c r="V10" s="1"/>
      <c r="W10" s="1"/>
      <c r="X10" s="1"/>
      <c r="Y10" s="1"/>
      <c r="Z10" s="1"/>
      <c r="AA10" s="1"/>
    </row>
    <row r="11" spans="1:27" ht="15.75" customHeight="1">
      <c r="A11" s="4"/>
      <c r="B11" s="394" t="s">
        <v>1051</v>
      </c>
      <c r="C11" s="388">
        <f>COUNTIF('2020 Shortlisted Initiatives'!$F$2:$F$37,"Early detection and diagnosis")</f>
        <v>7</v>
      </c>
      <c r="D11" s="7"/>
      <c r="E11" s="1"/>
      <c r="F11" s="1"/>
      <c r="G11" s="1"/>
      <c r="H11" s="1"/>
      <c r="I11" s="1"/>
      <c r="J11" s="1"/>
      <c r="K11" s="1"/>
      <c r="L11" s="1"/>
      <c r="M11" s="1"/>
      <c r="N11" s="1"/>
      <c r="O11" s="1"/>
      <c r="P11" s="1"/>
      <c r="Q11" s="1"/>
      <c r="R11" s="1"/>
      <c r="S11" s="1"/>
      <c r="T11" s="1"/>
      <c r="U11" s="1"/>
      <c r="V11" s="1"/>
      <c r="W11" s="1"/>
      <c r="X11" s="1"/>
      <c r="Y11" s="1"/>
      <c r="Z11" s="1"/>
      <c r="AA11" s="1"/>
    </row>
    <row r="12" spans="1:27" ht="15.75" customHeight="1">
      <c r="A12" s="395"/>
      <c r="B12" s="394" t="s">
        <v>1043</v>
      </c>
      <c r="C12" s="388">
        <f>COUNTIF('2020 Shortlisted Initiatives'!$F$2:$F$37,"Prediction, surveillance and prevention")</f>
        <v>8</v>
      </c>
      <c r="D12" s="7"/>
      <c r="E12" s="1"/>
      <c r="F12" s="1"/>
      <c r="G12" s="1"/>
      <c r="H12" s="1"/>
      <c r="I12" s="1"/>
      <c r="J12" s="1"/>
      <c r="K12" s="1"/>
      <c r="L12" s="1"/>
      <c r="M12" s="1"/>
      <c r="N12" s="1"/>
      <c r="O12" s="1"/>
      <c r="P12" s="1"/>
      <c r="Q12" s="1"/>
      <c r="R12" s="1"/>
      <c r="S12" s="1"/>
      <c r="T12" s="1"/>
      <c r="U12" s="1"/>
      <c r="V12" s="1"/>
      <c r="W12" s="1"/>
      <c r="X12" s="1"/>
      <c r="Y12" s="1"/>
      <c r="Z12" s="1"/>
      <c r="AA12" s="1"/>
    </row>
    <row r="13" spans="1:27" ht="15.75" customHeight="1">
      <c r="A13" s="4"/>
      <c r="B13" s="394" t="s">
        <v>1092</v>
      </c>
      <c r="C13" s="388">
        <f>COUNTIF('2020 Shortlisted Initiatives'!$F$2:$F$37,"Crisis response")</f>
        <v>3</v>
      </c>
      <c r="D13" s="7"/>
      <c r="E13" s="1"/>
      <c r="F13" s="1"/>
      <c r="G13" s="1"/>
      <c r="H13" s="1"/>
      <c r="I13" s="1"/>
      <c r="J13" s="1"/>
      <c r="K13" s="1"/>
      <c r="L13" s="1"/>
      <c r="M13" s="1"/>
      <c r="N13" s="1"/>
      <c r="O13" s="1"/>
      <c r="P13" s="1"/>
      <c r="Q13" s="1"/>
      <c r="R13" s="1"/>
      <c r="S13" s="1"/>
      <c r="T13" s="1"/>
      <c r="U13" s="1"/>
      <c r="V13" s="1"/>
      <c r="W13" s="1"/>
      <c r="X13" s="1"/>
      <c r="Y13" s="1"/>
      <c r="Z13" s="1"/>
      <c r="AA13" s="1"/>
    </row>
    <row r="14" spans="1:27" ht="15.75" customHeight="1">
      <c r="A14" s="4"/>
      <c r="B14" s="394" t="s">
        <v>1089</v>
      </c>
      <c r="C14" s="388">
        <f>COUNTIF('2020 Shortlisted Initiatives'!$F$2:$F$37,"Recovery")</f>
        <v>3</v>
      </c>
      <c r="D14" s="7"/>
      <c r="E14" s="1"/>
      <c r="F14" s="1"/>
      <c r="G14" s="1"/>
      <c r="H14" s="1"/>
      <c r="I14" s="1"/>
      <c r="J14" s="1"/>
      <c r="K14" s="1"/>
      <c r="L14" s="1"/>
      <c r="M14" s="1"/>
      <c r="N14" s="1"/>
      <c r="O14" s="1"/>
      <c r="P14" s="1"/>
      <c r="Q14" s="1"/>
      <c r="R14" s="1"/>
      <c r="S14" s="1"/>
      <c r="T14" s="1"/>
      <c r="U14" s="1"/>
      <c r="V14" s="1"/>
      <c r="W14" s="1"/>
      <c r="X14" s="1"/>
      <c r="Y14" s="1"/>
      <c r="Z14" s="1"/>
      <c r="AA14" s="1"/>
    </row>
    <row r="15" spans="1:27" ht="15.75" customHeight="1">
      <c r="A15" s="382"/>
      <c r="B15" s="391"/>
      <c r="C15" s="392"/>
      <c r="D15" s="1"/>
      <c r="E15" s="1"/>
      <c r="F15" s="1"/>
      <c r="G15" s="1"/>
      <c r="H15" s="1"/>
      <c r="I15" s="1"/>
      <c r="J15" s="1"/>
      <c r="K15" s="1"/>
      <c r="L15" s="1"/>
      <c r="M15" s="1"/>
      <c r="N15" s="1"/>
      <c r="O15" s="1"/>
      <c r="P15" s="1"/>
      <c r="Q15" s="1"/>
      <c r="R15" s="1"/>
      <c r="S15" s="1"/>
      <c r="T15" s="1"/>
      <c r="U15" s="1"/>
      <c r="V15" s="1"/>
      <c r="W15" s="1"/>
      <c r="X15" s="1"/>
      <c r="Y15" s="1"/>
      <c r="Z15" s="1"/>
      <c r="AA15" s="1"/>
    </row>
    <row r="16" spans="1:27" ht="15.75" customHeight="1">
      <c r="A16" s="384"/>
      <c r="B16" s="385" t="s">
        <v>1690</v>
      </c>
      <c r="C16" s="386" t="s">
        <v>1685</v>
      </c>
      <c r="D16" s="7"/>
      <c r="E16" s="1"/>
      <c r="F16" s="1"/>
      <c r="G16" s="1"/>
      <c r="H16" s="1"/>
      <c r="I16" s="1"/>
      <c r="J16" s="1"/>
      <c r="K16" s="1"/>
      <c r="L16" s="1"/>
      <c r="M16" s="1"/>
      <c r="N16" s="1"/>
      <c r="O16" s="1"/>
      <c r="P16" s="1"/>
      <c r="Q16" s="1"/>
      <c r="R16" s="1"/>
      <c r="S16" s="1"/>
      <c r="T16" s="1"/>
      <c r="U16" s="1"/>
      <c r="V16" s="1"/>
      <c r="W16" s="1"/>
      <c r="X16" s="1"/>
      <c r="Y16" s="1"/>
      <c r="Z16" s="1"/>
      <c r="AA16" s="1"/>
    </row>
    <row r="17" spans="1:27" ht="15.75" customHeight="1">
      <c r="A17" s="396"/>
      <c r="B17" s="387" t="s">
        <v>312</v>
      </c>
      <c r="C17" s="388">
        <f>COUNTIF('2020 Shortlisted Initiatives'!$R$2:$R$37,"*United States*")</f>
        <v>21</v>
      </c>
      <c r="D17" s="397"/>
      <c r="E17" s="1"/>
      <c r="F17" s="1"/>
      <c r="G17" s="1"/>
      <c r="H17" s="1"/>
      <c r="I17" s="1"/>
      <c r="J17" s="1"/>
      <c r="K17" s="1"/>
      <c r="L17" s="1"/>
      <c r="M17" s="1"/>
      <c r="N17" s="1"/>
      <c r="O17" s="1"/>
      <c r="P17" s="1"/>
      <c r="Q17" s="1"/>
      <c r="R17" s="1"/>
      <c r="S17" s="1"/>
      <c r="T17" s="1"/>
      <c r="U17" s="1"/>
      <c r="V17" s="1"/>
      <c r="W17" s="1"/>
      <c r="X17" s="1"/>
      <c r="Y17" s="1"/>
      <c r="Z17" s="1"/>
      <c r="AA17" s="1"/>
    </row>
    <row r="18" spans="1:27" ht="15.75" customHeight="1">
      <c r="A18" s="396"/>
      <c r="B18" s="387" t="s">
        <v>140</v>
      </c>
      <c r="C18" s="388">
        <f>COUNTIF('2021 Living Repository without '!$Q$6:$Q$76,"*China*")</f>
        <v>10</v>
      </c>
      <c r="D18" s="397"/>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396"/>
      <c r="B19" s="387" t="s">
        <v>202</v>
      </c>
      <c r="C19" s="388">
        <f>COUNTIF('2020 Shortlisted Initiatives'!$R$2:$R$37,"*United Kingdom*")</f>
        <v>5</v>
      </c>
      <c r="D19" s="397"/>
      <c r="E19" s="1"/>
      <c r="F19" s="1"/>
      <c r="G19" s="1"/>
      <c r="H19" s="1"/>
      <c r="I19" s="1"/>
      <c r="J19" s="1"/>
      <c r="K19" s="398"/>
      <c r="L19" s="1"/>
      <c r="M19" s="1"/>
      <c r="N19" s="398"/>
      <c r="O19" s="1"/>
      <c r="P19" s="1"/>
      <c r="Q19" s="398"/>
      <c r="R19" s="1"/>
      <c r="S19" s="1"/>
      <c r="T19" s="1"/>
      <c r="U19" s="1"/>
      <c r="V19" s="1"/>
      <c r="W19" s="1"/>
      <c r="X19" s="1"/>
      <c r="Y19" s="1"/>
      <c r="Z19" s="1"/>
      <c r="AA19" s="1"/>
    </row>
    <row r="20" spans="1:27" ht="15.75" customHeight="1">
      <c r="A20" s="396"/>
      <c r="B20" s="387" t="s">
        <v>574</v>
      </c>
      <c r="C20" s="388">
        <f>COUNTIF('2020 Shortlisted Initiatives'!$R$2:$R$37,"*India*")</f>
        <v>4</v>
      </c>
      <c r="D20" s="397"/>
      <c r="E20" s="1"/>
      <c r="F20" s="1"/>
      <c r="G20" s="1"/>
      <c r="H20" s="1"/>
      <c r="I20" s="1"/>
      <c r="J20" s="1"/>
      <c r="K20" s="398"/>
      <c r="L20" s="1"/>
      <c r="M20" s="1"/>
      <c r="N20" s="398"/>
      <c r="O20" s="1"/>
      <c r="P20" s="1"/>
      <c r="Q20" s="398"/>
      <c r="R20" s="1"/>
      <c r="S20" s="1"/>
      <c r="T20" s="1"/>
      <c r="U20" s="1"/>
      <c r="V20" s="1"/>
      <c r="W20" s="1"/>
      <c r="X20" s="1"/>
      <c r="Y20" s="1"/>
      <c r="Z20" s="1"/>
      <c r="AA20" s="1"/>
    </row>
    <row r="21" spans="1:27" ht="13.2">
      <c r="A21" s="396"/>
      <c r="B21" s="387" t="s">
        <v>292</v>
      </c>
      <c r="C21" s="388">
        <f>COUNTIF('2020 Shortlisted Initiatives'!$R$2:$R$37,"*Canada*")</f>
        <v>3</v>
      </c>
      <c r="D21" s="397"/>
      <c r="E21" s="1"/>
      <c r="F21" s="1"/>
      <c r="G21" s="1"/>
      <c r="H21" s="1"/>
      <c r="I21" s="1"/>
      <c r="J21" s="1"/>
      <c r="K21" s="1"/>
      <c r="L21" s="1"/>
      <c r="M21" s="1"/>
      <c r="N21" s="1"/>
      <c r="O21" s="1"/>
      <c r="P21" s="1"/>
      <c r="Q21" s="1"/>
      <c r="R21" s="1"/>
      <c r="S21" s="1"/>
      <c r="T21" s="1"/>
      <c r="U21" s="1"/>
      <c r="V21" s="1"/>
      <c r="W21" s="1"/>
      <c r="X21" s="1"/>
      <c r="Y21" s="1"/>
      <c r="Z21" s="1"/>
      <c r="AA21" s="1"/>
    </row>
    <row r="22" spans="1:27" ht="13.2">
      <c r="A22" s="396"/>
      <c r="B22" s="387" t="s">
        <v>1691</v>
      </c>
      <c r="C22" s="388">
        <f>COUNTIF('2020 Shortlisted Initiatives'!$R$2:$R$37,"*Israel*")</f>
        <v>2</v>
      </c>
      <c r="D22" s="397"/>
      <c r="E22" s="1"/>
      <c r="F22" s="1"/>
      <c r="G22" s="1"/>
      <c r="H22" s="1"/>
      <c r="I22" s="1"/>
      <c r="J22" s="1"/>
      <c r="K22" s="1"/>
      <c r="L22" s="1"/>
      <c r="M22" s="1"/>
      <c r="N22" s="1"/>
      <c r="O22" s="1"/>
      <c r="P22" s="1"/>
      <c r="Q22" s="1"/>
      <c r="R22" s="1"/>
      <c r="S22" s="1"/>
      <c r="T22" s="1"/>
      <c r="U22" s="1"/>
      <c r="V22" s="1"/>
      <c r="W22" s="1"/>
      <c r="X22" s="1"/>
      <c r="Y22" s="1"/>
      <c r="Z22" s="1"/>
      <c r="AA22" s="1"/>
    </row>
    <row r="23" spans="1:27" ht="13.2">
      <c r="A23" s="396"/>
      <c r="B23" s="387" t="s">
        <v>1242</v>
      </c>
      <c r="C23" s="388">
        <f>COUNTIF('2020 Shortlisted Initiatives'!$R$2:$R$37,"*France*")</f>
        <v>2</v>
      </c>
      <c r="D23" s="397"/>
      <c r="E23" s="1"/>
      <c r="F23" s="1"/>
      <c r="G23" s="1"/>
      <c r="H23" s="1"/>
      <c r="I23" s="1"/>
      <c r="J23" s="1"/>
      <c r="K23" s="1"/>
      <c r="L23" s="1"/>
      <c r="M23" s="1"/>
      <c r="N23" s="1"/>
      <c r="O23" s="1"/>
      <c r="P23" s="1"/>
      <c r="Q23" s="1"/>
      <c r="R23" s="1"/>
      <c r="S23" s="1"/>
      <c r="T23" s="1"/>
      <c r="U23" s="1"/>
      <c r="V23" s="1"/>
      <c r="W23" s="1"/>
      <c r="X23" s="1"/>
      <c r="Y23" s="1"/>
      <c r="Z23" s="1"/>
      <c r="AA23" s="1"/>
    </row>
    <row r="24" spans="1:27" ht="13.2">
      <c r="A24" s="396"/>
      <c r="B24" s="387" t="s">
        <v>678</v>
      </c>
      <c r="C24" s="388">
        <f>COUNTIF('2020 Shortlisted Initiatives'!$R$2:$R$37,"*Brazil*")</f>
        <v>2</v>
      </c>
      <c r="D24" s="397"/>
      <c r="E24" s="1"/>
      <c r="F24" s="1"/>
      <c r="G24" s="1"/>
      <c r="H24" s="1"/>
      <c r="I24" s="1"/>
      <c r="J24" s="1"/>
      <c r="K24" s="1"/>
      <c r="L24" s="1"/>
      <c r="M24" s="1"/>
      <c r="N24" s="1"/>
      <c r="O24" s="1"/>
      <c r="P24" s="1"/>
      <c r="Q24" s="1"/>
      <c r="R24" s="1"/>
      <c r="S24" s="1"/>
      <c r="T24" s="1"/>
      <c r="U24" s="1"/>
      <c r="V24" s="1"/>
      <c r="W24" s="1"/>
      <c r="X24" s="1"/>
      <c r="Y24" s="1"/>
      <c r="Z24" s="1"/>
      <c r="AA24" s="1"/>
    </row>
    <row r="25" spans="1:27" ht="13.2">
      <c r="A25" s="396"/>
      <c r="B25" s="387" t="s">
        <v>366</v>
      </c>
      <c r="C25" s="388">
        <f>COUNTIF('2020 Shortlisted Initiatives'!$R$2:$R$37,"*South Korea*")</f>
        <v>1</v>
      </c>
      <c r="D25" s="397"/>
      <c r="E25" s="1"/>
      <c r="F25" s="1"/>
      <c r="G25" s="1"/>
      <c r="H25" s="1"/>
      <c r="I25" s="1"/>
      <c r="J25" s="1"/>
      <c r="K25" s="1"/>
      <c r="L25" s="1"/>
      <c r="M25" s="1"/>
      <c r="N25" s="1"/>
      <c r="O25" s="1"/>
      <c r="P25" s="1"/>
      <c r="Q25" s="1"/>
      <c r="R25" s="1"/>
      <c r="S25" s="1"/>
      <c r="T25" s="1"/>
      <c r="U25" s="1"/>
      <c r="V25" s="1"/>
      <c r="W25" s="1"/>
      <c r="X25" s="1"/>
      <c r="Y25" s="1"/>
      <c r="Z25" s="1"/>
      <c r="AA25" s="1"/>
    </row>
    <row r="26" spans="1:27" ht="13.2">
      <c r="A26" s="396"/>
      <c r="B26" s="387" t="s">
        <v>260</v>
      </c>
      <c r="C26" s="388">
        <f>COUNTIF('2020 Shortlisted Initiatives'!$R$2:$R$37,"*Singapore*")</f>
        <v>1</v>
      </c>
      <c r="D26" s="397"/>
      <c r="E26" s="1"/>
      <c r="F26" s="1"/>
      <c r="G26" s="1"/>
      <c r="H26" s="1"/>
      <c r="I26" s="1"/>
      <c r="J26" s="1"/>
      <c r="K26" s="1"/>
      <c r="L26" s="1"/>
      <c r="M26" s="1"/>
      <c r="N26" s="1"/>
      <c r="O26" s="1"/>
      <c r="P26" s="1"/>
      <c r="Q26" s="1"/>
      <c r="R26" s="1"/>
      <c r="S26" s="1"/>
      <c r="T26" s="1"/>
      <c r="U26" s="1"/>
      <c r="V26" s="1"/>
      <c r="W26" s="1"/>
      <c r="X26" s="1"/>
      <c r="Y26" s="1"/>
      <c r="Z26" s="1"/>
      <c r="AA26" s="1"/>
    </row>
    <row r="27" spans="1:27" ht="13.2">
      <c r="A27" s="396"/>
      <c r="B27" s="387" t="s">
        <v>495</v>
      </c>
      <c r="C27" s="388">
        <f>COUNTIF('2020 Shortlisted Initiatives'!$R$2:$R$37,"*Germany*")</f>
        <v>1</v>
      </c>
      <c r="D27" s="397"/>
      <c r="E27" s="1"/>
      <c r="F27" s="1"/>
      <c r="G27" s="1"/>
      <c r="H27" s="1"/>
      <c r="I27" s="1"/>
      <c r="J27" s="1"/>
      <c r="K27" s="1"/>
      <c r="L27" s="1"/>
      <c r="M27" s="1"/>
      <c r="N27" s="1"/>
      <c r="O27" s="1"/>
      <c r="P27" s="1"/>
      <c r="Q27" s="1"/>
      <c r="R27" s="1"/>
      <c r="S27" s="1"/>
      <c r="T27" s="1"/>
      <c r="U27" s="1"/>
      <c r="V27" s="1"/>
      <c r="W27" s="1"/>
      <c r="X27" s="1"/>
      <c r="Y27" s="1"/>
      <c r="Z27" s="1"/>
      <c r="AA27" s="1"/>
    </row>
    <row r="28" spans="1:27" ht="13.2">
      <c r="A28" s="396"/>
      <c r="B28" s="387" t="s">
        <v>542</v>
      </c>
      <c r="C28" s="388">
        <f>COUNTIF('2020 Shortlisted Initiatives'!$R$2:$R$37,"*Belgium*")</f>
        <v>1</v>
      </c>
      <c r="D28" s="397"/>
      <c r="E28" s="1"/>
      <c r="F28" s="1"/>
      <c r="G28" s="1"/>
      <c r="H28" s="1"/>
      <c r="I28" s="1"/>
      <c r="J28" s="1"/>
      <c r="K28" s="1"/>
      <c r="L28" s="1"/>
      <c r="M28" s="1"/>
      <c r="N28" s="1"/>
      <c r="O28" s="1"/>
      <c r="P28" s="1"/>
      <c r="Q28" s="1"/>
      <c r="R28" s="1"/>
      <c r="S28" s="1"/>
      <c r="T28" s="1"/>
      <c r="U28" s="1"/>
      <c r="V28" s="1"/>
      <c r="W28" s="1"/>
      <c r="X28" s="1"/>
      <c r="Y28" s="1"/>
      <c r="Z28" s="1"/>
      <c r="AA28" s="1"/>
    </row>
    <row r="29" spans="1:27" ht="13.2">
      <c r="A29" s="396"/>
      <c r="B29" s="387" t="s">
        <v>1693</v>
      </c>
      <c r="C29" s="388">
        <f>COUNTIF('2020 Shortlisted Initiatives'!$R$2:$R$37,"*Greece*")</f>
        <v>1</v>
      </c>
      <c r="D29" s="397"/>
      <c r="E29" s="1"/>
      <c r="F29" s="1"/>
      <c r="G29" s="1"/>
      <c r="H29" s="1"/>
      <c r="I29" s="1"/>
      <c r="J29" s="1"/>
      <c r="K29" s="1"/>
      <c r="L29" s="1"/>
      <c r="M29" s="1"/>
      <c r="N29" s="1"/>
      <c r="O29" s="1"/>
      <c r="P29" s="1"/>
      <c r="Q29" s="1"/>
      <c r="R29" s="1"/>
      <c r="S29" s="1"/>
      <c r="T29" s="1"/>
      <c r="U29" s="1"/>
      <c r="V29" s="1"/>
      <c r="W29" s="1"/>
      <c r="X29" s="1"/>
      <c r="Y29" s="1"/>
      <c r="Z29" s="1"/>
      <c r="AA29" s="1"/>
    </row>
    <row r="30" spans="1:27" ht="13.2">
      <c r="A30" s="396"/>
      <c r="B30" s="387" t="s">
        <v>178</v>
      </c>
      <c r="C30" s="388">
        <f>COUNTIF('2020 Shortlisted Initiatives'!$R$2:$R$37,"*New Zealand*")</f>
        <v>0</v>
      </c>
      <c r="D30" s="397"/>
      <c r="E30" s="1"/>
      <c r="F30" s="1"/>
      <c r="G30" s="1"/>
      <c r="H30" s="1"/>
      <c r="I30" s="1"/>
      <c r="J30" s="1"/>
      <c r="K30" s="1"/>
      <c r="L30" s="1"/>
      <c r="M30" s="1"/>
      <c r="N30" s="1"/>
      <c r="O30" s="1"/>
      <c r="P30" s="1"/>
      <c r="Q30" s="1"/>
      <c r="R30" s="1"/>
      <c r="S30" s="1"/>
      <c r="T30" s="1"/>
      <c r="U30" s="1"/>
      <c r="V30" s="1"/>
      <c r="W30" s="1"/>
      <c r="X30" s="1"/>
      <c r="Y30" s="1"/>
      <c r="Z30" s="1"/>
      <c r="AA30" s="1"/>
    </row>
    <row r="31" spans="1:27" ht="13.2">
      <c r="A31" s="399"/>
      <c r="B31" s="387" t="s">
        <v>456</v>
      </c>
      <c r="C31" s="388">
        <f>COUNTIF('2020 Shortlisted Initiatives'!$R$2:$R$37,"*Japan*")</f>
        <v>0</v>
      </c>
      <c r="D31" s="397"/>
      <c r="E31" s="1"/>
      <c r="F31" s="1"/>
      <c r="G31" s="1"/>
      <c r="H31" s="1"/>
      <c r="I31" s="1"/>
      <c r="J31" s="1"/>
      <c r="K31" s="1"/>
      <c r="L31" s="1"/>
      <c r="M31" s="1"/>
      <c r="N31" s="1"/>
      <c r="O31" s="1"/>
      <c r="P31" s="1"/>
      <c r="Q31" s="1"/>
      <c r="R31" s="1"/>
      <c r="S31" s="1"/>
      <c r="T31" s="1"/>
      <c r="U31" s="1"/>
      <c r="V31" s="1"/>
      <c r="W31" s="1"/>
      <c r="X31" s="1"/>
      <c r="Y31" s="1"/>
      <c r="Z31" s="1"/>
      <c r="AA31" s="1"/>
    </row>
    <row r="32" spans="1:27" ht="13.2">
      <c r="A32" s="396"/>
      <c r="B32" s="387" t="s">
        <v>397</v>
      </c>
      <c r="C32" s="388">
        <f>COUNTIF('2020 Shortlisted Initiatives'!$R$2:$R$37,"*Netherlands*")</f>
        <v>0</v>
      </c>
      <c r="D32" s="397"/>
      <c r="E32" s="1"/>
      <c r="F32" s="1"/>
      <c r="G32" s="1"/>
      <c r="H32" s="1"/>
      <c r="I32" s="1"/>
      <c r="J32" s="1"/>
      <c r="K32" s="1"/>
      <c r="L32" s="1"/>
      <c r="M32" s="1"/>
      <c r="N32" s="1"/>
      <c r="O32" s="1"/>
      <c r="P32" s="1"/>
      <c r="Q32" s="1"/>
      <c r="R32" s="1"/>
      <c r="S32" s="1"/>
      <c r="T32" s="1"/>
      <c r="U32" s="1"/>
      <c r="V32" s="1"/>
      <c r="W32" s="1"/>
      <c r="X32" s="1"/>
      <c r="Y32" s="1"/>
      <c r="Z32" s="1"/>
      <c r="AA32" s="1"/>
    </row>
    <row r="33" spans="1:27" ht="13.2">
      <c r="A33" s="396"/>
      <c r="B33" s="400" t="s">
        <v>1152</v>
      </c>
      <c r="C33" s="388">
        <f>COUNTIF('2020 Shortlisted Initiatives'!$R$2:$R$37,"*Luxembourg*")</f>
        <v>0</v>
      </c>
      <c r="D33" s="397"/>
      <c r="E33" s="1"/>
      <c r="F33" s="1"/>
      <c r="G33" s="1"/>
      <c r="H33" s="1"/>
      <c r="I33" s="1"/>
      <c r="J33" s="1"/>
      <c r="K33" s="1"/>
      <c r="L33" s="1"/>
      <c r="M33" s="1"/>
      <c r="N33" s="1"/>
      <c r="O33" s="1"/>
      <c r="P33" s="1"/>
      <c r="Q33" s="1"/>
      <c r="R33" s="1"/>
      <c r="S33" s="1"/>
      <c r="T33" s="1"/>
      <c r="U33" s="1"/>
      <c r="V33" s="1"/>
      <c r="W33" s="1"/>
      <c r="X33" s="1"/>
      <c r="Y33" s="1"/>
      <c r="Z33" s="1"/>
      <c r="AA33" s="1"/>
    </row>
    <row r="34" spans="1:27" ht="13.2">
      <c r="A34" s="396"/>
      <c r="B34" s="387" t="s">
        <v>700</v>
      </c>
      <c r="C34" s="388">
        <f>COUNTIF('2020 Shortlisted Initiatives'!$R$2:$R$37,"*Switzerland*")</f>
        <v>0</v>
      </c>
      <c r="D34" s="397"/>
      <c r="E34" s="1"/>
      <c r="F34" s="1"/>
      <c r="G34" s="1"/>
      <c r="H34" s="1"/>
      <c r="I34" s="1"/>
      <c r="J34" s="1"/>
      <c r="K34" s="1"/>
      <c r="L34" s="1"/>
      <c r="M34" s="1"/>
      <c r="N34" s="1"/>
      <c r="O34" s="1"/>
      <c r="P34" s="1"/>
      <c r="Q34" s="1"/>
      <c r="R34" s="1"/>
      <c r="S34" s="1"/>
      <c r="T34" s="1"/>
      <c r="U34" s="1"/>
      <c r="V34" s="1"/>
      <c r="W34" s="1"/>
      <c r="X34" s="1"/>
      <c r="Y34" s="1"/>
      <c r="Z34" s="1"/>
      <c r="AA34" s="1"/>
    </row>
    <row r="35" spans="1:27" ht="13.2">
      <c r="A35" s="396"/>
      <c r="B35" s="387" t="s">
        <v>1692</v>
      </c>
      <c r="C35" s="388">
        <f>COUNTIF('2020 Shortlisted Initiatives'!$R$2:$R$37,"*UAE*")</f>
        <v>0</v>
      </c>
      <c r="D35" s="397"/>
      <c r="E35" s="1"/>
      <c r="F35" s="1"/>
      <c r="G35" s="1"/>
      <c r="H35" s="1"/>
      <c r="I35" s="1"/>
      <c r="J35" s="1"/>
      <c r="K35" s="1"/>
      <c r="L35" s="1"/>
      <c r="M35" s="1"/>
      <c r="N35" s="1"/>
      <c r="O35" s="1"/>
      <c r="P35" s="1"/>
      <c r="Q35" s="1"/>
      <c r="R35" s="1"/>
      <c r="S35" s="1"/>
      <c r="T35" s="1"/>
      <c r="U35" s="1"/>
      <c r="V35" s="1"/>
      <c r="W35" s="1"/>
      <c r="X35" s="1"/>
      <c r="Y35" s="1"/>
      <c r="Z35" s="1"/>
      <c r="AA35" s="1"/>
    </row>
    <row r="36" spans="1:27" ht="13.2">
      <c r="A36" s="396"/>
      <c r="B36" s="387" t="s">
        <v>540</v>
      </c>
      <c r="C36" s="388">
        <f>COUNTIF('2020 Shortlisted Initiatives'!$R$2:$R$37,"*European Union*")</f>
        <v>0</v>
      </c>
      <c r="D36" s="397"/>
      <c r="E36" s="1"/>
      <c r="F36" s="1"/>
      <c r="G36" s="1"/>
      <c r="H36" s="1"/>
      <c r="I36" s="1"/>
      <c r="J36" s="1"/>
      <c r="K36" s="1"/>
      <c r="L36" s="1"/>
      <c r="M36" s="1"/>
      <c r="N36" s="1"/>
      <c r="O36" s="1"/>
      <c r="P36" s="1"/>
      <c r="Q36" s="1"/>
      <c r="R36" s="1"/>
      <c r="S36" s="1"/>
      <c r="T36" s="1"/>
      <c r="U36" s="1"/>
      <c r="V36" s="1"/>
      <c r="W36" s="1"/>
      <c r="X36" s="1"/>
      <c r="Y36" s="1"/>
      <c r="Z36" s="1"/>
      <c r="AA36" s="1"/>
    </row>
    <row r="37" spans="1:27" ht="13.2">
      <c r="A37" s="382"/>
      <c r="B37" s="391"/>
      <c r="C37" s="392"/>
      <c r="D37" s="1"/>
      <c r="E37" s="1"/>
      <c r="F37" s="1"/>
      <c r="G37" s="1"/>
      <c r="H37" s="1"/>
      <c r="I37" s="1"/>
      <c r="J37" s="1"/>
      <c r="K37" s="1"/>
      <c r="L37" s="1"/>
      <c r="M37" s="1"/>
      <c r="N37" s="1"/>
      <c r="O37" s="1"/>
      <c r="P37" s="1"/>
      <c r="Q37" s="1"/>
      <c r="R37" s="1"/>
      <c r="S37" s="1"/>
      <c r="T37" s="1"/>
      <c r="U37" s="1"/>
      <c r="V37" s="1"/>
      <c r="W37" s="1"/>
      <c r="X37" s="1"/>
      <c r="Y37" s="1"/>
      <c r="Z37" s="1"/>
      <c r="AA37" s="1"/>
    </row>
    <row r="38" spans="1:27" ht="13.2">
      <c r="A38" s="384"/>
      <c r="B38" s="385" t="s">
        <v>1694</v>
      </c>
      <c r="C38" s="386" t="s">
        <v>1685</v>
      </c>
      <c r="D38" s="7"/>
      <c r="E38" s="1"/>
      <c r="F38" s="1"/>
      <c r="G38" s="1"/>
      <c r="H38" s="1"/>
      <c r="I38" s="1"/>
      <c r="J38" s="1"/>
      <c r="K38" s="1"/>
      <c r="L38" s="1"/>
      <c r="M38" s="1"/>
      <c r="N38" s="1"/>
      <c r="O38" s="1"/>
      <c r="P38" s="1"/>
      <c r="Q38" s="1"/>
      <c r="R38" s="1"/>
      <c r="S38" s="1"/>
      <c r="T38" s="1"/>
      <c r="U38" s="1"/>
      <c r="V38" s="1"/>
      <c r="W38" s="1"/>
      <c r="X38" s="1"/>
      <c r="Y38" s="1"/>
      <c r="Z38" s="1"/>
      <c r="AA38" s="1"/>
    </row>
    <row r="39" spans="1:27" ht="13.2">
      <c r="A39" s="401"/>
      <c r="B39" s="402">
        <v>43831</v>
      </c>
      <c r="C39" s="388">
        <f>COUNTIF('2020 Shortlisted Initiatives'!$Q$2:$Q$37,B39)</f>
        <v>2</v>
      </c>
      <c r="D39" s="7"/>
      <c r="E39" s="1"/>
      <c r="F39" s="1"/>
      <c r="G39" s="1"/>
      <c r="H39" s="1"/>
      <c r="I39" s="1"/>
      <c r="J39" s="1"/>
      <c r="K39" s="1"/>
      <c r="L39" s="1"/>
      <c r="M39" s="1"/>
      <c r="N39" s="1"/>
      <c r="O39" s="1"/>
      <c r="P39" s="1"/>
      <c r="Q39" s="1"/>
      <c r="R39" s="1"/>
      <c r="S39" s="1"/>
      <c r="T39" s="1"/>
      <c r="U39" s="1"/>
      <c r="V39" s="1"/>
      <c r="W39" s="1"/>
      <c r="X39" s="1"/>
      <c r="Y39" s="1"/>
      <c r="Z39" s="1"/>
      <c r="AA39" s="1"/>
    </row>
    <row r="40" spans="1:27" ht="13.2">
      <c r="A40" s="401"/>
      <c r="B40" s="402">
        <v>43862</v>
      </c>
      <c r="C40" s="388">
        <f>COUNTIF('2020 Shortlisted Initiatives'!$Q$2:$Q$37,B40)</f>
        <v>1</v>
      </c>
      <c r="D40" s="7"/>
      <c r="E40" s="1"/>
      <c r="F40" s="1"/>
      <c r="G40" s="1"/>
      <c r="H40" s="1"/>
      <c r="I40" s="1"/>
      <c r="J40" s="1"/>
      <c r="K40" s="1"/>
      <c r="L40" s="1"/>
      <c r="M40" s="1"/>
      <c r="N40" s="1"/>
      <c r="O40" s="1"/>
      <c r="P40" s="1"/>
      <c r="Q40" s="1"/>
      <c r="R40" s="1"/>
      <c r="S40" s="1"/>
      <c r="T40" s="1"/>
      <c r="U40" s="1"/>
      <c r="V40" s="1"/>
      <c r="W40" s="1"/>
      <c r="X40" s="1"/>
      <c r="Y40" s="1"/>
      <c r="Z40" s="1"/>
      <c r="AA40" s="1"/>
    </row>
    <row r="41" spans="1:27" ht="13.2">
      <c r="A41" s="401"/>
      <c r="B41" s="402">
        <v>43891</v>
      </c>
      <c r="C41" s="388">
        <f>COUNTIF('2020 Shortlisted Initiatives'!$Q$2:$Q$37,B41)</f>
        <v>8</v>
      </c>
      <c r="D41" s="7"/>
      <c r="E41" s="1"/>
      <c r="F41" s="1"/>
      <c r="G41" s="1"/>
      <c r="H41" s="1"/>
      <c r="I41" s="1"/>
      <c r="J41" s="1"/>
      <c r="K41" s="1"/>
      <c r="L41" s="1"/>
      <c r="M41" s="1"/>
      <c r="N41" s="1"/>
      <c r="O41" s="1"/>
      <c r="P41" s="1"/>
      <c r="Q41" s="1"/>
      <c r="R41" s="1"/>
      <c r="S41" s="1"/>
      <c r="T41" s="1"/>
      <c r="U41" s="1"/>
      <c r="V41" s="1"/>
      <c r="W41" s="1"/>
      <c r="X41" s="1"/>
      <c r="Y41" s="1"/>
      <c r="Z41" s="1"/>
      <c r="AA41" s="1"/>
    </row>
    <row r="42" spans="1:27" ht="13.2">
      <c r="A42" s="401"/>
      <c r="B42" s="402">
        <v>43922</v>
      </c>
      <c r="C42" s="388">
        <f>COUNTIF('2020 Shortlisted Initiatives'!$Q$2:$Q$37,B42)</f>
        <v>10</v>
      </c>
      <c r="D42" s="7"/>
      <c r="E42" s="1"/>
      <c r="F42" s="1"/>
      <c r="G42" s="1"/>
      <c r="H42" s="1"/>
      <c r="I42" s="1"/>
      <c r="J42" s="1"/>
      <c r="K42" s="1"/>
      <c r="L42" s="1"/>
      <c r="M42" s="1"/>
      <c r="N42" s="1"/>
      <c r="O42" s="1"/>
      <c r="P42" s="1"/>
      <c r="Q42" s="1"/>
      <c r="R42" s="1"/>
      <c r="S42" s="1"/>
      <c r="T42" s="1"/>
      <c r="U42" s="1"/>
      <c r="V42" s="1"/>
      <c r="W42" s="1"/>
      <c r="X42" s="1"/>
      <c r="Y42" s="1"/>
      <c r="Z42" s="1"/>
      <c r="AA42" s="1"/>
    </row>
    <row r="43" spans="1:27" ht="13.2">
      <c r="A43" s="401"/>
      <c r="B43" s="402">
        <v>43952</v>
      </c>
      <c r="C43" s="388">
        <f>COUNTIF('2020 Shortlisted Initiatives'!$Q$2:$Q$37,B43)</f>
        <v>4</v>
      </c>
      <c r="D43" s="7"/>
      <c r="E43" s="1"/>
      <c r="F43" s="1"/>
      <c r="G43" s="1"/>
      <c r="H43" s="1"/>
      <c r="I43" s="1"/>
      <c r="J43" s="1"/>
      <c r="K43" s="1"/>
      <c r="L43" s="1"/>
      <c r="M43" s="1"/>
      <c r="N43" s="1"/>
      <c r="O43" s="1"/>
      <c r="P43" s="1"/>
      <c r="Q43" s="1"/>
      <c r="R43" s="1"/>
      <c r="S43" s="1"/>
      <c r="T43" s="1"/>
      <c r="U43" s="1"/>
      <c r="V43" s="1"/>
      <c r="W43" s="1"/>
      <c r="X43" s="1"/>
      <c r="Y43" s="1"/>
      <c r="Z43" s="1"/>
      <c r="AA43" s="1"/>
    </row>
    <row r="44" spans="1:27" ht="13.2">
      <c r="A44" s="401"/>
      <c r="B44" s="402">
        <v>43983</v>
      </c>
      <c r="C44" s="388">
        <f>COUNTIF('2020 Shortlisted Initiatives'!$Q$2:$Q$37,B44)</f>
        <v>3</v>
      </c>
      <c r="D44" s="7"/>
      <c r="E44" s="1"/>
      <c r="F44" s="1"/>
      <c r="G44" s="1"/>
      <c r="H44" s="1"/>
      <c r="I44" s="1"/>
      <c r="J44" s="1"/>
      <c r="K44" s="1"/>
      <c r="L44" s="1"/>
      <c r="M44" s="1"/>
      <c r="N44" s="1"/>
      <c r="O44" s="1"/>
      <c r="P44" s="1"/>
      <c r="Q44" s="1"/>
      <c r="R44" s="1"/>
      <c r="S44" s="1"/>
      <c r="T44" s="1"/>
      <c r="U44" s="1"/>
      <c r="V44" s="1"/>
      <c r="W44" s="1"/>
      <c r="X44" s="1"/>
      <c r="Y44" s="1"/>
      <c r="Z44" s="1"/>
      <c r="AA44" s="1"/>
    </row>
    <row r="45" spans="1:27" ht="13.2">
      <c r="A45" s="401"/>
      <c r="B45" s="402">
        <v>44013</v>
      </c>
      <c r="C45" s="388">
        <f>COUNTIF('2020 Shortlisted Initiatives'!$Q$2:$Q$37,B45)</f>
        <v>1</v>
      </c>
      <c r="D45" s="7"/>
      <c r="E45" s="398"/>
      <c r="F45" s="1"/>
      <c r="G45" s="1"/>
      <c r="H45" s="398"/>
      <c r="I45" s="1"/>
      <c r="J45" s="1"/>
      <c r="K45" s="1"/>
      <c r="L45" s="1"/>
      <c r="M45" s="1"/>
      <c r="N45" s="1"/>
      <c r="O45" s="1"/>
      <c r="P45" s="1"/>
      <c r="Q45" s="1"/>
      <c r="R45" s="1"/>
      <c r="S45" s="1"/>
      <c r="T45" s="1"/>
      <c r="U45" s="1"/>
      <c r="V45" s="1"/>
      <c r="W45" s="1"/>
      <c r="X45" s="1"/>
      <c r="Y45" s="1"/>
      <c r="Z45" s="1"/>
      <c r="AA45" s="1"/>
    </row>
    <row r="46" spans="1:27" ht="13.2">
      <c r="A46" s="401"/>
      <c r="B46" s="402">
        <v>44044</v>
      </c>
      <c r="C46" s="388">
        <f>COUNTIF('2020 Shortlisted Initiatives'!$Q$2:$Q$37,B46)</f>
        <v>0</v>
      </c>
      <c r="D46" s="7"/>
      <c r="E46" s="398"/>
      <c r="F46" s="1"/>
      <c r="G46" s="1"/>
      <c r="H46" s="398"/>
      <c r="I46" s="1"/>
      <c r="J46" s="1"/>
      <c r="K46" s="1"/>
      <c r="L46" s="1"/>
      <c r="M46" s="1"/>
      <c r="N46" s="1"/>
      <c r="O46" s="1"/>
      <c r="P46" s="1"/>
      <c r="Q46" s="1"/>
      <c r="R46" s="1"/>
      <c r="S46" s="1"/>
      <c r="T46" s="1"/>
      <c r="U46" s="1"/>
      <c r="V46" s="1"/>
      <c r="W46" s="1"/>
      <c r="X46" s="1"/>
      <c r="Y46" s="1"/>
      <c r="Z46" s="1"/>
      <c r="AA46" s="1"/>
    </row>
    <row r="47" spans="1:27" ht="13.2">
      <c r="A47" s="401"/>
      <c r="B47" s="402">
        <v>44075</v>
      </c>
      <c r="C47" s="388">
        <f>COUNTIF('2020 Shortlisted Initiatives'!$Q$2:$Q$37,B47)</f>
        <v>1</v>
      </c>
      <c r="D47" s="7"/>
      <c r="E47" s="398"/>
      <c r="F47" s="1"/>
      <c r="G47" s="1"/>
      <c r="H47" s="398"/>
      <c r="I47" s="1"/>
      <c r="J47" s="1"/>
      <c r="K47" s="1"/>
      <c r="L47" s="1"/>
      <c r="M47" s="1"/>
      <c r="N47" s="1"/>
      <c r="O47" s="1"/>
      <c r="P47" s="1"/>
      <c r="Q47" s="1"/>
      <c r="R47" s="1"/>
      <c r="S47" s="1"/>
      <c r="T47" s="1"/>
      <c r="U47" s="1"/>
      <c r="V47" s="1"/>
      <c r="W47" s="1"/>
      <c r="X47" s="1"/>
      <c r="Y47" s="1"/>
      <c r="Z47" s="1"/>
      <c r="AA47" s="1"/>
    </row>
    <row r="48" spans="1:27" ht="13.2">
      <c r="A48" s="401"/>
      <c r="B48" s="402">
        <v>44105</v>
      </c>
      <c r="C48" s="388">
        <f>COUNTIF('2020 Shortlisted Initiatives'!$Q$2:$Q$37,B48)</f>
        <v>0</v>
      </c>
      <c r="D48" s="7"/>
      <c r="E48" s="398"/>
      <c r="F48" s="1"/>
      <c r="G48" s="1"/>
      <c r="H48" s="398"/>
      <c r="I48" s="1"/>
      <c r="J48" s="1"/>
      <c r="K48" s="1"/>
      <c r="L48" s="1"/>
      <c r="M48" s="1"/>
      <c r="N48" s="1"/>
      <c r="O48" s="1"/>
      <c r="P48" s="1"/>
      <c r="Q48" s="1"/>
      <c r="R48" s="1"/>
      <c r="S48" s="1"/>
      <c r="T48" s="1"/>
      <c r="U48" s="1"/>
      <c r="V48" s="1"/>
      <c r="W48" s="1"/>
      <c r="X48" s="1"/>
      <c r="Y48" s="1"/>
      <c r="Z48" s="1"/>
      <c r="AA48" s="1"/>
    </row>
    <row r="49" spans="1:27" ht="13.2">
      <c r="A49" s="396"/>
      <c r="B49" s="403">
        <v>2019</v>
      </c>
      <c r="C49" s="388">
        <f>COUNTIF('2020 Shortlisted Initiatives'!$Q$2:$Q$37,B49)</f>
        <v>0</v>
      </c>
      <c r="D49" s="7"/>
      <c r="E49" s="398"/>
      <c r="F49" s="1"/>
      <c r="G49" s="1"/>
      <c r="H49" s="398"/>
      <c r="I49" s="1"/>
      <c r="J49" s="1"/>
      <c r="K49" s="1"/>
      <c r="L49" s="1"/>
      <c r="M49" s="1"/>
      <c r="N49" s="1"/>
      <c r="O49" s="1"/>
      <c r="P49" s="1"/>
      <c r="Q49" s="1"/>
      <c r="R49" s="1"/>
      <c r="S49" s="1"/>
      <c r="T49" s="1"/>
      <c r="U49" s="1"/>
      <c r="V49" s="1"/>
      <c r="W49" s="1"/>
      <c r="X49" s="1"/>
      <c r="Y49" s="1"/>
      <c r="Z49" s="1"/>
      <c r="AA49" s="1"/>
    </row>
    <row r="50" spans="1:27" ht="13.2">
      <c r="A50" s="396"/>
      <c r="B50" s="403">
        <v>2018</v>
      </c>
      <c r="C50" s="388">
        <f>COUNTIF('2020 Shortlisted Initiatives'!$Q$2:$Q$37,"2017")</f>
        <v>1</v>
      </c>
      <c r="D50" s="7"/>
      <c r="E50" s="398"/>
      <c r="F50" s="1"/>
      <c r="G50" s="1"/>
      <c r="H50" s="398"/>
      <c r="I50" s="1"/>
      <c r="J50" s="1"/>
      <c r="K50" s="1"/>
      <c r="L50" s="1"/>
      <c r="M50" s="1"/>
      <c r="N50" s="1"/>
      <c r="O50" s="1"/>
      <c r="P50" s="1"/>
      <c r="Q50" s="1"/>
      <c r="R50" s="1"/>
      <c r="S50" s="1"/>
      <c r="T50" s="1"/>
      <c r="U50" s="1"/>
      <c r="V50" s="1"/>
      <c r="W50" s="1"/>
      <c r="X50" s="1"/>
      <c r="Y50" s="1"/>
      <c r="Z50" s="1"/>
      <c r="AA50" s="1"/>
    </row>
    <row r="51" spans="1:27" ht="13.2">
      <c r="A51" s="396"/>
      <c r="B51" s="403">
        <v>2017</v>
      </c>
      <c r="C51" s="388">
        <f>COUNTIF('2020 Shortlisted Initiatives'!$Q$2:$Q$37,"2017")</f>
        <v>1</v>
      </c>
      <c r="D51" s="7"/>
      <c r="E51" s="398"/>
      <c r="F51" s="1"/>
      <c r="G51" s="1"/>
      <c r="H51" s="398"/>
      <c r="I51" s="1"/>
      <c r="J51" s="1"/>
      <c r="K51" s="1"/>
      <c r="L51" s="1"/>
      <c r="M51" s="1"/>
      <c r="N51" s="1"/>
      <c r="O51" s="1"/>
      <c r="P51" s="1"/>
      <c r="Q51" s="1"/>
      <c r="R51" s="1"/>
      <c r="S51" s="1"/>
      <c r="T51" s="1"/>
      <c r="U51" s="1"/>
      <c r="V51" s="1"/>
      <c r="W51" s="1"/>
      <c r="X51" s="1"/>
      <c r="Y51" s="1"/>
      <c r="Z51" s="1"/>
      <c r="AA51" s="1"/>
    </row>
    <row r="52" spans="1:27" ht="13.2">
      <c r="A52" s="396"/>
      <c r="B52" s="403" t="s">
        <v>1695</v>
      </c>
      <c r="C52" s="388">
        <f>COUNTIF('2020 Shortlisted Initiatives'!$Q$2:$Q$37,"2016")+COUNTIF('2020 Shortlisted Initiatives'!$Q$2:$Q$37,"2015")+COUNTIF('2020 Shortlisted Initiatives'!$Q$2:$Q$37,"2006")+COUNTIF('2020 Shortlisted Initiatives'!$Q$2:$Q$37,"2007")</f>
        <v>1</v>
      </c>
      <c r="D52" s="7"/>
      <c r="E52" s="398"/>
      <c r="F52" s="1"/>
      <c r="G52" s="1"/>
      <c r="H52" s="398"/>
      <c r="I52" s="1"/>
      <c r="J52" s="1"/>
      <c r="K52" s="1"/>
      <c r="L52" s="1"/>
      <c r="M52" s="1"/>
      <c r="N52" s="1"/>
      <c r="O52" s="1"/>
      <c r="P52" s="1"/>
      <c r="Q52" s="1"/>
      <c r="R52" s="1"/>
      <c r="S52" s="1"/>
      <c r="T52" s="1"/>
      <c r="U52" s="1"/>
      <c r="V52" s="1"/>
      <c r="W52" s="1"/>
      <c r="X52" s="1"/>
      <c r="Y52" s="1"/>
      <c r="Z52" s="1"/>
      <c r="AA52" s="1"/>
    </row>
    <row r="53" spans="1:27" ht="13.2">
      <c r="A53" s="396"/>
      <c r="B53" s="403" t="s">
        <v>136</v>
      </c>
      <c r="C53" s="388">
        <f>COUNTIF('2020 Shortlisted Initiatives'!$Q$2:$Q$37,B53)</f>
        <v>1</v>
      </c>
      <c r="D53" s="7"/>
      <c r="E53" s="404"/>
      <c r="F53" s="1"/>
      <c r="G53" s="1"/>
      <c r="H53" s="404"/>
      <c r="I53" s="1"/>
      <c r="J53" s="1"/>
      <c r="K53" s="1"/>
      <c r="L53" s="1"/>
      <c r="M53" s="1"/>
      <c r="N53" s="1"/>
      <c r="O53" s="1"/>
      <c r="P53" s="1"/>
      <c r="Q53" s="1"/>
      <c r="R53" s="1"/>
      <c r="S53" s="1"/>
      <c r="T53" s="1"/>
      <c r="U53" s="1"/>
      <c r="V53" s="1"/>
      <c r="W53" s="1"/>
      <c r="X53" s="1"/>
      <c r="Y53" s="1"/>
      <c r="Z53" s="1"/>
      <c r="AA53" s="1"/>
    </row>
    <row r="54" spans="1:27" ht="13.2">
      <c r="A54" s="382"/>
      <c r="B54" s="391"/>
      <c r="C54" s="392"/>
      <c r="D54" s="1"/>
      <c r="E54" s="1"/>
      <c r="F54" s="1"/>
      <c r="G54" s="1"/>
      <c r="H54" s="1"/>
      <c r="I54" s="1"/>
      <c r="J54" s="1"/>
      <c r="K54" s="1"/>
      <c r="L54" s="1"/>
      <c r="M54" s="1"/>
      <c r="N54" s="1"/>
      <c r="O54" s="1"/>
      <c r="P54" s="1"/>
      <c r="Q54" s="1"/>
      <c r="R54" s="1"/>
      <c r="S54" s="1"/>
      <c r="T54" s="1"/>
      <c r="U54" s="1"/>
      <c r="V54" s="1"/>
      <c r="W54" s="1"/>
      <c r="X54" s="1"/>
      <c r="Y54" s="1"/>
      <c r="Z54" s="1"/>
      <c r="AA54" s="1"/>
    </row>
    <row r="55" spans="1:27" ht="13.2">
      <c r="A55" s="384"/>
      <c r="B55" s="385" t="s">
        <v>46</v>
      </c>
      <c r="C55" s="386" t="s">
        <v>1685</v>
      </c>
      <c r="D55" s="7"/>
      <c r="E55" s="1"/>
      <c r="F55" s="1"/>
      <c r="G55" s="1"/>
      <c r="H55" s="1"/>
      <c r="I55" s="1"/>
      <c r="J55" s="1"/>
      <c r="K55" s="1"/>
      <c r="L55" s="1"/>
      <c r="M55" s="1"/>
      <c r="N55" s="1"/>
      <c r="O55" s="1"/>
      <c r="P55" s="1"/>
      <c r="Q55" s="1"/>
      <c r="R55" s="1"/>
      <c r="S55" s="1"/>
      <c r="T55" s="1"/>
      <c r="U55" s="1"/>
      <c r="V55" s="1"/>
      <c r="W55" s="1"/>
      <c r="X55" s="1"/>
      <c r="Y55" s="1"/>
      <c r="Z55" s="1"/>
      <c r="AA55" s="1"/>
    </row>
    <row r="56" spans="1:27" ht="13.2">
      <c r="A56" s="405"/>
      <c r="B56" s="406" t="s">
        <v>189</v>
      </c>
      <c r="C56" s="388">
        <f>COUNTIF('2020 Shortlisted Initiatives'!$K$2:$K$37,B56)</f>
        <v>19</v>
      </c>
      <c r="D56" s="7"/>
      <c r="E56" s="1"/>
      <c r="F56" s="1"/>
      <c r="G56" s="1"/>
      <c r="H56" s="1"/>
      <c r="I56" s="1"/>
      <c r="J56" s="1"/>
      <c r="K56" s="1"/>
      <c r="L56" s="1"/>
      <c r="M56" s="1"/>
      <c r="N56" s="1"/>
      <c r="O56" s="1"/>
      <c r="P56" s="1"/>
      <c r="Q56" s="1"/>
      <c r="R56" s="1"/>
      <c r="S56" s="1"/>
      <c r="T56" s="1"/>
      <c r="U56" s="1"/>
      <c r="V56" s="1"/>
      <c r="W56" s="1"/>
      <c r="X56" s="1"/>
      <c r="Y56" s="1"/>
      <c r="Z56" s="1"/>
      <c r="AA56" s="1"/>
    </row>
    <row r="57" spans="1:27" ht="13.2">
      <c r="A57" s="405"/>
      <c r="B57" s="406" t="s">
        <v>134</v>
      </c>
      <c r="C57" s="388">
        <f>COUNTIF('2020 Shortlisted Initiatives'!$K$2:$K$37,B57)</f>
        <v>10</v>
      </c>
      <c r="D57" s="7"/>
      <c r="E57" s="1"/>
      <c r="F57" s="1"/>
      <c r="G57" s="1"/>
      <c r="H57" s="1"/>
      <c r="I57" s="1"/>
      <c r="J57" s="1"/>
      <c r="K57" s="1"/>
      <c r="L57" s="1"/>
      <c r="M57" s="1"/>
      <c r="N57" s="1"/>
      <c r="O57" s="1"/>
      <c r="P57" s="1"/>
      <c r="Q57" s="1"/>
      <c r="R57" s="1"/>
      <c r="S57" s="1"/>
      <c r="T57" s="1"/>
      <c r="U57" s="1"/>
      <c r="V57" s="1"/>
      <c r="W57" s="1"/>
      <c r="X57" s="1"/>
      <c r="Y57" s="1"/>
      <c r="Z57" s="1"/>
      <c r="AA57" s="1"/>
    </row>
    <row r="58" spans="1:27" ht="13.2">
      <c r="A58" s="405"/>
      <c r="B58" s="406" t="s">
        <v>343</v>
      </c>
      <c r="C58" s="388">
        <f>COUNTIF('2020 Shortlisted Initiatives'!$K$2:$K$37,B58)</f>
        <v>4</v>
      </c>
      <c r="D58" s="7"/>
      <c r="E58" s="1"/>
      <c r="F58" s="1"/>
      <c r="G58" s="1"/>
      <c r="H58" s="1"/>
      <c r="I58" s="1"/>
      <c r="J58" s="1"/>
      <c r="K58" s="1"/>
      <c r="L58" s="1"/>
      <c r="M58" s="1"/>
      <c r="N58" s="1"/>
      <c r="O58" s="1"/>
      <c r="P58" s="1"/>
      <c r="Q58" s="1"/>
      <c r="R58" s="1"/>
      <c r="S58" s="1"/>
      <c r="T58" s="1"/>
      <c r="U58" s="1"/>
      <c r="V58" s="1"/>
      <c r="W58" s="1"/>
      <c r="X58" s="1"/>
      <c r="Y58" s="1"/>
      <c r="Z58" s="1"/>
      <c r="AA58" s="1"/>
    </row>
    <row r="59" spans="1:27" ht="13.2">
      <c r="A59" s="405"/>
      <c r="B59" s="387" t="s">
        <v>258</v>
      </c>
      <c r="C59" s="388">
        <f>COUNTIF('2020 Shortlisted Initiatives'!$K$2:$K$37,B59)</f>
        <v>2</v>
      </c>
      <c r="D59" s="7"/>
      <c r="E59" s="1"/>
      <c r="F59" s="1"/>
      <c r="G59" s="1"/>
      <c r="H59" s="1"/>
      <c r="I59" s="1"/>
      <c r="J59" s="1"/>
      <c r="K59" s="1"/>
      <c r="L59" s="1"/>
      <c r="M59" s="1"/>
      <c r="N59" s="1"/>
      <c r="O59" s="1"/>
      <c r="P59" s="1"/>
      <c r="Q59" s="1"/>
      <c r="R59" s="1"/>
      <c r="S59" s="1"/>
      <c r="T59" s="1"/>
      <c r="U59" s="1"/>
      <c r="V59" s="1"/>
      <c r="W59" s="1"/>
      <c r="X59" s="1"/>
      <c r="Y59" s="1"/>
      <c r="Z59" s="1"/>
      <c r="AA59" s="1"/>
    </row>
    <row r="60" spans="1:27" ht="13.2">
      <c r="A60" s="405"/>
      <c r="B60" s="406" t="s">
        <v>320</v>
      </c>
      <c r="C60" s="388">
        <f>COUNTIF('2020 Shortlisted Initiatives'!$K$2:$K$37,B60)</f>
        <v>0</v>
      </c>
      <c r="D60" s="7"/>
      <c r="E60" s="398"/>
      <c r="F60" s="1"/>
      <c r="G60" s="1"/>
      <c r="H60" s="1"/>
      <c r="I60" s="1"/>
      <c r="J60" s="1"/>
      <c r="K60" s="1"/>
      <c r="L60" s="1"/>
      <c r="M60" s="1"/>
      <c r="N60" s="1"/>
      <c r="O60" s="1"/>
      <c r="P60" s="1"/>
      <c r="Q60" s="1"/>
      <c r="R60" s="1"/>
      <c r="S60" s="1"/>
      <c r="T60" s="1"/>
      <c r="U60" s="1"/>
      <c r="V60" s="1"/>
      <c r="W60" s="1"/>
      <c r="X60" s="1"/>
      <c r="Y60" s="1"/>
      <c r="Z60" s="1"/>
      <c r="AA60" s="1"/>
    </row>
    <row r="61" spans="1:27" ht="13.2">
      <c r="A61" s="405"/>
      <c r="B61" s="406" t="s">
        <v>1834</v>
      </c>
      <c r="C61" s="388">
        <f>COUNTIF('2020 Shortlisted Initiatives'!$K$2:$K$37,B61)</f>
        <v>0</v>
      </c>
      <c r="D61" s="7"/>
      <c r="E61" s="398"/>
      <c r="F61" s="1"/>
      <c r="G61" s="1"/>
      <c r="H61" s="1"/>
      <c r="I61" s="1"/>
      <c r="J61" s="1"/>
      <c r="K61" s="1"/>
      <c r="L61" s="1"/>
      <c r="M61" s="1"/>
      <c r="N61" s="1"/>
      <c r="O61" s="1"/>
      <c r="P61" s="1"/>
      <c r="Q61" s="1"/>
      <c r="R61" s="1"/>
      <c r="S61" s="1"/>
      <c r="T61" s="1"/>
      <c r="U61" s="1"/>
      <c r="V61" s="1"/>
      <c r="W61" s="1"/>
      <c r="X61" s="1"/>
      <c r="Y61" s="1"/>
      <c r="Z61" s="1"/>
      <c r="AA61" s="1"/>
    </row>
    <row r="62" spans="1:27" ht="13.2">
      <c r="A62" s="382"/>
      <c r="B62" s="391"/>
      <c r="C62" s="392"/>
      <c r="D62" s="1"/>
      <c r="E62" s="1"/>
      <c r="F62" s="1"/>
      <c r="G62" s="1"/>
      <c r="H62" s="1"/>
      <c r="I62" s="1"/>
      <c r="J62" s="1"/>
      <c r="K62" s="1"/>
      <c r="L62" s="1"/>
      <c r="M62" s="1"/>
      <c r="N62" s="1"/>
      <c r="O62" s="1"/>
      <c r="P62" s="1"/>
      <c r="Q62" s="1"/>
      <c r="R62" s="1"/>
      <c r="S62" s="1"/>
      <c r="T62" s="1"/>
      <c r="U62" s="1"/>
      <c r="V62" s="1"/>
      <c r="W62" s="1"/>
      <c r="X62" s="1"/>
      <c r="Y62" s="1"/>
      <c r="Z62" s="1"/>
      <c r="AA62" s="1"/>
    </row>
    <row r="63" spans="1:27" ht="13.2">
      <c r="A63" s="384"/>
      <c r="B63" s="385" t="s">
        <v>49</v>
      </c>
      <c r="C63" s="386" t="s">
        <v>1685</v>
      </c>
      <c r="D63" s="7"/>
      <c r="E63" s="1"/>
      <c r="F63" s="1"/>
      <c r="G63" s="1"/>
      <c r="H63" s="1"/>
      <c r="I63" s="1"/>
      <c r="J63" s="1"/>
      <c r="K63" s="1"/>
      <c r="L63" s="1"/>
      <c r="M63" s="1"/>
      <c r="N63" s="1"/>
      <c r="O63" s="1"/>
      <c r="P63" s="1"/>
      <c r="Q63" s="1"/>
      <c r="R63" s="1"/>
      <c r="S63" s="1"/>
      <c r="T63" s="1"/>
      <c r="U63" s="1"/>
      <c r="V63" s="1"/>
      <c r="W63" s="1"/>
      <c r="X63" s="1"/>
      <c r="Y63" s="1"/>
      <c r="Z63" s="1"/>
      <c r="AA63" s="1"/>
    </row>
    <row r="64" spans="1:27" ht="13.8">
      <c r="A64" s="396"/>
      <c r="B64" s="387" t="s">
        <v>134</v>
      </c>
      <c r="C64" s="407">
        <f>COUNTIF('2020 Shortlisted Initiatives'!$N$2:$N$37,"*Academia*")</f>
        <v>18</v>
      </c>
      <c r="D64" s="7"/>
      <c r="E64" s="1"/>
      <c r="F64" s="1"/>
      <c r="G64" s="1"/>
      <c r="H64" s="1"/>
      <c r="I64" s="1"/>
      <c r="J64" s="1"/>
      <c r="K64" s="1"/>
      <c r="L64" s="1"/>
      <c r="M64" s="1"/>
      <c r="N64" s="1"/>
      <c r="O64" s="1"/>
      <c r="P64" s="1"/>
      <c r="Q64" s="1"/>
      <c r="R64" s="1"/>
      <c r="S64" s="1"/>
      <c r="T64" s="1"/>
      <c r="U64" s="1"/>
      <c r="V64" s="1"/>
      <c r="W64" s="1"/>
      <c r="X64" s="1"/>
      <c r="Y64" s="1"/>
      <c r="Z64" s="1"/>
      <c r="AA64" s="1"/>
    </row>
    <row r="65" spans="1:27" ht="13.8">
      <c r="A65" s="396"/>
      <c r="B65" s="387" t="s">
        <v>261</v>
      </c>
      <c r="C65" s="407">
        <f>COUNTIF('2020 Shortlisted Initiatives'!$N$2:$N$37,"*Public*")</f>
        <v>11</v>
      </c>
      <c r="D65" s="7"/>
      <c r="E65" s="1"/>
      <c r="F65" s="1"/>
      <c r="G65" s="1"/>
      <c r="H65" s="1"/>
      <c r="I65" s="1"/>
      <c r="J65" s="1"/>
      <c r="K65" s="1"/>
      <c r="L65" s="1"/>
      <c r="M65" s="1"/>
      <c r="N65" s="1"/>
      <c r="O65" s="1"/>
      <c r="P65" s="1"/>
      <c r="Q65" s="1"/>
      <c r="R65" s="1"/>
      <c r="S65" s="1"/>
      <c r="T65" s="1"/>
      <c r="U65" s="1"/>
      <c r="V65" s="1"/>
      <c r="W65" s="1"/>
      <c r="X65" s="1"/>
      <c r="Y65" s="1"/>
      <c r="Z65" s="1"/>
      <c r="AA65" s="1"/>
    </row>
    <row r="66" spans="1:27" ht="13.8">
      <c r="A66" s="396"/>
      <c r="B66" s="387" t="s">
        <v>258</v>
      </c>
      <c r="C66" s="407">
        <f>COUNTIF('2020 Shortlisted Initiatives'!$N$2:$N$37,"*Government*")</f>
        <v>9</v>
      </c>
      <c r="D66" s="7"/>
      <c r="E66" s="1"/>
      <c r="F66" s="1"/>
      <c r="G66" s="1"/>
      <c r="H66" s="1"/>
      <c r="I66" s="1"/>
      <c r="J66" s="1"/>
      <c r="K66" s="1"/>
      <c r="L66" s="1"/>
      <c r="M66" s="1"/>
      <c r="N66" s="1"/>
      <c r="O66" s="1"/>
      <c r="P66" s="1"/>
      <c r="Q66" s="1"/>
      <c r="R66" s="1"/>
      <c r="S66" s="1"/>
      <c r="T66" s="1"/>
      <c r="U66" s="1"/>
      <c r="V66" s="1"/>
      <c r="W66" s="1"/>
      <c r="X66" s="1"/>
      <c r="Y66" s="1"/>
      <c r="Z66" s="1"/>
      <c r="AA66" s="1"/>
    </row>
    <row r="67" spans="1:27" ht="13.8">
      <c r="A67" s="396"/>
      <c r="B67" s="387" t="s">
        <v>623</v>
      </c>
      <c r="C67" s="407">
        <f>COUNTIF('2020 Shortlisted Initiatives'!$N$2:$N$37,"*Business*")</f>
        <v>9</v>
      </c>
      <c r="D67" s="7"/>
      <c r="E67" s="1"/>
      <c r="F67" s="1"/>
      <c r="G67" s="1"/>
      <c r="H67" s="1"/>
      <c r="I67" s="1"/>
      <c r="J67" s="1"/>
      <c r="K67" s="1"/>
      <c r="L67" s="1"/>
      <c r="M67" s="1"/>
      <c r="N67" s="1"/>
      <c r="O67" s="1"/>
      <c r="P67" s="1"/>
      <c r="Q67" s="1"/>
      <c r="R67" s="1"/>
      <c r="S67" s="1"/>
      <c r="T67" s="1"/>
      <c r="U67" s="1"/>
      <c r="V67" s="1"/>
      <c r="W67" s="1"/>
      <c r="X67" s="1"/>
      <c r="Y67" s="1"/>
      <c r="Z67" s="1"/>
      <c r="AA67" s="1"/>
    </row>
    <row r="68" spans="1:27" ht="13.2">
      <c r="A68" s="382"/>
      <c r="B68" s="408"/>
      <c r="C68" s="409"/>
      <c r="D68" s="1"/>
      <c r="E68" s="1"/>
      <c r="F68" s="1"/>
      <c r="G68" s="1"/>
      <c r="H68" s="1"/>
      <c r="I68" s="1"/>
      <c r="J68" s="1"/>
      <c r="K68" s="1"/>
      <c r="L68" s="1"/>
      <c r="M68" s="1"/>
      <c r="N68" s="1"/>
      <c r="O68" s="1"/>
      <c r="P68" s="1"/>
      <c r="Q68" s="1"/>
      <c r="R68" s="1"/>
      <c r="S68" s="1"/>
      <c r="T68" s="1"/>
      <c r="U68" s="1"/>
      <c r="V68" s="1"/>
      <c r="W68" s="1"/>
      <c r="X68" s="1"/>
      <c r="Y68" s="1"/>
      <c r="Z68" s="1"/>
      <c r="AA68" s="1"/>
    </row>
    <row r="69" spans="1:27" ht="13.2">
      <c r="A69" s="382"/>
      <c r="B69" s="385" t="s">
        <v>44</v>
      </c>
      <c r="C69" s="386" t="s">
        <v>1685</v>
      </c>
      <c r="D69" s="1"/>
      <c r="E69" s="1"/>
      <c r="F69" s="1"/>
      <c r="G69" s="1"/>
      <c r="H69" s="1"/>
      <c r="I69" s="1"/>
      <c r="J69" s="1"/>
      <c r="K69" s="1"/>
      <c r="L69" s="1"/>
      <c r="M69" s="1"/>
      <c r="N69" s="1"/>
      <c r="O69" s="1"/>
      <c r="P69" s="1"/>
      <c r="Q69" s="1"/>
      <c r="R69" s="1"/>
      <c r="S69" s="1"/>
      <c r="T69" s="1"/>
      <c r="U69" s="1"/>
      <c r="V69" s="1"/>
      <c r="W69" s="1"/>
      <c r="X69" s="1"/>
      <c r="Y69" s="1"/>
      <c r="Z69" s="1"/>
      <c r="AA69" s="1"/>
    </row>
    <row r="70" spans="1:27" ht="13.8">
      <c r="A70" s="395"/>
      <c r="B70" s="387" t="s">
        <v>199</v>
      </c>
      <c r="C70" s="407">
        <f>COUNTIF('2020 Shortlisted Initiatives'!$G$2:$G$156,B70)</f>
        <v>9</v>
      </c>
      <c r="D70" s="7"/>
      <c r="E70" s="1"/>
      <c r="F70" s="1"/>
      <c r="G70" s="1"/>
      <c r="H70" s="1"/>
      <c r="I70" s="1"/>
      <c r="J70" s="1"/>
      <c r="K70" s="1"/>
      <c r="L70" s="1"/>
      <c r="M70" s="1"/>
      <c r="N70" s="1"/>
      <c r="O70" s="1"/>
      <c r="P70" s="1"/>
      <c r="Q70" s="1"/>
      <c r="R70" s="1"/>
      <c r="S70" s="1"/>
      <c r="T70" s="1"/>
      <c r="U70" s="1"/>
      <c r="V70" s="1"/>
      <c r="W70" s="1"/>
      <c r="X70" s="1"/>
      <c r="Y70" s="1"/>
      <c r="Z70" s="1"/>
      <c r="AA70" s="1"/>
    </row>
    <row r="71" spans="1:27" ht="13.8">
      <c r="A71" s="395"/>
      <c r="B71" s="387" t="s">
        <v>133</v>
      </c>
      <c r="C71" s="407">
        <f>COUNTIF('2020 Shortlisted Initiatives'!$G$2:$G$156,B71)</f>
        <v>9</v>
      </c>
      <c r="D71" s="7"/>
      <c r="E71" s="1"/>
      <c r="F71" s="1"/>
      <c r="G71" s="1"/>
      <c r="H71" s="1"/>
      <c r="I71" s="1"/>
      <c r="J71" s="1"/>
      <c r="K71" s="1"/>
      <c r="L71" s="1"/>
      <c r="M71" s="1"/>
      <c r="N71" s="1"/>
      <c r="O71" s="1"/>
      <c r="P71" s="1"/>
      <c r="Q71" s="1"/>
      <c r="R71" s="1"/>
      <c r="S71" s="1"/>
      <c r="T71" s="1"/>
      <c r="U71" s="1"/>
      <c r="V71" s="1"/>
      <c r="W71" s="1"/>
      <c r="X71" s="1"/>
      <c r="Y71" s="1"/>
      <c r="Z71" s="1"/>
      <c r="AA71" s="1"/>
    </row>
    <row r="72" spans="1:27" ht="13.8">
      <c r="A72" s="395"/>
      <c r="B72" s="387" t="s">
        <v>176</v>
      </c>
      <c r="C72" s="407">
        <f>COUNTIF('2020 Shortlisted Initiatives'!$G$2:$G$156,B72)</f>
        <v>18</v>
      </c>
      <c r="D72" s="7"/>
      <c r="E72" s="1"/>
      <c r="F72" s="1"/>
      <c r="G72" s="1"/>
      <c r="H72" s="1"/>
      <c r="I72" s="1"/>
      <c r="J72" s="1"/>
      <c r="K72" s="1"/>
      <c r="L72" s="1"/>
      <c r="M72" s="1"/>
      <c r="N72" s="1"/>
      <c r="O72" s="1"/>
      <c r="P72" s="1"/>
      <c r="Q72" s="1"/>
      <c r="R72" s="1"/>
      <c r="S72" s="1"/>
      <c r="T72" s="1"/>
      <c r="U72" s="1"/>
      <c r="V72" s="1"/>
      <c r="W72" s="1"/>
      <c r="X72" s="1"/>
      <c r="Y72" s="1"/>
      <c r="Z72" s="1"/>
      <c r="AA72" s="1"/>
    </row>
    <row r="73" spans="1:27" ht="13.8">
      <c r="A73" s="382"/>
      <c r="B73" s="462"/>
      <c r="C73" s="463"/>
      <c r="D73" s="1"/>
      <c r="E73" s="1"/>
      <c r="F73" s="1"/>
      <c r="G73" s="1"/>
      <c r="H73" s="1"/>
      <c r="I73" s="1"/>
      <c r="J73" s="1"/>
      <c r="K73" s="1"/>
      <c r="L73" s="1"/>
      <c r="M73" s="1"/>
      <c r="N73" s="1"/>
      <c r="O73" s="1"/>
      <c r="P73" s="1"/>
      <c r="Q73" s="1"/>
      <c r="R73" s="1"/>
      <c r="S73" s="1"/>
      <c r="T73" s="1"/>
      <c r="U73" s="1"/>
      <c r="V73" s="1"/>
      <c r="W73" s="1"/>
      <c r="X73" s="1"/>
      <c r="Y73" s="1"/>
      <c r="Z73" s="1"/>
      <c r="AA73" s="1"/>
    </row>
    <row r="74" spans="1:27" ht="13.2">
      <c r="A74" s="382"/>
      <c r="B74" s="382"/>
      <c r="C74" s="1"/>
      <c r="D74" s="1"/>
      <c r="E74" s="1"/>
      <c r="F74" s="1"/>
      <c r="G74" s="1"/>
      <c r="H74" s="1"/>
      <c r="I74" s="1"/>
      <c r="J74" s="1"/>
      <c r="K74" s="1"/>
      <c r="L74" s="1"/>
      <c r="M74" s="1"/>
      <c r="N74" s="1"/>
      <c r="O74" s="1"/>
      <c r="P74" s="1"/>
      <c r="Q74" s="1"/>
      <c r="R74" s="1"/>
      <c r="S74" s="1"/>
      <c r="T74" s="1"/>
      <c r="U74" s="1"/>
      <c r="V74" s="1"/>
      <c r="W74" s="1"/>
      <c r="X74" s="1"/>
      <c r="Y74" s="1"/>
      <c r="Z74" s="1"/>
      <c r="AA74" s="1"/>
    </row>
    <row r="75" spans="1:27" ht="13.2">
      <c r="A75" s="382"/>
      <c r="B75" s="382"/>
      <c r="C75" s="1"/>
      <c r="D75" s="1"/>
      <c r="E75" s="1"/>
      <c r="F75" s="1"/>
      <c r="G75" s="1"/>
      <c r="H75" s="1"/>
      <c r="I75" s="1"/>
      <c r="J75" s="1"/>
      <c r="K75" s="1"/>
      <c r="L75" s="1"/>
      <c r="M75" s="1"/>
      <c r="N75" s="1"/>
      <c r="O75" s="1"/>
      <c r="P75" s="1"/>
      <c r="Q75" s="1"/>
      <c r="R75" s="1"/>
      <c r="S75" s="1"/>
      <c r="T75" s="1"/>
      <c r="U75" s="1"/>
      <c r="V75" s="1"/>
      <c r="W75" s="1"/>
      <c r="X75" s="1"/>
      <c r="Y75" s="1"/>
      <c r="Z75" s="1"/>
      <c r="AA75" s="1"/>
    </row>
    <row r="76" spans="1:27" ht="13.2">
      <c r="A76" s="382"/>
      <c r="B76" s="382"/>
      <c r="C76" s="1"/>
      <c r="D76" s="1"/>
      <c r="E76" s="1"/>
      <c r="F76" s="1"/>
      <c r="G76" s="1"/>
      <c r="H76" s="1"/>
      <c r="I76" s="1"/>
      <c r="J76" s="1"/>
      <c r="K76" s="1"/>
      <c r="L76" s="1"/>
      <c r="M76" s="1"/>
      <c r="N76" s="1"/>
      <c r="O76" s="1"/>
      <c r="P76" s="1"/>
      <c r="Q76" s="1"/>
      <c r="R76" s="1"/>
      <c r="S76" s="1"/>
      <c r="T76" s="1"/>
      <c r="U76" s="1"/>
      <c r="V76" s="1"/>
      <c r="W76" s="1"/>
      <c r="X76" s="1"/>
      <c r="Y76" s="1"/>
      <c r="Z76" s="1"/>
      <c r="AA76" s="1"/>
    </row>
    <row r="77" spans="1:27" ht="13.2">
      <c r="A77" s="382"/>
      <c r="B77" s="382"/>
      <c r="C77" s="1"/>
      <c r="D77" s="1"/>
      <c r="E77" s="1"/>
      <c r="F77" s="1"/>
      <c r="G77" s="1"/>
      <c r="H77" s="1"/>
      <c r="I77" s="1"/>
      <c r="J77" s="1"/>
      <c r="K77" s="1"/>
      <c r="L77" s="1"/>
      <c r="M77" s="1"/>
      <c r="N77" s="1"/>
      <c r="O77" s="1"/>
      <c r="P77" s="1"/>
      <c r="Q77" s="1"/>
      <c r="R77" s="1"/>
      <c r="S77" s="1"/>
      <c r="T77" s="1"/>
      <c r="U77" s="1"/>
      <c r="V77" s="1"/>
      <c r="W77" s="1"/>
      <c r="X77" s="1"/>
      <c r="Y77" s="1"/>
      <c r="Z77" s="1"/>
      <c r="AA77" s="1"/>
    </row>
    <row r="78" spans="1:27" ht="13.2">
      <c r="A78" s="382"/>
      <c r="B78" s="382"/>
      <c r="C78" s="1"/>
      <c r="D78" s="1"/>
      <c r="E78" s="1"/>
      <c r="F78" s="1"/>
      <c r="G78" s="1"/>
      <c r="H78" s="1"/>
      <c r="I78" s="1"/>
      <c r="J78" s="1"/>
      <c r="K78" s="1"/>
      <c r="L78" s="1"/>
      <c r="M78" s="1"/>
      <c r="N78" s="1"/>
      <c r="O78" s="1"/>
      <c r="P78" s="1"/>
      <c r="Q78" s="1"/>
      <c r="R78" s="1"/>
      <c r="S78" s="1"/>
      <c r="T78" s="1"/>
      <c r="U78" s="1"/>
      <c r="V78" s="1"/>
      <c r="W78" s="1"/>
      <c r="X78" s="1"/>
      <c r="Y78" s="1"/>
      <c r="Z78" s="1"/>
      <c r="AA78" s="1"/>
    </row>
    <row r="79" spans="1:27" ht="13.2">
      <c r="A79" s="382"/>
      <c r="B79" s="382"/>
      <c r="C79" s="1"/>
      <c r="D79" s="1"/>
      <c r="E79" s="1"/>
      <c r="F79" s="1"/>
      <c r="G79" s="1"/>
      <c r="H79" s="1"/>
      <c r="I79" s="1"/>
      <c r="J79" s="1"/>
      <c r="K79" s="1"/>
      <c r="L79" s="1"/>
      <c r="M79" s="1"/>
      <c r="N79" s="1"/>
      <c r="O79" s="1"/>
      <c r="P79" s="1"/>
      <c r="Q79" s="1"/>
      <c r="R79" s="1"/>
      <c r="S79" s="1"/>
      <c r="T79" s="1"/>
      <c r="U79" s="1"/>
      <c r="V79" s="1"/>
      <c r="W79" s="1"/>
      <c r="X79" s="1"/>
      <c r="Y79" s="1"/>
      <c r="Z79" s="1"/>
      <c r="AA79" s="1"/>
    </row>
    <row r="80" spans="1:27" ht="13.2">
      <c r="A80" s="382"/>
      <c r="B80" s="382"/>
      <c r="C80" s="1"/>
      <c r="D80" s="1"/>
      <c r="E80" s="1"/>
      <c r="F80" s="1"/>
      <c r="G80" s="1"/>
      <c r="H80" s="1"/>
      <c r="I80" s="1"/>
      <c r="J80" s="1"/>
      <c r="K80" s="1"/>
      <c r="L80" s="1"/>
      <c r="M80" s="1"/>
      <c r="N80" s="1"/>
      <c r="O80" s="1"/>
      <c r="P80" s="1"/>
      <c r="Q80" s="1"/>
      <c r="R80" s="1"/>
      <c r="S80" s="1"/>
      <c r="T80" s="1"/>
      <c r="U80" s="1"/>
      <c r="V80" s="1"/>
      <c r="W80" s="1"/>
      <c r="X80" s="1"/>
      <c r="Y80" s="1"/>
      <c r="Z80" s="1"/>
      <c r="AA80" s="1"/>
    </row>
    <row r="81" spans="1:27" ht="13.2">
      <c r="A81" s="382"/>
      <c r="B81" s="382"/>
      <c r="C81" s="1"/>
      <c r="D81" s="1"/>
      <c r="E81" s="1"/>
      <c r="F81" s="1"/>
      <c r="G81" s="1"/>
      <c r="H81" s="1"/>
      <c r="I81" s="1"/>
      <c r="J81" s="1"/>
      <c r="K81" s="1"/>
      <c r="L81" s="1"/>
      <c r="M81" s="1"/>
      <c r="N81" s="1"/>
      <c r="O81" s="1"/>
      <c r="P81" s="1"/>
      <c r="Q81" s="1"/>
      <c r="R81" s="1"/>
      <c r="S81" s="1"/>
      <c r="T81" s="1"/>
      <c r="U81" s="1"/>
      <c r="V81" s="1"/>
      <c r="W81" s="1"/>
      <c r="X81" s="1"/>
      <c r="Y81" s="1"/>
      <c r="Z81" s="1"/>
      <c r="AA81" s="1"/>
    </row>
    <row r="82" spans="1:27" ht="13.2">
      <c r="A82" s="382"/>
      <c r="B82" s="382"/>
      <c r="C82" s="1"/>
      <c r="D82" s="1"/>
      <c r="E82" s="1"/>
      <c r="F82" s="1"/>
      <c r="G82" s="1"/>
      <c r="H82" s="1"/>
      <c r="I82" s="1"/>
      <c r="J82" s="1"/>
      <c r="K82" s="1"/>
      <c r="L82" s="1"/>
      <c r="M82" s="1"/>
      <c r="N82" s="1"/>
      <c r="O82" s="1"/>
      <c r="P82" s="1"/>
      <c r="Q82" s="1"/>
      <c r="R82" s="1"/>
      <c r="S82" s="1"/>
      <c r="T82" s="1"/>
      <c r="U82" s="1"/>
      <c r="V82" s="1"/>
      <c r="W82" s="1"/>
      <c r="X82" s="1"/>
      <c r="Y82" s="1"/>
      <c r="Z82" s="1"/>
      <c r="AA82" s="1"/>
    </row>
    <row r="83" spans="1:27" ht="13.2">
      <c r="A83" s="382"/>
      <c r="B83" s="382"/>
      <c r="C83" s="1"/>
      <c r="D83" s="1"/>
      <c r="E83" s="1"/>
      <c r="F83" s="1"/>
      <c r="G83" s="1"/>
      <c r="H83" s="1"/>
      <c r="I83" s="1"/>
      <c r="J83" s="1"/>
      <c r="K83" s="1"/>
      <c r="L83" s="1"/>
      <c r="M83" s="1"/>
      <c r="N83" s="1"/>
      <c r="O83" s="1"/>
      <c r="P83" s="1"/>
      <c r="Q83" s="1"/>
      <c r="R83" s="1"/>
      <c r="S83" s="1"/>
      <c r="T83" s="1"/>
      <c r="U83" s="1"/>
      <c r="V83" s="1"/>
      <c r="W83" s="1"/>
      <c r="X83" s="1"/>
      <c r="Y83" s="1"/>
      <c r="Z83" s="1"/>
      <c r="AA83" s="1"/>
    </row>
    <row r="84" spans="1:27" ht="13.2">
      <c r="A84" s="382"/>
      <c r="B84" s="382"/>
      <c r="C84" s="1"/>
      <c r="D84" s="1"/>
      <c r="E84" s="1"/>
      <c r="F84" s="1"/>
      <c r="G84" s="1"/>
      <c r="H84" s="1"/>
      <c r="I84" s="1"/>
      <c r="J84" s="1"/>
      <c r="K84" s="1"/>
      <c r="L84" s="1"/>
      <c r="M84" s="1"/>
      <c r="N84" s="1"/>
      <c r="O84" s="1"/>
      <c r="P84" s="1"/>
      <c r="Q84" s="1"/>
      <c r="R84" s="1"/>
      <c r="S84" s="1"/>
      <c r="T84" s="1"/>
      <c r="U84" s="1"/>
      <c r="V84" s="1"/>
      <c r="W84" s="1"/>
      <c r="X84" s="1"/>
      <c r="Y84" s="1"/>
      <c r="Z84" s="1"/>
      <c r="AA84" s="1"/>
    </row>
    <row r="85" spans="1:27" ht="13.2">
      <c r="A85" s="382"/>
      <c r="B85" s="382"/>
      <c r="C85" s="1"/>
      <c r="D85" s="1"/>
      <c r="E85" s="1"/>
      <c r="F85" s="1"/>
      <c r="G85" s="1"/>
      <c r="H85" s="1"/>
      <c r="I85" s="1"/>
      <c r="J85" s="1"/>
      <c r="K85" s="1"/>
      <c r="L85" s="1"/>
      <c r="M85" s="1"/>
      <c r="N85" s="1"/>
      <c r="O85" s="1"/>
      <c r="P85" s="1"/>
      <c r="Q85" s="1"/>
      <c r="R85" s="1"/>
      <c r="S85" s="1"/>
      <c r="T85" s="1"/>
      <c r="U85" s="1"/>
      <c r="V85" s="1"/>
      <c r="W85" s="1"/>
      <c r="X85" s="1"/>
      <c r="Y85" s="1"/>
      <c r="Z85" s="1"/>
      <c r="AA85" s="1"/>
    </row>
    <row r="86" spans="1:27" ht="13.2">
      <c r="A86" s="382"/>
      <c r="B86" s="382"/>
      <c r="C86" s="1"/>
      <c r="D86" s="1"/>
      <c r="E86" s="1"/>
      <c r="F86" s="1"/>
      <c r="G86" s="1"/>
      <c r="H86" s="1"/>
      <c r="I86" s="1"/>
      <c r="J86" s="1"/>
      <c r="K86" s="1"/>
      <c r="L86" s="1"/>
      <c r="M86" s="1"/>
      <c r="N86" s="1"/>
      <c r="O86" s="1"/>
      <c r="P86" s="1"/>
      <c r="Q86" s="1"/>
      <c r="R86" s="1"/>
      <c r="S86" s="1"/>
      <c r="T86" s="1"/>
      <c r="U86" s="1"/>
      <c r="V86" s="1"/>
      <c r="W86" s="1"/>
      <c r="X86" s="1"/>
      <c r="Y86" s="1"/>
      <c r="Z86" s="1"/>
      <c r="AA86" s="1"/>
    </row>
    <row r="87" spans="1:27" ht="13.2">
      <c r="A87" s="382"/>
      <c r="B87" s="382"/>
      <c r="C87" s="1"/>
      <c r="D87" s="1"/>
      <c r="E87" s="1"/>
      <c r="F87" s="1"/>
      <c r="G87" s="1"/>
      <c r="H87" s="1"/>
      <c r="I87" s="1"/>
      <c r="J87" s="1"/>
      <c r="K87" s="1"/>
      <c r="L87" s="1"/>
      <c r="M87" s="1"/>
      <c r="N87" s="1"/>
      <c r="O87" s="1"/>
      <c r="P87" s="1"/>
      <c r="Q87" s="1"/>
      <c r="R87" s="1"/>
      <c r="S87" s="1"/>
      <c r="T87" s="1"/>
      <c r="U87" s="1"/>
      <c r="V87" s="1"/>
      <c r="W87" s="1"/>
      <c r="X87" s="1"/>
      <c r="Y87" s="1"/>
      <c r="Z87" s="1"/>
      <c r="AA87" s="1"/>
    </row>
    <row r="88" spans="1:27" ht="13.2">
      <c r="A88" s="382"/>
      <c r="B88" s="382"/>
      <c r="C88" s="1"/>
      <c r="D88" s="1"/>
      <c r="E88" s="1"/>
      <c r="F88" s="1"/>
      <c r="G88" s="1"/>
      <c r="H88" s="1"/>
      <c r="I88" s="1"/>
      <c r="J88" s="1"/>
      <c r="K88" s="1"/>
      <c r="L88" s="1"/>
      <c r="M88" s="1"/>
      <c r="N88" s="1"/>
      <c r="O88" s="1"/>
      <c r="P88" s="1"/>
      <c r="Q88" s="1"/>
      <c r="R88" s="1"/>
      <c r="S88" s="1"/>
      <c r="T88" s="1"/>
      <c r="U88" s="1"/>
      <c r="V88" s="1"/>
      <c r="W88" s="1"/>
      <c r="X88" s="1"/>
      <c r="Y88" s="1"/>
      <c r="Z88" s="1"/>
      <c r="AA88" s="1"/>
    </row>
    <row r="89" spans="1:27" ht="13.2">
      <c r="A89" s="382"/>
      <c r="B89" s="382"/>
      <c r="C89" s="1"/>
      <c r="D89" s="1"/>
      <c r="E89" s="1"/>
      <c r="F89" s="1"/>
      <c r="G89" s="1"/>
      <c r="H89" s="1"/>
      <c r="I89" s="1"/>
      <c r="J89" s="1"/>
      <c r="K89" s="1"/>
      <c r="L89" s="1"/>
      <c r="M89" s="1"/>
      <c r="N89" s="1"/>
      <c r="O89" s="1"/>
      <c r="P89" s="1"/>
      <c r="Q89" s="1"/>
      <c r="R89" s="1"/>
      <c r="S89" s="1"/>
      <c r="T89" s="1"/>
      <c r="U89" s="1"/>
      <c r="V89" s="1"/>
      <c r="W89" s="1"/>
      <c r="X89" s="1"/>
      <c r="Y89" s="1"/>
      <c r="Z89" s="1"/>
      <c r="AA89" s="1"/>
    </row>
    <row r="90" spans="1:27" ht="13.2">
      <c r="A90" s="382"/>
      <c r="B90" s="382"/>
      <c r="C90" s="1"/>
      <c r="D90" s="1"/>
      <c r="E90" s="1"/>
      <c r="F90" s="1"/>
      <c r="G90" s="1"/>
      <c r="H90" s="1"/>
      <c r="I90" s="1"/>
      <c r="J90" s="1"/>
      <c r="K90" s="1"/>
      <c r="L90" s="1"/>
      <c r="M90" s="1"/>
      <c r="N90" s="1"/>
      <c r="O90" s="1"/>
      <c r="P90" s="1"/>
      <c r="Q90" s="1"/>
      <c r="R90" s="1"/>
      <c r="S90" s="1"/>
      <c r="T90" s="1"/>
      <c r="U90" s="1"/>
      <c r="V90" s="1"/>
      <c r="W90" s="1"/>
      <c r="X90" s="1"/>
      <c r="Y90" s="1"/>
      <c r="Z90" s="1"/>
      <c r="AA90" s="1"/>
    </row>
    <row r="91" spans="1:27" ht="13.2">
      <c r="A91" s="382"/>
      <c r="B91" s="382"/>
      <c r="C91" s="1"/>
      <c r="D91" s="1"/>
      <c r="E91" s="1"/>
      <c r="F91" s="1"/>
      <c r="G91" s="1"/>
      <c r="H91" s="1"/>
      <c r="I91" s="1"/>
      <c r="J91" s="1"/>
      <c r="K91" s="1"/>
      <c r="L91" s="1"/>
      <c r="M91" s="1"/>
      <c r="N91" s="1"/>
      <c r="O91" s="1"/>
      <c r="P91" s="1"/>
      <c r="Q91" s="1"/>
      <c r="R91" s="1"/>
      <c r="S91" s="1"/>
      <c r="T91" s="1"/>
      <c r="U91" s="1"/>
      <c r="V91" s="1"/>
      <c r="W91" s="1"/>
      <c r="X91" s="1"/>
      <c r="Y91" s="1"/>
      <c r="Z91" s="1"/>
      <c r="AA91" s="1"/>
    </row>
    <row r="92" spans="1:27" ht="13.2">
      <c r="A92" s="382"/>
      <c r="B92" s="382"/>
      <c r="C92" s="1"/>
      <c r="D92" s="1"/>
      <c r="E92" s="1"/>
      <c r="F92" s="1"/>
      <c r="G92" s="1"/>
      <c r="H92" s="1"/>
      <c r="I92" s="1"/>
      <c r="J92" s="1"/>
      <c r="K92" s="1"/>
      <c r="L92" s="1"/>
      <c r="M92" s="1"/>
      <c r="N92" s="1"/>
      <c r="O92" s="1"/>
      <c r="P92" s="1"/>
      <c r="Q92" s="1"/>
      <c r="R92" s="1"/>
      <c r="S92" s="1"/>
      <c r="T92" s="1"/>
      <c r="U92" s="1"/>
      <c r="V92" s="1"/>
      <c r="W92" s="1"/>
      <c r="X92" s="1"/>
      <c r="Y92" s="1"/>
      <c r="Z92" s="1"/>
      <c r="AA92" s="1"/>
    </row>
    <row r="93" spans="1:27" ht="13.2">
      <c r="A93" s="382"/>
      <c r="B93" s="382"/>
      <c r="C93" s="1"/>
      <c r="D93" s="1"/>
      <c r="E93" s="1"/>
      <c r="F93" s="1"/>
      <c r="G93" s="1"/>
      <c r="H93" s="1"/>
      <c r="I93" s="1"/>
      <c r="J93" s="1"/>
      <c r="K93" s="1"/>
      <c r="L93" s="1"/>
      <c r="M93" s="1"/>
      <c r="N93" s="1"/>
      <c r="O93" s="1"/>
      <c r="P93" s="1"/>
      <c r="Q93" s="1"/>
      <c r="R93" s="1"/>
      <c r="S93" s="1"/>
      <c r="T93" s="1"/>
      <c r="U93" s="1"/>
      <c r="V93" s="1"/>
      <c r="W93" s="1"/>
      <c r="X93" s="1"/>
      <c r="Y93" s="1"/>
      <c r="Z93" s="1"/>
      <c r="AA93" s="1"/>
    </row>
    <row r="94" spans="1:27" ht="13.2">
      <c r="A94" s="382"/>
      <c r="B94" s="382"/>
      <c r="C94" s="1"/>
      <c r="D94" s="1"/>
      <c r="E94" s="1"/>
      <c r="F94" s="1"/>
      <c r="G94" s="1"/>
      <c r="H94" s="1"/>
      <c r="I94" s="1"/>
      <c r="J94" s="1"/>
      <c r="K94" s="1"/>
      <c r="L94" s="1"/>
      <c r="M94" s="1"/>
      <c r="N94" s="1"/>
      <c r="O94" s="1"/>
      <c r="P94" s="1"/>
      <c r="Q94" s="1"/>
      <c r="R94" s="1"/>
      <c r="S94" s="1"/>
      <c r="T94" s="1"/>
      <c r="U94" s="1"/>
      <c r="V94" s="1"/>
      <c r="W94" s="1"/>
      <c r="X94" s="1"/>
      <c r="Y94" s="1"/>
      <c r="Z94" s="1"/>
      <c r="AA94" s="1"/>
    </row>
    <row r="95" spans="1:27" ht="13.2">
      <c r="A95" s="382"/>
      <c r="B95" s="382"/>
      <c r="C95" s="1"/>
      <c r="D95" s="1"/>
      <c r="E95" s="1"/>
      <c r="F95" s="1"/>
      <c r="G95" s="1"/>
      <c r="H95" s="1"/>
      <c r="I95" s="1"/>
      <c r="J95" s="1"/>
      <c r="K95" s="1"/>
      <c r="L95" s="1"/>
      <c r="M95" s="1"/>
      <c r="N95" s="1"/>
      <c r="O95" s="1"/>
      <c r="P95" s="1"/>
      <c r="Q95" s="1"/>
      <c r="R95" s="1"/>
      <c r="S95" s="1"/>
      <c r="T95" s="1"/>
      <c r="U95" s="1"/>
      <c r="V95" s="1"/>
      <c r="W95" s="1"/>
      <c r="X95" s="1"/>
      <c r="Y95" s="1"/>
      <c r="Z95" s="1"/>
      <c r="AA95" s="1"/>
    </row>
    <row r="96" spans="1:27" ht="13.2">
      <c r="A96" s="382"/>
      <c r="B96" s="382"/>
      <c r="C96" s="1"/>
      <c r="D96" s="1"/>
      <c r="E96" s="1"/>
      <c r="F96" s="1"/>
      <c r="G96" s="1"/>
      <c r="H96" s="1"/>
      <c r="I96" s="1"/>
      <c r="J96" s="1"/>
      <c r="K96" s="1"/>
      <c r="L96" s="1"/>
      <c r="M96" s="1"/>
      <c r="N96" s="1"/>
      <c r="O96" s="1"/>
      <c r="P96" s="1"/>
      <c r="Q96" s="1"/>
      <c r="R96" s="1"/>
      <c r="S96" s="1"/>
      <c r="T96" s="1"/>
      <c r="U96" s="1"/>
      <c r="V96" s="1"/>
      <c r="W96" s="1"/>
      <c r="X96" s="1"/>
      <c r="Y96" s="1"/>
      <c r="Z96" s="1"/>
      <c r="AA96" s="1"/>
    </row>
    <row r="97" spans="1:27" ht="13.2">
      <c r="A97" s="382"/>
      <c r="B97" s="382"/>
      <c r="C97" s="1"/>
      <c r="D97" s="1"/>
      <c r="E97" s="1"/>
      <c r="F97" s="1"/>
      <c r="G97" s="1"/>
      <c r="H97" s="1"/>
      <c r="I97" s="1"/>
      <c r="J97" s="1"/>
      <c r="K97" s="1"/>
      <c r="L97" s="1"/>
      <c r="M97" s="1"/>
      <c r="N97" s="1"/>
      <c r="O97" s="1"/>
      <c r="P97" s="1"/>
      <c r="Q97" s="1"/>
      <c r="R97" s="1"/>
      <c r="S97" s="1"/>
      <c r="T97" s="1"/>
      <c r="U97" s="1"/>
      <c r="V97" s="1"/>
      <c r="W97" s="1"/>
      <c r="X97" s="1"/>
      <c r="Y97" s="1"/>
      <c r="Z97" s="1"/>
      <c r="AA97" s="1"/>
    </row>
    <row r="98" spans="1:27" ht="13.2">
      <c r="A98" s="382"/>
      <c r="B98" s="382"/>
      <c r="C98" s="1"/>
      <c r="D98" s="1"/>
      <c r="E98" s="1"/>
      <c r="F98" s="1"/>
      <c r="G98" s="1"/>
      <c r="H98" s="1"/>
      <c r="I98" s="1"/>
      <c r="J98" s="1"/>
      <c r="K98" s="1"/>
      <c r="L98" s="1"/>
      <c r="M98" s="1"/>
      <c r="N98" s="1"/>
      <c r="O98" s="1"/>
      <c r="P98" s="1"/>
      <c r="Q98" s="1"/>
      <c r="R98" s="1"/>
      <c r="S98" s="1"/>
      <c r="T98" s="1"/>
      <c r="U98" s="1"/>
      <c r="V98" s="1"/>
      <c r="W98" s="1"/>
      <c r="X98" s="1"/>
      <c r="Y98" s="1"/>
      <c r="Z98" s="1"/>
      <c r="AA98" s="1"/>
    </row>
    <row r="99" spans="1:27" ht="13.2">
      <c r="A99" s="382"/>
      <c r="B99" s="382"/>
      <c r="C99" s="1"/>
      <c r="D99" s="1"/>
      <c r="E99" s="1"/>
      <c r="F99" s="1"/>
      <c r="G99" s="1"/>
      <c r="H99" s="1"/>
      <c r="I99" s="1"/>
      <c r="J99" s="1"/>
      <c r="K99" s="1"/>
      <c r="L99" s="1"/>
      <c r="M99" s="1"/>
      <c r="N99" s="1"/>
      <c r="O99" s="1"/>
      <c r="P99" s="1"/>
      <c r="Q99" s="1"/>
      <c r="R99" s="1"/>
      <c r="S99" s="1"/>
      <c r="T99" s="1"/>
      <c r="U99" s="1"/>
      <c r="V99" s="1"/>
      <c r="W99" s="1"/>
      <c r="X99" s="1"/>
      <c r="Y99" s="1"/>
      <c r="Z99" s="1"/>
      <c r="AA99" s="1"/>
    </row>
    <row r="100" spans="1:27" ht="13.2">
      <c r="A100" s="382"/>
      <c r="B100" s="382"/>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2">
      <c r="A101" s="382"/>
      <c r="B101" s="382"/>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2">
      <c r="A102" s="382"/>
      <c r="B102" s="382"/>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2">
      <c r="A103" s="382"/>
      <c r="B103" s="382"/>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2">
      <c r="A104" s="382"/>
      <c r="B104" s="382"/>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2">
      <c r="A105" s="382"/>
      <c r="B105" s="382"/>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2">
      <c r="A106" s="382"/>
      <c r="B106" s="382"/>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2">
      <c r="A107" s="382"/>
      <c r="B107" s="382"/>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2">
      <c r="A108" s="382"/>
      <c r="B108" s="382"/>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2">
      <c r="A109" s="382"/>
      <c r="B109" s="382"/>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2">
      <c r="A110" s="382"/>
      <c r="B110" s="382"/>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2">
      <c r="A111" s="382"/>
      <c r="B111" s="382"/>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2">
      <c r="A112" s="382"/>
      <c r="B112" s="382"/>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2">
      <c r="A113" s="382"/>
      <c r="B113" s="382"/>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2">
      <c r="A114" s="382"/>
      <c r="B114" s="382"/>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2">
      <c r="A115" s="382"/>
      <c r="B115" s="382"/>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2">
      <c r="A116" s="382"/>
      <c r="B116" s="382"/>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2">
      <c r="A117" s="382"/>
      <c r="B117" s="382"/>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2">
      <c r="A118" s="382"/>
      <c r="B118" s="382"/>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2">
      <c r="A119" s="382"/>
      <c r="B119" s="382"/>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2">
      <c r="A120" s="382"/>
      <c r="B120" s="382"/>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2">
      <c r="A121" s="382"/>
      <c r="B121" s="382"/>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2">
      <c r="A122" s="382"/>
      <c r="B122" s="382"/>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2">
      <c r="A123" s="382"/>
      <c r="B123" s="382"/>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2">
      <c r="A124" s="382"/>
      <c r="B124" s="382"/>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2">
      <c r="A125" s="382"/>
      <c r="B125" s="382"/>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2">
      <c r="A126" s="382"/>
      <c r="B126" s="382"/>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2">
      <c r="A127" s="382"/>
      <c r="B127" s="382"/>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2">
      <c r="A128" s="382"/>
      <c r="B128" s="382"/>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2">
      <c r="A129" s="382"/>
      <c r="B129" s="382"/>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2">
      <c r="A130" s="382"/>
      <c r="B130" s="382"/>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2">
      <c r="A131" s="382"/>
      <c r="B131" s="382"/>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2">
      <c r="A132" s="382"/>
      <c r="B132" s="382"/>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2">
      <c r="A133" s="382"/>
      <c r="B133" s="382"/>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2">
      <c r="A134" s="382"/>
      <c r="B134" s="382"/>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2">
      <c r="A135" s="382"/>
      <c r="B135" s="382"/>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2">
      <c r="A136" s="382"/>
      <c r="B136" s="382"/>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2">
      <c r="A137" s="382"/>
      <c r="B137" s="382"/>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2">
      <c r="A138" s="382"/>
      <c r="B138" s="382"/>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2">
      <c r="A139" s="382"/>
      <c r="B139" s="382"/>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2">
      <c r="A140" s="382"/>
      <c r="B140" s="382"/>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2">
      <c r="A141" s="382"/>
      <c r="B141" s="382"/>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2">
      <c r="A142" s="382"/>
      <c r="B142" s="382"/>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2">
      <c r="A143" s="382"/>
      <c r="B143" s="382"/>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2">
      <c r="A144" s="382"/>
      <c r="B144" s="382"/>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2">
      <c r="A145" s="382"/>
      <c r="B145" s="382"/>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2">
      <c r="A146" s="382"/>
      <c r="B146" s="382"/>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2">
      <c r="A147" s="382"/>
      <c r="B147" s="382"/>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2">
      <c r="A148" s="382"/>
      <c r="B148" s="382"/>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2">
      <c r="A149" s="382"/>
      <c r="B149" s="382"/>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2">
      <c r="A150" s="382"/>
      <c r="B150" s="382"/>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2">
      <c r="A151" s="382"/>
      <c r="B151" s="382"/>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2">
      <c r="A152" s="382"/>
      <c r="B152" s="382"/>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2">
      <c r="A153" s="382"/>
      <c r="B153" s="382"/>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2">
      <c r="A154" s="382"/>
      <c r="B154" s="382"/>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2">
      <c r="A155" s="382"/>
      <c r="B155" s="382"/>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2">
      <c r="A156" s="382"/>
      <c r="B156" s="382"/>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2">
      <c r="A157" s="382"/>
      <c r="B157" s="382"/>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2">
      <c r="A158" s="382"/>
      <c r="B158" s="382"/>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2">
      <c r="A159" s="382"/>
      <c r="B159" s="382"/>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2">
      <c r="A160" s="382"/>
      <c r="B160" s="382"/>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2">
      <c r="A161" s="382"/>
      <c r="B161" s="382"/>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2">
      <c r="A162" s="382"/>
      <c r="B162" s="382"/>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2">
      <c r="A163" s="382"/>
      <c r="B163" s="382"/>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2">
      <c r="A164" s="382"/>
      <c r="B164" s="382"/>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2">
      <c r="A165" s="382"/>
      <c r="B165" s="382"/>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2">
      <c r="A166" s="382"/>
      <c r="B166" s="382"/>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2">
      <c r="A167" s="382"/>
      <c r="B167" s="382"/>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2">
      <c r="A168" s="382"/>
      <c r="B168" s="382"/>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2">
      <c r="A169" s="382"/>
      <c r="B169" s="382"/>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2">
      <c r="A170" s="382"/>
      <c r="B170" s="382"/>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2">
      <c r="A171" s="382"/>
      <c r="B171" s="382"/>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2">
      <c r="A172" s="382"/>
      <c r="B172" s="382"/>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2">
      <c r="A173" s="382"/>
      <c r="B173" s="382"/>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2">
      <c r="A174" s="382"/>
      <c r="B174" s="382"/>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2">
      <c r="A175" s="382"/>
      <c r="B175" s="382"/>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2">
      <c r="A176" s="382"/>
      <c r="B176" s="382"/>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2">
      <c r="A177" s="382"/>
      <c r="B177" s="382"/>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2">
      <c r="A178" s="382"/>
      <c r="B178" s="382"/>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2">
      <c r="A179" s="382"/>
      <c r="B179" s="382"/>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2">
      <c r="A180" s="382"/>
      <c r="B180" s="382"/>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2">
      <c r="A181" s="382"/>
      <c r="B181" s="382"/>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2">
      <c r="A182" s="382"/>
      <c r="B182" s="382"/>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2">
      <c r="A183" s="382"/>
      <c r="B183" s="382"/>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2">
      <c r="A184" s="382"/>
      <c r="B184" s="382"/>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2">
      <c r="A185" s="382"/>
      <c r="B185" s="382"/>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2">
      <c r="A186" s="382"/>
      <c r="B186" s="382"/>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2">
      <c r="A187" s="382"/>
      <c r="B187" s="382"/>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2">
      <c r="A188" s="382"/>
      <c r="B188" s="382"/>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2">
      <c r="A189" s="382"/>
      <c r="B189" s="382"/>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2">
      <c r="A190" s="382"/>
      <c r="B190" s="382"/>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2">
      <c r="A191" s="382"/>
      <c r="B191" s="382"/>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2">
      <c r="A192" s="382"/>
      <c r="B192" s="382"/>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2">
      <c r="A193" s="382"/>
      <c r="B193" s="382"/>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2">
      <c r="A194" s="382"/>
      <c r="B194" s="382"/>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2">
      <c r="A195" s="382"/>
      <c r="B195" s="382"/>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2">
      <c r="A196" s="382"/>
      <c r="B196" s="382"/>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2">
      <c r="A197" s="382"/>
      <c r="B197" s="382"/>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2">
      <c r="A198" s="382"/>
      <c r="B198" s="382"/>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2">
      <c r="A199" s="382"/>
      <c r="B199" s="382"/>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2">
      <c r="A200" s="382"/>
      <c r="B200" s="382"/>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2">
      <c r="A201" s="382"/>
      <c r="B201" s="382"/>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2">
      <c r="A202" s="382"/>
      <c r="B202" s="382"/>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2">
      <c r="A203" s="382"/>
      <c r="B203" s="382"/>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2">
      <c r="A204" s="382"/>
      <c r="B204" s="382"/>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2">
      <c r="A205" s="382"/>
      <c r="B205" s="382"/>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2">
      <c r="A206" s="382"/>
      <c r="B206" s="382"/>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2">
      <c r="A207" s="382"/>
      <c r="B207" s="382"/>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2">
      <c r="A208" s="382"/>
      <c r="B208" s="382"/>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2">
      <c r="A209" s="382"/>
      <c r="B209" s="382"/>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2">
      <c r="A210" s="382"/>
      <c r="B210" s="382"/>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2">
      <c r="A211" s="382"/>
      <c r="B211" s="382"/>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2">
      <c r="A212" s="382"/>
      <c r="B212" s="382"/>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2">
      <c r="A213" s="382"/>
      <c r="B213" s="382"/>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2">
      <c r="A214" s="382"/>
      <c r="B214" s="382"/>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2">
      <c r="A215" s="382"/>
      <c r="B215" s="382"/>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2">
      <c r="A216" s="382"/>
      <c r="B216" s="382"/>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2">
      <c r="A217" s="382"/>
      <c r="B217" s="382"/>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2">
      <c r="A218" s="382"/>
      <c r="B218" s="382"/>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2">
      <c r="A219" s="382"/>
      <c r="B219" s="382"/>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2">
      <c r="A220" s="382"/>
      <c r="B220" s="382"/>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2">
      <c r="A221" s="382"/>
      <c r="B221" s="382"/>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2">
      <c r="A222" s="382"/>
      <c r="B222" s="382"/>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2">
      <c r="A223" s="382"/>
      <c r="B223" s="382"/>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2">
      <c r="A224" s="382"/>
      <c r="B224" s="382"/>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2">
      <c r="A225" s="382"/>
      <c r="B225" s="382"/>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2">
      <c r="A226" s="382"/>
      <c r="B226" s="382"/>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2">
      <c r="A227" s="382"/>
      <c r="B227" s="382"/>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2">
      <c r="A228" s="382"/>
      <c r="B228" s="382"/>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2">
      <c r="A229" s="382"/>
      <c r="B229" s="382"/>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2">
      <c r="A230" s="382"/>
      <c r="B230" s="382"/>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2">
      <c r="A231" s="382"/>
      <c r="B231" s="382"/>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2">
      <c r="A232" s="382"/>
      <c r="B232" s="382"/>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2">
      <c r="A233" s="382"/>
      <c r="B233" s="382"/>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2">
      <c r="A234" s="382"/>
      <c r="B234" s="382"/>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2">
      <c r="A235" s="382"/>
      <c r="B235" s="382"/>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2">
      <c r="A236" s="382"/>
      <c r="B236" s="382"/>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2">
      <c r="A237" s="382"/>
      <c r="B237" s="382"/>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2">
      <c r="A238" s="382"/>
      <c r="B238" s="382"/>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2">
      <c r="A239" s="382"/>
      <c r="B239" s="382"/>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2">
      <c r="A240" s="382"/>
      <c r="B240" s="382"/>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2">
      <c r="A241" s="382"/>
      <c r="B241" s="382"/>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2">
      <c r="A242" s="382"/>
      <c r="B242" s="382"/>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2">
      <c r="A243" s="382"/>
      <c r="B243" s="382"/>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2">
      <c r="A244" s="382"/>
      <c r="B244" s="382"/>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2">
      <c r="A245" s="382"/>
      <c r="B245" s="382"/>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2">
      <c r="A246" s="382"/>
      <c r="B246" s="382"/>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2">
      <c r="A247" s="382"/>
      <c r="B247" s="382"/>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2">
      <c r="A248" s="382"/>
      <c r="B248" s="382"/>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2">
      <c r="A249" s="382"/>
      <c r="B249" s="382"/>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2">
      <c r="A250" s="382"/>
      <c r="B250" s="382"/>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2">
      <c r="A251" s="382"/>
      <c r="B251" s="382"/>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2">
      <c r="A252" s="382"/>
      <c r="B252" s="382"/>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2">
      <c r="A253" s="382"/>
      <c r="B253" s="382"/>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2">
      <c r="A254" s="382"/>
      <c r="B254" s="382"/>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2">
      <c r="A255" s="382"/>
      <c r="B255" s="382"/>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2">
      <c r="A256" s="382"/>
      <c r="B256" s="382"/>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2">
      <c r="A257" s="382"/>
      <c r="B257" s="382"/>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2">
      <c r="A258" s="382"/>
      <c r="B258" s="382"/>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2">
      <c r="A259" s="382"/>
      <c r="B259" s="382"/>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2">
      <c r="A260" s="382"/>
      <c r="B260" s="382"/>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2">
      <c r="A261" s="382"/>
      <c r="B261" s="382"/>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2">
      <c r="A262" s="382"/>
      <c r="B262" s="382"/>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2">
      <c r="A263" s="382"/>
      <c r="B263" s="382"/>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2">
      <c r="A264" s="382"/>
      <c r="B264" s="382"/>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2">
      <c r="A265" s="382"/>
      <c r="B265" s="382"/>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2">
      <c r="A266" s="382"/>
      <c r="B266" s="382"/>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2">
      <c r="A267" s="382"/>
      <c r="B267" s="382"/>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2">
      <c r="A268" s="382"/>
      <c r="B268" s="382"/>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2">
      <c r="A269" s="382"/>
      <c r="B269" s="382"/>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2">
      <c r="A270" s="382"/>
      <c r="B270" s="382"/>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2">
      <c r="A271" s="382"/>
      <c r="B271" s="382"/>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2">
      <c r="A272" s="382"/>
      <c r="B272" s="382"/>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2">
      <c r="A273" s="382"/>
      <c r="B273" s="382"/>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2">
      <c r="A274" s="382"/>
      <c r="B274" s="382"/>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2">
      <c r="A275" s="382"/>
      <c r="B275" s="382"/>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2">
      <c r="A276" s="382"/>
      <c r="B276" s="382"/>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2">
      <c r="A277" s="382"/>
      <c r="B277" s="382"/>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2">
      <c r="A278" s="382"/>
      <c r="B278" s="382"/>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2">
      <c r="A279" s="382"/>
      <c r="B279" s="382"/>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2">
      <c r="A280" s="382"/>
      <c r="B280" s="382"/>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2">
      <c r="A281" s="382"/>
      <c r="B281" s="382"/>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2">
      <c r="A282" s="382"/>
      <c r="B282" s="382"/>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2">
      <c r="A283" s="382"/>
      <c r="B283" s="382"/>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2">
      <c r="A284" s="382"/>
      <c r="B284" s="382"/>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2">
      <c r="A285" s="382"/>
      <c r="B285" s="382"/>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2">
      <c r="A286" s="382"/>
      <c r="B286" s="382"/>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2">
      <c r="A287" s="382"/>
      <c r="B287" s="382"/>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2">
      <c r="A288" s="382"/>
      <c r="B288" s="382"/>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2">
      <c r="A289" s="382"/>
      <c r="B289" s="382"/>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2">
      <c r="A290" s="382"/>
      <c r="B290" s="382"/>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2">
      <c r="A291" s="382"/>
      <c r="B291" s="382"/>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2">
      <c r="A292" s="382"/>
      <c r="B292" s="382"/>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2">
      <c r="A293" s="382"/>
      <c r="B293" s="382"/>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2">
      <c r="A294" s="382"/>
      <c r="B294" s="382"/>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2">
      <c r="A295" s="382"/>
      <c r="B295" s="382"/>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2">
      <c r="A296" s="382"/>
      <c r="B296" s="382"/>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2">
      <c r="A297" s="382"/>
      <c r="B297" s="382"/>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2">
      <c r="A298" s="382"/>
      <c r="B298" s="382"/>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2">
      <c r="A299" s="382"/>
      <c r="B299" s="382"/>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2">
      <c r="A300" s="382"/>
      <c r="B300" s="382"/>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2">
      <c r="A301" s="382"/>
      <c r="B301" s="382"/>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2">
      <c r="A302" s="382"/>
      <c r="B302" s="382"/>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2">
      <c r="A303" s="382"/>
      <c r="B303" s="382"/>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2">
      <c r="A304" s="382"/>
      <c r="B304" s="382"/>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2">
      <c r="A305" s="382"/>
      <c r="B305" s="382"/>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2">
      <c r="A306" s="382"/>
      <c r="B306" s="382"/>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2">
      <c r="A307" s="382"/>
      <c r="B307" s="382"/>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2">
      <c r="A308" s="382"/>
      <c r="B308" s="382"/>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2">
      <c r="A309" s="382"/>
      <c r="B309" s="382"/>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2">
      <c r="A310" s="382"/>
      <c r="B310" s="382"/>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2">
      <c r="A311" s="382"/>
      <c r="B311" s="382"/>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2">
      <c r="A312" s="382"/>
      <c r="B312" s="382"/>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2">
      <c r="A313" s="382"/>
      <c r="B313" s="382"/>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2">
      <c r="A314" s="382"/>
      <c r="B314" s="382"/>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2">
      <c r="A315" s="382"/>
      <c r="B315" s="382"/>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2">
      <c r="A316" s="382"/>
      <c r="B316" s="382"/>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2">
      <c r="A317" s="382"/>
      <c r="B317" s="382"/>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2">
      <c r="A318" s="382"/>
      <c r="B318" s="382"/>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2">
      <c r="A319" s="382"/>
      <c r="B319" s="382"/>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2">
      <c r="A320" s="382"/>
      <c r="B320" s="382"/>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2">
      <c r="A321" s="382"/>
      <c r="B321" s="382"/>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2">
      <c r="A322" s="382"/>
      <c r="B322" s="382"/>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2">
      <c r="A323" s="382"/>
      <c r="B323" s="382"/>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2">
      <c r="A324" s="382"/>
      <c r="B324" s="382"/>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2">
      <c r="A325" s="382"/>
      <c r="B325" s="382"/>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2">
      <c r="A326" s="382"/>
      <c r="B326" s="382"/>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2">
      <c r="A327" s="382"/>
      <c r="B327" s="382"/>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2">
      <c r="A328" s="382"/>
      <c r="B328" s="382"/>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2">
      <c r="A329" s="382"/>
      <c r="B329" s="382"/>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2">
      <c r="A330" s="382"/>
      <c r="B330" s="382"/>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2">
      <c r="A331" s="382"/>
      <c r="B331" s="382"/>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2">
      <c r="A332" s="382"/>
      <c r="B332" s="382"/>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2">
      <c r="A333" s="382"/>
      <c r="B333" s="382"/>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2">
      <c r="A334" s="382"/>
      <c r="B334" s="382"/>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2">
      <c r="A335" s="382"/>
      <c r="B335" s="382"/>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2">
      <c r="A336" s="382"/>
      <c r="B336" s="382"/>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2">
      <c r="A337" s="382"/>
      <c r="B337" s="382"/>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2">
      <c r="A338" s="382"/>
      <c r="B338" s="382"/>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2">
      <c r="A339" s="382"/>
      <c r="B339" s="382"/>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2">
      <c r="A340" s="382"/>
      <c r="B340" s="382"/>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2">
      <c r="A341" s="382"/>
      <c r="B341" s="382"/>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2">
      <c r="A342" s="382"/>
      <c r="B342" s="382"/>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2">
      <c r="A343" s="382"/>
      <c r="B343" s="382"/>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2">
      <c r="A344" s="382"/>
      <c r="B344" s="382"/>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2">
      <c r="A345" s="382"/>
      <c r="B345" s="382"/>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2">
      <c r="A346" s="382"/>
      <c r="B346" s="382"/>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2">
      <c r="A347" s="382"/>
      <c r="B347" s="382"/>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2">
      <c r="A348" s="382"/>
      <c r="B348" s="382"/>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2">
      <c r="A349" s="382"/>
      <c r="B349" s="382"/>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2">
      <c r="A350" s="382"/>
      <c r="B350" s="382"/>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2">
      <c r="A351" s="382"/>
      <c r="B351" s="382"/>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2">
      <c r="A352" s="382"/>
      <c r="B352" s="382"/>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2">
      <c r="A353" s="382"/>
      <c r="B353" s="382"/>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2">
      <c r="A354" s="382"/>
      <c r="B354" s="382"/>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2">
      <c r="A355" s="382"/>
      <c r="B355" s="382"/>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2">
      <c r="A356" s="382"/>
      <c r="B356" s="382"/>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2">
      <c r="A357" s="382"/>
      <c r="B357" s="382"/>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2">
      <c r="A358" s="382"/>
      <c r="B358" s="382"/>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2">
      <c r="A359" s="382"/>
      <c r="B359" s="382"/>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2">
      <c r="A360" s="382"/>
      <c r="B360" s="382"/>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2">
      <c r="A361" s="382"/>
      <c r="B361" s="382"/>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2">
      <c r="A362" s="382"/>
      <c r="B362" s="382"/>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2">
      <c r="A363" s="382"/>
      <c r="B363" s="382"/>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2">
      <c r="A364" s="382"/>
      <c r="B364" s="382"/>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2">
      <c r="A365" s="382"/>
      <c r="B365" s="382"/>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2">
      <c r="A366" s="382"/>
      <c r="B366" s="382"/>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2">
      <c r="A367" s="382"/>
      <c r="B367" s="382"/>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2">
      <c r="A368" s="382"/>
      <c r="B368" s="382"/>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2">
      <c r="A369" s="382"/>
      <c r="B369" s="382"/>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2">
      <c r="A370" s="382"/>
      <c r="B370" s="382"/>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2">
      <c r="A371" s="382"/>
      <c r="B371" s="382"/>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2">
      <c r="A372" s="382"/>
      <c r="B372" s="382"/>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2">
      <c r="A373" s="382"/>
      <c r="B373" s="382"/>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2">
      <c r="A374" s="382"/>
      <c r="B374" s="382"/>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2">
      <c r="A375" s="382"/>
      <c r="B375" s="382"/>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2">
      <c r="A376" s="382"/>
      <c r="B376" s="382"/>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2">
      <c r="A377" s="382"/>
      <c r="B377" s="382"/>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2">
      <c r="A378" s="382"/>
      <c r="B378" s="382"/>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2">
      <c r="A379" s="382"/>
      <c r="B379" s="382"/>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2">
      <c r="A380" s="382"/>
      <c r="B380" s="382"/>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2">
      <c r="A381" s="382"/>
      <c r="B381" s="382"/>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2">
      <c r="A382" s="382"/>
      <c r="B382" s="382"/>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2">
      <c r="A383" s="382"/>
      <c r="B383" s="382"/>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2">
      <c r="A384" s="382"/>
      <c r="B384" s="382"/>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2">
      <c r="A385" s="382"/>
      <c r="B385" s="382"/>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2">
      <c r="A386" s="382"/>
      <c r="B386" s="382"/>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2">
      <c r="A387" s="382"/>
      <c r="B387" s="382"/>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2">
      <c r="A388" s="382"/>
      <c r="B388" s="382"/>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2">
      <c r="A389" s="382"/>
      <c r="B389" s="382"/>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2">
      <c r="A390" s="382"/>
      <c r="B390" s="382"/>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2">
      <c r="A391" s="382"/>
      <c r="B391" s="382"/>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2">
      <c r="A392" s="382"/>
      <c r="B392" s="382"/>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2">
      <c r="A393" s="382"/>
      <c r="B393" s="382"/>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2">
      <c r="A394" s="382"/>
      <c r="B394" s="382"/>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2">
      <c r="A395" s="382"/>
      <c r="B395" s="382"/>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2">
      <c r="A396" s="382"/>
      <c r="B396" s="382"/>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2">
      <c r="A397" s="382"/>
      <c r="B397" s="382"/>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2">
      <c r="A398" s="382"/>
      <c r="B398" s="382"/>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2">
      <c r="A399" s="382"/>
      <c r="B399" s="382"/>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2">
      <c r="A400" s="382"/>
      <c r="B400" s="382"/>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2">
      <c r="A401" s="382"/>
      <c r="B401" s="382"/>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2">
      <c r="A402" s="382"/>
      <c r="B402" s="382"/>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2">
      <c r="A403" s="382"/>
      <c r="B403" s="382"/>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2">
      <c r="A404" s="382"/>
      <c r="B404" s="382"/>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2">
      <c r="A405" s="382"/>
      <c r="B405" s="382"/>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2">
      <c r="A406" s="382"/>
      <c r="B406" s="382"/>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2">
      <c r="A407" s="382"/>
      <c r="B407" s="382"/>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2">
      <c r="A408" s="382"/>
      <c r="B408" s="382"/>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2">
      <c r="A409" s="382"/>
      <c r="B409" s="382"/>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2">
      <c r="A410" s="382"/>
      <c r="B410" s="382"/>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2">
      <c r="A411" s="382"/>
      <c r="B411" s="382"/>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2">
      <c r="A412" s="382"/>
      <c r="B412" s="382"/>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2">
      <c r="A413" s="382"/>
      <c r="B413" s="382"/>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2">
      <c r="A414" s="382"/>
      <c r="B414" s="382"/>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2">
      <c r="A415" s="382"/>
      <c r="B415" s="382"/>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2">
      <c r="A416" s="382"/>
      <c r="B416" s="382"/>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2">
      <c r="A417" s="382"/>
      <c r="B417" s="382"/>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2">
      <c r="A418" s="382"/>
      <c r="B418" s="382"/>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2">
      <c r="A419" s="382"/>
      <c r="B419" s="382"/>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2">
      <c r="A420" s="382"/>
      <c r="B420" s="382"/>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2">
      <c r="A421" s="382"/>
      <c r="B421" s="382"/>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2">
      <c r="A422" s="382"/>
      <c r="B422" s="382"/>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2">
      <c r="A423" s="382"/>
      <c r="B423" s="382"/>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2">
      <c r="A424" s="382"/>
      <c r="B424" s="382"/>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2">
      <c r="A425" s="382"/>
      <c r="B425" s="382"/>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2">
      <c r="A426" s="382"/>
      <c r="B426" s="382"/>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2">
      <c r="A427" s="382"/>
      <c r="B427" s="382"/>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2">
      <c r="A428" s="382"/>
      <c r="B428" s="382"/>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2">
      <c r="A429" s="382"/>
      <c r="B429" s="382"/>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2">
      <c r="A430" s="382"/>
      <c r="B430" s="382"/>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2">
      <c r="A431" s="382"/>
      <c r="B431" s="382"/>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2">
      <c r="A432" s="382"/>
      <c r="B432" s="382"/>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2">
      <c r="A433" s="382"/>
      <c r="B433" s="382"/>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2">
      <c r="A434" s="382"/>
      <c r="B434" s="382"/>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2">
      <c r="A435" s="382"/>
      <c r="B435" s="382"/>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2">
      <c r="A436" s="382"/>
      <c r="B436" s="382"/>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2">
      <c r="A437" s="382"/>
      <c r="B437" s="382"/>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2">
      <c r="A438" s="382"/>
      <c r="B438" s="382"/>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2">
      <c r="A439" s="382"/>
      <c r="B439" s="382"/>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2">
      <c r="A440" s="382"/>
      <c r="B440" s="382"/>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2">
      <c r="A441" s="382"/>
      <c r="B441" s="382"/>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2">
      <c r="A442" s="382"/>
      <c r="B442" s="382"/>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2">
      <c r="A443" s="382"/>
      <c r="B443" s="382"/>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2">
      <c r="A444" s="382"/>
      <c r="B444" s="382"/>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2">
      <c r="A445" s="382"/>
      <c r="B445" s="382"/>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2">
      <c r="A446" s="382"/>
      <c r="B446" s="382"/>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2">
      <c r="A447" s="382"/>
      <c r="B447" s="382"/>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2">
      <c r="A448" s="382"/>
      <c r="B448" s="382"/>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2">
      <c r="A449" s="382"/>
      <c r="B449" s="382"/>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2">
      <c r="A450" s="382"/>
      <c r="B450" s="382"/>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2">
      <c r="A451" s="382"/>
      <c r="B451" s="382"/>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2">
      <c r="A452" s="382"/>
      <c r="B452" s="382"/>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2">
      <c r="A453" s="382"/>
      <c r="B453" s="382"/>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2">
      <c r="A454" s="382"/>
      <c r="B454" s="382"/>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2">
      <c r="A455" s="382"/>
      <c r="B455" s="382"/>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2">
      <c r="A456" s="382"/>
      <c r="B456" s="382"/>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2">
      <c r="A457" s="382"/>
      <c r="B457" s="382"/>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2">
      <c r="A458" s="382"/>
      <c r="B458" s="382"/>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2">
      <c r="A459" s="382"/>
      <c r="B459" s="382"/>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2">
      <c r="A460" s="382"/>
      <c r="B460" s="382"/>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2">
      <c r="A461" s="382"/>
      <c r="B461" s="382"/>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2">
      <c r="A462" s="382"/>
      <c r="B462" s="382"/>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2">
      <c r="A463" s="382"/>
      <c r="B463" s="382"/>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2">
      <c r="A464" s="382"/>
      <c r="B464" s="382"/>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2">
      <c r="A465" s="382"/>
      <c r="B465" s="382"/>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2">
      <c r="A466" s="382"/>
      <c r="B466" s="382"/>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2">
      <c r="A467" s="382"/>
      <c r="B467" s="382"/>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2">
      <c r="A468" s="382"/>
      <c r="B468" s="382"/>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2">
      <c r="A469" s="382"/>
      <c r="B469" s="382"/>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2">
      <c r="A470" s="382"/>
      <c r="B470" s="382"/>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2">
      <c r="A471" s="382"/>
      <c r="B471" s="382"/>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2">
      <c r="A472" s="382"/>
      <c r="B472" s="382"/>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2">
      <c r="A473" s="382"/>
      <c r="B473" s="382"/>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2">
      <c r="A474" s="382"/>
      <c r="B474" s="382"/>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2">
      <c r="A475" s="382"/>
      <c r="B475" s="382"/>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2">
      <c r="A476" s="382"/>
      <c r="B476" s="382"/>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2">
      <c r="A477" s="382"/>
      <c r="B477" s="382"/>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2">
      <c r="A478" s="382"/>
      <c r="B478" s="382"/>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2">
      <c r="A479" s="382"/>
      <c r="B479" s="382"/>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2">
      <c r="A480" s="382"/>
      <c r="B480" s="382"/>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2">
      <c r="A481" s="382"/>
      <c r="B481" s="382"/>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2">
      <c r="A482" s="382"/>
      <c r="B482" s="382"/>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2">
      <c r="A483" s="382"/>
      <c r="B483" s="382"/>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2">
      <c r="A484" s="382"/>
      <c r="B484" s="382"/>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2">
      <c r="A485" s="382"/>
      <c r="B485" s="382"/>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2">
      <c r="A486" s="382"/>
      <c r="B486" s="382"/>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2">
      <c r="A487" s="382"/>
      <c r="B487" s="382"/>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2">
      <c r="A488" s="382"/>
      <c r="B488" s="382"/>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2">
      <c r="A489" s="382"/>
      <c r="B489" s="382"/>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2">
      <c r="A490" s="382"/>
      <c r="B490" s="382"/>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2">
      <c r="A491" s="382"/>
      <c r="B491" s="382"/>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2">
      <c r="A492" s="382"/>
      <c r="B492" s="382"/>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2">
      <c r="A493" s="382"/>
      <c r="B493" s="382"/>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2">
      <c r="A494" s="382"/>
      <c r="B494" s="382"/>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2">
      <c r="A495" s="382"/>
      <c r="B495" s="382"/>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2">
      <c r="A496" s="382"/>
      <c r="B496" s="382"/>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2">
      <c r="A497" s="382"/>
      <c r="B497" s="382"/>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2">
      <c r="A498" s="382"/>
      <c r="B498" s="382"/>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2">
      <c r="A499" s="382"/>
      <c r="B499" s="382"/>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2">
      <c r="A500" s="382"/>
      <c r="B500" s="382"/>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2">
      <c r="A501" s="382"/>
      <c r="B501" s="382"/>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2">
      <c r="A502" s="382"/>
      <c r="B502" s="382"/>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2">
      <c r="A503" s="382"/>
      <c r="B503" s="382"/>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2">
      <c r="A504" s="382"/>
      <c r="B504" s="382"/>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2">
      <c r="A505" s="382"/>
      <c r="B505" s="382"/>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2">
      <c r="A506" s="382"/>
      <c r="B506" s="382"/>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2">
      <c r="A507" s="382"/>
      <c r="B507" s="382"/>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2">
      <c r="A508" s="382"/>
      <c r="B508" s="382"/>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2">
      <c r="A509" s="382"/>
      <c r="B509" s="382"/>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2">
      <c r="A510" s="382"/>
      <c r="B510" s="382"/>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2">
      <c r="A511" s="382"/>
      <c r="B511" s="382"/>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2">
      <c r="A512" s="382"/>
      <c r="B512" s="382"/>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2">
      <c r="A513" s="382"/>
      <c r="B513" s="382"/>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2">
      <c r="A514" s="382"/>
      <c r="B514" s="382"/>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2">
      <c r="A515" s="382"/>
      <c r="B515" s="382"/>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2">
      <c r="A516" s="382"/>
      <c r="B516" s="382"/>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2">
      <c r="A517" s="382"/>
      <c r="B517" s="382"/>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2">
      <c r="A518" s="382"/>
      <c r="B518" s="382"/>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2">
      <c r="A519" s="382"/>
      <c r="B519" s="382"/>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2">
      <c r="A520" s="382"/>
      <c r="B520" s="382"/>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2">
      <c r="A521" s="382"/>
      <c r="B521" s="382"/>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2">
      <c r="A522" s="382"/>
      <c r="B522" s="382"/>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2">
      <c r="A523" s="382"/>
      <c r="B523" s="382"/>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2">
      <c r="A524" s="382"/>
      <c r="B524" s="382"/>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2">
      <c r="A525" s="382"/>
      <c r="B525" s="382"/>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2">
      <c r="A526" s="382"/>
      <c r="B526" s="382"/>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2">
      <c r="A527" s="382"/>
      <c r="B527" s="382"/>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2">
      <c r="A528" s="382"/>
      <c r="B528" s="382"/>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2">
      <c r="A529" s="382"/>
      <c r="B529" s="382"/>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2">
      <c r="A530" s="382"/>
      <c r="B530" s="382"/>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2">
      <c r="A531" s="382"/>
      <c r="B531" s="382"/>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2">
      <c r="A532" s="382"/>
      <c r="B532" s="382"/>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2">
      <c r="A533" s="382"/>
      <c r="B533" s="382"/>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2">
      <c r="A534" s="382"/>
      <c r="B534" s="382"/>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2">
      <c r="A535" s="382"/>
      <c r="B535" s="382"/>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2">
      <c r="A536" s="382"/>
      <c r="B536" s="382"/>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2">
      <c r="A537" s="382"/>
      <c r="B537" s="382"/>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2">
      <c r="A538" s="382"/>
      <c r="B538" s="382"/>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2">
      <c r="A539" s="382"/>
      <c r="B539" s="382"/>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2">
      <c r="A540" s="382"/>
      <c r="B540" s="382"/>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2">
      <c r="A541" s="382"/>
      <c r="B541" s="382"/>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2">
      <c r="A542" s="382"/>
      <c r="B542" s="382"/>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2">
      <c r="A543" s="382"/>
      <c r="B543" s="382"/>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2">
      <c r="A544" s="382"/>
      <c r="B544" s="382"/>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2">
      <c r="A545" s="382"/>
      <c r="B545" s="382"/>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2">
      <c r="A546" s="382"/>
      <c r="B546" s="382"/>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2">
      <c r="A547" s="382"/>
      <c r="B547" s="382"/>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2">
      <c r="A548" s="382"/>
      <c r="B548" s="382"/>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2">
      <c r="A549" s="382"/>
      <c r="B549" s="382"/>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2">
      <c r="A550" s="382"/>
      <c r="B550" s="382"/>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2">
      <c r="A551" s="382"/>
      <c r="B551" s="382"/>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2">
      <c r="A552" s="382"/>
      <c r="B552" s="382"/>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2">
      <c r="A553" s="382"/>
      <c r="B553" s="382"/>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2">
      <c r="A554" s="382"/>
      <c r="B554" s="382"/>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2">
      <c r="A555" s="382"/>
      <c r="B555" s="382"/>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2">
      <c r="A556" s="382"/>
      <c r="B556" s="382"/>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2">
      <c r="A557" s="382"/>
      <c r="B557" s="382"/>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2">
      <c r="A558" s="382"/>
      <c r="B558" s="382"/>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2">
      <c r="A559" s="382"/>
      <c r="B559" s="382"/>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2">
      <c r="A560" s="382"/>
      <c r="B560" s="382"/>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2">
      <c r="A561" s="382"/>
      <c r="B561" s="382"/>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2">
      <c r="A562" s="382"/>
      <c r="B562" s="382"/>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2">
      <c r="A563" s="382"/>
      <c r="B563" s="382"/>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2">
      <c r="A564" s="382"/>
      <c r="B564" s="382"/>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2">
      <c r="A565" s="382"/>
      <c r="B565" s="382"/>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2">
      <c r="A566" s="382"/>
      <c r="B566" s="382"/>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2">
      <c r="A567" s="382"/>
      <c r="B567" s="382"/>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2">
      <c r="A568" s="382"/>
      <c r="B568" s="382"/>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2">
      <c r="A569" s="382"/>
      <c r="B569" s="382"/>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2">
      <c r="A570" s="382"/>
      <c r="B570" s="382"/>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2">
      <c r="A571" s="382"/>
      <c r="B571" s="382"/>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2">
      <c r="A572" s="382"/>
      <c r="B572" s="382"/>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2">
      <c r="A573" s="382"/>
      <c r="B573" s="382"/>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2">
      <c r="A574" s="382"/>
      <c r="B574" s="382"/>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2">
      <c r="A575" s="382"/>
      <c r="B575" s="382"/>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2">
      <c r="A576" s="382"/>
      <c r="B576" s="382"/>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2">
      <c r="A577" s="382"/>
      <c r="B577" s="382"/>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2">
      <c r="A578" s="382"/>
      <c r="B578" s="382"/>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2">
      <c r="A579" s="382"/>
      <c r="B579" s="382"/>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2">
      <c r="A580" s="382"/>
      <c r="B580" s="382"/>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2">
      <c r="A581" s="382"/>
      <c r="B581" s="382"/>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2">
      <c r="A582" s="382"/>
      <c r="B582" s="382"/>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2">
      <c r="A583" s="382"/>
      <c r="B583" s="382"/>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2">
      <c r="A584" s="382"/>
      <c r="B584" s="382"/>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2">
      <c r="A585" s="382"/>
      <c r="B585" s="382"/>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2">
      <c r="A586" s="382"/>
      <c r="B586" s="382"/>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2">
      <c r="A587" s="382"/>
      <c r="B587" s="382"/>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2">
      <c r="A588" s="382"/>
      <c r="B588" s="382"/>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2">
      <c r="A589" s="382"/>
      <c r="B589" s="382"/>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2">
      <c r="A590" s="382"/>
      <c r="B590" s="382"/>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2">
      <c r="A591" s="382"/>
      <c r="B591" s="382"/>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2">
      <c r="A592" s="382"/>
      <c r="B592" s="382"/>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2">
      <c r="A593" s="382"/>
      <c r="B593" s="382"/>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2">
      <c r="A594" s="382"/>
      <c r="B594" s="382"/>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2">
      <c r="A595" s="382"/>
      <c r="B595" s="382"/>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2">
      <c r="A596" s="382"/>
      <c r="B596" s="382"/>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2">
      <c r="A597" s="382"/>
      <c r="B597" s="382"/>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2">
      <c r="A598" s="382"/>
      <c r="B598" s="382"/>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2">
      <c r="A599" s="382"/>
      <c r="B599" s="382"/>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2">
      <c r="A600" s="382"/>
      <c r="B600" s="382"/>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2">
      <c r="A601" s="382"/>
      <c r="B601" s="382"/>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2">
      <c r="A602" s="382"/>
      <c r="B602" s="382"/>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2">
      <c r="A603" s="382"/>
      <c r="B603" s="382"/>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2">
      <c r="A604" s="382"/>
      <c r="B604" s="382"/>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2">
      <c r="A605" s="382"/>
      <c r="B605" s="382"/>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2">
      <c r="A606" s="382"/>
      <c r="B606" s="382"/>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2">
      <c r="A607" s="382"/>
      <c r="B607" s="382"/>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2">
      <c r="A608" s="382"/>
      <c r="B608" s="382"/>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2">
      <c r="A609" s="382"/>
      <c r="B609" s="382"/>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2">
      <c r="A610" s="382"/>
      <c r="B610" s="382"/>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2">
      <c r="A611" s="382"/>
      <c r="B611" s="382"/>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2">
      <c r="A612" s="382"/>
      <c r="B612" s="382"/>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2">
      <c r="A613" s="382"/>
      <c r="B613" s="382"/>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2">
      <c r="A614" s="382"/>
      <c r="B614" s="382"/>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2">
      <c r="A615" s="382"/>
      <c r="B615" s="382"/>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2">
      <c r="A616" s="382"/>
      <c r="B616" s="382"/>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2">
      <c r="A617" s="382"/>
      <c r="B617" s="382"/>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2">
      <c r="A618" s="382"/>
      <c r="B618" s="382"/>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2">
      <c r="A619" s="382"/>
      <c r="B619" s="382"/>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2">
      <c r="A620" s="382"/>
      <c r="B620" s="382"/>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2">
      <c r="A621" s="382"/>
      <c r="B621" s="382"/>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2">
      <c r="A622" s="382"/>
      <c r="B622" s="382"/>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2">
      <c r="A623" s="382"/>
      <c r="B623" s="382"/>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2">
      <c r="A624" s="382"/>
      <c r="B624" s="382"/>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2">
      <c r="A625" s="382"/>
      <c r="B625" s="382"/>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2">
      <c r="A626" s="382"/>
      <c r="B626" s="382"/>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2">
      <c r="A627" s="382"/>
      <c r="B627" s="382"/>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2">
      <c r="A628" s="382"/>
      <c r="B628" s="382"/>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2">
      <c r="A629" s="382"/>
      <c r="B629" s="382"/>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2">
      <c r="A630" s="382"/>
      <c r="B630" s="382"/>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2">
      <c r="A631" s="382"/>
      <c r="B631" s="382"/>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2">
      <c r="A632" s="382"/>
      <c r="B632" s="382"/>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2">
      <c r="A633" s="382"/>
      <c r="B633" s="382"/>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2">
      <c r="A634" s="382"/>
      <c r="B634" s="382"/>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2">
      <c r="A635" s="382"/>
      <c r="B635" s="382"/>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2">
      <c r="A636" s="382"/>
      <c r="B636" s="382"/>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2">
      <c r="A637" s="382"/>
      <c r="B637" s="382"/>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2">
      <c r="A638" s="382"/>
      <c r="B638" s="382"/>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2">
      <c r="A639" s="382"/>
      <c r="B639" s="382"/>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2">
      <c r="A640" s="382"/>
      <c r="B640" s="382"/>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2">
      <c r="A641" s="382"/>
      <c r="B641" s="382"/>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2">
      <c r="A642" s="382"/>
      <c r="B642" s="382"/>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2">
      <c r="A643" s="382"/>
      <c r="B643" s="382"/>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2">
      <c r="A644" s="382"/>
      <c r="B644" s="382"/>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2">
      <c r="A645" s="382"/>
      <c r="B645" s="382"/>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2">
      <c r="A646" s="382"/>
      <c r="B646" s="382"/>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2">
      <c r="A647" s="382"/>
      <c r="B647" s="382"/>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2">
      <c r="A648" s="382"/>
      <c r="B648" s="382"/>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2">
      <c r="A649" s="382"/>
      <c r="B649" s="382"/>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2">
      <c r="A650" s="382"/>
      <c r="B650" s="382"/>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2">
      <c r="A651" s="382"/>
      <c r="B651" s="382"/>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2">
      <c r="A652" s="382"/>
      <c r="B652" s="382"/>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2">
      <c r="A653" s="382"/>
      <c r="B653" s="382"/>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2">
      <c r="A654" s="382"/>
      <c r="B654" s="382"/>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2">
      <c r="A655" s="382"/>
      <c r="B655" s="382"/>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2">
      <c r="A656" s="382"/>
      <c r="B656" s="382"/>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2">
      <c r="A657" s="382"/>
      <c r="B657" s="382"/>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2">
      <c r="A658" s="382"/>
      <c r="B658" s="382"/>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2">
      <c r="A659" s="382"/>
      <c r="B659" s="382"/>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2">
      <c r="A660" s="382"/>
      <c r="B660" s="382"/>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2">
      <c r="A661" s="382"/>
      <c r="B661" s="382"/>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2">
      <c r="A662" s="382"/>
      <c r="B662" s="382"/>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2">
      <c r="A663" s="382"/>
      <c r="B663" s="382"/>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2">
      <c r="A664" s="382"/>
      <c r="B664" s="382"/>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2">
      <c r="A665" s="382"/>
      <c r="B665" s="382"/>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2">
      <c r="A666" s="382"/>
      <c r="B666" s="382"/>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2">
      <c r="A667" s="382"/>
      <c r="B667" s="382"/>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2">
      <c r="A668" s="382"/>
      <c r="B668" s="382"/>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2">
      <c r="A669" s="382"/>
      <c r="B669" s="382"/>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2">
      <c r="A670" s="382"/>
      <c r="B670" s="382"/>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2">
      <c r="A671" s="382"/>
      <c r="B671" s="382"/>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2">
      <c r="A672" s="382"/>
      <c r="B672" s="382"/>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2">
      <c r="A673" s="382"/>
      <c r="B673" s="382"/>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2">
      <c r="A674" s="382"/>
      <c r="B674" s="382"/>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2">
      <c r="A675" s="382"/>
      <c r="B675" s="382"/>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2">
      <c r="A676" s="382"/>
      <c r="B676" s="382"/>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2">
      <c r="A677" s="382"/>
      <c r="B677" s="382"/>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2">
      <c r="A678" s="382"/>
      <c r="B678" s="382"/>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2">
      <c r="A679" s="382"/>
      <c r="B679" s="382"/>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2">
      <c r="A680" s="382"/>
      <c r="B680" s="382"/>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2">
      <c r="A681" s="382"/>
      <c r="B681" s="382"/>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2">
      <c r="A682" s="382"/>
      <c r="B682" s="382"/>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2">
      <c r="A683" s="382"/>
      <c r="B683" s="382"/>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2">
      <c r="A684" s="382"/>
      <c r="B684" s="382"/>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2">
      <c r="A685" s="382"/>
      <c r="B685" s="382"/>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2">
      <c r="A686" s="382"/>
      <c r="B686" s="382"/>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2">
      <c r="A687" s="382"/>
      <c r="B687" s="382"/>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2">
      <c r="A688" s="382"/>
      <c r="B688" s="382"/>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2">
      <c r="A689" s="382"/>
      <c r="B689" s="382"/>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2">
      <c r="A690" s="382"/>
      <c r="B690" s="382"/>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2">
      <c r="A691" s="382"/>
      <c r="B691" s="382"/>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2">
      <c r="A692" s="382"/>
      <c r="B692" s="382"/>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2">
      <c r="A693" s="382"/>
      <c r="B693" s="382"/>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2">
      <c r="A694" s="382"/>
      <c r="B694" s="382"/>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2">
      <c r="A695" s="382"/>
      <c r="B695" s="382"/>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2">
      <c r="A696" s="382"/>
      <c r="B696" s="382"/>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2">
      <c r="A697" s="382"/>
      <c r="B697" s="382"/>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2">
      <c r="A698" s="382"/>
      <c r="B698" s="382"/>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2">
      <c r="A699" s="382"/>
      <c r="B699" s="382"/>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2">
      <c r="A700" s="382"/>
      <c r="B700" s="382"/>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2">
      <c r="A701" s="382"/>
      <c r="B701" s="382"/>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2">
      <c r="A702" s="382"/>
      <c r="B702" s="382"/>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2">
      <c r="A703" s="382"/>
      <c r="B703" s="382"/>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2">
      <c r="A704" s="382"/>
      <c r="B704" s="382"/>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2">
      <c r="A705" s="382"/>
      <c r="B705" s="382"/>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2">
      <c r="A706" s="382"/>
      <c r="B706" s="382"/>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2">
      <c r="A707" s="382"/>
      <c r="B707" s="382"/>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2">
      <c r="A708" s="382"/>
      <c r="B708" s="382"/>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2">
      <c r="A709" s="382"/>
      <c r="B709" s="382"/>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2">
      <c r="A710" s="382"/>
      <c r="B710" s="382"/>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2">
      <c r="A711" s="382"/>
      <c r="B711" s="382"/>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2">
      <c r="A712" s="382"/>
      <c r="B712" s="382"/>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2">
      <c r="A713" s="382"/>
      <c r="B713" s="382"/>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2">
      <c r="A714" s="382"/>
      <c r="B714" s="382"/>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2">
      <c r="A715" s="382"/>
      <c r="B715" s="382"/>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2">
      <c r="A716" s="382"/>
      <c r="B716" s="382"/>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2">
      <c r="A717" s="382"/>
      <c r="B717" s="382"/>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2">
      <c r="A718" s="382"/>
      <c r="B718" s="382"/>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2">
      <c r="A719" s="382"/>
      <c r="B719" s="382"/>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2">
      <c r="A720" s="382"/>
      <c r="B720" s="382"/>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2">
      <c r="A721" s="382"/>
      <c r="B721" s="382"/>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2">
      <c r="A722" s="382"/>
      <c r="B722" s="382"/>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2">
      <c r="A723" s="382"/>
      <c r="B723" s="382"/>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2">
      <c r="A724" s="382"/>
      <c r="B724" s="382"/>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2">
      <c r="A725" s="382"/>
      <c r="B725" s="382"/>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2">
      <c r="A726" s="382"/>
      <c r="B726" s="382"/>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2">
      <c r="A727" s="382"/>
      <c r="B727" s="382"/>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2">
      <c r="A728" s="382"/>
      <c r="B728" s="382"/>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2">
      <c r="A729" s="382"/>
      <c r="B729" s="382"/>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2">
      <c r="A730" s="382"/>
      <c r="B730" s="382"/>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2">
      <c r="A731" s="382"/>
      <c r="B731" s="382"/>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2">
      <c r="A732" s="382"/>
      <c r="B732" s="382"/>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2">
      <c r="A733" s="382"/>
      <c r="B733" s="382"/>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2">
      <c r="A734" s="382"/>
      <c r="B734" s="382"/>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2">
      <c r="A735" s="382"/>
      <c r="B735" s="382"/>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2">
      <c r="A736" s="382"/>
      <c r="B736" s="382"/>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2">
      <c r="A737" s="382"/>
      <c r="B737" s="382"/>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2">
      <c r="A738" s="382"/>
      <c r="B738" s="382"/>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2">
      <c r="A739" s="382"/>
      <c r="B739" s="382"/>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2">
      <c r="A740" s="382"/>
      <c r="B740" s="382"/>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2">
      <c r="A741" s="382"/>
      <c r="B741" s="382"/>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2">
      <c r="A742" s="382"/>
      <c r="B742" s="382"/>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2">
      <c r="A743" s="382"/>
      <c r="B743" s="382"/>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2">
      <c r="A744" s="382"/>
      <c r="B744" s="382"/>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2">
      <c r="A745" s="382"/>
      <c r="B745" s="382"/>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2">
      <c r="A746" s="382"/>
      <c r="B746" s="382"/>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2">
      <c r="A747" s="382"/>
      <c r="B747" s="382"/>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2">
      <c r="A748" s="382"/>
      <c r="B748" s="382"/>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2">
      <c r="A749" s="382"/>
      <c r="B749" s="382"/>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2">
      <c r="A750" s="382"/>
      <c r="B750" s="382"/>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2">
      <c r="A751" s="382"/>
      <c r="B751" s="382"/>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2">
      <c r="A752" s="382"/>
      <c r="B752" s="382"/>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2">
      <c r="A753" s="382"/>
      <c r="B753" s="382"/>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2">
      <c r="A754" s="382"/>
      <c r="B754" s="382"/>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2">
      <c r="A755" s="382"/>
      <c r="B755" s="382"/>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2">
      <c r="A756" s="382"/>
      <c r="B756" s="382"/>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2">
      <c r="A757" s="382"/>
      <c r="B757" s="382"/>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2">
      <c r="A758" s="382"/>
      <c r="B758" s="382"/>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2">
      <c r="A759" s="382"/>
      <c r="B759" s="382"/>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2">
      <c r="A760" s="382"/>
      <c r="B760" s="382"/>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2">
      <c r="A761" s="382"/>
      <c r="B761" s="382"/>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2">
      <c r="A762" s="382"/>
      <c r="B762" s="382"/>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2">
      <c r="A763" s="382"/>
      <c r="B763" s="382"/>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2">
      <c r="A764" s="382"/>
      <c r="B764" s="382"/>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2">
      <c r="A765" s="382"/>
      <c r="B765" s="382"/>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2">
      <c r="A766" s="382"/>
      <c r="B766" s="382"/>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2">
      <c r="A767" s="382"/>
      <c r="B767" s="382"/>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2">
      <c r="A768" s="382"/>
      <c r="B768" s="382"/>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2">
      <c r="A769" s="382"/>
      <c r="B769" s="382"/>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2">
      <c r="A770" s="382"/>
      <c r="B770" s="382"/>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2">
      <c r="A771" s="382"/>
      <c r="B771" s="382"/>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2">
      <c r="A772" s="382"/>
      <c r="B772" s="382"/>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2">
      <c r="A773" s="382"/>
      <c r="B773" s="382"/>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2">
      <c r="A774" s="382"/>
      <c r="B774" s="382"/>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2">
      <c r="A775" s="382"/>
      <c r="B775" s="382"/>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2">
      <c r="A776" s="382"/>
      <c r="B776" s="382"/>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2">
      <c r="A777" s="382"/>
      <c r="B777" s="382"/>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2">
      <c r="A778" s="382"/>
      <c r="B778" s="382"/>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2">
      <c r="A779" s="382"/>
      <c r="B779" s="382"/>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2">
      <c r="A780" s="382"/>
      <c r="B780" s="382"/>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2">
      <c r="A781" s="382"/>
      <c r="B781" s="382"/>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2">
      <c r="A782" s="382"/>
      <c r="B782" s="382"/>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2">
      <c r="A783" s="382"/>
      <c r="B783" s="382"/>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2">
      <c r="A784" s="382"/>
      <c r="B784" s="382"/>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2">
      <c r="A785" s="382"/>
      <c r="B785" s="382"/>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2">
      <c r="A786" s="382"/>
      <c r="B786" s="382"/>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2">
      <c r="A787" s="382"/>
      <c r="B787" s="382"/>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2">
      <c r="A788" s="382"/>
      <c r="B788" s="382"/>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2">
      <c r="A789" s="382"/>
      <c r="B789" s="382"/>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2">
      <c r="A790" s="382"/>
      <c r="B790" s="382"/>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2">
      <c r="A791" s="382"/>
      <c r="B791" s="382"/>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2">
      <c r="A792" s="382"/>
      <c r="B792" s="382"/>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2">
      <c r="A793" s="382"/>
      <c r="B793" s="382"/>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2">
      <c r="A794" s="382"/>
      <c r="B794" s="382"/>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2">
      <c r="A795" s="382"/>
      <c r="B795" s="382"/>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2">
      <c r="A796" s="382"/>
      <c r="B796" s="382"/>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2">
      <c r="A797" s="382"/>
      <c r="B797" s="382"/>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2">
      <c r="A798" s="382"/>
      <c r="B798" s="382"/>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2">
      <c r="A799" s="382"/>
      <c r="B799" s="382"/>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2">
      <c r="A800" s="382"/>
      <c r="B800" s="382"/>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2">
      <c r="A801" s="382"/>
      <c r="B801" s="382"/>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2">
      <c r="A802" s="382"/>
      <c r="B802" s="382"/>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2">
      <c r="A803" s="382"/>
      <c r="B803" s="382"/>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2">
      <c r="A804" s="382"/>
      <c r="B804" s="382"/>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2">
      <c r="A805" s="382"/>
      <c r="B805" s="382"/>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2">
      <c r="A806" s="382"/>
      <c r="B806" s="382"/>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2">
      <c r="A807" s="382"/>
      <c r="B807" s="382"/>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2">
      <c r="A808" s="382"/>
      <c r="B808" s="382"/>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2">
      <c r="A809" s="382"/>
      <c r="B809" s="382"/>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2">
      <c r="A810" s="382"/>
      <c r="B810" s="382"/>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2">
      <c r="A811" s="382"/>
      <c r="B811" s="382"/>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2">
      <c r="A812" s="382"/>
      <c r="B812" s="382"/>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2">
      <c r="A813" s="382"/>
      <c r="B813" s="382"/>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2">
      <c r="A814" s="382"/>
      <c r="B814" s="382"/>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2">
      <c r="A815" s="382"/>
      <c r="B815" s="382"/>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2">
      <c r="A816" s="382"/>
      <c r="B816" s="382"/>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2">
      <c r="A817" s="382"/>
      <c r="B817" s="382"/>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2">
      <c r="A818" s="382"/>
      <c r="B818" s="382"/>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2">
      <c r="A819" s="382"/>
      <c r="B819" s="382"/>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2">
      <c r="A820" s="382"/>
      <c r="B820" s="382"/>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2">
      <c r="A821" s="382"/>
      <c r="B821" s="382"/>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2">
      <c r="A822" s="382"/>
      <c r="B822" s="382"/>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2">
      <c r="A823" s="382"/>
      <c r="B823" s="382"/>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2">
      <c r="A824" s="382"/>
      <c r="B824" s="382"/>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2">
      <c r="A825" s="382"/>
      <c r="B825" s="382"/>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2">
      <c r="A826" s="382"/>
      <c r="B826" s="382"/>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2">
      <c r="A827" s="382"/>
      <c r="B827" s="382"/>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2">
      <c r="A828" s="382"/>
      <c r="B828" s="382"/>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2">
      <c r="A829" s="382"/>
      <c r="B829" s="382"/>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2">
      <c r="A830" s="382"/>
      <c r="B830" s="382"/>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2">
      <c r="A831" s="382"/>
      <c r="B831" s="382"/>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2">
      <c r="A832" s="382"/>
      <c r="B832" s="382"/>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2">
      <c r="A833" s="382"/>
      <c r="B833" s="382"/>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2">
      <c r="A834" s="382"/>
      <c r="B834" s="382"/>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2">
      <c r="A835" s="382"/>
      <c r="B835" s="382"/>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2">
      <c r="A836" s="382"/>
      <c r="B836" s="382"/>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2">
      <c r="A837" s="382"/>
      <c r="B837" s="382"/>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2">
      <c r="A838" s="382"/>
      <c r="B838" s="382"/>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2">
      <c r="A839" s="382"/>
      <c r="B839" s="382"/>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2">
      <c r="A840" s="382"/>
      <c r="B840" s="382"/>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2">
      <c r="A841" s="382"/>
      <c r="B841" s="382"/>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2">
      <c r="A842" s="382"/>
      <c r="B842" s="382"/>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2">
      <c r="A843" s="382"/>
      <c r="B843" s="382"/>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2">
      <c r="A844" s="382"/>
      <c r="B844" s="382"/>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2">
      <c r="A845" s="382"/>
      <c r="B845" s="382"/>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2">
      <c r="A846" s="382"/>
      <c r="B846" s="382"/>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2">
      <c r="A847" s="382"/>
      <c r="B847" s="382"/>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2">
      <c r="A848" s="382"/>
      <c r="B848" s="382"/>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2">
      <c r="A849" s="382"/>
      <c r="B849" s="382"/>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2">
      <c r="A850" s="382"/>
      <c r="B850" s="382"/>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2">
      <c r="A851" s="382"/>
      <c r="B851" s="382"/>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2">
      <c r="A852" s="382"/>
      <c r="B852" s="382"/>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2">
      <c r="A853" s="382"/>
      <c r="B853" s="382"/>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2">
      <c r="A854" s="382"/>
      <c r="B854" s="382"/>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2">
      <c r="A855" s="382"/>
      <c r="B855" s="382"/>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2">
      <c r="A856" s="382"/>
      <c r="B856" s="382"/>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2">
      <c r="A857" s="382"/>
      <c r="B857" s="382"/>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2">
      <c r="A858" s="382"/>
      <c r="B858" s="382"/>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2">
      <c r="A859" s="382"/>
      <c r="B859" s="382"/>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2">
      <c r="A860" s="382"/>
      <c r="B860" s="382"/>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2">
      <c r="A861" s="382"/>
      <c r="B861" s="382"/>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2">
      <c r="A862" s="382"/>
      <c r="B862" s="382"/>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2">
      <c r="A863" s="382"/>
      <c r="B863" s="382"/>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2">
      <c r="A864" s="382"/>
      <c r="B864" s="382"/>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2">
      <c r="A865" s="382"/>
      <c r="B865" s="382"/>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2">
      <c r="A866" s="382"/>
      <c r="B866" s="382"/>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2">
      <c r="A867" s="382"/>
      <c r="B867" s="382"/>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2">
      <c r="A868" s="382"/>
      <c r="B868" s="382"/>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2">
      <c r="A869" s="382"/>
      <c r="B869" s="382"/>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2">
      <c r="A870" s="382"/>
      <c r="B870" s="382"/>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2">
      <c r="A871" s="382"/>
      <c r="B871" s="382"/>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2">
      <c r="A872" s="382"/>
      <c r="B872" s="382"/>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2">
      <c r="A873" s="382"/>
      <c r="B873" s="382"/>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2">
      <c r="A874" s="382"/>
      <c r="B874" s="382"/>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2">
      <c r="A875" s="382"/>
      <c r="B875" s="382"/>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2">
      <c r="A876" s="382"/>
      <c r="B876" s="382"/>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2">
      <c r="A877" s="382"/>
      <c r="B877" s="382"/>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2">
      <c r="A878" s="382"/>
      <c r="B878" s="382"/>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2">
      <c r="A879" s="382"/>
      <c r="B879" s="382"/>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2">
      <c r="A880" s="382"/>
      <c r="B880" s="382"/>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2">
      <c r="A881" s="382"/>
      <c r="B881" s="382"/>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2">
      <c r="A882" s="382"/>
      <c r="B882" s="382"/>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2">
      <c r="A883" s="382"/>
      <c r="B883" s="382"/>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2">
      <c r="A884" s="382"/>
      <c r="B884" s="382"/>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2">
      <c r="A885" s="382"/>
      <c r="B885" s="382"/>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2">
      <c r="A886" s="382"/>
      <c r="B886" s="382"/>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2">
      <c r="A887" s="382"/>
      <c r="B887" s="382"/>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2">
      <c r="A888" s="382"/>
      <c r="B888" s="382"/>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2">
      <c r="A889" s="382"/>
      <c r="B889" s="382"/>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2">
      <c r="A890" s="382"/>
      <c r="B890" s="382"/>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2">
      <c r="A891" s="382"/>
      <c r="B891" s="382"/>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2">
      <c r="A892" s="382"/>
      <c r="B892" s="382"/>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2">
      <c r="A893" s="382"/>
      <c r="B893" s="382"/>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2">
      <c r="A894" s="382"/>
      <c r="B894" s="382"/>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2">
      <c r="A895" s="382"/>
      <c r="B895" s="382"/>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2">
      <c r="A896" s="382"/>
      <c r="B896" s="382"/>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2">
      <c r="A897" s="382"/>
      <c r="B897" s="382"/>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2">
      <c r="A898" s="382"/>
      <c r="B898" s="382"/>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2">
      <c r="A899" s="382"/>
      <c r="B899" s="382"/>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2">
      <c r="A900" s="382"/>
      <c r="B900" s="382"/>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2">
      <c r="A901" s="382"/>
      <c r="B901" s="382"/>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2">
      <c r="A902" s="382"/>
      <c r="B902" s="382"/>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2">
      <c r="A903" s="382"/>
      <c r="B903" s="382"/>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2">
      <c r="A904" s="382"/>
      <c r="B904" s="382"/>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2">
      <c r="A905" s="382"/>
      <c r="B905" s="382"/>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2">
      <c r="A906" s="382"/>
      <c r="B906" s="382"/>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2">
      <c r="A907" s="382"/>
      <c r="B907" s="382"/>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2">
      <c r="A908" s="382"/>
      <c r="B908" s="382"/>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2">
      <c r="A909" s="382"/>
      <c r="B909" s="382"/>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2">
      <c r="A910" s="382"/>
      <c r="B910" s="382"/>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2">
      <c r="A911" s="382"/>
      <c r="B911" s="382"/>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2">
      <c r="A912" s="382"/>
      <c r="B912" s="382"/>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2">
      <c r="A913" s="382"/>
      <c r="B913" s="382"/>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2">
      <c r="A914" s="382"/>
      <c r="B914" s="382"/>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2">
      <c r="A915" s="382"/>
      <c r="B915" s="382"/>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2">
      <c r="A916" s="382"/>
      <c r="B916" s="382"/>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2">
      <c r="A917" s="382"/>
      <c r="B917" s="382"/>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2">
      <c r="A918" s="382"/>
      <c r="B918" s="382"/>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2">
      <c r="A919" s="382"/>
      <c r="B919" s="382"/>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2">
      <c r="A920" s="382"/>
      <c r="B920" s="382"/>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2">
      <c r="A921" s="382"/>
      <c r="B921" s="382"/>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2">
      <c r="A922" s="382"/>
      <c r="B922" s="382"/>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2">
      <c r="A923" s="382"/>
      <c r="B923" s="382"/>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2">
      <c r="A924" s="382"/>
      <c r="B924" s="382"/>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2">
      <c r="A925" s="382"/>
      <c r="B925" s="382"/>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2">
      <c r="A926" s="382"/>
      <c r="B926" s="382"/>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2">
      <c r="A927" s="382"/>
      <c r="B927" s="382"/>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2">
      <c r="A928" s="382"/>
      <c r="B928" s="382"/>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2">
      <c r="A929" s="382"/>
      <c r="B929" s="382"/>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2">
      <c r="A930" s="382"/>
      <c r="B930" s="382"/>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2">
      <c r="A931" s="382"/>
      <c r="B931" s="382"/>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2">
      <c r="A932" s="382"/>
      <c r="B932" s="382"/>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2">
      <c r="A933" s="382"/>
      <c r="B933" s="382"/>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2">
      <c r="A934" s="382"/>
      <c r="B934" s="382"/>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2">
      <c r="A935" s="382"/>
      <c r="B935" s="382"/>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2">
      <c r="A936" s="382"/>
      <c r="B936" s="382"/>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2">
      <c r="A937" s="382"/>
      <c r="B937" s="382"/>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2">
      <c r="A938" s="382"/>
      <c r="B938" s="382"/>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2">
      <c r="A939" s="382"/>
      <c r="B939" s="382"/>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2">
      <c r="A940" s="382"/>
      <c r="B940" s="382"/>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2">
      <c r="A941" s="382"/>
      <c r="B941" s="382"/>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2">
      <c r="A942" s="382"/>
      <c r="B942" s="382"/>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2">
      <c r="A943" s="382"/>
      <c r="B943" s="382"/>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2">
      <c r="A944" s="382"/>
      <c r="B944" s="382"/>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2">
      <c r="A945" s="382"/>
      <c r="B945" s="382"/>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2">
      <c r="A946" s="382"/>
      <c r="B946" s="382"/>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2">
      <c r="A947" s="382"/>
      <c r="B947" s="382"/>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2">
      <c r="A948" s="382"/>
      <c r="B948" s="382"/>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2">
      <c r="A949" s="382"/>
      <c r="B949" s="382"/>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2">
      <c r="A950" s="382"/>
      <c r="B950" s="382"/>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2">
      <c r="A951" s="382"/>
      <c r="B951" s="382"/>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2">
      <c r="A952" s="382"/>
      <c r="B952" s="382"/>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2">
      <c r="A953" s="382"/>
      <c r="B953" s="382"/>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2">
      <c r="A954" s="382"/>
      <c r="B954" s="382"/>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2">
      <c r="A955" s="382"/>
      <c r="B955" s="382"/>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2">
      <c r="A956" s="382"/>
      <c r="B956" s="382"/>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2">
      <c r="A957" s="382"/>
      <c r="B957" s="382"/>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2">
      <c r="A958" s="382"/>
      <c r="B958" s="382"/>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2">
      <c r="A959" s="382"/>
      <c r="B959" s="382"/>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2">
      <c r="A960" s="382"/>
      <c r="B960" s="382"/>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2">
      <c r="A961" s="382"/>
      <c r="B961" s="382"/>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2">
      <c r="A962" s="382"/>
      <c r="B962" s="382"/>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2">
      <c r="A963" s="382"/>
      <c r="B963" s="382"/>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2">
      <c r="A964" s="382"/>
      <c r="B964" s="382"/>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2">
      <c r="A965" s="382"/>
      <c r="B965" s="382"/>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2">
      <c r="A966" s="382"/>
      <c r="B966" s="382"/>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2">
      <c r="A967" s="382"/>
      <c r="B967" s="382"/>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2">
      <c r="A968" s="382"/>
      <c r="B968" s="382"/>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2">
      <c r="A969" s="382"/>
      <c r="B969" s="382"/>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2">
      <c r="A970" s="382"/>
      <c r="B970" s="382"/>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2">
      <c r="A971" s="382"/>
      <c r="B971" s="382"/>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2">
      <c r="A972" s="382"/>
      <c r="B972" s="382"/>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2">
      <c r="A973" s="382"/>
      <c r="B973" s="382"/>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2">
      <c r="A974" s="382"/>
      <c r="B974" s="382"/>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2">
      <c r="A975" s="382"/>
      <c r="B975" s="382"/>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2">
      <c r="A976" s="382"/>
      <c r="B976" s="382"/>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2">
      <c r="A977" s="382"/>
      <c r="B977" s="382"/>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2">
      <c r="A978" s="382"/>
      <c r="B978" s="382"/>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2">
      <c r="A979" s="382"/>
      <c r="B979" s="382"/>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2">
      <c r="A980" s="382"/>
      <c r="B980" s="382"/>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2">
      <c r="A981" s="382"/>
      <c r="B981" s="382"/>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2">
      <c r="A982" s="382"/>
      <c r="B982" s="382"/>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2">
      <c r="A983" s="382"/>
      <c r="B983" s="382"/>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2">
      <c r="A984" s="382"/>
      <c r="B984" s="382"/>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2">
      <c r="A985" s="382"/>
      <c r="B985" s="382"/>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2">
      <c r="A986" s="382"/>
      <c r="B986" s="382"/>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2">
      <c r="A987" s="382"/>
      <c r="B987" s="382"/>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2">
      <c r="A988" s="382"/>
      <c r="B988" s="382"/>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2">
      <c r="A989" s="382"/>
      <c r="B989" s="382"/>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2">
      <c r="A990" s="382"/>
      <c r="B990" s="382"/>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2">
      <c r="A991" s="382"/>
      <c r="B991" s="382"/>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2">
      <c r="A992" s="382"/>
      <c r="B992" s="382"/>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2">
      <c r="A993" s="382"/>
      <c r="B993" s="382"/>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2">
      <c r="A994" s="382"/>
      <c r="B994" s="382"/>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2">
      <c r="A995" s="382"/>
      <c r="B995" s="382"/>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2">
      <c r="A996" s="382"/>
      <c r="B996" s="382"/>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2">
      <c r="A997" s="382"/>
      <c r="B997" s="382"/>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2">
      <c r="A998" s="382"/>
      <c r="B998" s="382"/>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2">
      <c r="A999" s="382"/>
      <c r="B999" s="382"/>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2">
      <c r="A1000" s="382"/>
      <c r="B1000" s="38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2">
      <c r="A1001" s="382"/>
      <c r="B1001" s="382"/>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2">
      <c r="A1002" s="382"/>
      <c r="B1002" s="382"/>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2">
      <c r="A1003" s="382"/>
      <c r="B1003" s="38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2">
      <c r="A1004" s="382"/>
      <c r="B1004" s="38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sheetData>
  <mergeCells count="1">
    <mergeCell ref="A1:H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 ME</vt:lpstr>
      <vt:lpstr>2021 Living Repository with Not</vt:lpstr>
      <vt:lpstr>2021 Data Validation</vt:lpstr>
      <vt:lpstr>TEST_OECD Framework of Tools fo</vt:lpstr>
      <vt:lpstr>TEST_OECD Framework for Classif</vt:lpstr>
      <vt:lpstr>2020 Catalogue</vt:lpstr>
      <vt:lpstr>2020 Clustering</vt:lpstr>
      <vt:lpstr>2021 Living Repository without </vt:lpstr>
      <vt:lpstr>2020 Shortlisted Initiatives</vt:lpstr>
      <vt:lpstr>2020 Catalogue Counters</vt:lpstr>
      <vt:lpstr>Other Surveyed Initiatives</vt:lpstr>
      <vt:lpstr>2020 Comparative Figures</vt:lpstr>
      <vt:lpstr>2020 Labels</vt:lpstr>
      <vt:lpstr>2020 Shortlisted Initiatives 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Neda Pourreza</dc:creator>
  <cp:lastModifiedBy>Neda Pourreza</cp:lastModifiedBy>
  <dcterms:created xsi:type="dcterms:W3CDTF">2021-07-25T06:39:49Z</dcterms:created>
  <dcterms:modified xsi:type="dcterms:W3CDTF">2021-07-25T06:39:49Z</dcterms:modified>
</cp:coreProperties>
</file>